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USS  RIVERA\Documents\"/>
    </mc:Choice>
  </mc:AlternateContent>
  <bookViews>
    <workbookView xWindow="120" yWindow="13905" windowWidth="14910" windowHeight="1170" firstSheet="3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I4107" i="61" l="1"/>
  <c r="D4107" i="61"/>
  <c r="D4108" i="61" s="1"/>
  <c r="B4107" i="61"/>
  <c r="B4108" i="61" s="1"/>
  <c r="I4067" i="61"/>
  <c r="H3980" i="61"/>
  <c r="H3777" i="61"/>
  <c r="H3194" i="61"/>
  <c r="I4044" i="61"/>
  <c r="I4016" i="61"/>
  <c r="H3990" i="61"/>
  <c r="I3990" i="61" s="1"/>
  <c r="I3935" i="61"/>
  <c r="H3778" i="61"/>
  <c r="H3737" i="61"/>
  <c r="H3690" i="61"/>
  <c r="H2888" i="61"/>
  <c r="H1263" i="61"/>
  <c r="H435" i="61"/>
  <c r="I3909" i="61"/>
  <c r="I3910" i="61"/>
  <c r="I3801" i="61"/>
  <c r="I3799" i="61"/>
  <c r="I3763" i="61"/>
  <c r="H3211" i="61"/>
  <c r="H3189" i="61"/>
  <c r="H3092" i="61"/>
  <c r="H2787" i="61"/>
  <c r="I3577" i="61"/>
  <c r="I3513" i="61"/>
  <c r="I3500" i="61"/>
  <c r="H2344" i="61"/>
  <c r="H1629" i="61"/>
  <c r="H791" i="61"/>
  <c r="I3433" i="61" l="1"/>
  <c r="I3432" i="61"/>
  <c r="H3421" i="61"/>
  <c r="I3421" i="61" s="1"/>
  <c r="I3384" i="61"/>
  <c r="H3156" i="61"/>
  <c r="H2405" i="61"/>
  <c r="H696" i="61"/>
  <c r="I3359" i="61"/>
  <c r="I3338" i="61"/>
  <c r="H3082" i="61"/>
  <c r="H2650" i="61"/>
  <c r="I3173" i="61"/>
  <c r="I3170" i="61"/>
  <c r="I3160" i="61"/>
  <c r="H3115" i="61"/>
  <c r="H3117" i="61"/>
  <c r="I3117" i="61" s="1"/>
  <c r="H2083" i="61"/>
  <c r="I3112" i="61"/>
  <c r="I3040" i="61"/>
  <c r="H2907" i="61"/>
  <c r="H2492" i="61"/>
  <c r="H2480" i="61"/>
  <c r="H2229" i="61"/>
  <c r="H1843" i="61"/>
  <c r="H1743" i="61"/>
  <c r="I2927" i="61"/>
  <c r="I2916" i="61"/>
  <c r="I2909" i="61"/>
  <c r="H2910" i="61"/>
  <c r="H2677" i="61"/>
  <c r="H2471" i="61"/>
  <c r="H1971" i="61"/>
  <c r="H1355" i="61" l="1"/>
  <c r="I2795" i="61"/>
  <c r="I2773" i="61"/>
  <c r="I2746" i="61"/>
  <c r="H2680" i="61"/>
  <c r="I2680" i="61" s="1"/>
  <c r="I2660" i="61"/>
  <c r="H2658" i="61"/>
  <c r="I2641" i="61"/>
  <c r="H2198" i="61"/>
  <c r="H1996" i="61"/>
  <c r="I2619" i="61" l="1"/>
  <c r="H2532" i="61"/>
  <c r="I2532" i="61" s="1"/>
  <c r="H2107" i="61"/>
  <c r="H1867" i="61"/>
  <c r="H1025" i="61" l="1"/>
  <c r="H695" i="61"/>
  <c r="H2419" i="61" l="1"/>
  <c r="I2419" i="61" s="1"/>
  <c r="I2390" i="61"/>
  <c r="H2296" i="61" l="1"/>
  <c r="H2212" i="61"/>
  <c r="H1558" i="61"/>
  <c r="I2367" i="61" l="1"/>
  <c r="I2352" i="61"/>
  <c r="I2342" i="61"/>
  <c r="H2320" i="61"/>
  <c r="I2320" i="61" s="1"/>
  <c r="I2307" i="61"/>
  <c r="H2291" i="61"/>
  <c r="I2291" i="61" s="1"/>
  <c r="I2267" i="61"/>
  <c r="I2237" i="61"/>
  <c r="I2230" i="61"/>
  <c r="H1693" i="61"/>
  <c r="H1646" i="61"/>
  <c r="H1237" i="61"/>
  <c r="I2160" i="61"/>
  <c r="I2158" i="61"/>
  <c r="I2135" i="61"/>
  <c r="H1841" i="61"/>
  <c r="H1626" i="61"/>
  <c r="H1266" i="61"/>
  <c r="I2122" i="61"/>
  <c r="I2098" i="61"/>
  <c r="I2074" i="61"/>
  <c r="I2075" i="61"/>
  <c r="H2063" i="61"/>
  <c r="I2063" i="61" s="1"/>
  <c r="H2062" i="61"/>
  <c r="I2062" i="61" s="1"/>
  <c r="I2039" i="61"/>
  <c r="I2010" i="61"/>
  <c r="I1983" i="61"/>
  <c r="I1981" i="61"/>
  <c r="H1877" i="61"/>
  <c r="H1863" i="61"/>
  <c r="H1570" i="61"/>
  <c r="H1343" i="61"/>
  <c r="H1048" i="61"/>
  <c r="H28" i="61"/>
  <c r="I1858" i="61" l="1"/>
  <c r="I1859" i="61"/>
  <c r="I1857" i="61"/>
  <c r="I1812" i="61"/>
  <c r="I1811" i="61"/>
  <c r="H1399" i="61" l="1"/>
  <c r="H1149" i="61"/>
  <c r="H1767" i="61" l="1"/>
  <c r="I1767" i="61" s="1"/>
  <c r="I1740" i="61"/>
  <c r="I1717" i="61"/>
  <c r="I1662" i="61"/>
  <c r="H1431" i="61"/>
  <c r="I1578" i="61"/>
  <c r="H1534" i="61"/>
  <c r="I1534" i="61" s="1"/>
  <c r="H1371" i="61"/>
  <c r="H1252" i="61"/>
  <c r="H1060" i="61"/>
  <c r="H600" i="61"/>
  <c r="I1506" i="61"/>
  <c r="I1504" i="61"/>
  <c r="H1496" i="61"/>
  <c r="I1496" i="61" s="1"/>
  <c r="I1437" i="61"/>
  <c r="I1425" i="61"/>
  <c r="I1419" i="61"/>
  <c r="H1258" i="61"/>
  <c r="H1117" i="61"/>
  <c r="H872" i="61"/>
  <c r="H862" i="61"/>
  <c r="I1394" i="61"/>
  <c r="I1366" i="61"/>
  <c r="I1330" i="61"/>
  <c r="I1316" i="61"/>
  <c r="H855" i="61"/>
  <c r="H815" i="61"/>
  <c r="H475" i="61"/>
  <c r="I1240" i="61" l="1"/>
  <c r="H1191" i="61"/>
  <c r="I1164" i="61"/>
  <c r="I1162" i="61"/>
  <c r="I1161" i="61"/>
  <c r="H1163" i="61"/>
  <c r="H841" i="61"/>
  <c r="H689" i="61"/>
  <c r="H665" i="61"/>
  <c r="H552" i="61"/>
  <c r="H1152" i="61"/>
  <c r="I1152" i="61" s="1"/>
  <c r="I1139" i="61"/>
  <c r="I1112" i="61"/>
  <c r="H1076" i="61"/>
  <c r="I1076" i="61" s="1"/>
  <c r="I1063" i="61"/>
  <c r="I1058" i="61"/>
  <c r="I1041" i="61"/>
  <c r="I1037" i="61"/>
  <c r="I1016" i="61"/>
  <c r="H850" i="61"/>
  <c r="H571" i="61"/>
  <c r="H459" i="61"/>
  <c r="H259" i="61"/>
  <c r="I957" i="61"/>
  <c r="I955" i="61"/>
  <c r="I936" i="61"/>
  <c r="H937" i="61"/>
  <c r="H908" i="61"/>
  <c r="I908" i="61" s="1"/>
  <c r="I873" i="61"/>
  <c r="I854" i="61"/>
  <c r="H487" i="61"/>
  <c r="H464" i="61"/>
  <c r="I798" i="61"/>
  <c r="I795" i="61"/>
  <c r="H594" i="61"/>
  <c r="I558" i="61"/>
  <c r="H2" i="61"/>
  <c r="B4" i="61"/>
  <c r="B5" i="61" s="1"/>
  <c r="B6" i="61" s="1"/>
  <c r="B7" i="61" s="1"/>
  <c r="B8" i="61" s="1"/>
  <c r="B9" i="61" s="1"/>
  <c r="B10" i="61" s="1"/>
  <c r="B11" i="61" s="1"/>
  <c r="B12" i="61" s="1"/>
  <c r="B13" i="61" s="1"/>
  <c r="B14" i="61" s="1"/>
  <c r="B15" i="61" s="1"/>
  <c r="B16" i="61" s="1"/>
  <c r="B17" i="61" s="1"/>
  <c r="B18" i="61" s="1"/>
  <c r="B19" i="61" s="1"/>
  <c r="B20" i="61" s="1"/>
  <c r="B21" i="61" s="1"/>
  <c r="B22" i="61" s="1"/>
  <c r="B23" i="61" s="1"/>
  <c r="B24" i="61" s="1"/>
  <c r="B25" i="61" s="1"/>
  <c r="B26" i="61" s="1"/>
  <c r="B27" i="61" s="1"/>
  <c r="B28" i="61" s="1"/>
  <c r="B29" i="61" s="1"/>
  <c r="B30" i="61" s="1"/>
  <c r="B31" i="61" s="1"/>
  <c r="B32" i="61" s="1"/>
  <c r="B33" i="61" s="1"/>
  <c r="B34" i="61" s="1"/>
  <c r="B35" i="61" s="1"/>
  <c r="B36" i="61" s="1"/>
  <c r="B37" i="61" s="1"/>
  <c r="B38" i="61" s="1"/>
  <c r="B39" i="61" s="1"/>
  <c r="B40" i="61" s="1"/>
  <c r="B41" i="61" s="1"/>
  <c r="B42" i="61" s="1"/>
  <c r="B43" i="61" s="1"/>
  <c r="B44" i="61" s="1"/>
  <c r="B45" i="61" s="1"/>
  <c r="B46" i="61" s="1"/>
  <c r="B47" i="61" s="1"/>
  <c r="B48" i="61" s="1"/>
  <c r="B49" i="61" s="1"/>
  <c r="B50" i="61" s="1"/>
  <c r="B51" i="61" s="1"/>
  <c r="B52" i="61" s="1"/>
  <c r="B53" i="61" s="1"/>
  <c r="B54" i="61" s="1"/>
  <c r="B55" i="61" s="1"/>
  <c r="B56" i="61" s="1"/>
  <c r="B57" i="61" s="1"/>
  <c r="B58" i="61" s="1"/>
  <c r="B59" i="61" s="1"/>
  <c r="B60" i="61" s="1"/>
  <c r="B61" i="61" s="1"/>
  <c r="B62" i="61" s="1"/>
  <c r="B63" i="61" s="1"/>
  <c r="B64" i="61" s="1"/>
  <c r="B65" i="61" s="1"/>
  <c r="B66" i="61" s="1"/>
  <c r="B67" i="61" s="1"/>
  <c r="B68" i="61" s="1"/>
  <c r="B69" i="61" s="1"/>
  <c r="B70" i="61" s="1"/>
  <c r="B71" i="61" s="1"/>
  <c r="B72" i="61" s="1"/>
  <c r="B73" i="61" s="1"/>
  <c r="B74" i="61" s="1"/>
  <c r="B75" i="61" s="1"/>
  <c r="B76" i="61" s="1"/>
  <c r="B77" i="61" s="1"/>
  <c r="B78" i="61" s="1"/>
  <c r="B79" i="61" s="1"/>
  <c r="B80" i="61" s="1"/>
  <c r="B81" i="61" s="1"/>
  <c r="B82" i="61" s="1"/>
  <c r="B83" i="61" s="1"/>
  <c r="B84" i="61" s="1"/>
  <c r="B85" i="61" s="1"/>
  <c r="B86" i="61" s="1"/>
  <c r="B87" i="61" s="1"/>
  <c r="B88" i="61" s="1"/>
  <c r="B89" i="61" s="1"/>
  <c r="B90" i="61" s="1"/>
  <c r="B91" i="61" s="1"/>
  <c r="B92" i="61" s="1"/>
  <c r="B93" i="61" s="1"/>
  <c r="B94" i="61" s="1"/>
  <c r="B95" i="61" s="1"/>
  <c r="B96" i="61" s="1"/>
  <c r="B97" i="61" s="1"/>
  <c r="B98" i="61" s="1"/>
  <c r="B99" i="61" s="1"/>
  <c r="B100" i="61" s="1"/>
  <c r="B101" i="61" s="1"/>
  <c r="B102" i="61" s="1"/>
  <c r="B103" i="61" s="1"/>
  <c r="B104" i="61" s="1"/>
  <c r="B105" i="61" s="1"/>
  <c r="B106" i="61" s="1"/>
  <c r="B107" i="61" s="1"/>
  <c r="B108" i="61" s="1"/>
  <c r="B109" i="61" s="1"/>
  <c r="B110" i="61" s="1"/>
  <c r="B111" i="61" s="1"/>
  <c r="B112" i="61" s="1"/>
  <c r="B113" i="61" s="1"/>
  <c r="B114" i="61" s="1"/>
  <c r="B115" i="61" s="1"/>
  <c r="B116" i="61" s="1"/>
  <c r="B117" i="61" s="1"/>
  <c r="B118" i="61" s="1"/>
  <c r="B119" i="61" s="1"/>
  <c r="B120" i="61" s="1"/>
  <c r="B121" i="61" s="1"/>
  <c r="B122" i="61" s="1"/>
  <c r="B123" i="61" s="1"/>
  <c r="B124" i="61" s="1"/>
  <c r="B125" i="61" s="1"/>
  <c r="B126" i="61" s="1"/>
  <c r="B127" i="61" s="1"/>
  <c r="B128" i="61" s="1"/>
  <c r="B129" i="61" s="1"/>
  <c r="B130" i="61" s="1"/>
  <c r="B131" i="61" s="1"/>
  <c r="B132" i="61" s="1"/>
  <c r="B133" i="61" s="1"/>
  <c r="B134" i="61" s="1"/>
  <c r="B135" i="61" s="1"/>
  <c r="B136" i="61" s="1"/>
  <c r="B137" i="61" s="1"/>
  <c r="B138" i="61" s="1"/>
  <c r="B139" i="61" s="1"/>
  <c r="B140" i="61" s="1"/>
  <c r="B141" i="61" s="1"/>
  <c r="B142" i="61" s="1"/>
  <c r="B143" i="61" s="1"/>
  <c r="B144" i="61" s="1"/>
  <c r="B145" i="61" s="1"/>
  <c r="B146" i="61" s="1"/>
  <c r="B147" i="61" s="1"/>
  <c r="B148" i="61" s="1"/>
  <c r="B149" i="61" s="1"/>
  <c r="B150" i="61" s="1"/>
  <c r="B151" i="61" s="1"/>
  <c r="B152" i="61" s="1"/>
  <c r="B153" i="61" s="1"/>
  <c r="B154" i="61" s="1"/>
  <c r="B155" i="61" s="1"/>
  <c r="B156" i="61" s="1"/>
  <c r="B157" i="61" s="1"/>
  <c r="B158" i="61" s="1"/>
  <c r="B159" i="61" s="1"/>
  <c r="B160" i="61" s="1"/>
  <c r="B161" i="61" s="1"/>
  <c r="B162" i="61" s="1"/>
  <c r="B163" i="61" s="1"/>
  <c r="B164" i="61" s="1"/>
  <c r="B165" i="61" s="1"/>
  <c r="B166" i="61" s="1"/>
  <c r="B167" i="61" s="1"/>
  <c r="B168" i="61" s="1"/>
  <c r="B169" i="61" s="1"/>
  <c r="B170" i="61" s="1"/>
  <c r="B171" i="61" s="1"/>
  <c r="B172" i="61" s="1"/>
  <c r="B173" i="61" s="1"/>
  <c r="B174" i="61" s="1"/>
  <c r="B175" i="61" s="1"/>
  <c r="B176" i="61" s="1"/>
  <c r="B177" i="61" s="1"/>
  <c r="B178" i="61" s="1"/>
  <c r="B179" i="61" s="1"/>
  <c r="B180" i="61" s="1"/>
  <c r="B181" i="61" s="1"/>
  <c r="B182" i="61" s="1"/>
  <c r="B183" i="61" s="1"/>
  <c r="B184" i="61" s="1"/>
  <c r="B185" i="61" s="1"/>
  <c r="B186" i="61" s="1"/>
  <c r="B187" i="61" s="1"/>
  <c r="B188" i="61" s="1"/>
  <c r="B189" i="61" s="1"/>
  <c r="B190" i="61" s="1"/>
  <c r="B191" i="61" s="1"/>
  <c r="B192" i="61" s="1"/>
  <c r="B193" i="61" s="1"/>
  <c r="B194" i="61" s="1"/>
  <c r="B195" i="61" s="1"/>
  <c r="B196" i="61" s="1"/>
  <c r="B197" i="61" s="1"/>
  <c r="B198" i="61" s="1"/>
  <c r="B199" i="61" s="1"/>
  <c r="B200" i="61" s="1"/>
  <c r="B201" i="61" s="1"/>
  <c r="B202" i="61" s="1"/>
  <c r="B203" i="61" s="1"/>
  <c r="B204" i="61" s="1"/>
  <c r="B205" i="61" s="1"/>
  <c r="B206" i="61" s="1"/>
  <c r="B207" i="61" s="1"/>
  <c r="B208" i="61" s="1"/>
  <c r="B209" i="61" s="1"/>
  <c r="B210" i="61" s="1"/>
  <c r="B211" i="61" s="1"/>
  <c r="B212" i="61" s="1"/>
  <c r="B213" i="61" s="1"/>
  <c r="B214" i="61" s="1"/>
  <c r="B215" i="61" s="1"/>
  <c r="B216" i="61" s="1"/>
  <c r="B217" i="61" s="1"/>
  <c r="B218" i="61" s="1"/>
  <c r="B219" i="61" s="1"/>
  <c r="B220" i="61" s="1"/>
  <c r="B221" i="61" s="1"/>
  <c r="B222" i="61" s="1"/>
  <c r="B223" i="61" s="1"/>
  <c r="B224" i="61" s="1"/>
  <c r="B225" i="61" s="1"/>
  <c r="B226" i="61" s="1"/>
  <c r="B227" i="61" s="1"/>
  <c r="B228" i="61" s="1"/>
  <c r="B229" i="61" s="1"/>
  <c r="B230" i="61" s="1"/>
  <c r="B231" i="61" s="1"/>
  <c r="B232" i="61" s="1"/>
  <c r="B233" i="61" s="1"/>
  <c r="B234" i="61" s="1"/>
  <c r="B235" i="61" s="1"/>
  <c r="B236" i="61" s="1"/>
  <c r="B237" i="61" s="1"/>
  <c r="B238" i="61" s="1"/>
  <c r="B239" i="61" s="1"/>
  <c r="B240" i="61" s="1"/>
  <c r="B241" i="61" s="1"/>
  <c r="B242" i="61" s="1"/>
  <c r="B243" i="61" s="1"/>
  <c r="B244" i="61" s="1"/>
  <c r="B245" i="61" s="1"/>
  <c r="B246" i="61" s="1"/>
  <c r="B247" i="61" s="1"/>
  <c r="B248" i="61" s="1"/>
  <c r="B249" i="61" s="1"/>
  <c r="B250" i="61" s="1"/>
  <c r="B251" i="61" s="1"/>
  <c r="B252" i="61" s="1"/>
  <c r="B253" i="61" s="1"/>
  <c r="B254" i="61" s="1"/>
  <c r="B255" i="61" s="1"/>
  <c r="B256" i="61" s="1"/>
  <c r="B257" i="61" s="1"/>
  <c r="B258" i="61" s="1"/>
  <c r="B259" i="61" s="1"/>
  <c r="B260" i="61" s="1"/>
  <c r="B261" i="61" s="1"/>
  <c r="B262" i="61" s="1"/>
  <c r="B263" i="61" s="1"/>
  <c r="B264" i="61" s="1"/>
  <c r="B265" i="61" s="1"/>
  <c r="B266" i="61" s="1"/>
  <c r="B267" i="61" s="1"/>
  <c r="B268" i="61" s="1"/>
  <c r="B269" i="61" s="1"/>
  <c r="B270" i="61" s="1"/>
  <c r="B271" i="61" s="1"/>
  <c r="B272" i="61" s="1"/>
  <c r="B273" i="61" s="1"/>
  <c r="B274" i="61" s="1"/>
  <c r="B275" i="61" s="1"/>
  <c r="B276" i="61" s="1"/>
  <c r="B277" i="61" s="1"/>
  <c r="B278" i="61" s="1"/>
  <c r="B279" i="61" s="1"/>
  <c r="B280" i="61" s="1"/>
  <c r="B281" i="61" s="1"/>
  <c r="B282" i="61" s="1"/>
  <c r="B283" i="61" s="1"/>
  <c r="B284" i="61" s="1"/>
  <c r="B285" i="61" s="1"/>
  <c r="B286" i="61" s="1"/>
  <c r="B287" i="61" s="1"/>
  <c r="B288" i="61" s="1"/>
  <c r="B289" i="61" s="1"/>
  <c r="B290" i="61" s="1"/>
  <c r="B291" i="61" s="1"/>
  <c r="B292" i="61" s="1"/>
  <c r="B293" i="61" s="1"/>
  <c r="B294" i="61" s="1"/>
  <c r="B295" i="61" s="1"/>
  <c r="B296" i="61" s="1"/>
  <c r="B297" i="61" s="1"/>
  <c r="B298" i="61" s="1"/>
  <c r="B299" i="61" s="1"/>
  <c r="B300" i="61" s="1"/>
  <c r="B301" i="61" s="1"/>
  <c r="B302" i="61" s="1"/>
  <c r="B303" i="61" s="1"/>
  <c r="B304" i="61" s="1"/>
  <c r="B305" i="61" s="1"/>
  <c r="B306" i="61" s="1"/>
  <c r="B307" i="61" s="1"/>
  <c r="B308" i="61" s="1"/>
  <c r="B309" i="61" s="1"/>
  <c r="B310" i="61" s="1"/>
  <c r="B311" i="61" s="1"/>
  <c r="B312" i="61" s="1"/>
  <c r="B313" i="61" s="1"/>
  <c r="B314" i="61" s="1"/>
  <c r="B315" i="61" s="1"/>
  <c r="B316" i="61" s="1"/>
  <c r="B317" i="61" s="1"/>
  <c r="B318" i="61" s="1"/>
  <c r="B319" i="61" s="1"/>
  <c r="B320" i="61" s="1"/>
  <c r="B321" i="61" s="1"/>
  <c r="B322" i="61" s="1"/>
  <c r="B323" i="61" s="1"/>
  <c r="B324" i="61" s="1"/>
  <c r="B325" i="61" s="1"/>
  <c r="B326" i="61" s="1"/>
  <c r="B327" i="61" s="1"/>
  <c r="B328" i="61" s="1"/>
  <c r="B329" i="61" s="1"/>
  <c r="B330" i="61" s="1"/>
  <c r="B331" i="61" s="1"/>
  <c r="B332" i="61" s="1"/>
  <c r="B333" i="61" s="1"/>
  <c r="B334" i="61" s="1"/>
  <c r="B335" i="61" s="1"/>
  <c r="B336" i="61" s="1"/>
  <c r="B337" i="61" s="1"/>
  <c r="B338" i="61" s="1"/>
  <c r="B339" i="61" s="1"/>
  <c r="B340" i="61" s="1"/>
  <c r="B341" i="61" s="1"/>
  <c r="B342" i="61" s="1"/>
  <c r="B343" i="61" s="1"/>
  <c r="B344" i="61" s="1"/>
  <c r="B345" i="61" s="1"/>
  <c r="B346" i="61" s="1"/>
  <c r="B347" i="61" s="1"/>
  <c r="B348" i="61" s="1"/>
  <c r="B349" i="61" s="1"/>
  <c r="B350" i="61" s="1"/>
  <c r="B351" i="61" s="1"/>
  <c r="B352" i="61" s="1"/>
  <c r="B353" i="61" s="1"/>
  <c r="B354" i="61" s="1"/>
  <c r="B355" i="61" s="1"/>
  <c r="B356" i="61" s="1"/>
  <c r="B357" i="61" s="1"/>
  <c r="B358" i="61" s="1"/>
  <c r="B359" i="61" s="1"/>
  <c r="B360" i="61" s="1"/>
  <c r="B361" i="61" s="1"/>
  <c r="B362" i="61" s="1"/>
  <c r="B363" i="61" s="1"/>
  <c r="B364" i="61" s="1"/>
  <c r="B365" i="61" s="1"/>
  <c r="B366" i="61" s="1"/>
  <c r="B367" i="61" s="1"/>
  <c r="B368" i="61" s="1"/>
  <c r="B369" i="61" s="1"/>
  <c r="B370" i="61" s="1"/>
  <c r="B371" i="61" s="1"/>
  <c r="B372" i="61" s="1"/>
  <c r="B373" i="61" s="1"/>
  <c r="B374" i="61" s="1"/>
  <c r="B375" i="61" s="1"/>
  <c r="B376" i="61" s="1"/>
  <c r="B377" i="61" s="1"/>
  <c r="B378" i="61" s="1"/>
  <c r="B379" i="61" s="1"/>
  <c r="B380" i="61" s="1"/>
  <c r="B381" i="61" s="1"/>
  <c r="B382" i="61" s="1"/>
  <c r="B383" i="61" s="1"/>
  <c r="B384" i="61" s="1"/>
  <c r="B385" i="61" s="1"/>
  <c r="B386" i="61" s="1"/>
  <c r="B387" i="61" s="1"/>
  <c r="B388" i="61" s="1"/>
  <c r="B389" i="61" s="1"/>
  <c r="B390" i="61" s="1"/>
  <c r="B391" i="61" s="1"/>
  <c r="B392" i="61" s="1"/>
  <c r="B393" i="61" s="1"/>
  <c r="B394" i="61" s="1"/>
  <c r="B395" i="61" s="1"/>
  <c r="B396" i="61" s="1"/>
  <c r="B397" i="61" s="1"/>
  <c r="B398" i="61" s="1"/>
  <c r="B399" i="61" s="1"/>
  <c r="B400" i="61" s="1"/>
  <c r="B401" i="61" s="1"/>
  <c r="B402" i="61" s="1"/>
  <c r="B403" i="61" s="1"/>
  <c r="B404" i="61" s="1"/>
  <c r="B405" i="61" s="1"/>
  <c r="B406" i="61" s="1"/>
  <c r="B407" i="61" s="1"/>
  <c r="B408" i="61" s="1"/>
  <c r="B409" i="61" s="1"/>
  <c r="B410" i="61" s="1"/>
  <c r="B411" i="61" s="1"/>
  <c r="B412" i="61" s="1"/>
  <c r="B413" i="61" s="1"/>
  <c r="B414" i="61" s="1"/>
  <c r="B415" i="61" s="1"/>
  <c r="B416" i="61" s="1"/>
  <c r="B417" i="61" s="1"/>
  <c r="B418" i="61" s="1"/>
  <c r="B419" i="61" s="1"/>
  <c r="B420" i="61" s="1"/>
  <c r="B421" i="61" s="1"/>
  <c r="B422" i="61" s="1"/>
  <c r="B423" i="61" s="1"/>
  <c r="B424" i="61" s="1"/>
  <c r="B425" i="61" s="1"/>
  <c r="B426" i="61" s="1"/>
  <c r="B427" i="61" s="1"/>
  <c r="B428" i="61" s="1"/>
  <c r="B429" i="61" s="1"/>
  <c r="B430" i="61" s="1"/>
  <c r="B431" i="61" s="1"/>
  <c r="B432" i="61" s="1"/>
  <c r="B433" i="61" s="1"/>
  <c r="B434" i="61" s="1"/>
  <c r="B435" i="61" s="1"/>
  <c r="B436" i="61" s="1"/>
  <c r="B437" i="61" s="1"/>
  <c r="B438" i="61" s="1"/>
  <c r="B439" i="61" s="1"/>
  <c r="B440" i="61" s="1"/>
  <c r="B441" i="61" s="1"/>
  <c r="B442" i="61" s="1"/>
  <c r="B443" i="61" s="1"/>
  <c r="B444" i="61" s="1"/>
  <c r="B445" i="61" s="1"/>
  <c r="B446" i="61" s="1"/>
  <c r="B447" i="61" s="1"/>
  <c r="B448" i="61" s="1"/>
  <c r="B449" i="61" s="1"/>
  <c r="B450" i="61" s="1"/>
  <c r="B451" i="61" s="1"/>
  <c r="B452" i="61" s="1"/>
  <c r="B453" i="61" s="1"/>
  <c r="B454" i="61" s="1"/>
  <c r="B455" i="61" s="1"/>
  <c r="B456" i="61" s="1"/>
  <c r="B457" i="61" s="1"/>
  <c r="B458" i="61" s="1"/>
  <c r="B459" i="61" s="1"/>
  <c r="B460" i="61" s="1"/>
  <c r="B461" i="61" s="1"/>
  <c r="B462" i="61" s="1"/>
  <c r="B463" i="61" s="1"/>
  <c r="B464" i="61" s="1"/>
  <c r="B465" i="61" s="1"/>
  <c r="B466" i="61" s="1"/>
  <c r="B467" i="61" s="1"/>
  <c r="B468" i="61" s="1"/>
  <c r="B469" i="61" s="1"/>
  <c r="B470" i="61" s="1"/>
  <c r="B471" i="61" s="1"/>
  <c r="B472" i="61" s="1"/>
  <c r="B473" i="61" s="1"/>
  <c r="B474" i="61" s="1"/>
  <c r="B475" i="61" s="1"/>
  <c r="B476" i="61" s="1"/>
  <c r="B477" i="61" s="1"/>
  <c r="B478" i="61" s="1"/>
  <c r="B479" i="61" s="1"/>
  <c r="B480" i="61" s="1"/>
  <c r="B481" i="61" s="1"/>
  <c r="B482" i="61" s="1"/>
  <c r="B483" i="61" s="1"/>
  <c r="B484" i="61" s="1"/>
  <c r="B485" i="61" s="1"/>
  <c r="B486" i="61" s="1"/>
  <c r="B487" i="61" s="1"/>
  <c r="B488" i="61" s="1"/>
  <c r="B489" i="61" s="1"/>
  <c r="B490" i="61" s="1"/>
  <c r="B491" i="61" s="1"/>
  <c r="B492" i="61" s="1"/>
  <c r="B493" i="61" s="1"/>
  <c r="B494" i="61" s="1"/>
  <c r="B495" i="61" s="1"/>
  <c r="B496" i="61" s="1"/>
  <c r="B497" i="61" s="1"/>
  <c r="B498" i="61" s="1"/>
  <c r="B499" i="61" s="1"/>
  <c r="B500" i="61" s="1"/>
  <c r="B501" i="61" s="1"/>
  <c r="B502" i="61" s="1"/>
  <c r="B503" i="61" s="1"/>
  <c r="B504" i="61" s="1"/>
  <c r="B505" i="61" s="1"/>
  <c r="B506" i="61" s="1"/>
  <c r="B507" i="61" s="1"/>
  <c r="B508" i="61" s="1"/>
  <c r="B509" i="61" s="1"/>
  <c r="B510" i="61" s="1"/>
  <c r="B511" i="61" s="1"/>
  <c r="B512" i="61" s="1"/>
  <c r="B513" i="61" s="1"/>
  <c r="B514" i="61" s="1"/>
  <c r="B515" i="61" s="1"/>
  <c r="B516" i="61" s="1"/>
  <c r="B517" i="61" s="1"/>
  <c r="B518" i="61" s="1"/>
  <c r="B519" i="61" s="1"/>
  <c r="B520" i="61" s="1"/>
  <c r="B521" i="61" s="1"/>
  <c r="B522" i="61" s="1"/>
  <c r="B523" i="61" s="1"/>
  <c r="B524" i="61" s="1"/>
  <c r="B525" i="61" s="1"/>
  <c r="B526" i="61" s="1"/>
  <c r="B527" i="61" s="1"/>
  <c r="B528" i="61" s="1"/>
  <c r="B529" i="61" s="1"/>
  <c r="B530" i="61" s="1"/>
  <c r="B531" i="61" s="1"/>
  <c r="B532" i="61" s="1"/>
  <c r="B533" i="61" s="1"/>
  <c r="B534" i="61" s="1"/>
  <c r="B535" i="61" s="1"/>
  <c r="B536" i="61" s="1"/>
  <c r="B537" i="61" s="1"/>
  <c r="B538" i="61" s="1"/>
  <c r="B539" i="61" s="1"/>
  <c r="B540" i="61" s="1"/>
  <c r="B541" i="61" s="1"/>
  <c r="B542" i="61" s="1"/>
  <c r="B543" i="61" s="1"/>
  <c r="B544" i="61" s="1"/>
  <c r="B545" i="61" s="1"/>
  <c r="B546" i="61" s="1"/>
  <c r="B547" i="61" s="1"/>
  <c r="B548" i="61" s="1"/>
  <c r="B549" i="61" s="1"/>
  <c r="B550" i="61" s="1"/>
  <c r="B551" i="61" s="1"/>
  <c r="B552" i="61" s="1"/>
  <c r="B553" i="61" s="1"/>
  <c r="B554" i="61" s="1"/>
  <c r="B555" i="61" s="1"/>
  <c r="B556" i="61" s="1"/>
  <c r="B557" i="61" s="1"/>
  <c r="B558" i="61" s="1"/>
  <c r="B559" i="61" s="1"/>
  <c r="B560" i="61" s="1"/>
  <c r="B561" i="61" s="1"/>
  <c r="B562" i="61" s="1"/>
  <c r="B563" i="61" s="1"/>
  <c r="B564" i="61" s="1"/>
  <c r="B565" i="61" s="1"/>
  <c r="B566" i="61" s="1"/>
  <c r="B567" i="61" s="1"/>
  <c r="B568" i="61" s="1"/>
  <c r="B569" i="61" s="1"/>
  <c r="B570" i="61" s="1"/>
  <c r="B571" i="61" s="1"/>
  <c r="B572" i="61" s="1"/>
  <c r="B573" i="61" s="1"/>
  <c r="B574" i="61" s="1"/>
  <c r="B575" i="61" s="1"/>
  <c r="B576" i="61" s="1"/>
  <c r="B577" i="61" s="1"/>
  <c r="B578" i="61" s="1"/>
  <c r="B579" i="61" s="1"/>
  <c r="B580" i="61" s="1"/>
  <c r="B581" i="61" s="1"/>
  <c r="B582" i="61" s="1"/>
  <c r="B583" i="61" s="1"/>
  <c r="B584" i="61" s="1"/>
  <c r="B585" i="61" s="1"/>
  <c r="B586" i="61" s="1"/>
  <c r="B587" i="61" s="1"/>
  <c r="B588" i="61" s="1"/>
  <c r="B589" i="61" s="1"/>
  <c r="B590" i="61" s="1"/>
  <c r="B591" i="61" s="1"/>
  <c r="B592" i="61" s="1"/>
  <c r="B593" i="61" s="1"/>
  <c r="B594" i="61" s="1"/>
  <c r="B595" i="61" s="1"/>
  <c r="B596" i="61" s="1"/>
  <c r="B597" i="61" s="1"/>
  <c r="B598" i="61" s="1"/>
  <c r="B599" i="61" s="1"/>
  <c r="B600" i="61" s="1"/>
  <c r="B601" i="61" s="1"/>
  <c r="B602" i="61" s="1"/>
  <c r="B603" i="61" s="1"/>
  <c r="B604" i="61" s="1"/>
  <c r="B605" i="61" s="1"/>
  <c r="B606" i="61" s="1"/>
  <c r="B607" i="61" s="1"/>
  <c r="B608" i="61" s="1"/>
  <c r="B609" i="61" s="1"/>
  <c r="B610" i="61" s="1"/>
  <c r="B611" i="61" s="1"/>
  <c r="B612" i="61" s="1"/>
  <c r="B613" i="61" s="1"/>
  <c r="B614" i="61" s="1"/>
  <c r="B615" i="61" s="1"/>
  <c r="B616" i="61" s="1"/>
  <c r="B617" i="61" s="1"/>
  <c r="B618" i="61" s="1"/>
  <c r="B619" i="61" s="1"/>
  <c r="B620" i="61" s="1"/>
  <c r="B621" i="61" s="1"/>
  <c r="B622" i="61" s="1"/>
  <c r="B623" i="61" s="1"/>
  <c r="B624" i="61" s="1"/>
  <c r="B625" i="61" s="1"/>
  <c r="B626" i="61" s="1"/>
  <c r="B627" i="61" s="1"/>
  <c r="B628" i="61" s="1"/>
  <c r="B629" i="61" s="1"/>
  <c r="B630" i="61" s="1"/>
  <c r="B631" i="61" s="1"/>
  <c r="B632" i="61" s="1"/>
  <c r="B633" i="61" s="1"/>
  <c r="B634" i="61" s="1"/>
  <c r="B635" i="61" s="1"/>
  <c r="B636" i="61" s="1"/>
  <c r="B637" i="61" s="1"/>
  <c r="B638" i="61" s="1"/>
  <c r="B639" i="61" s="1"/>
  <c r="B640" i="61" s="1"/>
  <c r="B641" i="61" s="1"/>
  <c r="B642" i="61" s="1"/>
  <c r="B643" i="61" s="1"/>
  <c r="B644" i="61" s="1"/>
  <c r="B645" i="61" s="1"/>
  <c r="B646" i="61" s="1"/>
  <c r="B647" i="61" s="1"/>
  <c r="B648" i="61" s="1"/>
  <c r="B649" i="61" s="1"/>
  <c r="B650" i="61" s="1"/>
  <c r="B651" i="61" s="1"/>
  <c r="B652" i="61" s="1"/>
  <c r="B653" i="61" s="1"/>
  <c r="B654" i="61" s="1"/>
  <c r="B655" i="61" s="1"/>
  <c r="B656" i="61" s="1"/>
  <c r="B657" i="61" s="1"/>
  <c r="B658" i="61" s="1"/>
  <c r="B659" i="61" s="1"/>
  <c r="B660" i="61" s="1"/>
  <c r="B661" i="61" s="1"/>
  <c r="B662" i="61" s="1"/>
  <c r="B663" i="61" s="1"/>
  <c r="B664" i="61" s="1"/>
  <c r="B665" i="61" s="1"/>
  <c r="B666" i="61" s="1"/>
  <c r="B667" i="61" s="1"/>
  <c r="B668" i="61" s="1"/>
  <c r="B669" i="61" s="1"/>
  <c r="B670" i="61" s="1"/>
  <c r="B671" i="61" s="1"/>
  <c r="B672" i="61" s="1"/>
  <c r="B673" i="61" s="1"/>
  <c r="B674" i="61" s="1"/>
  <c r="B675" i="61" s="1"/>
  <c r="B676" i="61" s="1"/>
  <c r="B677" i="61" s="1"/>
  <c r="B678" i="61" s="1"/>
  <c r="B679" i="61" s="1"/>
  <c r="B680" i="61" s="1"/>
  <c r="B681" i="61" s="1"/>
  <c r="B682" i="61" s="1"/>
  <c r="B683" i="61" s="1"/>
  <c r="B684" i="61" s="1"/>
  <c r="B685" i="61" s="1"/>
  <c r="B686" i="61" s="1"/>
  <c r="B687" i="61" s="1"/>
  <c r="B688" i="61" s="1"/>
  <c r="B689" i="61" s="1"/>
  <c r="B690" i="61" s="1"/>
  <c r="B691" i="61" s="1"/>
  <c r="B692" i="61" s="1"/>
  <c r="B693" i="61" s="1"/>
  <c r="B694" i="61" s="1"/>
  <c r="B695" i="61" s="1"/>
  <c r="B696" i="61" s="1"/>
  <c r="B697" i="61" s="1"/>
  <c r="B698" i="61" s="1"/>
  <c r="B699" i="61" s="1"/>
  <c r="B700" i="61" s="1"/>
  <c r="B701" i="61" s="1"/>
  <c r="B702" i="61" s="1"/>
  <c r="B703" i="61" s="1"/>
  <c r="B704" i="61" s="1"/>
  <c r="B705" i="61" s="1"/>
  <c r="B706" i="61" s="1"/>
  <c r="B707" i="61" s="1"/>
  <c r="B708" i="61" s="1"/>
  <c r="B709" i="61" s="1"/>
  <c r="B710" i="61" s="1"/>
  <c r="B711" i="61" s="1"/>
  <c r="B712" i="61" s="1"/>
  <c r="B713" i="61" s="1"/>
  <c r="B714" i="61" s="1"/>
  <c r="B715" i="61" s="1"/>
  <c r="B716" i="61" s="1"/>
  <c r="B717" i="61" s="1"/>
  <c r="B718" i="61" s="1"/>
  <c r="B719" i="61" s="1"/>
  <c r="B720" i="61" s="1"/>
  <c r="B721" i="61" s="1"/>
  <c r="B722" i="61" s="1"/>
  <c r="B723" i="61" s="1"/>
  <c r="B724" i="61" s="1"/>
  <c r="B725" i="61" s="1"/>
  <c r="B726" i="61" s="1"/>
  <c r="B727" i="61" s="1"/>
  <c r="B728" i="61" s="1"/>
  <c r="B729" i="61" s="1"/>
  <c r="B730" i="61" s="1"/>
  <c r="B731" i="61" s="1"/>
  <c r="B732" i="61" s="1"/>
  <c r="B733" i="61" s="1"/>
  <c r="B734" i="61" s="1"/>
  <c r="B735" i="61" s="1"/>
  <c r="B736" i="61" s="1"/>
  <c r="B737" i="61" s="1"/>
  <c r="B738" i="61" s="1"/>
  <c r="B739" i="61" s="1"/>
  <c r="B740" i="61" s="1"/>
  <c r="B741" i="61" s="1"/>
  <c r="B742" i="61" s="1"/>
  <c r="B743" i="61" s="1"/>
  <c r="B744" i="61" s="1"/>
  <c r="B745" i="61" s="1"/>
  <c r="B746" i="61" s="1"/>
  <c r="B747" i="61" s="1"/>
  <c r="B748" i="61" s="1"/>
  <c r="B749" i="61" s="1"/>
  <c r="B750" i="61" s="1"/>
  <c r="B751" i="61" s="1"/>
  <c r="B752" i="61" s="1"/>
  <c r="B753" i="61" s="1"/>
  <c r="B754" i="61" s="1"/>
  <c r="B755" i="61" s="1"/>
  <c r="B756" i="61" s="1"/>
  <c r="B757" i="61" s="1"/>
  <c r="B758" i="61" s="1"/>
  <c r="B759" i="61" s="1"/>
  <c r="B760" i="61" s="1"/>
  <c r="B761" i="61" s="1"/>
  <c r="B762" i="61" s="1"/>
  <c r="B763" i="61" s="1"/>
  <c r="B764" i="61" s="1"/>
  <c r="B765" i="61" s="1"/>
  <c r="B766" i="61" s="1"/>
  <c r="B767" i="61" s="1"/>
  <c r="B768" i="61" s="1"/>
  <c r="B769" i="61" s="1"/>
  <c r="B770" i="61" s="1"/>
  <c r="B771" i="61" s="1"/>
  <c r="B772" i="61" s="1"/>
  <c r="B773" i="61" s="1"/>
  <c r="B774" i="61" s="1"/>
  <c r="B775" i="61" s="1"/>
  <c r="B776" i="61" s="1"/>
  <c r="B777" i="61" s="1"/>
  <c r="B778" i="61" s="1"/>
  <c r="B779" i="61" s="1"/>
  <c r="B780" i="61" s="1"/>
  <c r="B781" i="61" s="1"/>
  <c r="B782" i="61" s="1"/>
  <c r="B783" i="61" s="1"/>
  <c r="B784" i="61" s="1"/>
  <c r="B785" i="61" s="1"/>
  <c r="B786" i="61" s="1"/>
  <c r="B787" i="61" s="1"/>
  <c r="B788" i="61" s="1"/>
  <c r="B789" i="61" s="1"/>
  <c r="B790" i="61" s="1"/>
  <c r="B791" i="61" s="1"/>
  <c r="B792" i="61" s="1"/>
  <c r="B793" i="61" s="1"/>
  <c r="B794" i="61" s="1"/>
  <c r="B795" i="61" s="1"/>
  <c r="B796" i="61" s="1"/>
  <c r="H4" i="61"/>
  <c r="H5" i="61"/>
  <c r="H7" i="61"/>
  <c r="H8" i="61"/>
  <c r="H9" i="61"/>
  <c r="H12" i="61"/>
  <c r="H13" i="61"/>
  <c r="H14" i="61"/>
  <c r="H15" i="61"/>
  <c r="H17" i="61"/>
  <c r="H18" i="61"/>
  <c r="H19" i="61"/>
  <c r="H20" i="61"/>
  <c r="H22" i="61"/>
  <c r="H23" i="61"/>
  <c r="H25" i="61"/>
  <c r="H26" i="61"/>
  <c r="H27" i="61"/>
  <c r="H29" i="61"/>
  <c r="H30" i="61"/>
  <c r="H31" i="61"/>
  <c r="H32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3" i="61"/>
  <c r="H55" i="61"/>
  <c r="H57" i="61"/>
  <c r="H58" i="61"/>
  <c r="H59" i="61"/>
  <c r="H62" i="61"/>
  <c r="H64" i="61"/>
  <c r="H65" i="61"/>
  <c r="H75" i="61"/>
  <c r="H76" i="61"/>
  <c r="H77" i="61"/>
  <c r="H78" i="61"/>
  <c r="H79" i="61"/>
  <c r="H81" i="61"/>
  <c r="H86" i="61"/>
  <c r="H89" i="61"/>
  <c r="H91" i="61"/>
  <c r="H92" i="61"/>
  <c r="H95" i="61"/>
  <c r="H96" i="61"/>
  <c r="H97" i="61"/>
  <c r="H99" i="61"/>
  <c r="H100" i="61"/>
  <c r="H103" i="61"/>
  <c r="H104" i="61"/>
  <c r="D113" i="61"/>
  <c r="D114" i="61" s="1"/>
  <c r="D115" i="61" s="1"/>
  <c r="D116" i="61" s="1"/>
  <c r="D117" i="61" s="1"/>
  <c r="D118" i="61" s="1"/>
  <c r="D119" i="61" s="1"/>
  <c r="D120" i="61" s="1"/>
  <c r="D121" i="61" s="1"/>
  <c r="D122" i="61" s="1"/>
  <c r="D123" i="61" s="1"/>
  <c r="D124" i="61" s="1"/>
  <c r="D125" i="61" s="1"/>
  <c r="D126" i="61" s="1"/>
  <c r="D127" i="61" s="1"/>
  <c r="D128" i="61" s="1"/>
  <c r="D129" i="61" s="1"/>
  <c r="D130" i="61" s="1"/>
  <c r="D131" i="61" s="1"/>
  <c r="D132" i="61" s="1"/>
  <c r="D133" i="61" s="1"/>
  <c r="D134" i="61" s="1"/>
  <c r="D135" i="61" s="1"/>
  <c r="D136" i="61" s="1"/>
  <c r="D137" i="61" s="1"/>
  <c r="D138" i="61" s="1"/>
  <c r="D139" i="61" s="1"/>
  <c r="D140" i="61" s="1"/>
  <c r="D141" i="61" s="1"/>
  <c r="D142" i="61" s="1"/>
  <c r="D143" i="61" s="1"/>
  <c r="D144" i="61" s="1"/>
  <c r="D145" i="61" s="1"/>
  <c r="D146" i="61" s="1"/>
  <c r="D147" i="61" s="1"/>
  <c r="D148" i="61" s="1"/>
  <c r="D149" i="61" s="1"/>
  <c r="D150" i="61" s="1"/>
  <c r="D151" i="61" s="1"/>
  <c r="D152" i="61" s="1"/>
  <c r="D153" i="61" s="1"/>
  <c r="D154" i="61" s="1"/>
  <c r="D155" i="61" s="1"/>
  <c r="D156" i="61" s="1"/>
  <c r="D157" i="61" s="1"/>
  <c r="D158" i="61" s="1"/>
  <c r="D159" i="61" s="1"/>
  <c r="D160" i="61" s="1"/>
  <c r="D161" i="61" s="1"/>
  <c r="D162" i="61" s="1"/>
  <c r="D163" i="61" s="1"/>
  <c r="D164" i="61" s="1"/>
  <c r="D165" i="61" s="1"/>
  <c r="D166" i="61" s="1"/>
  <c r="D167" i="61" s="1"/>
  <c r="D168" i="61" s="1"/>
  <c r="D169" i="61" s="1"/>
  <c r="D170" i="61" s="1"/>
  <c r="D171" i="61" s="1"/>
  <c r="D172" i="61" s="1"/>
  <c r="D173" i="61" s="1"/>
  <c r="D174" i="61" s="1"/>
  <c r="D175" i="61" s="1"/>
  <c r="D176" i="61" s="1"/>
  <c r="D177" i="61" s="1"/>
  <c r="D178" i="61" s="1"/>
  <c r="D179" i="61" s="1"/>
  <c r="D180" i="61" s="1"/>
  <c r="D181" i="61" s="1"/>
  <c r="D182" i="61" s="1"/>
  <c r="D183" i="61" s="1"/>
  <c r="D184" i="61" s="1"/>
  <c r="D185" i="61" s="1"/>
  <c r="D186" i="61" s="1"/>
  <c r="D187" i="61" s="1"/>
  <c r="D188" i="61" s="1"/>
  <c r="D189" i="61" s="1"/>
  <c r="D190" i="61" s="1"/>
  <c r="D191" i="61" s="1"/>
  <c r="D192" i="61" s="1"/>
  <c r="D193" i="61" s="1"/>
  <c r="D194" i="61" s="1"/>
  <c r="D195" i="61" s="1"/>
  <c r="D196" i="61" s="1"/>
  <c r="D197" i="61" s="1"/>
  <c r="D198" i="61" s="1"/>
  <c r="D199" i="61" s="1"/>
  <c r="D200" i="61" s="1"/>
  <c r="D201" i="61" s="1"/>
  <c r="D202" i="61" s="1"/>
  <c r="D203" i="61" s="1"/>
  <c r="D204" i="61" s="1"/>
  <c r="D205" i="61" s="1"/>
  <c r="D206" i="61" s="1"/>
  <c r="D207" i="61" s="1"/>
  <c r="D208" i="61" s="1"/>
  <c r="D209" i="61" s="1"/>
  <c r="D210" i="61" s="1"/>
  <c r="D211" i="61" s="1"/>
  <c r="D212" i="61" s="1"/>
  <c r="D213" i="61" s="1"/>
  <c r="D214" i="61" s="1"/>
  <c r="D215" i="61" s="1"/>
  <c r="D216" i="61" s="1"/>
  <c r="D217" i="61" s="1"/>
  <c r="D218" i="61" s="1"/>
  <c r="D219" i="61" s="1"/>
  <c r="D220" i="61" s="1"/>
  <c r="D221" i="61" s="1"/>
  <c r="D222" i="61" s="1"/>
  <c r="D223" i="61" s="1"/>
  <c r="D224" i="61" s="1"/>
  <c r="D225" i="61" s="1"/>
  <c r="D226" i="61" s="1"/>
  <c r="D227" i="61" s="1"/>
  <c r="D228" i="61" s="1"/>
  <c r="D229" i="61" s="1"/>
  <c r="D230" i="61" s="1"/>
  <c r="D231" i="61" s="1"/>
  <c r="D232" i="61" s="1"/>
  <c r="D233" i="61" s="1"/>
  <c r="D234" i="61" s="1"/>
  <c r="D235" i="61" s="1"/>
  <c r="D236" i="61" s="1"/>
  <c r="D237" i="61" s="1"/>
  <c r="D238" i="61" s="1"/>
  <c r="D239" i="61" s="1"/>
  <c r="D240" i="61" s="1"/>
  <c r="D241" i="61" s="1"/>
  <c r="D242" i="61" s="1"/>
  <c r="D243" i="61" s="1"/>
  <c r="D244" i="61" s="1"/>
  <c r="D245" i="61" s="1"/>
  <c r="D246" i="61" s="1"/>
  <c r="D247" i="61" s="1"/>
  <c r="D248" i="61" s="1"/>
  <c r="D249" i="61" s="1"/>
  <c r="D250" i="61" s="1"/>
  <c r="D251" i="61" s="1"/>
  <c r="D252" i="61" s="1"/>
  <c r="D253" i="61" s="1"/>
  <c r="D254" i="61" s="1"/>
  <c r="D255" i="61" s="1"/>
  <c r="D256" i="61" s="1"/>
  <c r="D257" i="61" s="1"/>
  <c r="D258" i="61" s="1"/>
  <c r="D259" i="61" s="1"/>
  <c r="D260" i="61" s="1"/>
  <c r="D261" i="61" s="1"/>
  <c r="D262" i="61" s="1"/>
  <c r="D263" i="61" s="1"/>
  <c r="D264" i="61" s="1"/>
  <c r="D265" i="61" s="1"/>
  <c r="D266" i="61" s="1"/>
  <c r="D267" i="61" s="1"/>
  <c r="D268" i="61" s="1"/>
  <c r="D269" i="61" s="1"/>
  <c r="D270" i="61" s="1"/>
  <c r="D271" i="61" s="1"/>
  <c r="D272" i="61" s="1"/>
  <c r="D273" i="61" s="1"/>
  <c r="D274" i="61" s="1"/>
  <c r="D275" i="61" s="1"/>
  <c r="D276" i="61" s="1"/>
  <c r="D277" i="61" s="1"/>
  <c r="D278" i="61" s="1"/>
  <c r="D279" i="61" s="1"/>
  <c r="D280" i="61" s="1"/>
  <c r="D281" i="61" s="1"/>
  <c r="D282" i="61" s="1"/>
  <c r="D283" i="61" s="1"/>
  <c r="D284" i="61" s="1"/>
  <c r="D285" i="61" s="1"/>
  <c r="D286" i="61" s="1"/>
  <c r="D287" i="61" s="1"/>
  <c r="D288" i="61" s="1"/>
  <c r="D289" i="61" s="1"/>
  <c r="D290" i="61" s="1"/>
  <c r="D291" i="61" s="1"/>
  <c r="D292" i="61" s="1"/>
  <c r="D293" i="61" s="1"/>
  <c r="D294" i="61" s="1"/>
  <c r="D295" i="61" s="1"/>
  <c r="D296" i="61" s="1"/>
  <c r="D297" i="61" s="1"/>
  <c r="D298" i="61" s="1"/>
  <c r="D299" i="61" s="1"/>
  <c r="D300" i="61" s="1"/>
  <c r="D301" i="61" s="1"/>
  <c r="D302" i="61" s="1"/>
  <c r="D303" i="61" s="1"/>
  <c r="D304" i="61" s="1"/>
  <c r="D305" i="61" s="1"/>
  <c r="D306" i="61" s="1"/>
  <c r="D307" i="61" s="1"/>
  <c r="D308" i="61" s="1"/>
  <c r="D309" i="61" s="1"/>
  <c r="D310" i="61" s="1"/>
  <c r="D311" i="61" s="1"/>
  <c r="D312" i="61" s="1"/>
  <c r="D313" i="61" s="1"/>
  <c r="D314" i="61" s="1"/>
  <c r="D315" i="61" s="1"/>
  <c r="D316" i="61" s="1"/>
  <c r="D317" i="61" s="1"/>
  <c r="D318" i="61" s="1"/>
  <c r="D319" i="61" s="1"/>
  <c r="D320" i="61" s="1"/>
  <c r="D321" i="61" s="1"/>
  <c r="D322" i="61" s="1"/>
  <c r="D323" i="61" s="1"/>
  <c r="D324" i="61" s="1"/>
  <c r="D325" i="61" s="1"/>
  <c r="D326" i="61" s="1"/>
  <c r="D327" i="61" s="1"/>
  <c r="D328" i="61" s="1"/>
  <c r="D329" i="61" s="1"/>
  <c r="D330" i="61" s="1"/>
  <c r="D331" i="61" s="1"/>
  <c r="D332" i="61" s="1"/>
  <c r="D333" i="61" s="1"/>
  <c r="D334" i="61" s="1"/>
  <c r="D335" i="61" s="1"/>
  <c r="D336" i="61" s="1"/>
  <c r="D337" i="61" s="1"/>
  <c r="D338" i="61" s="1"/>
  <c r="D339" i="61" s="1"/>
  <c r="D340" i="61" s="1"/>
  <c r="D341" i="61" s="1"/>
  <c r="D342" i="61" s="1"/>
  <c r="D343" i="61" s="1"/>
  <c r="D344" i="61" s="1"/>
  <c r="D345" i="61" s="1"/>
  <c r="D346" i="61" s="1"/>
  <c r="D347" i="61" s="1"/>
  <c r="D348" i="61" s="1"/>
  <c r="D349" i="61" s="1"/>
  <c r="D350" i="61" s="1"/>
  <c r="D351" i="61" s="1"/>
  <c r="D352" i="61" s="1"/>
  <c r="D353" i="61" s="1"/>
  <c r="D354" i="61" s="1"/>
  <c r="D355" i="61" s="1"/>
  <c r="D356" i="61" s="1"/>
  <c r="D357" i="61" s="1"/>
  <c r="D358" i="61" s="1"/>
  <c r="D359" i="61" s="1"/>
  <c r="D360" i="61" s="1"/>
  <c r="D361" i="61" s="1"/>
  <c r="D362" i="61" s="1"/>
  <c r="D363" i="61" s="1"/>
  <c r="D364" i="61" s="1"/>
  <c r="D365" i="61" s="1"/>
  <c r="D366" i="61" s="1"/>
  <c r="D367" i="61" s="1"/>
  <c r="D368" i="61" s="1"/>
  <c r="D369" i="61" s="1"/>
  <c r="D370" i="61" s="1"/>
  <c r="D371" i="61" s="1"/>
  <c r="D372" i="61" s="1"/>
  <c r="D373" i="61" s="1"/>
  <c r="D374" i="61" s="1"/>
  <c r="D375" i="61" s="1"/>
  <c r="D376" i="61" s="1"/>
  <c r="D377" i="61" s="1"/>
  <c r="D378" i="61" s="1"/>
  <c r="D379" i="61" s="1"/>
  <c r="D380" i="61" s="1"/>
  <c r="D381" i="61" s="1"/>
  <c r="D382" i="61" s="1"/>
  <c r="D383" i="61" s="1"/>
  <c r="D384" i="61" s="1"/>
  <c r="D385" i="61" s="1"/>
  <c r="D386" i="61" s="1"/>
  <c r="D387" i="61" s="1"/>
  <c r="D388" i="61" s="1"/>
  <c r="D389" i="61" s="1"/>
  <c r="D390" i="61" s="1"/>
  <c r="D391" i="61" s="1"/>
  <c r="D392" i="61" s="1"/>
  <c r="D393" i="61" s="1"/>
  <c r="D394" i="61" s="1"/>
  <c r="D395" i="61" s="1"/>
  <c r="D396" i="61" s="1"/>
  <c r="D397" i="61" s="1"/>
  <c r="D398" i="61" s="1"/>
  <c r="D399" i="61" s="1"/>
  <c r="D400" i="61" s="1"/>
  <c r="D401" i="61" s="1"/>
  <c r="D402" i="61" s="1"/>
  <c r="D403" i="61" s="1"/>
  <c r="D404" i="61" s="1"/>
  <c r="D405" i="61" s="1"/>
  <c r="D406" i="61" s="1"/>
  <c r="D407" i="61" s="1"/>
  <c r="D408" i="61" s="1"/>
  <c r="D409" i="61" s="1"/>
  <c r="D410" i="61" s="1"/>
  <c r="D411" i="61" s="1"/>
  <c r="D412" i="61" s="1"/>
  <c r="D413" i="61" s="1"/>
  <c r="D414" i="61" s="1"/>
  <c r="D415" i="61" s="1"/>
  <c r="D416" i="61" s="1"/>
  <c r="D417" i="61" s="1"/>
  <c r="D418" i="61" s="1"/>
  <c r="D419" i="61" s="1"/>
  <c r="D420" i="61" s="1"/>
  <c r="D421" i="61" s="1"/>
  <c r="D422" i="61" s="1"/>
  <c r="D423" i="61" s="1"/>
  <c r="D424" i="61" s="1"/>
  <c r="D425" i="61" s="1"/>
  <c r="D426" i="61" s="1"/>
  <c r="D427" i="61" s="1"/>
  <c r="D428" i="61" s="1"/>
  <c r="D429" i="61" s="1"/>
  <c r="D430" i="61" s="1"/>
  <c r="D431" i="61" s="1"/>
  <c r="D432" i="61" s="1"/>
  <c r="D433" i="61" s="1"/>
  <c r="D434" i="61" s="1"/>
  <c r="D435" i="61" s="1"/>
  <c r="D436" i="61" s="1"/>
  <c r="D437" i="61" s="1"/>
  <c r="D438" i="61" s="1"/>
  <c r="D439" i="61" s="1"/>
  <c r="D440" i="61" s="1"/>
  <c r="D441" i="61" s="1"/>
  <c r="D442" i="61" s="1"/>
  <c r="D443" i="61" s="1"/>
  <c r="D444" i="61" s="1"/>
  <c r="D445" i="61" s="1"/>
  <c r="D446" i="61" s="1"/>
  <c r="D447" i="61" s="1"/>
  <c r="D448" i="61" s="1"/>
  <c r="D449" i="61" s="1"/>
  <c r="D450" i="61" s="1"/>
  <c r="D451" i="61" s="1"/>
  <c r="D452" i="61" s="1"/>
  <c r="D453" i="61" s="1"/>
  <c r="D454" i="61" s="1"/>
  <c r="D455" i="61" s="1"/>
  <c r="D456" i="61" s="1"/>
  <c r="D457" i="61" s="1"/>
  <c r="D458" i="61" s="1"/>
  <c r="D459" i="61" s="1"/>
  <c r="D460" i="61" s="1"/>
  <c r="D461" i="61" s="1"/>
  <c r="D462" i="61" s="1"/>
  <c r="D463" i="61" s="1"/>
  <c r="D464" i="61" s="1"/>
  <c r="D465" i="61" s="1"/>
  <c r="D466" i="61" s="1"/>
  <c r="D467" i="61" s="1"/>
  <c r="D468" i="61" s="1"/>
  <c r="D469" i="61" s="1"/>
  <c r="D470" i="61" s="1"/>
  <c r="D471" i="61" s="1"/>
  <c r="D472" i="61" s="1"/>
  <c r="D473" i="61" s="1"/>
  <c r="D474" i="61" s="1"/>
  <c r="D475" i="61" s="1"/>
  <c r="D476" i="61" s="1"/>
  <c r="D477" i="61" s="1"/>
  <c r="D478" i="61" s="1"/>
  <c r="D479" i="61" s="1"/>
  <c r="D480" i="61" s="1"/>
  <c r="D481" i="61" s="1"/>
  <c r="D482" i="61" s="1"/>
  <c r="D483" i="61" s="1"/>
  <c r="D484" i="61" s="1"/>
  <c r="D485" i="61" s="1"/>
  <c r="D486" i="61" s="1"/>
  <c r="D487" i="61" s="1"/>
  <c r="D488" i="61" s="1"/>
  <c r="D489" i="61" s="1"/>
  <c r="D490" i="61" s="1"/>
  <c r="D491" i="61" s="1"/>
  <c r="D492" i="61" s="1"/>
  <c r="D493" i="61" s="1"/>
  <c r="D494" i="61" s="1"/>
  <c r="D495" i="61" s="1"/>
  <c r="D496" i="61" s="1"/>
  <c r="D497" i="61" s="1"/>
  <c r="D498" i="61" s="1"/>
  <c r="D499" i="61" s="1"/>
  <c r="D500" i="61" s="1"/>
  <c r="D501" i="61" s="1"/>
  <c r="D502" i="61" s="1"/>
  <c r="D503" i="61" s="1"/>
  <c r="D504" i="61" s="1"/>
  <c r="D505" i="61" s="1"/>
  <c r="D506" i="61" s="1"/>
  <c r="D507" i="61" s="1"/>
  <c r="D508" i="61" s="1"/>
  <c r="D509" i="61" s="1"/>
  <c r="D510" i="61" s="1"/>
  <c r="D511" i="61" s="1"/>
  <c r="D512" i="61" s="1"/>
  <c r="D513" i="61" s="1"/>
  <c r="D514" i="61" s="1"/>
  <c r="D515" i="61" s="1"/>
  <c r="D516" i="61" s="1"/>
  <c r="D517" i="61" s="1"/>
  <c r="D518" i="61" s="1"/>
  <c r="D519" i="61" s="1"/>
  <c r="D520" i="61" s="1"/>
  <c r="D521" i="61" s="1"/>
  <c r="D522" i="61" s="1"/>
  <c r="D523" i="61" s="1"/>
  <c r="D524" i="61" s="1"/>
  <c r="D525" i="61" s="1"/>
  <c r="D526" i="61" s="1"/>
  <c r="D527" i="61" s="1"/>
  <c r="D528" i="61" s="1"/>
  <c r="D529" i="61" s="1"/>
  <c r="D530" i="61" s="1"/>
  <c r="D531" i="61" s="1"/>
  <c r="D532" i="61" s="1"/>
  <c r="D533" i="61" s="1"/>
  <c r="D534" i="61" s="1"/>
  <c r="D535" i="61" s="1"/>
  <c r="D536" i="61" s="1"/>
  <c r="D537" i="61" s="1"/>
  <c r="D538" i="61" s="1"/>
  <c r="D539" i="61" s="1"/>
  <c r="D540" i="61" s="1"/>
  <c r="D541" i="61" s="1"/>
  <c r="D542" i="61" s="1"/>
  <c r="D543" i="61" s="1"/>
  <c r="D544" i="61" s="1"/>
  <c r="D545" i="61" s="1"/>
  <c r="D546" i="61" s="1"/>
  <c r="D547" i="61" s="1"/>
  <c r="D548" i="61" s="1"/>
  <c r="D549" i="61" s="1"/>
  <c r="D550" i="61" s="1"/>
  <c r="D551" i="61" s="1"/>
  <c r="D552" i="61" s="1"/>
  <c r="D553" i="61" s="1"/>
  <c r="D554" i="61" s="1"/>
  <c r="D555" i="61" s="1"/>
  <c r="D556" i="61" s="1"/>
  <c r="D557" i="61" s="1"/>
  <c r="D558" i="61" s="1"/>
  <c r="D559" i="61" s="1"/>
  <c r="D560" i="61" s="1"/>
  <c r="D561" i="61" s="1"/>
  <c r="D562" i="61" s="1"/>
  <c r="D563" i="61" s="1"/>
  <c r="D564" i="61" s="1"/>
  <c r="D565" i="61" s="1"/>
  <c r="D566" i="61" s="1"/>
  <c r="D567" i="61" s="1"/>
  <c r="D568" i="61" s="1"/>
  <c r="D569" i="61" s="1"/>
  <c r="D570" i="61" s="1"/>
  <c r="D571" i="61" s="1"/>
  <c r="D572" i="61" s="1"/>
  <c r="D573" i="61" s="1"/>
  <c r="D574" i="61" s="1"/>
  <c r="D575" i="61" s="1"/>
  <c r="D576" i="61" s="1"/>
  <c r="D577" i="61" s="1"/>
  <c r="D578" i="61" s="1"/>
  <c r="D579" i="61" s="1"/>
  <c r="D580" i="61" s="1"/>
  <c r="D581" i="61" s="1"/>
  <c r="D582" i="61" s="1"/>
  <c r="D583" i="61" s="1"/>
  <c r="D584" i="61" s="1"/>
  <c r="D585" i="61" s="1"/>
  <c r="D586" i="61" s="1"/>
  <c r="D587" i="61" s="1"/>
  <c r="D588" i="61" s="1"/>
  <c r="D589" i="61" s="1"/>
  <c r="D590" i="61" s="1"/>
  <c r="D591" i="61" s="1"/>
  <c r="D592" i="61" s="1"/>
  <c r="D593" i="61" s="1"/>
  <c r="D594" i="61" s="1"/>
  <c r="D595" i="61" s="1"/>
  <c r="D596" i="61" s="1"/>
  <c r="D597" i="61" s="1"/>
  <c r="D598" i="61" s="1"/>
  <c r="D599" i="61" s="1"/>
  <c r="D600" i="61" s="1"/>
  <c r="D601" i="61" s="1"/>
  <c r="D602" i="61" s="1"/>
  <c r="D603" i="61" s="1"/>
  <c r="D604" i="61" s="1"/>
  <c r="D605" i="61" s="1"/>
  <c r="D606" i="61" s="1"/>
  <c r="D607" i="61" s="1"/>
  <c r="D608" i="61" s="1"/>
  <c r="D609" i="61" s="1"/>
  <c r="D610" i="61" s="1"/>
  <c r="D611" i="61" s="1"/>
  <c r="D612" i="61" s="1"/>
  <c r="D613" i="61" s="1"/>
  <c r="D614" i="61" s="1"/>
  <c r="D615" i="61" s="1"/>
  <c r="D616" i="61" s="1"/>
  <c r="D617" i="61" s="1"/>
  <c r="D618" i="61" s="1"/>
  <c r="D619" i="61" s="1"/>
  <c r="D620" i="61" s="1"/>
  <c r="D621" i="61" s="1"/>
  <c r="D622" i="61" s="1"/>
  <c r="D623" i="61" s="1"/>
  <c r="D624" i="61" s="1"/>
  <c r="D625" i="61" s="1"/>
  <c r="D626" i="61" s="1"/>
  <c r="D627" i="61" s="1"/>
  <c r="D628" i="61" s="1"/>
  <c r="D629" i="61" s="1"/>
  <c r="D630" i="61" s="1"/>
  <c r="D631" i="61" s="1"/>
  <c r="D632" i="61" s="1"/>
  <c r="D633" i="61" s="1"/>
  <c r="D634" i="61" s="1"/>
  <c r="D635" i="61" s="1"/>
  <c r="D636" i="61" s="1"/>
  <c r="D637" i="61" s="1"/>
  <c r="D638" i="61" s="1"/>
  <c r="D639" i="61" s="1"/>
  <c r="D640" i="61" s="1"/>
  <c r="D641" i="61" s="1"/>
  <c r="D642" i="61" s="1"/>
  <c r="D643" i="61" s="1"/>
  <c r="D644" i="61" s="1"/>
  <c r="D645" i="61" s="1"/>
  <c r="D646" i="61" s="1"/>
  <c r="D647" i="61" s="1"/>
  <c r="D648" i="61" s="1"/>
  <c r="D649" i="61" s="1"/>
  <c r="D650" i="61" s="1"/>
  <c r="D651" i="61" s="1"/>
  <c r="D652" i="61" s="1"/>
  <c r="D653" i="61" s="1"/>
  <c r="D654" i="61" s="1"/>
  <c r="D655" i="61" s="1"/>
  <c r="D656" i="61" s="1"/>
  <c r="D657" i="61" s="1"/>
  <c r="D658" i="61" s="1"/>
  <c r="D659" i="61" s="1"/>
  <c r="D660" i="61" s="1"/>
  <c r="D661" i="61" s="1"/>
  <c r="D662" i="61" s="1"/>
  <c r="D663" i="61" s="1"/>
  <c r="D664" i="61" s="1"/>
  <c r="D665" i="61" s="1"/>
  <c r="D666" i="61" s="1"/>
  <c r="D667" i="61" s="1"/>
  <c r="D668" i="61" s="1"/>
  <c r="D669" i="61" s="1"/>
  <c r="D670" i="61" s="1"/>
  <c r="D671" i="61" s="1"/>
  <c r="D672" i="61" s="1"/>
  <c r="D673" i="61" s="1"/>
  <c r="D674" i="61" s="1"/>
  <c r="D675" i="61" s="1"/>
  <c r="D676" i="61" s="1"/>
  <c r="D677" i="61" s="1"/>
  <c r="D678" i="61" s="1"/>
  <c r="D679" i="61" s="1"/>
  <c r="D680" i="61" s="1"/>
  <c r="D681" i="61" s="1"/>
  <c r="D682" i="61" s="1"/>
  <c r="D683" i="61" s="1"/>
  <c r="D684" i="61" s="1"/>
  <c r="D685" i="61" s="1"/>
  <c r="D686" i="61" s="1"/>
  <c r="D687" i="61" s="1"/>
  <c r="D688" i="61" s="1"/>
  <c r="D689" i="61" s="1"/>
  <c r="D690" i="61" s="1"/>
  <c r="D691" i="61" s="1"/>
  <c r="D692" i="61" s="1"/>
  <c r="D693" i="61" s="1"/>
  <c r="D694" i="61" s="1"/>
  <c r="D695" i="61" s="1"/>
  <c r="D696" i="61" s="1"/>
  <c r="D697" i="61" s="1"/>
  <c r="D698" i="61" s="1"/>
  <c r="D699" i="61" s="1"/>
  <c r="D700" i="61" s="1"/>
  <c r="D701" i="61" s="1"/>
  <c r="D702" i="61" s="1"/>
  <c r="D703" i="61" s="1"/>
  <c r="D704" i="61" s="1"/>
  <c r="D705" i="61" s="1"/>
  <c r="D706" i="61" s="1"/>
  <c r="D707" i="61" s="1"/>
  <c r="D708" i="61" s="1"/>
  <c r="D709" i="61" s="1"/>
  <c r="D710" i="61" s="1"/>
  <c r="D711" i="61" s="1"/>
  <c r="D712" i="61" s="1"/>
  <c r="D713" i="61" s="1"/>
  <c r="D714" i="61" s="1"/>
  <c r="D715" i="61" s="1"/>
  <c r="D716" i="61" s="1"/>
  <c r="D717" i="61" s="1"/>
  <c r="D718" i="61" s="1"/>
  <c r="D719" i="61" s="1"/>
  <c r="D720" i="61" s="1"/>
  <c r="D721" i="61" s="1"/>
  <c r="D722" i="61" s="1"/>
  <c r="D723" i="61" s="1"/>
  <c r="D724" i="61" s="1"/>
  <c r="D725" i="61" s="1"/>
  <c r="D726" i="61" s="1"/>
  <c r="D727" i="61" s="1"/>
  <c r="D728" i="61" s="1"/>
  <c r="D729" i="61" s="1"/>
  <c r="D730" i="61" s="1"/>
  <c r="D731" i="61" s="1"/>
  <c r="D732" i="61" s="1"/>
  <c r="D733" i="61" s="1"/>
  <c r="D734" i="61" s="1"/>
  <c r="D735" i="61" s="1"/>
  <c r="D736" i="61" s="1"/>
  <c r="D737" i="61" s="1"/>
  <c r="D738" i="61" s="1"/>
  <c r="D739" i="61" s="1"/>
  <c r="D740" i="61" s="1"/>
  <c r="D741" i="61" s="1"/>
  <c r="D742" i="61" s="1"/>
  <c r="D743" i="61" s="1"/>
  <c r="D744" i="61" s="1"/>
  <c r="D745" i="61" s="1"/>
  <c r="D746" i="61" s="1"/>
  <c r="D747" i="61" s="1"/>
  <c r="D748" i="61" s="1"/>
  <c r="D749" i="61" s="1"/>
  <c r="D750" i="61" s="1"/>
  <c r="D751" i="61" s="1"/>
  <c r="D752" i="61" s="1"/>
  <c r="D753" i="61" s="1"/>
  <c r="D754" i="61" s="1"/>
  <c r="D755" i="61" s="1"/>
  <c r="D756" i="61" s="1"/>
  <c r="D757" i="61" s="1"/>
  <c r="D758" i="61" s="1"/>
  <c r="D759" i="61" s="1"/>
  <c r="D760" i="61" s="1"/>
  <c r="D761" i="61" s="1"/>
  <c r="D762" i="61" s="1"/>
  <c r="D763" i="61" s="1"/>
  <c r="D764" i="61" s="1"/>
  <c r="D765" i="61" s="1"/>
  <c r="D766" i="61" s="1"/>
  <c r="D767" i="61" s="1"/>
  <c r="D768" i="61" s="1"/>
  <c r="D769" i="61" s="1"/>
  <c r="D770" i="61" s="1"/>
  <c r="D771" i="61" s="1"/>
  <c r="D772" i="61" s="1"/>
  <c r="D773" i="61" s="1"/>
  <c r="D774" i="61" s="1"/>
  <c r="D775" i="61" s="1"/>
  <c r="D776" i="61" s="1"/>
  <c r="D777" i="61" s="1"/>
  <c r="D778" i="61" s="1"/>
  <c r="D779" i="61" s="1"/>
  <c r="D780" i="61" s="1"/>
  <c r="D781" i="61" s="1"/>
  <c r="D782" i="61" s="1"/>
  <c r="D783" i="61" s="1"/>
  <c r="D784" i="61" s="1"/>
  <c r="D785" i="61" s="1"/>
  <c r="D786" i="61" s="1"/>
  <c r="D787" i="61" s="1"/>
  <c r="D788" i="61" s="1"/>
  <c r="D789" i="61" s="1"/>
  <c r="D790" i="61" s="1"/>
  <c r="D791" i="61" s="1"/>
  <c r="D792" i="61" s="1"/>
  <c r="D793" i="61" s="1"/>
  <c r="D794" i="61" s="1"/>
  <c r="D795" i="61" s="1"/>
  <c r="D796" i="61" s="1"/>
  <c r="H117" i="61"/>
  <c r="H118" i="61"/>
  <c r="H121" i="61"/>
  <c r="H122" i="61"/>
  <c r="H123" i="61"/>
  <c r="H124" i="61"/>
  <c r="H125" i="61"/>
  <c r="H128" i="61"/>
  <c r="H132" i="61"/>
  <c r="H135" i="61"/>
  <c r="H138" i="61"/>
  <c r="H145" i="61"/>
  <c r="H151" i="61"/>
  <c r="H152" i="61"/>
  <c r="H154" i="61"/>
  <c r="H155" i="61"/>
  <c r="H161" i="61"/>
  <c r="H163" i="61"/>
  <c r="H164" i="61"/>
  <c r="H165" i="61"/>
  <c r="H166" i="61"/>
  <c r="H168" i="61"/>
  <c r="H170" i="61"/>
  <c r="H171" i="61"/>
  <c r="H172" i="61"/>
  <c r="H173" i="61"/>
  <c r="H175" i="61"/>
  <c r="H176" i="61"/>
  <c r="H177" i="61"/>
  <c r="H178" i="61"/>
  <c r="H179" i="61"/>
  <c r="H180" i="61"/>
  <c r="H181" i="61"/>
  <c r="H182" i="61"/>
  <c r="H183" i="61"/>
  <c r="H187" i="61"/>
  <c r="H190" i="61"/>
  <c r="H191" i="61"/>
  <c r="H192" i="61"/>
  <c r="H194" i="61"/>
  <c r="H197" i="61"/>
  <c r="H198" i="61"/>
  <c r="H199" i="61"/>
  <c r="H200" i="61"/>
  <c r="H201" i="61"/>
  <c r="H202" i="61"/>
  <c r="H207" i="61"/>
  <c r="H208" i="61"/>
  <c r="H210" i="61"/>
  <c r="H211" i="61"/>
  <c r="H212" i="61"/>
  <c r="H213" i="61"/>
  <c r="H215" i="61"/>
  <c r="H217" i="61"/>
  <c r="H218" i="61"/>
  <c r="H219" i="61"/>
  <c r="H220" i="61"/>
  <c r="H221" i="61"/>
  <c r="H224" i="61"/>
  <c r="H225" i="61"/>
  <c r="H226" i="61"/>
  <c r="H227" i="61"/>
  <c r="H228" i="61"/>
  <c r="H229" i="61"/>
  <c r="H230" i="61"/>
  <c r="H231" i="61"/>
  <c r="H232" i="61"/>
  <c r="H233" i="61"/>
  <c r="H234" i="61"/>
  <c r="H237" i="61"/>
  <c r="H249" i="61"/>
  <c r="H251" i="61"/>
  <c r="H253" i="61"/>
  <c r="H256" i="61"/>
  <c r="H261" i="61"/>
  <c r="H262" i="61"/>
  <c r="H263" i="61"/>
  <c r="H264" i="61"/>
  <c r="H267" i="61"/>
  <c r="H268" i="61"/>
  <c r="H270" i="61"/>
  <c r="H272" i="61"/>
  <c r="H273" i="61"/>
  <c r="H275" i="61"/>
  <c r="H276" i="61"/>
  <c r="H277" i="61"/>
  <c r="H282" i="61"/>
  <c r="H283" i="61"/>
  <c r="H284" i="61"/>
  <c r="H285" i="61"/>
  <c r="H286" i="61"/>
  <c r="H287" i="61"/>
  <c r="H288" i="61"/>
  <c r="H300" i="61"/>
  <c r="H301" i="61"/>
  <c r="H302" i="61"/>
  <c r="H303" i="61"/>
  <c r="H304" i="61"/>
  <c r="H306" i="61"/>
  <c r="H307" i="61"/>
  <c r="H308" i="61"/>
  <c r="H309" i="61"/>
  <c r="H310" i="61"/>
  <c r="H311" i="61"/>
  <c r="H313" i="61"/>
  <c r="H314" i="61"/>
  <c r="H315" i="61"/>
  <c r="H316" i="61"/>
  <c r="H317" i="61"/>
  <c r="H318" i="61"/>
  <c r="H319" i="61"/>
  <c r="H320" i="61"/>
  <c r="H321" i="61"/>
  <c r="H322" i="61"/>
  <c r="H324" i="61"/>
  <c r="H326" i="61"/>
  <c r="H327" i="61"/>
  <c r="H328" i="61"/>
  <c r="H329" i="61"/>
  <c r="H331" i="61"/>
  <c r="H332" i="61"/>
  <c r="H333" i="61"/>
  <c r="H334" i="61"/>
  <c r="H336" i="61"/>
  <c r="H337" i="61"/>
  <c r="H341" i="61"/>
  <c r="H347" i="61"/>
  <c r="H350" i="61"/>
  <c r="H354" i="61"/>
  <c r="H359" i="61"/>
  <c r="H360" i="61"/>
  <c r="H362" i="61"/>
  <c r="H365" i="61"/>
  <c r="H367" i="61"/>
  <c r="H368" i="61"/>
  <c r="H369" i="61"/>
  <c r="H371" i="61"/>
  <c r="H372" i="61"/>
  <c r="H373" i="61"/>
  <c r="H374" i="61"/>
  <c r="H376" i="61"/>
  <c r="H377" i="61"/>
  <c r="H379" i="61"/>
  <c r="H385" i="61"/>
  <c r="H389" i="61"/>
  <c r="H391" i="61"/>
  <c r="H393" i="61"/>
  <c r="H394" i="61"/>
  <c r="H395" i="61"/>
  <c r="H402" i="61"/>
  <c r="H407" i="61"/>
  <c r="H429" i="61"/>
  <c r="H430" i="61"/>
  <c r="H431" i="61"/>
  <c r="H432" i="61"/>
  <c r="H433" i="61"/>
  <c r="H434" i="61"/>
  <c r="H439" i="61"/>
  <c r="H440" i="61"/>
  <c r="H441" i="61"/>
  <c r="H442" i="61"/>
  <c r="H443" i="61"/>
  <c r="H444" i="61"/>
  <c r="H445" i="61"/>
  <c r="H446" i="61"/>
  <c r="H447" i="61"/>
  <c r="H448" i="61"/>
  <c r="H451" i="61"/>
  <c r="H454" i="61"/>
  <c r="H460" i="61"/>
  <c r="H461" i="61"/>
  <c r="H462" i="61"/>
  <c r="H463" i="61"/>
  <c r="H465" i="61"/>
  <c r="H472" i="61"/>
  <c r="H476" i="61"/>
  <c r="H477" i="61"/>
  <c r="H478" i="61"/>
  <c r="H479" i="61"/>
  <c r="H485" i="61"/>
  <c r="H488" i="61"/>
  <c r="H491" i="61"/>
  <c r="H492" i="61"/>
  <c r="H494" i="61"/>
  <c r="H495" i="61"/>
  <c r="H496" i="61"/>
  <c r="H497" i="61"/>
  <c r="H498" i="61"/>
  <c r="H499" i="61"/>
  <c r="H500" i="61"/>
  <c r="H501" i="61"/>
  <c r="H502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7" i="61"/>
  <c r="H528" i="61"/>
  <c r="H529" i="61"/>
  <c r="H541" i="61"/>
  <c r="H549" i="61"/>
  <c r="H557" i="61"/>
  <c r="H561" i="61"/>
  <c r="H562" i="61"/>
  <c r="H564" i="61"/>
  <c r="H570" i="61"/>
  <c r="H572" i="61"/>
  <c r="H573" i="61"/>
  <c r="H574" i="61"/>
  <c r="H575" i="61"/>
  <c r="H576" i="61"/>
  <c r="H577" i="61"/>
  <c r="H586" i="61"/>
  <c r="H589" i="61"/>
  <c r="H590" i="61"/>
  <c r="H591" i="61"/>
  <c r="H592" i="61"/>
  <c r="H593" i="61"/>
  <c r="H595" i="61"/>
  <c r="H597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5" i="61"/>
  <c r="H616" i="61"/>
  <c r="H619" i="61"/>
  <c r="H621" i="61"/>
  <c r="H622" i="61"/>
  <c r="H623" i="61"/>
  <c r="H624" i="61"/>
  <c r="H625" i="61"/>
  <c r="H626" i="61"/>
  <c r="H627" i="61"/>
  <c r="H629" i="61"/>
  <c r="H632" i="61"/>
  <c r="H633" i="61"/>
  <c r="H635" i="61"/>
  <c r="H636" i="61"/>
  <c r="H644" i="61"/>
  <c r="H647" i="61"/>
  <c r="H648" i="61"/>
  <c r="H653" i="61"/>
  <c r="H658" i="61"/>
  <c r="H666" i="61"/>
  <c r="H668" i="61"/>
  <c r="H669" i="61"/>
  <c r="H677" i="61"/>
  <c r="H680" i="61"/>
  <c r="H683" i="61"/>
  <c r="H684" i="61"/>
  <c r="H687" i="61"/>
  <c r="H692" i="61"/>
  <c r="H694" i="61"/>
  <c r="H698" i="61"/>
  <c r="H701" i="61"/>
  <c r="H705" i="61"/>
  <c r="H706" i="61"/>
  <c r="H709" i="61"/>
  <c r="H710" i="61"/>
  <c r="H712" i="61"/>
  <c r="H714" i="61"/>
  <c r="H716" i="61"/>
  <c r="H717" i="61"/>
  <c r="H718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40" i="61"/>
  <c r="H741" i="61"/>
  <c r="H742" i="61"/>
  <c r="H743" i="61"/>
  <c r="H744" i="61"/>
  <c r="H745" i="61"/>
  <c r="H746" i="61"/>
  <c r="H747" i="61"/>
  <c r="H748" i="61"/>
  <c r="H750" i="61"/>
  <c r="H751" i="61"/>
  <c r="H754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70" i="61"/>
  <c r="H771" i="61"/>
  <c r="H773" i="61"/>
  <c r="H775" i="61"/>
  <c r="H776" i="61"/>
  <c r="H777" i="61"/>
  <c r="H783" i="61"/>
  <c r="H784" i="61"/>
  <c r="H786" i="61"/>
  <c r="H787" i="61"/>
  <c r="H796" i="61"/>
  <c r="H804" i="61"/>
  <c r="H805" i="61"/>
  <c r="H810" i="61"/>
  <c r="H811" i="61"/>
  <c r="H816" i="61"/>
  <c r="H825" i="61"/>
  <c r="H827" i="61"/>
  <c r="H833" i="61"/>
  <c r="H834" i="61"/>
  <c r="H836" i="61"/>
  <c r="H839" i="61"/>
  <c r="H840" i="61"/>
  <c r="H843" i="61"/>
  <c r="H844" i="61"/>
  <c r="H845" i="61"/>
  <c r="H846" i="61"/>
  <c r="H847" i="61"/>
  <c r="H849" i="61"/>
  <c r="H852" i="61"/>
  <c r="H853" i="61"/>
  <c r="H857" i="61"/>
  <c r="H859" i="61"/>
  <c r="H860" i="61"/>
  <c r="H861" i="61"/>
  <c r="H863" i="61"/>
  <c r="H864" i="61"/>
  <c r="H868" i="61"/>
  <c r="H870" i="61"/>
  <c r="H877" i="61"/>
  <c r="H878" i="61"/>
  <c r="H879" i="61"/>
  <c r="H889" i="61"/>
  <c r="H891" i="61"/>
  <c r="H892" i="61"/>
  <c r="H893" i="61"/>
  <c r="H894" i="61"/>
  <c r="H895" i="61"/>
  <c r="H896" i="61"/>
  <c r="H897" i="61"/>
  <c r="H898" i="61"/>
  <c r="H899" i="61"/>
  <c r="H902" i="61"/>
  <c r="H903" i="61"/>
  <c r="H904" i="61"/>
  <c r="H905" i="61"/>
  <c r="H907" i="61"/>
  <c r="H909" i="61"/>
  <c r="H910" i="61"/>
  <c r="H918" i="61"/>
  <c r="H929" i="61"/>
  <c r="H932" i="61"/>
  <c r="H939" i="61"/>
  <c r="H940" i="61"/>
  <c r="H941" i="61"/>
  <c r="H943" i="61"/>
  <c r="H944" i="61"/>
  <c r="H945" i="61"/>
  <c r="H946" i="61"/>
  <c r="H948" i="61"/>
  <c r="H949" i="61"/>
  <c r="H952" i="61"/>
  <c r="H954" i="61"/>
  <c r="H956" i="61"/>
  <c r="H959" i="61"/>
  <c r="H961" i="61"/>
  <c r="H963" i="61"/>
  <c r="H964" i="61"/>
  <c r="H965" i="61"/>
  <c r="H966" i="61"/>
  <c r="H967" i="61"/>
  <c r="H972" i="61"/>
  <c r="H978" i="61"/>
  <c r="H982" i="61"/>
  <c r="H983" i="61"/>
  <c r="H984" i="61"/>
  <c r="H988" i="61"/>
  <c r="H989" i="61"/>
  <c r="H990" i="61"/>
  <c r="H991" i="61"/>
  <c r="H992" i="61"/>
  <c r="H993" i="61"/>
  <c r="H998" i="61"/>
  <c r="H1001" i="61"/>
  <c r="H1006" i="61"/>
  <c r="H1007" i="61"/>
  <c r="H1008" i="61"/>
  <c r="H1010" i="61"/>
  <c r="H1011" i="61"/>
  <c r="H1015" i="61"/>
  <c r="H1017" i="61"/>
  <c r="H1019" i="61"/>
  <c r="H1020" i="61"/>
  <c r="H1021" i="61"/>
  <c r="H1023" i="61"/>
  <c r="H1032" i="61"/>
  <c r="H1035" i="61"/>
  <c r="H1036" i="61"/>
  <c r="H1043" i="61"/>
  <c r="H1044" i="61"/>
  <c r="H1045" i="61"/>
  <c r="H1046" i="61"/>
  <c r="H1049" i="61"/>
  <c r="H1051" i="61"/>
  <c r="H1052" i="61"/>
  <c r="H1055" i="61"/>
  <c r="H1057" i="61"/>
  <c r="H1059" i="61"/>
  <c r="H1062" i="61"/>
  <c r="H1065" i="61"/>
  <c r="H1067" i="61"/>
  <c r="H1068" i="61"/>
  <c r="H1069" i="61"/>
  <c r="H1070" i="61"/>
  <c r="H1071" i="61"/>
  <c r="H1072" i="61"/>
  <c r="H1073" i="61"/>
  <c r="H1075" i="61"/>
  <c r="H1077" i="61"/>
  <c r="H1078" i="61"/>
  <c r="H1079" i="61"/>
  <c r="H1080" i="61"/>
  <c r="H1081" i="61"/>
  <c r="H1084" i="61"/>
  <c r="H1085" i="61"/>
  <c r="H1087" i="61"/>
  <c r="H1095" i="61"/>
  <c r="H1097" i="61"/>
  <c r="H1103" i="61"/>
  <c r="H1104" i="61"/>
  <c r="H1106" i="61"/>
  <c r="H1107" i="61"/>
  <c r="H1110" i="61"/>
  <c r="H1111" i="61"/>
  <c r="H1114" i="61"/>
  <c r="H1116" i="61"/>
  <c r="H1118" i="61"/>
  <c r="H1119" i="61"/>
  <c r="H1121" i="61"/>
  <c r="H1122" i="61"/>
  <c r="H1123" i="61"/>
  <c r="H1130" i="61"/>
  <c r="H1131" i="61"/>
  <c r="H1132" i="61"/>
  <c r="H1133" i="61"/>
  <c r="H1134" i="61"/>
  <c r="H1135" i="61"/>
  <c r="H1136" i="61"/>
  <c r="H1137" i="61"/>
  <c r="H1144" i="61"/>
  <c r="H1145" i="61"/>
  <c r="H1147" i="61"/>
  <c r="H1148" i="61"/>
  <c r="H1150" i="61"/>
  <c r="H1151" i="61"/>
  <c r="H1153" i="61"/>
  <c r="H1155" i="61"/>
  <c r="H1157" i="61"/>
  <c r="H1159" i="61"/>
  <c r="H1160" i="61"/>
  <c r="H1166" i="61"/>
  <c r="H1167" i="61"/>
  <c r="H1168" i="61"/>
  <c r="H1169" i="61"/>
  <c r="H1170" i="61"/>
  <c r="H1171" i="61"/>
  <c r="H1172" i="61"/>
  <c r="H1174" i="61"/>
  <c r="H1175" i="61"/>
  <c r="H1177" i="61"/>
  <c r="H1178" i="61"/>
  <c r="H1179" i="61"/>
  <c r="H1180" i="61"/>
  <c r="H1181" i="61"/>
  <c r="H1184" i="61"/>
  <c r="H1186" i="61"/>
  <c r="H1187" i="61"/>
  <c r="H1188" i="61"/>
  <c r="H1190" i="61"/>
  <c r="H1192" i="61"/>
  <c r="H1193" i="61"/>
  <c r="H1194" i="61"/>
  <c r="H1196" i="61"/>
  <c r="H1197" i="61"/>
  <c r="H1198" i="61"/>
  <c r="H1199" i="61"/>
  <c r="H1200" i="61"/>
  <c r="H1203" i="61"/>
  <c r="H1207" i="61"/>
  <c r="H1209" i="61"/>
  <c r="H1211" i="61"/>
  <c r="H1213" i="61"/>
  <c r="H1218" i="61"/>
  <c r="H1219" i="61"/>
  <c r="H1220" i="61"/>
  <c r="H1223" i="61"/>
  <c r="H1225" i="61"/>
  <c r="H1227" i="61"/>
  <c r="H1228" i="61"/>
  <c r="H1230" i="61"/>
  <c r="H1236" i="61"/>
  <c r="H1247" i="61"/>
  <c r="H1248" i="61"/>
  <c r="H1249" i="61"/>
  <c r="H1250" i="61"/>
  <c r="H1251" i="61"/>
  <c r="H1253" i="61"/>
  <c r="H1256" i="61"/>
  <c r="H1260" i="61"/>
  <c r="H1261" i="61"/>
  <c r="H1262" i="61"/>
  <c r="H1265" i="61"/>
  <c r="H1269" i="61"/>
  <c r="H1270" i="61"/>
  <c r="H1272" i="61"/>
  <c r="H1274" i="61"/>
  <c r="H1275" i="61"/>
  <c r="H1276" i="61"/>
  <c r="H1278" i="61"/>
  <c r="H1279" i="61"/>
  <c r="H1280" i="61"/>
  <c r="H1281" i="61"/>
  <c r="H1282" i="61"/>
  <c r="H1284" i="61"/>
  <c r="H1290" i="61"/>
  <c r="H1291" i="61"/>
  <c r="H1292" i="61"/>
  <c r="H1293" i="61"/>
  <c r="H1295" i="61"/>
  <c r="H1296" i="61"/>
  <c r="H1297" i="61"/>
  <c r="H1298" i="61"/>
  <c r="H1299" i="61"/>
  <c r="H1300" i="61"/>
  <c r="H1301" i="61"/>
  <c r="H1302" i="61"/>
  <c r="H1305" i="61"/>
  <c r="H1307" i="61"/>
  <c r="H1308" i="61"/>
  <c r="H1311" i="61"/>
  <c r="H1312" i="61"/>
  <c r="H1313" i="61"/>
  <c r="H1314" i="61"/>
  <c r="H1317" i="61"/>
  <c r="H1318" i="61"/>
  <c r="H1319" i="61"/>
  <c r="H1320" i="61"/>
  <c r="H1322" i="61"/>
  <c r="H1323" i="61"/>
  <c r="H1327" i="61"/>
  <c r="H1328" i="61"/>
  <c r="H1329" i="61"/>
  <c r="H1332" i="61"/>
  <c r="H1336" i="61"/>
  <c r="H1337" i="61"/>
  <c r="H1340" i="61"/>
  <c r="H1353" i="61"/>
  <c r="H1358" i="61"/>
  <c r="H1361" i="61"/>
  <c r="H1362" i="61"/>
  <c r="H1363" i="61"/>
  <c r="H1367" i="61"/>
  <c r="H1368" i="61"/>
  <c r="H1369" i="61"/>
  <c r="H1373" i="61"/>
  <c r="H1382" i="61"/>
  <c r="H1383" i="61"/>
  <c r="H1388" i="61"/>
  <c r="H1395" i="61"/>
  <c r="H1403" i="61"/>
  <c r="H1417" i="61"/>
  <c r="H1421" i="61"/>
  <c r="H1422" i="61"/>
  <c r="H1424" i="61"/>
  <c r="H1430" i="61"/>
  <c r="H1433" i="61"/>
  <c r="H1434" i="61"/>
  <c r="H1436" i="61"/>
  <c r="H1438" i="61"/>
  <c r="H1439" i="61"/>
  <c r="H1441" i="61"/>
  <c r="H1442" i="61"/>
  <c r="H1443" i="61"/>
  <c r="H1444" i="61"/>
  <c r="H1445" i="61"/>
  <c r="H1446" i="61"/>
  <c r="H1448" i="61"/>
  <c r="H1457" i="61"/>
  <c r="H1458" i="61"/>
  <c r="H1460" i="61"/>
  <c r="H1461" i="61"/>
  <c r="H1462" i="61"/>
  <c r="H1463" i="61"/>
  <c r="H1464" i="61"/>
  <c r="H1467" i="61"/>
  <c r="H1468" i="61"/>
  <c r="H1469" i="61"/>
  <c r="H1470" i="61"/>
  <c r="H1471" i="61"/>
  <c r="H1472" i="61"/>
  <c r="H1473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7" i="61"/>
  <c r="H1489" i="61"/>
  <c r="H1491" i="61"/>
  <c r="H1492" i="61"/>
  <c r="H1493" i="61"/>
  <c r="H1495" i="61"/>
  <c r="H1499" i="61"/>
  <c r="H1500" i="61"/>
  <c r="H1501" i="61"/>
  <c r="H1508" i="61"/>
  <c r="H1510" i="61"/>
  <c r="H1511" i="61"/>
  <c r="H1515" i="61"/>
  <c r="H1517" i="61"/>
  <c r="H1521" i="61"/>
  <c r="H1523" i="61"/>
  <c r="H1526" i="61"/>
  <c r="H1527" i="61"/>
  <c r="H1529" i="61"/>
  <c r="H1530" i="61"/>
  <c r="H1531" i="61"/>
  <c r="H1532" i="61"/>
  <c r="H1533" i="61"/>
  <c r="H1535" i="61"/>
  <c r="H1537" i="61"/>
  <c r="H1540" i="61"/>
  <c r="H1541" i="61"/>
  <c r="H1542" i="61"/>
  <c r="H1544" i="61"/>
  <c r="H1545" i="61"/>
  <c r="H1546" i="61"/>
  <c r="H1547" i="61"/>
  <c r="H1548" i="61"/>
  <c r="H1549" i="61"/>
  <c r="H1550" i="61"/>
  <c r="H1551" i="61"/>
  <c r="H1557" i="61"/>
  <c r="H1559" i="61"/>
  <c r="H1561" i="61"/>
  <c r="H1562" i="61"/>
  <c r="H1563" i="61"/>
  <c r="H1564" i="61"/>
  <c r="H1565" i="61"/>
  <c r="H1566" i="61"/>
  <c r="H1567" i="61"/>
  <c r="H1568" i="61"/>
  <c r="H1569" i="61"/>
  <c r="H1571" i="61"/>
  <c r="H1572" i="61"/>
  <c r="H1575" i="61"/>
  <c r="H1576" i="61"/>
  <c r="H1577" i="61"/>
  <c r="H1585" i="61"/>
  <c r="H1586" i="61"/>
  <c r="H1587" i="61"/>
  <c r="H1589" i="61"/>
  <c r="H1591" i="61"/>
  <c r="H1592" i="61"/>
  <c r="H1593" i="61"/>
  <c r="H1595" i="61"/>
  <c r="H1598" i="61"/>
  <c r="H1599" i="61"/>
  <c r="H1601" i="61"/>
  <c r="H1603" i="61"/>
  <c r="H1604" i="61"/>
  <c r="H1605" i="61"/>
  <c r="H1610" i="61"/>
  <c r="H1611" i="61"/>
  <c r="H1612" i="61"/>
  <c r="H1615" i="61"/>
  <c r="H1617" i="61"/>
  <c r="H1618" i="61"/>
  <c r="H1622" i="61"/>
  <c r="H1623" i="61"/>
  <c r="H1630" i="61"/>
  <c r="H1631" i="61"/>
  <c r="H1632" i="61"/>
  <c r="H1633" i="61"/>
  <c r="H1635" i="61"/>
  <c r="H1636" i="61"/>
  <c r="H1640" i="61"/>
  <c r="H1644" i="61"/>
  <c r="H1653" i="61"/>
  <c r="H1658" i="61"/>
  <c r="H1664" i="61"/>
  <c r="H1666" i="61"/>
  <c r="H1671" i="61"/>
  <c r="H1675" i="61"/>
  <c r="H1676" i="61"/>
  <c r="H1678" i="61"/>
  <c r="H1679" i="61"/>
  <c r="H1680" i="61"/>
  <c r="H1681" i="61"/>
  <c r="H1683" i="61"/>
  <c r="H1684" i="61"/>
  <c r="H1685" i="61"/>
  <c r="H1686" i="61"/>
  <c r="H1687" i="61"/>
  <c r="H1688" i="61"/>
  <c r="H1689" i="61"/>
  <c r="H1690" i="61"/>
  <c r="H1691" i="61"/>
  <c r="H1692" i="61"/>
  <c r="H1694" i="61"/>
  <c r="H1695" i="61"/>
  <c r="H1696" i="61"/>
  <c r="H1697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9" i="61"/>
  <c r="H1720" i="61"/>
  <c r="H1725" i="61"/>
  <c r="H1728" i="61"/>
  <c r="H1729" i="61"/>
  <c r="H1731" i="61"/>
  <c r="H1732" i="61"/>
  <c r="H1737" i="61"/>
  <c r="H1741" i="61"/>
  <c r="H1742" i="61"/>
  <c r="H1744" i="61"/>
  <c r="H1745" i="61"/>
  <c r="H1747" i="61"/>
  <c r="H1749" i="61"/>
  <c r="H1750" i="61"/>
  <c r="H1752" i="61"/>
  <c r="H1756" i="61"/>
  <c r="H1757" i="61"/>
  <c r="H1758" i="61"/>
  <c r="H1761" i="61"/>
  <c r="H1762" i="61"/>
  <c r="H1763" i="61"/>
  <c r="H1765" i="61"/>
  <c r="H1766" i="61"/>
  <c r="H1772" i="61"/>
  <c r="H1773" i="61"/>
  <c r="H1774" i="61"/>
  <c r="H1786" i="61"/>
  <c r="H1793" i="61"/>
  <c r="H1799" i="61"/>
  <c r="H1800" i="61"/>
  <c r="H1802" i="61"/>
  <c r="H1807" i="61"/>
  <c r="H1809" i="61"/>
  <c r="H1816" i="61"/>
  <c r="H1818" i="61"/>
  <c r="H1819" i="61"/>
  <c r="H1820" i="61"/>
  <c r="H1821" i="61"/>
  <c r="H1822" i="61"/>
  <c r="H1825" i="61"/>
  <c r="H1827" i="61"/>
  <c r="H1828" i="61"/>
  <c r="H1829" i="61"/>
  <c r="H1830" i="61"/>
  <c r="H1831" i="61"/>
  <c r="H1835" i="61"/>
  <c r="H1838" i="61"/>
  <c r="H1839" i="61"/>
  <c r="H1840" i="61"/>
  <c r="H1842" i="61"/>
  <c r="H1849" i="61"/>
  <c r="H1851" i="61"/>
  <c r="H1853" i="61"/>
  <c r="H1855" i="61"/>
  <c r="H1871" i="61"/>
  <c r="H1876" i="61"/>
  <c r="H1878" i="61"/>
  <c r="H1879" i="61"/>
  <c r="H1881" i="61"/>
  <c r="H1882" i="61"/>
  <c r="H1883" i="61"/>
  <c r="H1884" i="61"/>
  <c r="H1885" i="61"/>
  <c r="H1886" i="61"/>
  <c r="H1887" i="61"/>
  <c r="H1888" i="61"/>
  <c r="H1889" i="61"/>
  <c r="H1890" i="61"/>
  <c r="H1893" i="61"/>
  <c r="H1895" i="61"/>
  <c r="H1897" i="61"/>
  <c r="H1901" i="61"/>
  <c r="H1904" i="61"/>
  <c r="H1907" i="61"/>
  <c r="H1910" i="61"/>
  <c r="H1911" i="61"/>
  <c r="H1913" i="61"/>
  <c r="H1915" i="61"/>
  <c r="H1919" i="61"/>
  <c r="H1920" i="61"/>
  <c r="H1922" i="61"/>
  <c r="H1924" i="61"/>
  <c r="H1926" i="61"/>
  <c r="H1928" i="61"/>
  <c r="H1929" i="61"/>
  <c r="H1930" i="61"/>
  <c r="H1931" i="61"/>
  <c r="H1932" i="61"/>
  <c r="H1933" i="61"/>
  <c r="H1934" i="61"/>
  <c r="H1936" i="61"/>
  <c r="H1937" i="61"/>
  <c r="H1938" i="61"/>
  <c r="H1942" i="61"/>
  <c r="H1944" i="61"/>
  <c r="H1945" i="61"/>
  <c r="H1954" i="61"/>
  <c r="H1957" i="61"/>
  <c r="H1958" i="61"/>
  <c r="H1962" i="61"/>
  <c r="H1964" i="61"/>
  <c r="H1965" i="61"/>
  <c r="H1969" i="61"/>
  <c r="H1970" i="61"/>
  <c r="H1972" i="61"/>
  <c r="H1974" i="61"/>
  <c r="H1976" i="61"/>
  <c r="H1979" i="61"/>
  <c r="H1985" i="61"/>
  <c r="H1986" i="61"/>
  <c r="H1987" i="61"/>
  <c r="H1989" i="61"/>
  <c r="H1990" i="61"/>
  <c r="H1991" i="61"/>
  <c r="H1992" i="61"/>
  <c r="H1995" i="61"/>
  <c r="H1997" i="61"/>
  <c r="H1999" i="61"/>
  <c r="H2000" i="61"/>
  <c r="H2002" i="61"/>
  <c r="H2003" i="61"/>
  <c r="H2004" i="61"/>
  <c r="H2006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5" i="61"/>
  <c r="H2036" i="61"/>
  <c r="H2040" i="61"/>
  <c r="H2051" i="61"/>
  <c r="H2053" i="61"/>
  <c r="H2055" i="61"/>
  <c r="H2057" i="61"/>
  <c r="H2058" i="61"/>
  <c r="H2059" i="61"/>
  <c r="H2061" i="61"/>
  <c r="H2064" i="61"/>
  <c r="H2065" i="61"/>
  <c r="H2066" i="61"/>
  <c r="H2067" i="61"/>
  <c r="H2068" i="61"/>
  <c r="H2070" i="61"/>
  <c r="H2071" i="61"/>
  <c r="H2072" i="61"/>
  <c r="H2077" i="61"/>
  <c r="H2079" i="61"/>
  <c r="H2081" i="61"/>
  <c r="H2084" i="61"/>
  <c r="H2085" i="61"/>
  <c r="H2088" i="61"/>
  <c r="H2095" i="61"/>
  <c r="H2096" i="61"/>
  <c r="H2100" i="61"/>
  <c r="H2101" i="61"/>
  <c r="H2102" i="61"/>
  <c r="H2109" i="61"/>
  <c r="H2112" i="61"/>
  <c r="H2113" i="61"/>
  <c r="H2114" i="61"/>
  <c r="H2115" i="61"/>
  <c r="H2116" i="61"/>
  <c r="H2118" i="61"/>
  <c r="H2119" i="61"/>
  <c r="H2124" i="61"/>
  <c r="H2130" i="61"/>
  <c r="H2133" i="61"/>
  <c r="H2137" i="61"/>
  <c r="H2138" i="61"/>
  <c r="H2140" i="61"/>
  <c r="H2141" i="61"/>
  <c r="H2142" i="61"/>
  <c r="H2143" i="61"/>
  <c r="H2144" i="61"/>
  <c r="H2145" i="61"/>
  <c r="H2146" i="61"/>
  <c r="H2147" i="61"/>
  <c r="H2148" i="61"/>
  <c r="H2151" i="61"/>
  <c r="H2152" i="61"/>
  <c r="H2153" i="61"/>
  <c r="H2155" i="61"/>
  <c r="H2156" i="61"/>
  <c r="H2159" i="61"/>
  <c r="H2161" i="61"/>
  <c r="H2162" i="61"/>
  <c r="H2163" i="61"/>
  <c r="H2165" i="61"/>
  <c r="H2167" i="61"/>
  <c r="H2168" i="61"/>
  <c r="H2170" i="61"/>
  <c r="H2171" i="61"/>
  <c r="H2186" i="61"/>
  <c r="H2187" i="61"/>
  <c r="H2190" i="61"/>
  <c r="H2194" i="61"/>
  <c r="H2195" i="61"/>
  <c r="H2196" i="61"/>
  <c r="H2199" i="61"/>
  <c r="H2201" i="61"/>
  <c r="H2202" i="61"/>
  <c r="H2203" i="61"/>
  <c r="H2204" i="61"/>
  <c r="H2206" i="61"/>
  <c r="H2209" i="61"/>
  <c r="H2213" i="61"/>
  <c r="H2214" i="61"/>
  <c r="H2217" i="61"/>
  <c r="H2218" i="61"/>
  <c r="H2219" i="61"/>
  <c r="H2223" i="61"/>
  <c r="H2224" i="61"/>
  <c r="H2226" i="61"/>
  <c r="H2227" i="61"/>
  <c r="H2232" i="61"/>
  <c r="H2234" i="61"/>
  <c r="H2236" i="61"/>
  <c r="H2238" i="61"/>
  <c r="H2246" i="61"/>
  <c r="H2248" i="61"/>
  <c r="H2249" i="61"/>
  <c r="H2250" i="61"/>
  <c r="H2251" i="61"/>
  <c r="H2252" i="61"/>
  <c r="H2253" i="61"/>
  <c r="H2254" i="61"/>
  <c r="H2255" i="61"/>
  <c r="H2256" i="61"/>
  <c r="H2258" i="61"/>
  <c r="H2259" i="61"/>
  <c r="H2260" i="61"/>
  <c r="H2261" i="61"/>
  <c r="H2263" i="61"/>
  <c r="H2264" i="61"/>
  <c r="H2269" i="61"/>
  <c r="H2272" i="61"/>
  <c r="H2274" i="61"/>
  <c r="H2275" i="61"/>
  <c r="H2276" i="61"/>
  <c r="H2278" i="61"/>
  <c r="H2279" i="61"/>
  <c r="H2281" i="61"/>
  <c r="H2283" i="61"/>
  <c r="H2284" i="61"/>
  <c r="H2286" i="61"/>
  <c r="H2287" i="61"/>
  <c r="H2289" i="61"/>
  <c r="H2290" i="61"/>
  <c r="H2292" i="61"/>
  <c r="I2292" i="61" s="1"/>
  <c r="H2293" i="61"/>
  <c r="H2298" i="61"/>
  <c r="H2300" i="61"/>
  <c r="H2301" i="61"/>
  <c r="H2306" i="61"/>
  <c r="H2309" i="61"/>
  <c r="H2310" i="61"/>
  <c r="H2312" i="61"/>
  <c r="H2314" i="61"/>
  <c r="H2315" i="61"/>
  <c r="H2316" i="61"/>
  <c r="H2317" i="61"/>
  <c r="H2319" i="61"/>
  <c r="H2328" i="61"/>
  <c r="H2329" i="61"/>
  <c r="H2330" i="61"/>
  <c r="H2332" i="61"/>
  <c r="H2337" i="61"/>
  <c r="H2339" i="61"/>
  <c r="H2340" i="61"/>
  <c r="H2359" i="61"/>
  <c r="H2363" i="61"/>
  <c r="H2368" i="61"/>
  <c r="H2372" i="61"/>
  <c r="H2373" i="61"/>
  <c r="H2374" i="61"/>
  <c r="H2375" i="61"/>
  <c r="H2376" i="61"/>
  <c r="H2377" i="61"/>
  <c r="H2380" i="61"/>
  <c r="H2381" i="61"/>
  <c r="H2382" i="61"/>
  <c r="H2384" i="61"/>
  <c r="H2385" i="61"/>
  <c r="H2388" i="61"/>
  <c r="H2397" i="61"/>
  <c r="H2398" i="61"/>
  <c r="H2399" i="61"/>
  <c r="H2403" i="61"/>
  <c r="H2404" i="61"/>
  <c r="H2408" i="61"/>
  <c r="H2409" i="61"/>
  <c r="H2410" i="61"/>
  <c r="H2411" i="61"/>
  <c r="H2412" i="61"/>
  <c r="H2413" i="61"/>
  <c r="H2414" i="61"/>
  <c r="H2415" i="61"/>
  <c r="H2416" i="61"/>
  <c r="H2418" i="61"/>
  <c r="H2425" i="61"/>
  <c r="H2426" i="61"/>
  <c r="H2427" i="61"/>
  <c r="H2430" i="61"/>
  <c r="H2431" i="61"/>
  <c r="H2432" i="61"/>
  <c r="H2433" i="61"/>
  <c r="H2434" i="61"/>
  <c r="H2436" i="61"/>
  <c r="H2440" i="61"/>
  <c r="H2442" i="61"/>
  <c r="H2443" i="61"/>
  <c r="H2444" i="61"/>
  <c r="H2445" i="61"/>
  <c r="H2446" i="61"/>
  <c r="H2447" i="61"/>
  <c r="H2449" i="61"/>
  <c r="H2452" i="61"/>
  <c r="H2455" i="61"/>
  <c r="H2457" i="61"/>
  <c r="H2459" i="61"/>
  <c r="H2460" i="61"/>
  <c r="H2474" i="61"/>
  <c r="H2478" i="61"/>
  <c r="H2479" i="61"/>
  <c r="H2481" i="61"/>
  <c r="H2482" i="61"/>
  <c r="H2483" i="61"/>
  <c r="H2485" i="61"/>
  <c r="H2487" i="61"/>
  <c r="H2489" i="61"/>
  <c r="H2490" i="61"/>
  <c r="H2491" i="61"/>
  <c r="H2496" i="61"/>
  <c r="H2497" i="61"/>
  <c r="H2500" i="61"/>
  <c r="H2501" i="61"/>
  <c r="H2502" i="61"/>
  <c r="H2504" i="61"/>
  <c r="H2505" i="61"/>
  <c r="H2507" i="61"/>
  <c r="H2510" i="61"/>
  <c r="H2511" i="61"/>
  <c r="H2512" i="61"/>
  <c r="H2513" i="61"/>
  <c r="H2514" i="61"/>
  <c r="H2515" i="61"/>
  <c r="H2516" i="61"/>
  <c r="H2517" i="61"/>
  <c r="H2520" i="61"/>
  <c r="H2521" i="61"/>
  <c r="H2522" i="61"/>
  <c r="H2523" i="61"/>
  <c r="H2524" i="61"/>
  <c r="H2525" i="61"/>
  <c r="H2526" i="61"/>
  <c r="H2527" i="61"/>
  <c r="H2529" i="61"/>
  <c r="H2530" i="61"/>
  <c r="H2531" i="61"/>
  <c r="H2534" i="61"/>
  <c r="H2535" i="61"/>
  <c r="H2536" i="61"/>
  <c r="H2537" i="61"/>
  <c r="H2538" i="61"/>
  <c r="H2539" i="61"/>
  <c r="H2540" i="61"/>
  <c r="H2541" i="61"/>
  <c r="H2542" i="61"/>
  <c r="H2545" i="61"/>
  <c r="H2546" i="61"/>
  <c r="H2547" i="61"/>
  <c r="H2554" i="61"/>
  <c r="H2557" i="61"/>
  <c r="H2559" i="61"/>
  <c r="H2560" i="61"/>
  <c r="H2561" i="61"/>
  <c r="H2562" i="61"/>
  <c r="H2564" i="61"/>
  <c r="H2565" i="61"/>
  <c r="H2566" i="61"/>
  <c r="H2568" i="61"/>
  <c r="H2570" i="61"/>
  <c r="H2575" i="61"/>
  <c r="H2576" i="61"/>
  <c r="H2577" i="61"/>
  <c r="H2578" i="61"/>
  <c r="H2586" i="61"/>
  <c r="H2587" i="61"/>
  <c r="H2590" i="61"/>
  <c r="H2592" i="61"/>
  <c r="H2593" i="61"/>
  <c r="H2594" i="61"/>
  <c r="H2596" i="61"/>
  <c r="H2597" i="61"/>
  <c r="H2611" i="61"/>
  <c r="H2612" i="61"/>
  <c r="H2614" i="61"/>
  <c r="H2616" i="61"/>
  <c r="H2621" i="61"/>
  <c r="H2623" i="61"/>
  <c r="H2627" i="61"/>
  <c r="H2628" i="61"/>
  <c r="H2630" i="61"/>
  <c r="H2633" i="61"/>
  <c r="H2634" i="61"/>
  <c r="H2635" i="61"/>
  <c r="H2639" i="61"/>
  <c r="H2644" i="61"/>
  <c r="H2645" i="61"/>
  <c r="H2646" i="61"/>
  <c r="H2647" i="61"/>
  <c r="H2648" i="61"/>
  <c r="H2649" i="61"/>
  <c r="H2652" i="61"/>
  <c r="H2653" i="61"/>
  <c r="H2654" i="61"/>
  <c r="H2655" i="61"/>
  <c r="H2656" i="61"/>
  <c r="H2657" i="61"/>
  <c r="H2671" i="61"/>
  <c r="H2672" i="61"/>
  <c r="H2673" i="61"/>
  <c r="H2675" i="61"/>
  <c r="H2676" i="61"/>
  <c r="H2678" i="61"/>
  <c r="H2679" i="61"/>
  <c r="H2681" i="61"/>
  <c r="H2682" i="61"/>
  <c r="H2684" i="61"/>
  <c r="H2685" i="61"/>
  <c r="H2686" i="61"/>
  <c r="H2687" i="61"/>
  <c r="H2688" i="61"/>
  <c r="H2689" i="61"/>
  <c r="H2698" i="61"/>
  <c r="H2699" i="61"/>
  <c r="H2701" i="61"/>
  <c r="H2704" i="61"/>
  <c r="H2706" i="61"/>
  <c r="H2708" i="61"/>
  <c r="H2709" i="61"/>
  <c r="H2711" i="61"/>
  <c r="H2713" i="61"/>
  <c r="H2715" i="61"/>
  <c r="H2716" i="61"/>
  <c r="H2717" i="61"/>
  <c r="H2718" i="61"/>
  <c r="H2719" i="61"/>
  <c r="H2720" i="61"/>
  <c r="H2722" i="61"/>
  <c r="H2723" i="61"/>
  <c r="H2724" i="61"/>
  <c r="H2725" i="61"/>
  <c r="H2726" i="61"/>
  <c r="H2727" i="61"/>
  <c r="H2728" i="61"/>
  <c r="H2729" i="61"/>
  <c r="H2730" i="61"/>
  <c r="H2732" i="61"/>
  <c r="H2733" i="61"/>
  <c r="H2734" i="61"/>
  <c r="H2735" i="61"/>
  <c r="H2736" i="61"/>
  <c r="H2738" i="61"/>
  <c r="H2754" i="61"/>
  <c r="H2755" i="61"/>
  <c r="H2756" i="61"/>
  <c r="H2759" i="61"/>
  <c r="H2760" i="61"/>
  <c r="H2761" i="61"/>
  <c r="H2764" i="61"/>
  <c r="H2766" i="61"/>
  <c r="H2768" i="61"/>
  <c r="H2769" i="61"/>
  <c r="H2793" i="61"/>
  <c r="H2794" i="61"/>
  <c r="H2799" i="61"/>
  <c r="H2803" i="61"/>
  <c r="H2804" i="61"/>
  <c r="H2809" i="61"/>
  <c r="H2810" i="61"/>
  <c r="H2812" i="61"/>
  <c r="H2813" i="61"/>
  <c r="H2814" i="61"/>
  <c r="H2818" i="61"/>
  <c r="H2819" i="61"/>
  <c r="H2822" i="61"/>
  <c r="H2823" i="61"/>
  <c r="H2824" i="61"/>
  <c r="H2825" i="61"/>
  <c r="H2826" i="61"/>
  <c r="H2827" i="61"/>
  <c r="H2828" i="61"/>
  <c r="H2829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57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1" i="61"/>
  <c r="H2872" i="61"/>
  <c r="H2874" i="61"/>
  <c r="H2876" i="61"/>
  <c r="H2877" i="61"/>
  <c r="H2879" i="61"/>
  <c r="H2885" i="61"/>
  <c r="H2886" i="61"/>
  <c r="H2887" i="61"/>
  <c r="H2890" i="61"/>
  <c r="H2899" i="61"/>
  <c r="H2902" i="61"/>
  <c r="H2912" i="61"/>
  <c r="H2913" i="61"/>
  <c r="H2917" i="61"/>
  <c r="H2918" i="61"/>
  <c r="H2920" i="61"/>
  <c r="H2923" i="61"/>
  <c r="H2930" i="61"/>
  <c r="H2933" i="61"/>
  <c r="H2934" i="61"/>
  <c r="H2935" i="61"/>
  <c r="H2939" i="61"/>
  <c r="H2940" i="61"/>
  <c r="H2945" i="61"/>
  <c r="H2946" i="61"/>
  <c r="H2947" i="61"/>
  <c r="H2956" i="61"/>
  <c r="H2958" i="61"/>
  <c r="H2959" i="61"/>
  <c r="H2960" i="61"/>
  <c r="H2963" i="61"/>
  <c r="H2964" i="61"/>
  <c r="H2965" i="61"/>
  <c r="H2967" i="61"/>
  <c r="H2969" i="61"/>
  <c r="H2973" i="61"/>
  <c r="H2974" i="61"/>
  <c r="H2975" i="61"/>
  <c r="H2978" i="61"/>
  <c r="H2979" i="61"/>
  <c r="H2980" i="61"/>
  <c r="H2981" i="61"/>
  <c r="H2983" i="61"/>
  <c r="H2984" i="61"/>
  <c r="H2985" i="61"/>
  <c r="H2986" i="61"/>
  <c r="H2987" i="61"/>
  <c r="H2994" i="61"/>
  <c r="H2996" i="61"/>
  <c r="H2998" i="61"/>
  <c r="H2999" i="61"/>
  <c r="H3001" i="61"/>
  <c r="H3003" i="61"/>
  <c r="H3004" i="61"/>
  <c r="H3005" i="61"/>
  <c r="H3006" i="61"/>
  <c r="H3007" i="61"/>
  <c r="H3009" i="61"/>
  <c r="H3010" i="61"/>
  <c r="H3011" i="61"/>
  <c r="H3014" i="61"/>
  <c r="H3015" i="61"/>
  <c r="H3016" i="61"/>
  <c r="H3017" i="61"/>
  <c r="H3018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6" i="61"/>
  <c r="H3037" i="61"/>
  <c r="H3046" i="61"/>
  <c r="H3049" i="61"/>
  <c r="H3052" i="61"/>
  <c r="H3053" i="61"/>
  <c r="H3054" i="61"/>
  <c r="H3055" i="61"/>
  <c r="H3056" i="61"/>
  <c r="H3057" i="61"/>
  <c r="H3058" i="61"/>
  <c r="H3059" i="61"/>
  <c r="H3061" i="61"/>
  <c r="H3062" i="61"/>
  <c r="H3065" i="61"/>
  <c r="H3066" i="61"/>
  <c r="H3067" i="61"/>
  <c r="H3068" i="61"/>
  <c r="H3071" i="61"/>
  <c r="H3080" i="61"/>
  <c r="H3081" i="61"/>
  <c r="H3084" i="61"/>
  <c r="H3087" i="61"/>
  <c r="H3088" i="61"/>
  <c r="H3091" i="61"/>
  <c r="H3093" i="61"/>
  <c r="H3096" i="61"/>
  <c r="H3097" i="61"/>
  <c r="H3100" i="61"/>
  <c r="H3101" i="61"/>
  <c r="H3102" i="61"/>
  <c r="H3108" i="61"/>
  <c r="H3109" i="61"/>
  <c r="H3114" i="61"/>
  <c r="H3116" i="61"/>
  <c r="H3119" i="61"/>
  <c r="H3120" i="61"/>
  <c r="H3121" i="61"/>
  <c r="H3122" i="61"/>
  <c r="H3123" i="61"/>
  <c r="H3125" i="61"/>
  <c r="H3126" i="61"/>
  <c r="H3128" i="61"/>
  <c r="H3129" i="61"/>
  <c r="H3141" i="61"/>
  <c r="H3147" i="61"/>
  <c r="H3149" i="61"/>
  <c r="H3151" i="61"/>
  <c r="H3152" i="61"/>
  <c r="H3153" i="61"/>
  <c r="H3154" i="61"/>
  <c r="H3155" i="61"/>
  <c r="H3158" i="61"/>
  <c r="H3159" i="61"/>
  <c r="H3164" i="61"/>
  <c r="H3166" i="61"/>
  <c r="H3169" i="61"/>
  <c r="H3171" i="61"/>
  <c r="H3172" i="61"/>
  <c r="H3174" i="61"/>
  <c r="H3175" i="61"/>
  <c r="H3179" i="61"/>
  <c r="H3182" i="61"/>
  <c r="H3186" i="61"/>
  <c r="H3190" i="61"/>
  <c r="H3193" i="61"/>
  <c r="H3199" i="61"/>
  <c r="H3202" i="61"/>
  <c r="H3203" i="61"/>
  <c r="H3204" i="61"/>
  <c r="H3213" i="61"/>
  <c r="H3214" i="61"/>
  <c r="H3218" i="61"/>
  <c r="H3219" i="61"/>
  <c r="H3220" i="61"/>
  <c r="H3221" i="61"/>
  <c r="H3223" i="61"/>
  <c r="H3225" i="61"/>
  <c r="H3227" i="61"/>
  <c r="H3229" i="61"/>
  <c r="H3230" i="61"/>
  <c r="H3231" i="61"/>
  <c r="H3241" i="61"/>
  <c r="H3243" i="61"/>
  <c r="H3244" i="61"/>
  <c r="H3245" i="61"/>
  <c r="H3247" i="61"/>
  <c r="H3249" i="61"/>
  <c r="H3251" i="61"/>
  <c r="H3252" i="61"/>
  <c r="H3253" i="61"/>
  <c r="H3254" i="61"/>
  <c r="H3256" i="61"/>
  <c r="H3259" i="61"/>
  <c r="H3260" i="61"/>
  <c r="H3261" i="61"/>
  <c r="H3263" i="61"/>
  <c r="H3269" i="61"/>
  <c r="H3270" i="61"/>
  <c r="H3273" i="61"/>
  <c r="H3274" i="61"/>
  <c r="H3276" i="61"/>
  <c r="H3278" i="61"/>
  <c r="H3279" i="61"/>
  <c r="H3280" i="61"/>
  <c r="H3281" i="61"/>
  <c r="H3282" i="61"/>
  <c r="H3292" i="61"/>
  <c r="H3294" i="61"/>
  <c r="H3295" i="61"/>
  <c r="H3296" i="61"/>
  <c r="H3300" i="61"/>
  <c r="H3301" i="61"/>
  <c r="H3302" i="61"/>
  <c r="H3304" i="61"/>
  <c r="H3305" i="61"/>
  <c r="H3306" i="61"/>
  <c r="H3308" i="61"/>
  <c r="H3311" i="61"/>
  <c r="H3312" i="61"/>
  <c r="H3314" i="61"/>
  <c r="H3316" i="61"/>
  <c r="H3317" i="61"/>
  <c r="H3318" i="61"/>
  <c r="H3320" i="61"/>
  <c r="H3321" i="61"/>
  <c r="H3322" i="61"/>
  <c r="H3324" i="61"/>
  <c r="H3326" i="61"/>
  <c r="H3327" i="61"/>
  <c r="H3336" i="61"/>
  <c r="H3343" i="61"/>
  <c r="H3345" i="61"/>
  <c r="H3352" i="61"/>
  <c r="H3364" i="61"/>
  <c r="H3366" i="61"/>
  <c r="H3367" i="61"/>
  <c r="H3369" i="61"/>
  <c r="H3373" i="61"/>
  <c r="H3374" i="61"/>
  <c r="H3375" i="61"/>
  <c r="H3376" i="61"/>
  <c r="H3377" i="61"/>
  <c r="H3378" i="61"/>
  <c r="H3379" i="61"/>
  <c r="H3381" i="61"/>
  <c r="H3382" i="61"/>
  <c r="H3385" i="61"/>
  <c r="H3386" i="61"/>
  <c r="H3387" i="61"/>
  <c r="H3390" i="61"/>
  <c r="H3391" i="61"/>
  <c r="H3392" i="61"/>
  <c r="H3393" i="61"/>
  <c r="H3394" i="61"/>
  <c r="H3398" i="61"/>
  <c r="H3405" i="61"/>
  <c r="H3406" i="61"/>
  <c r="H3407" i="61"/>
  <c r="H3408" i="61"/>
  <c r="H3409" i="61"/>
  <c r="H3410" i="61"/>
  <c r="H3411" i="61"/>
  <c r="H3412" i="61"/>
  <c r="H3414" i="61"/>
  <c r="H3415" i="61"/>
  <c r="H3416" i="61"/>
  <c r="H3417" i="61"/>
  <c r="H3418" i="61"/>
  <c r="H3420" i="61"/>
  <c r="H3426" i="61"/>
  <c r="H3427" i="61"/>
  <c r="H3428" i="61"/>
  <c r="H3429" i="61"/>
  <c r="H3438" i="61"/>
  <c r="H3441" i="61"/>
  <c r="H3445" i="61"/>
  <c r="H3446" i="61"/>
  <c r="H3448" i="61"/>
  <c r="H3449" i="61"/>
  <c r="H3450" i="61"/>
  <c r="H3451" i="61"/>
  <c r="H3452" i="61"/>
  <c r="H3453" i="61"/>
  <c r="H3455" i="61"/>
  <c r="H3456" i="61"/>
  <c r="H3457" i="61"/>
  <c r="H3458" i="61"/>
  <c r="H3459" i="61"/>
  <c r="H3460" i="61"/>
  <c r="H3465" i="61"/>
  <c r="H3470" i="61"/>
  <c r="H3471" i="61"/>
  <c r="H3472" i="61"/>
  <c r="H3479" i="61"/>
  <c r="H3480" i="61"/>
  <c r="H3481" i="61"/>
  <c r="H3483" i="61"/>
  <c r="H3484" i="61"/>
  <c r="H3488" i="61"/>
  <c r="H3489" i="61"/>
  <c r="H3490" i="61"/>
  <c r="H3491" i="61"/>
  <c r="H3497" i="61"/>
  <c r="H3503" i="61"/>
  <c r="H3505" i="61"/>
  <c r="H3506" i="61"/>
  <c r="H3509" i="61"/>
  <c r="H3510" i="61"/>
  <c r="H3515" i="61"/>
  <c r="H3516" i="61"/>
  <c r="H3517" i="61"/>
  <c r="H3518" i="61"/>
  <c r="H3519" i="61"/>
  <c r="H3520" i="61"/>
  <c r="H3521" i="61"/>
  <c r="H3522" i="61"/>
  <c r="H3523" i="61"/>
  <c r="H3524" i="61"/>
  <c r="H3525" i="61"/>
  <c r="H3527" i="61"/>
  <c r="H3528" i="61"/>
  <c r="H3529" i="61"/>
  <c r="H3530" i="61"/>
  <c r="H3531" i="61"/>
  <c r="H3532" i="61"/>
  <c r="H3533" i="61"/>
  <c r="H3541" i="61"/>
  <c r="H3542" i="61"/>
  <c r="H3543" i="61"/>
  <c r="H3547" i="61"/>
  <c r="H3548" i="61"/>
  <c r="H3550" i="61"/>
  <c r="H3551" i="61"/>
  <c r="H3552" i="61"/>
  <c r="H3553" i="61"/>
  <c r="H3555" i="61"/>
  <c r="H3556" i="61"/>
  <c r="H3557" i="61"/>
  <c r="H3560" i="61"/>
  <c r="H3562" i="61"/>
  <c r="H3563" i="61"/>
  <c r="H3567" i="61"/>
  <c r="H3569" i="61"/>
  <c r="H3571" i="61"/>
  <c r="H3578" i="61"/>
  <c r="H3579" i="61"/>
  <c r="H3580" i="61"/>
  <c r="H3581" i="61"/>
  <c r="H3583" i="61"/>
  <c r="H3584" i="61"/>
  <c r="H3585" i="61"/>
  <c r="H3586" i="61"/>
  <c r="H3587" i="61"/>
  <c r="H3589" i="61"/>
  <c r="H3592" i="61"/>
  <c r="H3593" i="61"/>
  <c r="H3596" i="61"/>
  <c r="H3600" i="61"/>
  <c r="H3601" i="61"/>
  <c r="H3606" i="61"/>
  <c r="H3607" i="61"/>
  <c r="H3608" i="61"/>
  <c r="H3610" i="61"/>
  <c r="H3613" i="61"/>
  <c r="H3614" i="61"/>
  <c r="H3615" i="61"/>
  <c r="H3622" i="61"/>
  <c r="H3623" i="61"/>
  <c r="H3627" i="61"/>
  <c r="H3628" i="61"/>
  <c r="H3629" i="61"/>
  <c r="H3630" i="61"/>
  <c r="H3632" i="61"/>
  <c r="H3633" i="61"/>
  <c r="H3634" i="61"/>
  <c r="H3640" i="61"/>
  <c r="H3645" i="61"/>
  <c r="H3649" i="61"/>
  <c r="H3650" i="61"/>
  <c r="H3651" i="61"/>
  <c r="H3652" i="61"/>
  <c r="H3653" i="61"/>
  <c r="H3654" i="61"/>
  <c r="H3656" i="61"/>
  <c r="H3657" i="61"/>
  <c r="H3658" i="61"/>
  <c r="H3661" i="61"/>
  <c r="H3667" i="61"/>
  <c r="H3679" i="61"/>
  <c r="H3685" i="61"/>
  <c r="H3686" i="61"/>
  <c r="H3687" i="61"/>
  <c r="H3689" i="61"/>
  <c r="H3692" i="61"/>
  <c r="H3694" i="61"/>
  <c r="H3695" i="61"/>
  <c r="H3696" i="61"/>
  <c r="H3702" i="61"/>
  <c r="H3704" i="61"/>
  <c r="H3706" i="61"/>
  <c r="H3708" i="61"/>
  <c r="H3709" i="61"/>
  <c r="H3710" i="61"/>
  <c r="H3711" i="61"/>
  <c r="H3712" i="61"/>
  <c r="H3714" i="61"/>
  <c r="H3715" i="61"/>
  <c r="H3716" i="61"/>
  <c r="H3717" i="61"/>
  <c r="H3720" i="61"/>
  <c r="H3721" i="61"/>
  <c r="H3728" i="61"/>
  <c r="H3732" i="61"/>
  <c r="H3739" i="61"/>
  <c r="H3741" i="61"/>
  <c r="H3742" i="61"/>
  <c r="H3745" i="61"/>
  <c r="H3761" i="61"/>
  <c r="H3762" i="61"/>
  <c r="H3768" i="61"/>
  <c r="H3769" i="61"/>
  <c r="H3770" i="61"/>
  <c r="H3771" i="61"/>
  <c r="H3772" i="61"/>
  <c r="H3775" i="61"/>
  <c r="H3776" i="61"/>
  <c r="H3780" i="61"/>
  <c r="H3781" i="61"/>
  <c r="H3785" i="61"/>
  <c r="H3786" i="61"/>
  <c r="H3788" i="61"/>
  <c r="H3789" i="61"/>
  <c r="H3790" i="61"/>
  <c r="H3791" i="61"/>
  <c r="H3792" i="61"/>
  <c r="H3793" i="61"/>
  <c r="H3794" i="61"/>
  <c r="H3795" i="61"/>
  <c r="H3796" i="61"/>
  <c r="H3797" i="61"/>
  <c r="H3802" i="61"/>
  <c r="H3803" i="61"/>
  <c r="H3804" i="61"/>
  <c r="H3805" i="61"/>
  <c r="H3814" i="61"/>
  <c r="H3822" i="61"/>
  <c r="H3823" i="61"/>
  <c r="H3829" i="61"/>
  <c r="H3833" i="61"/>
  <c r="H3834" i="61"/>
  <c r="H3836" i="61"/>
  <c r="H3838" i="61"/>
  <c r="H3839" i="61"/>
  <c r="H3841" i="61"/>
  <c r="H3844" i="61"/>
  <c r="H3845" i="61"/>
  <c r="H3846" i="61"/>
  <c r="H3847" i="61"/>
  <c r="H3849" i="61"/>
  <c r="H3852" i="61"/>
  <c r="H3853" i="61"/>
  <c r="H3854" i="61"/>
  <c r="H3855" i="61"/>
  <c r="H3856" i="61"/>
  <c r="H3858" i="61"/>
  <c r="H3859" i="61"/>
  <c r="H3862" i="61"/>
  <c r="H3864" i="61"/>
  <c r="H3866" i="61"/>
  <c r="H3868" i="61"/>
  <c r="H3871" i="61"/>
  <c r="H3874" i="61"/>
  <c r="H3880" i="61"/>
  <c r="H3890" i="61"/>
  <c r="H3891" i="61"/>
  <c r="H3892" i="61"/>
  <c r="H3893" i="61"/>
  <c r="H3894" i="61"/>
  <c r="H3895" i="61"/>
  <c r="H3897" i="61"/>
  <c r="H3899" i="61"/>
  <c r="H3900" i="61"/>
  <c r="H3901" i="61"/>
  <c r="H3902" i="61"/>
  <c r="H3906" i="61"/>
  <c r="H3911" i="61"/>
  <c r="H3913" i="61"/>
  <c r="H3914" i="61"/>
  <c r="H3919" i="61"/>
  <c r="H3922" i="61"/>
  <c r="H3923" i="61"/>
  <c r="H3926" i="61"/>
  <c r="H3928" i="61"/>
  <c r="H3929" i="61"/>
  <c r="H3930" i="61"/>
  <c r="H3931" i="61"/>
  <c r="H3932" i="61"/>
  <c r="H3936" i="61"/>
  <c r="H3940" i="61"/>
  <c r="H3941" i="61"/>
  <c r="H3942" i="61"/>
  <c r="H3943" i="61"/>
  <c r="H3944" i="61"/>
  <c r="H3945" i="61"/>
  <c r="H3946" i="61"/>
  <c r="H3948" i="61"/>
  <c r="H3958" i="61"/>
  <c r="H3959" i="61"/>
  <c r="H3960" i="61"/>
  <c r="H3961" i="61"/>
  <c r="H3962" i="61"/>
  <c r="H3963" i="61"/>
  <c r="H3964" i="61"/>
  <c r="H3965" i="61"/>
  <c r="H3967" i="61"/>
  <c r="H3968" i="61"/>
  <c r="H3969" i="61"/>
  <c r="H3970" i="61"/>
  <c r="H3971" i="61"/>
  <c r="H3974" i="61"/>
  <c r="H3976" i="61"/>
  <c r="H3977" i="61"/>
  <c r="H3978" i="61"/>
  <c r="H3979" i="61"/>
  <c r="H3981" i="61"/>
  <c r="H3984" i="61"/>
  <c r="H3985" i="61"/>
  <c r="H3986" i="61"/>
  <c r="H3988" i="61"/>
  <c r="H3989" i="61"/>
  <c r="H3992" i="61"/>
  <c r="H3993" i="61"/>
  <c r="H3997" i="61"/>
  <c r="H3998" i="61"/>
  <c r="H4000" i="61"/>
  <c r="H4003" i="61"/>
  <c r="H4004" i="61"/>
  <c r="H4005" i="61"/>
  <c r="H4006" i="61"/>
  <c r="H4010" i="61"/>
  <c r="H4011" i="61"/>
  <c r="H4013" i="61"/>
  <c r="H4017" i="61"/>
  <c r="H4018" i="61"/>
  <c r="H4019" i="61"/>
  <c r="H4020" i="61"/>
  <c r="H4021" i="61"/>
  <c r="H4022" i="61"/>
  <c r="H4023" i="61"/>
  <c r="H4024" i="61"/>
  <c r="H4025" i="61"/>
  <c r="H4027" i="61"/>
  <c r="H4031" i="61"/>
  <c r="H4033" i="61"/>
  <c r="H4034" i="61"/>
  <c r="H4035" i="61"/>
  <c r="H4036" i="61"/>
  <c r="H4039" i="61"/>
  <c r="H4042" i="61"/>
  <c r="H4045" i="61"/>
  <c r="H4049" i="61"/>
  <c r="H4050" i="61"/>
  <c r="H4051" i="61"/>
  <c r="H4056" i="61"/>
  <c r="H4059" i="61"/>
  <c r="H4060" i="61"/>
  <c r="H4064" i="61"/>
  <c r="H4066" i="61"/>
  <c r="H4071" i="61"/>
  <c r="H4072" i="61"/>
  <c r="H4075" i="61"/>
  <c r="H4088" i="61"/>
  <c r="H4089" i="61"/>
  <c r="H4092" i="61"/>
  <c r="H4093" i="61"/>
  <c r="H4094" i="61"/>
  <c r="H4095" i="61"/>
  <c r="H4097" i="61"/>
  <c r="H4099" i="61"/>
  <c r="H4100" i="61"/>
  <c r="H4102" i="61"/>
  <c r="H4103" i="61"/>
  <c r="H4108" i="61"/>
  <c r="H4109" i="61"/>
  <c r="H4115" i="61"/>
  <c r="H4116" i="61"/>
  <c r="H4117" i="61"/>
  <c r="H4119" i="61"/>
  <c r="H4120" i="61"/>
  <c r="H4121" i="61"/>
  <c r="H4122" i="61"/>
  <c r="H4124" i="61"/>
  <c r="H4128" i="61"/>
  <c r="H4129" i="61"/>
  <c r="H4130" i="61"/>
  <c r="H4133" i="61"/>
  <c r="H4136" i="61"/>
  <c r="H4137" i="61"/>
  <c r="H4139" i="61"/>
  <c r="H4142" i="61"/>
  <c r="F4145" i="61"/>
  <c r="I353" i="61"/>
  <c r="I651" i="61"/>
  <c r="I650" i="61"/>
  <c r="I649" i="61"/>
  <c r="I645" i="61"/>
  <c r="I567" i="61"/>
  <c r="D797" i="61" l="1"/>
  <c r="B797" i="61"/>
  <c r="H4145" i="61"/>
  <c r="F4152" i="61" s="1"/>
  <c r="B798" i="61" l="1"/>
  <c r="B799" i="61" s="1"/>
  <c r="B800" i="61" s="1"/>
  <c r="B801" i="61" s="1"/>
  <c r="B802" i="61" s="1"/>
  <c r="B803" i="61" s="1"/>
  <c r="B804" i="61" s="1"/>
  <c r="B805" i="61" s="1"/>
  <c r="B806" i="61" s="1"/>
  <c r="B807" i="61" s="1"/>
  <c r="B808" i="61" s="1"/>
  <c r="B809" i="61" s="1"/>
  <c r="B810" i="61" s="1"/>
  <c r="B811" i="61" s="1"/>
  <c r="B812" i="61" s="1"/>
  <c r="B813" i="61" s="1"/>
  <c r="B814" i="61" s="1"/>
  <c r="B815" i="61" s="1"/>
  <c r="B816" i="61" s="1"/>
  <c r="B817" i="61" s="1"/>
  <c r="B818" i="61" s="1"/>
  <c r="B819" i="61" s="1"/>
  <c r="B820" i="61" s="1"/>
  <c r="B821" i="61" s="1"/>
  <c r="B822" i="61" s="1"/>
  <c r="B823" i="61" s="1"/>
  <c r="B824" i="61" s="1"/>
  <c r="B825" i="61" s="1"/>
  <c r="B826" i="61" s="1"/>
  <c r="B827" i="61" s="1"/>
  <c r="B828" i="61" s="1"/>
  <c r="B829" i="61" s="1"/>
  <c r="B830" i="61" s="1"/>
  <c r="B831" i="61" s="1"/>
  <c r="B832" i="61" s="1"/>
  <c r="B833" i="61" s="1"/>
  <c r="B834" i="61" s="1"/>
  <c r="B835" i="61" s="1"/>
  <c r="B836" i="61" s="1"/>
  <c r="B837" i="61" s="1"/>
  <c r="B838" i="61" s="1"/>
  <c r="B839" i="61" s="1"/>
  <c r="B840" i="61" s="1"/>
  <c r="B841" i="61" s="1"/>
  <c r="B842" i="61" s="1"/>
  <c r="B843" i="61" s="1"/>
  <c r="B844" i="61" s="1"/>
  <c r="B845" i="61" s="1"/>
  <c r="B846" i="61" s="1"/>
  <c r="B847" i="61" s="1"/>
  <c r="B848" i="61" s="1"/>
  <c r="B849" i="61" s="1"/>
  <c r="B850" i="61" s="1"/>
  <c r="B851" i="61" s="1"/>
  <c r="B852" i="61" s="1"/>
  <c r="B853" i="61" s="1"/>
  <c r="D798" i="61"/>
  <c r="D799" i="61" s="1"/>
  <c r="D800" i="61" s="1"/>
  <c r="D801" i="61" s="1"/>
  <c r="D802" i="61" s="1"/>
  <c r="D803" i="61" s="1"/>
  <c r="D804" i="61" s="1"/>
  <c r="D805" i="61" s="1"/>
  <c r="D806" i="61" s="1"/>
  <c r="D807" i="61" s="1"/>
  <c r="D808" i="61" s="1"/>
  <c r="D809" i="61" s="1"/>
  <c r="D810" i="61" s="1"/>
  <c r="D811" i="61" s="1"/>
  <c r="D812" i="61" s="1"/>
  <c r="D813" i="61" s="1"/>
  <c r="D814" i="61" s="1"/>
  <c r="D815" i="61" s="1"/>
  <c r="D816" i="61" s="1"/>
  <c r="D817" i="61" s="1"/>
  <c r="D818" i="61" s="1"/>
  <c r="D819" i="61" s="1"/>
  <c r="D820" i="61" s="1"/>
  <c r="D821" i="61" s="1"/>
  <c r="D822" i="61" s="1"/>
  <c r="D823" i="61" s="1"/>
  <c r="D824" i="61" s="1"/>
  <c r="D825" i="61" s="1"/>
  <c r="D826" i="61" s="1"/>
  <c r="D827" i="61" s="1"/>
  <c r="D828" i="61" s="1"/>
  <c r="D829" i="61" s="1"/>
  <c r="D830" i="61" s="1"/>
  <c r="D831" i="61" s="1"/>
  <c r="D832" i="61" s="1"/>
  <c r="D833" i="61" s="1"/>
  <c r="D834" i="61" s="1"/>
  <c r="D835" i="61" s="1"/>
  <c r="D836" i="61" s="1"/>
  <c r="D837" i="61" s="1"/>
  <c r="D838" i="61" s="1"/>
  <c r="D839" i="61" s="1"/>
  <c r="D840" i="61" s="1"/>
  <c r="D841" i="61" s="1"/>
  <c r="D842" i="61" s="1"/>
  <c r="D843" i="61" s="1"/>
  <c r="D844" i="61" s="1"/>
  <c r="D845" i="61" s="1"/>
  <c r="D846" i="61" s="1"/>
  <c r="D847" i="61" s="1"/>
  <c r="D848" i="61" s="1"/>
  <c r="D849" i="61" s="1"/>
  <c r="D850" i="61" s="1"/>
  <c r="D851" i="61" s="1"/>
  <c r="D852" i="61" s="1"/>
  <c r="D853" i="61" s="1"/>
  <c r="D854" i="61" l="1"/>
  <c r="D855" i="61" s="1"/>
  <c r="D856" i="61" s="1"/>
  <c r="D857" i="61" s="1"/>
  <c r="D858" i="61" s="1"/>
  <c r="D859" i="61" s="1"/>
  <c r="D860" i="61" s="1"/>
  <c r="D861" i="61" s="1"/>
  <c r="D862" i="61" s="1"/>
  <c r="D863" i="61" s="1"/>
  <c r="D864" i="61" s="1"/>
  <c r="D865" i="61" s="1"/>
  <c r="D866" i="61" s="1"/>
  <c r="D867" i="61" s="1"/>
  <c r="D868" i="61" s="1"/>
  <c r="D869" i="61" s="1"/>
  <c r="D870" i="61" s="1"/>
  <c r="D871" i="61" s="1"/>
  <c r="D872" i="61" s="1"/>
  <c r="B854" i="61"/>
  <c r="B855" i="61" s="1"/>
  <c r="B856" i="61" s="1"/>
  <c r="B857" i="61" s="1"/>
  <c r="B858" i="61" s="1"/>
  <c r="B859" i="61" s="1"/>
  <c r="B860" i="61" s="1"/>
  <c r="B861" i="61" s="1"/>
  <c r="B862" i="61" s="1"/>
  <c r="B863" i="61" s="1"/>
  <c r="B864" i="61" s="1"/>
  <c r="B865" i="61" s="1"/>
  <c r="B866" i="61" s="1"/>
  <c r="B867" i="61" s="1"/>
  <c r="B868" i="61" s="1"/>
  <c r="B869" i="61" s="1"/>
  <c r="B870" i="61" s="1"/>
  <c r="B871" i="61" s="1"/>
  <c r="B872" i="61" s="1"/>
  <c r="B873" i="61" l="1"/>
  <c r="B874" i="61" s="1"/>
  <c r="B875" i="61" s="1"/>
  <c r="B876" i="61" s="1"/>
  <c r="B877" i="61" s="1"/>
  <c r="B878" i="61" s="1"/>
  <c r="B879" i="61" s="1"/>
  <c r="B880" i="61" s="1"/>
  <c r="B881" i="61" s="1"/>
  <c r="B882" i="61" s="1"/>
  <c r="B883" i="61" s="1"/>
  <c r="B884" i="61" s="1"/>
  <c r="B885" i="61" s="1"/>
  <c r="B886" i="61" s="1"/>
  <c r="B887" i="61" s="1"/>
  <c r="B888" i="61" s="1"/>
  <c r="B889" i="61" s="1"/>
  <c r="B890" i="61" s="1"/>
  <c r="B891" i="61" s="1"/>
  <c r="B892" i="61" s="1"/>
  <c r="B893" i="61" s="1"/>
  <c r="B894" i="61" s="1"/>
  <c r="B895" i="61" s="1"/>
  <c r="B896" i="61" s="1"/>
  <c r="B897" i="61" s="1"/>
  <c r="B898" i="61" s="1"/>
  <c r="B899" i="61" s="1"/>
  <c r="B900" i="61" s="1"/>
  <c r="B901" i="61" s="1"/>
  <c r="B902" i="61" s="1"/>
  <c r="B903" i="61" s="1"/>
  <c r="B904" i="61" s="1"/>
  <c r="B905" i="61" s="1"/>
  <c r="B906" i="61" s="1"/>
  <c r="B907" i="61" s="1"/>
  <c r="D873" i="61"/>
  <c r="D874" i="61" s="1"/>
  <c r="D875" i="61" s="1"/>
  <c r="D876" i="61" s="1"/>
  <c r="D877" i="61" s="1"/>
  <c r="D878" i="61" s="1"/>
  <c r="D879" i="61" s="1"/>
  <c r="D880" i="61" s="1"/>
  <c r="D881" i="61" s="1"/>
  <c r="D882" i="61" s="1"/>
  <c r="D883" i="61" s="1"/>
  <c r="D884" i="61" s="1"/>
  <c r="D885" i="61" s="1"/>
  <c r="D886" i="61" s="1"/>
  <c r="D887" i="61" s="1"/>
  <c r="D888" i="61" s="1"/>
  <c r="D889" i="61" s="1"/>
  <c r="D890" i="61" s="1"/>
  <c r="D891" i="61" s="1"/>
  <c r="D892" i="61" s="1"/>
  <c r="D893" i="61" s="1"/>
  <c r="D894" i="61" s="1"/>
  <c r="D895" i="61" s="1"/>
  <c r="D896" i="61" s="1"/>
  <c r="D897" i="61" s="1"/>
  <c r="D898" i="61" s="1"/>
  <c r="D899" i="61" s="1"/>
  <c r="D900" i="61" s="1"/>
  <c r="D901" i="61" s="1"/>
  <c r="D902" i="61" s="1"/>
  <c r="D903" i="61" s="1"/>
  <c r="D904" i="61" s="1"/>
  <c r="D905" i="61" s="1"/>
  <c r="D906" i="61" s="1"/>
  <c r="D907" i="61" s="1"/>
  <c r="D908" i="61" l="1"/>
  <c r="D909" i="61" s="1"/>
  <c r="D910" i="61" s="1"/>
  <c r="D911" i="61" s="1"/>
  <c r="D912" i="61" s="1"/>
  <c r="D913" i="61" s="1"/>
  <c r="D914" i="61" s="1"/>
  <c r="D915" i="61" s="1"/>
  <c r="D916" i="61" s="1"/>
  <c r="D917" i="61" s="1"/>
  <c r="D918" i="61" s="1"/>
  <c r="D919" i="61" s="1"/>
  <c r="D920" i="61" s="1"/>
  <c r="D921" i="61" s="1"/>
  <c r="D922" i="61" s="1"/>
  <c r="D923" i="61" s="1"/>
  <c r="D924" i="61" s="1"/>
  <c r="D925" i="61" s="1"/>
  <c r="D926" i="61" s="1"/>
  <c r="D927" i="61" s="1"/>
  <c r="D928" i="61" s="1"/>
  <c r="D929" i="61" s="1"/>
  <c r="D930" i="61" s="1"/>
  <c r="D931" i="61" s="1"/>
  <c r="D932" i="61" s="1"/>
  <c r="D933" i="61" s="1"/>
  <c r="D934" i="61" s="1"/>
  <c r="D935" i="61" s="1"/>
  <c r="B908" i="61"/>
  <c r="B909" i="61" s="1"/>
  <c r="B910" i="61" s="1"/>
  <c r="B911" i="61" s="1"/>
  <c r="B912" i="61" s="1"/>
  <c r="B913" i="61" s="1"/>
  <c r="B914" i="61" s="1"/>
  <c r="B915" i="61" s="1"/>
  <c r="B916" i="61" s="1"/>
  <c r="B917" i="61" s="1"/>
  <c r="B918" i="61" s="1"/>
  <c r="B919" i="61" s="1"/>
  <c r="B920" i="61" s="1"/>
  <c r="B921" i="61" s="1"/>
  <c r="B922" i="61" s="1"/>
  <c r="B923" i="61" s="1"/>
  <c r="B924" i="61" s="1"/>
  <c r="B925" i="61" s="1"/>
  <c r="B926" i="61" s="1"/>
  <c r="B927" i="61" s="1"/>
  <c r="B928" i="61" s="1"/>
  <c r="B929" i="61" s="1"/>
  <c r="B930" i="61" s="1"/>
  <c r="B931" i="61" s="1"/>
  <c r="B932" i="61" s="1"/>
  <c r="B933" i="61" s="1"/>
  <c r="B934" i="61" s="1"/>
  <c r="B935" i="61" s="1"/>
  <c r="D936" i="61" l="1"/>
  <c r="D937" i="61" s="1"/>
  <c r="D938" i="61" s="1"/>
  <c r="D939" i="61" s="1"/>
  <c r="D940" i="61" s="1"/>
  <c r="D941" i="61" s="1"/>
  <c r="D942" i="61" s="1"/>
  <c r="D943" i="61" s="1"/>
  <c r="D944" i="61" s="1"/>
  <c r="D945" i="61" s="1"/>
  <c r="D946" i="61" s="1"/>
  <c r="D947" i="61" s="1"/>
  <c r="D948" i="61" s="1"/>
  <c r="D949" i="61" s="1"/>
  <c r="D950" i="61" s="1"/>
  <c r="D951" i="61" s="1"/>
  <c r="D952" i="61" s="1"/>
  <c r="D953" i="61" s="1"/>
  <c r="D954" i="61" s="1"/>
  <c r="B939" i="61"/>
  <c r="B940" i="61" s="1"/>
  <c r="B941" i="61" s="1"/>
  <c r="B942" i="61" s="1"/>
  <c r="B943" i="61" s="1"/>
  <c r="B944" i="61" s="1"/>
  <c r="B945" i="61" s="1"/>
  <c r="B946" i="61" s="1"/>
  <c r="B947" i="61" s="1"/>
  <c r="B948" i="61" s="1"/>
  <c r="B949" i="61" s="1"/>
  <c r="B950" i="61" s="1"/>
  <c r="B951" i="61" s="1"/>
  <c r="B952" i="61" s="1"/>
  <c r="B953" i="61" s="1"/>
  <c r="B954" i="61" s="1"/>
  <c r="B936" i="61"/>
  <c r="B937" i="61" s="1"/>
  <c r="D955" i="61" l="1"/>
  <c r="D956" i="61" s="1"/>
  <c r="B955" i="61"/>
  <c r="B956" i="61" s="1"/>
  <c r="B957" i="61" l="1"/>
  <c r="B958" i="61" s="1"/>
  <c r="B959" i="61" s="1"/>
  <c r="B960" i="61" s="1"/>
  <c r="B961" i="61" s="1"/>
  <c r="B962" i="61" s="1"/>
  <c r="B963" i="61" s="1"/>
  <c r="B964" i="61" s="1"/>
  <c r="B965" i="61" s="1"/>
  <c r="B966" i="61" s="1"/>
  <c r="B967" i="61" s="1"/>
  <c r="B968" i="61" s="1"/>
  <c r="B969" i="61" s="1"/>
  <c r="B970" i="61" s="1"/>
  <c r="B971" i="61" s="1"/>
  <c r="B972" i="61" s="1"/>
  <c r="B973" i="61" s="1"/>
  <c r="B974" i="61" s="1"/>
  <c r="B975" i="61" s="1"/>
  <c r="B976" i="61" s="1"/>
  <c r="B977" i="61" s="1"/>
  <c r="B978" i="61" s="1"/>
  <c r="B979" i="61" s="1"/>
  <c r="B980" i="61" s="1"/>
  <c r="B981" i="61" s="1"/>
  <c r="B982" i="61" s="1"/>
  <c r="B983" i="61" s="1"/>
  <c r="B984" i="61" s="1"/>
  <c r="B985" i="61" s="1"/>
  <c r="B986" i="61" s="1"/>
  <c r="B987" i="61" s="1"/>
  <c r="B988" i="61" s="1"/>
  <c r="B989" i="61" s="1"/>
  <c r="B990" i="61" s="1"/>
  <c r="B991" i="61" s="1"/>
  <c r="B992" i="61" s="1"/>
  <c r="B993" i="61" s="1"/>
  <c r="B994" i="61" s="1"/>
  <c r="B995" i="61" s="1"/>
  <c r="B996" i="61" s="1"/>
  <c r="B997" i="61" s="1"/>
  <c r="B998" i="61" s="1"/>
  <c r="B999" i="61" s="1"/>
  <c r="B1000" i="61" s="1"/>
  <c r="B1001" i="61" s="1"/>
  <c r="B1002" i="61" s="1"/>
  <c r="B1003" i="61" s="1"/>
  <c r="B1004" i="61" s="1"/>
  <c r="B1005" i="61" s="1"/>
  <c r="B1006" i="61" s="1"/>
  <c r="B1007" i="61" s="1"/>
  <c r="B1008" i="61" s="1"/>
  <c r="B1009" i="61" s="1"/>
  <c r="B1010" i="61" s="1"/>
  <c r="B1011" i="61" s="1"/>
  <c r="B1012" i="61" s="1"/>
  <c r="B1013" i="61" s="1"/>
  <c r="B1014" i="61" s="1"/>
  <c r="B1015" i="61" s="1"/>
  <c r="D957" i="61"/>
  <c r="D958" i="61" s="1"/>
  <c r="D959" i="61" s="1"/>
  <c r="D960" i="61" s="1"/>
  <c r="D961" i="61" s="1"/>
  <c r="D962" i="61" s="1"/>
  <c r="D963" i="61" s="1"/>
  <c r="D964" i="61" s="1"/>
  <c r="D965" i="61" s="1"/>
  <c r="D966" i="61" s="1"/>
  <c r="D967" i="61" s="1"/>
  <c r="D968" i="61" s="1"/>
  <c r="D969" i="61" s="1"/>
  <c r="D970" i="61" s="1"/>
  <c r="D971" i="61" s="1"/>
  <c r="D972" i="61" s="1"/>
  <c r="D973" i="61" s="1"/>
  <c r="D974" i="61" s="1"/>
  <c r="D975" i="61" s="1"/>
  <c r="D976" i="61" s="1"/>
  <c r="D977" i="61" s="1"/>
  <c r="D978" i="61" s="1"/>
  <c r="D979" i="61" s="1"/>
  <c r="D980" i="61" s="1"/>
  <c r="D981" i="61" s="1"/>
  <c r="D982" i="61" s="1"/>
  <c r="D983" i="61" s="1"/>
  <c r="D984" i="61" s="1"/>
  <c r="D985" i="61" s="1"/>
  <c r="D986" i="61" s="1"/>
  <c r="D987" i="61" s="1"/>
  <c r="D988" i="61" s="1"/>
  <c r="D989" i="61" s="1"/>
  <c r="D990" i="61" s="1"/>
  <c r="D991" i="61" s="1"/>
  <c r="D992" i="61" s="1"/>
  <c r="D993" i="61" s="1"/>
  <c r="D994" i="61" s="1"/>
  <c r="D995" i="61" s="1"/>
  <c r="D996" i="61" s="1"/>
  <c r="D997" i="61" s="1"/>
  <c r="D998" i="61" s="1"/>
  <c r="D999" i="61" s="1"/>
  <c r="D1000" i="61" s="1"/>
  <c r="D1001" i="61" s="1"/>
  <c r="D1002" i="61" s="1"/>
  <c r="D1003" i="61" s="1"/>
  <c r="D1004" i="61" s="1"/>
  <c r="D1005" i="61" s="1"/>
  <c r="D1006" i="61" s="1"/>
  <c r="D1007" i="61" s="1"/>
  <c r="D1008" i="61" s="1"/>
  <c r="D1009" i="61" s="1"/>
  <c r="D1010" i="61" s="1"/>
  <c r="D1011" i="61" s="1"/>
  <c r="D1012" i="61" s="1"/>
  <c r="D1013" i="61" s="1"/>
  <c r="D1014" i="61" s="1"/>
  <c r="D1015" i="61" s="1"/>
  <c r="D1016" i="61" l="1"/>
  <c r="B1016" i="61"/>
  <c r="B1017" i="61" s="1"/>
  <c r="B1018" i="61" s="1"/>
  <c r="B1019" i="61" s="1"/>
  <c r="B1020" i="61" s="1"/>
  <c r="B1021" i="61" s="1"/>
  <c r="B1022" i="61" s="1"/>
  <c r="B1023" i="61" s="1"/>
  <c r="B1024" i="61" s="1"/>
  <c r="B1025" i="61" s="1"/>
  <c r="B1026" i="61" s="1"/>
  <c r="B1027" i="61" s="1"/>
  <c r="B1028" i="61" s="1"/>
  <c r="B1029" i="61" s="1"/>
  <c r="B1030" i="61" s="1"/>
  <c r="B1031" i="61" s="1"/>
  <c r="B1032" i="61" s="1"/>
  <c r="B1033" i="61" s="1"/>
  <c r="B1034" i="61" s="1"/>
  <c r="B1035" i="61" s="1"/>
  <c r="B1036" i="61" s="1"/>
  <c r="B1037" i="61" l="1"/>
  <c r="B1038" i="61" s="1"/>
  <c r="B1039" i="61" s="1"/>
  <c r="B1040" i="61" s="1"/>
  <c r="D1017" i="61"/>
  <c r="D1018" i="61" s="1"/>
  <c r="D1019" i="61" s="1"/>
  <c r="D1020" i="61" s="1"/>
  <c r="D1021" i="61" s="1"/>
  <c r="D1022" i="61" s="1"/>
  <c r="D1023" i="61" s="1"/>
  <c r="D1024" i="61" s="1"/>
  <c r="D1025" i="61" s="1"/>
  <c r="D1026" i="61" s="1"/>
  <c r="D1027" i="61" s="1"/>
  <c r="D1028" i="61" s="1"/>
  <c r="D1029" i="61" s="1"/>
  <c r="D1030" i="61" s="1"/>
  <c r="D1031" i="61" s="1"/>
  <c r="D1032" i="61" s="1"/>
  <c r="D1033" i="61" s="1"/>
  <c r="D1034" i="61" s="1"/>
  <c r="D1035" i="61" s="1"/>
  <c r="D1036" i="61" s="1"/>
  <c r="B1041" i="61" l="1"/>
  <c r="B1042" i="61" s="1"/>
  <c r="B1043" i="61" s="1"/>
  <c r="B1044" i="61" s="1"/>
  <c r="B1045" i="61" s="1"/>
  <c r="B1046" i="61" s="1"/>
  <c r="B1047" i="61" s="1"/>
  <c r="B1048" i="61" s="1"/>
  <c r="B1049" i="61" s="1"/>
  <c r="B1050" i="61" s="1"/>
  <c r="B1051" i="61" s="1"/>
  <c r="B1052" i="61" s="1"/>
  <c r="B1053" i="61" s="1"/>
  <c r="B1054" i="61" s="1"/>
  <c r="B1055" i="61" s="1"/>
  <c r="B1056" i="61" s="1"/>
  <c r="B1057" i="61" s="1"/>
  <c r="D1037" i="61"/>
  <c r="D1038" i="61" s="1"/>
  <c r="D1039" i="61" s="1"/>
  <c r="D1040" i="61" s="1"/>
  <c r="B1058" i="61" l="1"/>
  <c r="B1059" i="61" s="1"/>
  <c r="B1060" i="61" s="1"/>
  <c r="B1061" i="61" s="1"/>
  <c r="B1062" i="61" s="1"/>
  <c r="D1041" i="61"/>
  <c r="D1042" i="61" s="1"/>
  <c r="D1043" i="61" s="1"/>
  <c r="D1044" i="61" s="1"/>
  <c r="D1045" i="61" s="1"/>
  <c r="D1046" i="61" s="1"/>
  <c r="D1047" i="61" s="1"/>
  <c r="D1048" i="61" s="1"/>
  <c r="D1049" i="61" s="1"/>
  <c r="D1050" i="61" s="1"/>
  <c r="D1051" i="61" s="1"/>
  <c r="D1052" i="61" s="1"/>
  <c r="D1053" i="61" s="1"/>
  <c r="D1054" i="61" s="1"/>
  <c r="D1055" i="61" s="1"/>
  <c r="D1056" i="61" s="1"/>
  <c r="D1057" i="61" s="1"/>
  <c r="B1063" i="61" l="1"/>
  <c r="B1064" i="61" s="1"/>
  <c r="B1065" i="61" s="1"/>
  <c r="B1066" i="61" s="1"/>
  <c r="B1067" i="61" s="1"/>
  <c r="B1068" i="61" s="1"/>
  <c r="B1069" i="61" s="1"/>
  <c r="B1070" i="61" s="1"/>
  <c r="B1071" i="61" s="1"/>
  <c r="B1072" i="61" s="1"/>
  <c r="B1073" i="61" s="1"/>
  <c r="B1074" i="61" s="1"/>
  <c r="B1075" i="61" s="1"/>
  <c r="D1058" i="61"/>
  <c r="D1059" i="61" s="1"/>
  <c r="D1060" i="61" s="1"/>
  <c r="D1061" i="61" s="1"/>
  <c r="D1062" i="61" s="1"/>
  <c r="B1076" i="61" l="1"/>
  <c r="B1077" i="61" s="1"/>
  <c r="B1078" i="61" s="1"/>
  <c r="B1079" i="61" s="1"/>
  <c r="B1080" i="61" s="1"/>
  <c r="B1081" i="61" s="1"/>
  <c r="B1082" i="61" s="1"/>
  <c r="B1083" i="61" s="1"/>
  <c r="B1084" i="61" s="1"/>
  <c r="B1085" i="61" s="1"/>
  <c r="B1086" i="61" s="1"/>
  <c r="B1087" i="61" s="1"/>
  <c r="B1088" i="61" s="1"/>
  <c r="B1089" i="61" s="1"/>
  <c r="B1090" i="61" s="1"/>
  <c r="B1091" i="61" s="1"/>
  <c r="B1092" i="61" s="1"/>
  <c r="B1093" i="61" s="1"/>
  <c r="B1094" i="61" s="1"/>
  <c r="B1095" i="61" s="1"/>
  <c r="B1096" i="61" s="1"/>
  <c r="B1097" i="61" s="1"/>
  <c r="B1098" i="61" s="1"/>
  <c r="B1099" i="61" s="1"/>
  <c r="B1100" i="61" s="1"/>
  <c r="B1101" i="61" s="1"/>
  <c r="B1102" i="61" s="1"/>
  <c r="B1103" i="61" s="1"/>
  <c r="B1104" i="61" s="1"/>
  <c r="B1105" i="61" s="1"/>
  <c r="B1106" i="61" s="1"/>
  <c r="B1107" i="61" s="1"/>
  <c r="B1108" i="61" s="1"/>
  <c r="B1109" i="61" s="1"/>
  <c r="B1110" i="61" s="1"/>
  <c r="B1111" i="61" s="1"/>
  <c r="D1063" i="61"/>
  <c r="D1064" i="61" s="1"/>
  <c r="D1065" i="61" s="1"/>
  <c r="D1066" i="61" s="1"/>
  <c r="D1067" i="61" s="1"/>
  <c r="D1068" i="61" s="1"/>
  <c r="D1069" i="61" s="1"/>
  <c r="D1070" i="61" s="1"/>
  <c r="D1071" i="61" s="1"/>
  <c r="D1072" i="61" s="1"/>
  <c r="D1073" i="61" s="1"/>
  <c r="D1074" i="61" s="1"/>
  <c r="D1075" i="61" s="1"/>
  <c r="B1112" i="61" l="1"/>
  <c r="B1113" i="61" s="1"/>
  <c r="B1114" i="61" s="1"/>
  <c r="B1115" i="61" s="1"/>
  <c r="B1116" i="61" s="1"/>
  <c r="B1117" i="61" s="1"/>
  <c r="B1118" i="61" s="1"/>
  <c r="B1119" i="61" s="1"/>
  <c r="B1120" i="61" s="1"/>
  <c r="B1121" i="61" s="1"/>
  <c r="B1122" i="61" s="1"/>
  <c r="B1123" i="61" s="1"/>
  <c r="B1124" i="61" s="1"/>
  <c r="B1125" i="61" s="1"/>
  <c r="B1126" i="61" s="1"/>
  <c r="B1127" i="61" s="1"/>
  <c r="B1128" i="61" s="1"/>
  <c r="B1129" i="61" s="1"/>
  <c r="B1130" i="61" s="1"/>
  <c r="B1131" i="61" s="1"/>
  <c r="B1132" i="61" s="1"/>
  <c r="B1133" i="61" s="1"/>
  <c r="B1134" i="61" s="1"/>
  <c r="B1135" i="61" s="1"/>
  <c r="B1136" i="61" s="1"/>
  <c r="B1137" i="61" s="1"/>
  <c r="B1138" i="61" s="1"/>
  <c r="D1076" i="61"/>
  <c r="B1139" i="61" l="1"/>
  <c r="B1140" i="61" s="1"/>
  <c r="B1141" i="61" s="1"/>
  <c r="B1142" i="61" s="1"/>
  <c r="B1143" i="61" s="1"/>
  <c r="B1144" i="61" s="1"/>
  <c r="B1145" i="61" s="1"/>
  <c r="B1146" i="61" s="1"/>
  <c r="B1147" i="61" s="1"/>
  <c r="B1148" i="61" s="1"/>
  <c r="B1149" i="61" s="1"/>
  <c r="B1150" i="61" s="1"/>
  <c r="B1151" i="61" s="1"/>
  <c r="K1078" i="61"/>
  <c r="D1077" i="61"/>
  <c r="D1078" i="61" s="1"/>
  <c r="B1152" i="61" l="1"/>
  <c r="B1153" i="61" s="1"/>
  <c r="B1154" i="61" s="1"/>
  <c r="B1155" i="61" s="1"/>
  <c r="B1156" i="61" s="1"/>
  <c r="B1157" i="61" s="1"/>
  <c r="B1158" i="61" s="1"/>
  <c r="B1159" i="61" s="1"/>
  <c r="B1160" i="61" s="1"/>
  <c r="D1079" i="61"/>
  <c r="D1080" i="61" s="1"/>
  <c r="D1081" i="61" s="1"/>
  <c r="D1082" i="61" s="1"/>
  <c r="D1083" i="61" s="1"/>
  <c r="D1084" i="61" s="1"/>
  <c r="D1085" i="61" s="1"/>
  <c r="D1086" i="61" s="1"/>
  <c r="D1087" i="61" s="1"/>
  <c r="D1088" i="61" s="1"/>
  <c r="D1089" i="61" s="1"/>
  <c r="D1090" i="61" s="1"/>
  <c r="D1091" i="61" s="1"/>
  <c r="D1092" i="61" s="1"/>
  <c r="D1093" i="61" s="1"/>
  <c r="D1094" i="61" s="1"/>
  <c r="D1095" i="61" s="1"/>
  <c r="D1096" i="61" s="1"/>
  <c r="D1097" i="61" s="1"/>
  <c r="D1098" i="61" s="1"/>
  <c r="D1099" i="61" s="1"/>
  <c r="D1100" i="61" s="1"/>
  <c r="D1101" i="61" s="1"/>
  <c r="D1102" i="61" s="1"/>
  <c r="D1103" i="61" s="1"/>
  <c r="D1104" i="61" s="1"/>
  <c r="D1105" i="61" s="1"/>
  <c r="D1106" i="61" s="1"/>
  <c r="D1107" i="61" s="1"/>
  <c r="D1108" i="61" s="1"/>
  <c r="D1109" i="61" s="1"/>
  <c r="D1110" i="61" s="1"/>
  <c r="D1111" i="61" s="1"/>
  <c r="D1112" i="61" s="1"/>
  <c r="B1161" i="61" l="1"/>
  <c r="B1162" i="61" s="1"/>
  <c r="B1163" i="61" s="1"/>
  <c r="K1114" i="61"/>
  <c r="D1113" i="61"/>
  <c r="D1114" i="61" s="1"/>
  <c r="B1164" i="61" l="1"/>
  <c r="B1165" i="61" s="1"/>
  <c r="B1166" i="61" s="1"/>
  <c r="B1167" i="61" s="1"/>
  <c r="B1168" i="61" s="1"/>
  <c r="B1169" i="61" s="1"/>
  <c r="B1170" i="61" s="1"/>
  <c r="B1171" i="61" s="1"/>
  <c r="B1172" i="61" s="1"/>
  <c r="B1173" i="61" s="1"/>
  <c r="B1174" i="61" s="1"/>
  <c r="B1175" i="61" s="1"/>
  <c r="B1176" i="61" s="1"/>
  <c r="B1177" i="61" s="1"/>
  <c r="B1178" i="61" s="1"/>
  <c r="B1179" i="61" s="1"/>
  <c r="B1180" i="61" s="1"/>
  <c r="B1181" i="61" s="1"/>
  <c r="B1182" i="61" s="1"/>
  <c r="B1183" i="61" s="1"/>
  <c r="B1184" i="61" s="1"/>
  <c r="B1185" i="61" s="1"/>
  <c r="B1186" i="61" s="1"/>
  <c r="B1187" i="61" s="1"/>
  <c r="B1188" i="61" s="1"/>
  <c r="B1189" i="61" s="1"/>
  <c r="B1190" i="61" s="1"/>
  <c r="B1191" i="61" s="1"/>
  <c r="B1192" i="61" s="1"/>
  <c r="B1193" i="61" s="1"/>
  <c r="B1194" i="61" s="1"/>
  <c r="B1195" i="61" s="1"/>
  <c r="B1196" i="61" s="1"/>
  <c r="B1197" i="61" s="1"/>
  <c r="B1198" i="61" s="1"/>
  <c r="B1199" i="61" s="1"/>
  <c r="B1200" i="61" s="1"/>
  <c r="B1201" i="61" s="1"/>
  <c r="B1202" i="61" s="1"/>
  <c r="B1203" i="61" s="1"/>
  <c r="B1204" i="61" s="1"/>
  <c r="B1205" i="61" s="1"/>
  <c r="B1206" i="61" s="1"/>
  <c r="B1207" i="61" s="1"/>
  <c r="B1208" i="61" s="1"/>
  <c r="B1209" i="61" s="1"/>
  <c r="B1210" i="61" s="1"/>
  <c r="B1211" i="61" s="1"/>
  <c r="B1212" i="61" s="1"/>
  <c r="B1213" i="61" s="1"/>
  <c r="B1214" i="61" s="1"/>
  <c r="B1215" i="61" s="1"/>
  <c r="B1216" i="61" s="1"/>
  <c r="B1217" i="61" s="1"/>
  <c r="B1218" i="61" s="1"/>
  <c r="B1219" i="61" s="1"/>
  <c r="B1220" i="61" s="1"/>
  <c r="B1221" i="61" s="1"/>
  <c r="B1222" i="61" s="1"/>
  <c r="B1223" i="61" s="1"/>
  <c r="B1224" i="61" s="1"/>
  <c r="B1225" i="61" s="1"/>
  <c r="B1226" i="61" s="1"/>
  <c r="B1227" i="61" s="1"/>
  <c r="B1228" i="61" s="1"/>
  <c r="B1229" i="61" s="1"/>
  <c r="B1230" i="61" s="1"/>
  <c r="B1231" i="61" s="1"/>
  <c r="B1232" i="61" s="1"/>
  <c r="B1233" i="61" s="1"/>
  <c r="B1234" i="61" s="1"/>
  <c r="B1235" i="61" s="1"/>
  <c r="B1236" i="61" s="1"/>
  <c r="B1237" i="61" s="1"/>
  <c r="B1238" i="61" s="1"/>
  <c r="B1239" i="61" s="1"/>
  <c r="D1115" i="61"/>
  <c r="D1116" i="61" s="1"/>
  <c r="D1117" i="61" s="1"/>
  <c r="D1118" i="61" s="1"/>
  <c r="D1119" i="61" s="1"/>
  <c r="D1120" i="61" s="1"/>
  <c r="D1121" i="61" s="1"/>
  <c r="D1122" i="61" s="1"/>
  <c r="D1123" i="61" s="1"/>
  <c r="D1124" i="61" s="1"/>
  <c r="D1125" i="61" s="1"/>
  <c r="D1126" i="61" s="1"/>
  <c r="D1127" i="61" s="1"/>
  <c r="D1128" i="61" s="1"/>
  <c r="D1129" i="61" s="1"/>
  <c r="D1130" i="61" s="1"/>
  <c r="D1131" i="61" s="1"/>
  <c r="D1132" i="61" s="1"/>
  <c r="D1133" i="61" s="1"/>
  <c r="D1134" i="61" s="1"/>
  <c r="D1135" i="61" s="1"/>
  <c r="D1136" i="61" s="1"/>
  <c r="D1137" i="61" s="1"/>
  <c r="D1138" i="61" s="1"/>
  <c r="B1240" i="61" l="1"/>
  <c r="B1241" i="61" s="1"/>
  <c r="B1242" i="61" s="1"/>
  <c r="B1243" i="61" s="1"/>
  <c r="B1244" i="61" s="1"/>
  <c r="B1245" i="61" s="1"/>
  <c r="B1246" i="61" s="1"/>
  <c r="B1247" i="61" s="1"/>
  <c r="B1248" i="61" s="1"/>
  <c r="B1249" i="61" s="1"/>
  <c r="B1250" i="61" s="1"/>
  <c r="B1251" i="61" s="1"/>
  <c r="B1252" i="61" s="1"/>
  <c r="B1253" i="61" s="1"/>
  <c r="B1254" i="61" s="1"/>
  <c r="B1255" i="61" s="1"/>
  <c r="B1256" i="61" s="1"/>
  <c r="B1257" i="61" s="1"/>
  <c r="B1258" i="61" s="1"/>
  <c r="B1259" i="61" s="1"/>
  <c r="B1260" i="61" s="1"/>
  <c r="B1261" i="61" s="1"/>
  <c r="B1262" i="61" s="1"/>
  <c r="B1263" i="61" s="1"/>
  <c r="B1264" i="61" s="1"/>
  <c r="B1265" i="61" s="1"/>
  <c r="B1266" i="61" s="1"/>
  <c r="B1267" i="61" s="1"/>
  <c r="B1268" i="61" s="1"/>
  <c r="B1269" i="61" s="1"/>
  <c r="B1270" i="61" s="1"/>
  <c r="B1271" i="61" s="1"/>
  <c r="B1272" i="61" s="1"/>
  <c r="B1273" i="61" s="1"/>
  <c r="B1274" i="61" s="1"/>
  <c r="B1275" i="61" s="1"/>
  <c r="B1276" i="61" s="1"/>
  <c r="B1277" i="61" s="1"/>
  <c r="B1278" i="61" s="1"/>
  <c r="B1279" i="61" s="1"/>
  <c r="B1280" i="61" s="1"/>
  <c r="B1281" i="61" s="1"/>
  <c r="B1282" i="61" s="1"/>
  <c r="B1283" i="61" s="1"/>
  <c r="B1284" i="61" s="1"/>
  <c r="B1285" i="61" s="1"/>
  <c r="B1286" i="61" s="1"/>
  <c r="B1287" i="61" s="1"/>
  <c r="B1288" i="61" s="1"/>
  <c r="B1289" i="61" s="1"/>
  <c r="B1290" i="61" s="1"/>
  <c r="B1291" i="61" s="1"/>
  <c r="B1292" i="61" s="1"/>
  <c r="B1293" i="61" s="1"/>
  <c r="B1294" i="61" s="1"/>
  <c r="B1295" i="61" s="1"/>
  <c r="B1296" i="61" s="1"/>
  <c r="B1297" i="61" s="1"/>
  <c r="B1298" i="61" s="1"/>
  <c r="B1299" i="61" s="1"/>
  <c r="B1300" i="61" s="1"/>
  <c r="B1301" i="61" s="1"/>
  <c r="B1302" i="61" s="1"/>
  <c r="B1303" i="61" s="1"/>
  <c r="B1304" i="61" s="1"/>
  <c r="B1305" i="61" s="1"/>
  <c r="B1306" i="61" s="1"/>
  <c r="B1307" i="61" s="1"/>
  <c r="B1308" i="61" s="1"/>
  <c r="B1309" i="61" s="1"/>
  <c r="B1310" i="61" s="1"/>
  <c r="B1311" i="61" s="1"/>
  <c r="B1312" i="61" s="1"/>
  <c r="B1313" i="61" s="1"/>
  <c r="B1314" i="61" s="1"/>
  <c r="B1315" i="61" s="1"/>
  <c r="D1139" i="61"/>
  <c r="D1140" i="61" s="1"/>
  <c r="D1141" i="61" s="1"/>
  <c r="D1142" i="61" s="1"/>
  <c r="D1143" i="61" s="1"/>
  <c r="D1144" i="61" s="1"/>
  <c r="D1145" i="61" s="1"/>
  <c r="D1146" i="61" s="1"/>
  <c r="D1147" i="61" s="1"/>
  <c r="D1148" i="61" s="1"/>
  <c r="D1149" i="61" s="1"/>
  <c r="D1150" i="61" s="1"/>
  <c r="D1151" i="61" s="1"/>
  <c r="B1316" i="61" l="1"/>
  <c r="B1317" i="61" s="1"/>
  <c r="B1318" i="61" s="1"/>
  <c r="B1319" i="61" s="1"/>
  <c r="B1320" i="61" s="1"/>
  <c r="B1321" i="61" s="1"/>
  <c r="B1322" i="61" s="1"/>
  <c r="B1323" i="61" s="1"/>
  <c r="B1324" i="61" s="1"/>
  <c r="B1325" i="61" s="1"/>
  <c r="B1326" i="61" s="1"/>
  <c r="B1327" i="61" s="1"/>
  <c r="B1328" i="61" s="1"/>
  <c r="B1329" i="61" s="1"/>
  <c r="D1152" i="61"/>
  <c r="D1153" i="61" s="1"/>
  <c r="D1154" i="61" s="1"/>
  <c r="D1155" i="61" s="1"/>
  <c r="D1156" i="61" s="1"/>
  <c r="D1157" i="61" s="1"/>
  <c r="D1158" i="61" s="1"/>
  <c r="D1159" i="61" s="1"/>
  <c r="D1160" i="61" s="1"/>
  <c r="I554" i="61"/>
  <c r="I545" i="61"/>
  <c r="I521" i="61"/>
  <c r="I510" i="61"/>
  <c r="I489" i="61"/>
  <c r="B1330" i="61" l="1"/>
  <c r="B1331" i="61" s="1"/>
  <c r="B1332" i="61" s="1"/>
  <c r="B1333" i="61" s="1"/>
  <c r="B1334" i="61" s="1"/>
  <c r="B1335" i="61" s="1"/>
  <c r="B1336" i="61" s="1"/>
  <c r="B1337" i="61" s="1"/>
  <c r="B1338" i="61" s="1"/>
  <c r="B1339" i="61" s="1"/>
  <c r="B1340" i="61" s="1"/>
  <c r="B1341" i="61" s="1"/>
  <c r="B1342" i="61" s="1"/>
  <c r="B1343" i="61" s="1"/>
  <c r="B1344" i="61" s="1"/>
  <c r="B1345" i="61" s="1"/>
  <c r="B1346" i="61" s="1"/>
  <c r="B1347" i="61" s="1"/>
  <c r="B1348" i="61" s="1"/>
  <c r="B1349" i="61" s="1"/>
  <c r="B1350" i="61" s="1"/>
  <c r="B1351" i="61" s="1"/>
  <c r="B1352" i="61" s="1"/>
  <c r="B1353" i="61" s="1"/>
  <c r="B1354" i="61" s="1"/>
  <c r="B1355" i="61" s="1"/>
  <c r="B1356" i="61" s="1"/>
  <c r="B1357" i="61" s="1"/>
  <c r="B1358" i="61" s="1"/>
  <c r="B1359" i="61" s="1"/>
  <c r="B1360" i="61" s="1"/>
  <c r="B1361" i="61" s="1"/>
  <c r="B1362" i="61" s="1"/>
  <c r="B1363" i="61" s="1"/>
  <c r="B1364" i="61" s="1"/>
  <c r="B1365" i="61" s="1"/>
  <c r="D1161" i="61"/>
  <c r="D1162" i="61" s="1"/>
  <c r="D1163" i="61" s="1"/>
  <c r="I422" i="61"/>
  <c r="I421" i="61"/>
  <c r="I332" i="61"/>
  <c r="I311" i="61"/>
  <c r="I266" i="61"/>
  <c r="B1366" i="61" l="1"/>
  <c r="B1367" i="61" s="1"/>
  <c r="B1368" i="61" s="1"/>
  <c r="B1369" i="61" s="1"/>
  <c r="B1370" i="61" s="1"/>
  <c r="B1371" i="61" s="1"/>
  <c r="B1372" i="61" s="1"/>
  <c r="B1373" i="61" s="1"/>
  <c r="B1374" i="61" s="1"/>
  <c r="B1375" i="61" s="1"/>
  <c r="B1376" i="61" s="1"/>
  <c r="B1377" i="61" s="1"/>
  <c r="B1378" i="61" s="1"/>
  <c r="B1379" i="61" s="1"/>
  <c r="B1380" i="61" s="1"/>
  <c r="B1381" i="61" s="1"/>
  <c r="B1382" i="61" s="1"/>
  <c r="B1383" i="61" s="1"/>
  <c r="B1384" i="61" s="1"/>
  <c r="B1385" i="61" s="1"/>
  <c r="B1386" i="61" s="1"/>
  <c r="B1387" i="61" s="1"/>
  <c r="B1388" i="61" s="1"/>
  <c r="B1389" i="61" s="1"/>
  <c r="B1390" i="61" s="1"/>
  <c r="B1391" i="61" s="1"/>
  <c r="B1392" i="61" s="1"/>
  <c r="B1393" i="61" s="1"/>
  <c r="D1164" i="61"/>
  <c r="D1165" i="61" s="1"/>
  <c r="D1166" i="61" s="1"/>
  <c r="D1167" i="61" s="1"/>
  <c r="D1168" i="61" s="1"/>
  <c r="D1169" i="61" s="1"/>
  <c r="D1170" i="61" s="1"/>
  <c r="D1171" i="61" s="1"/>
  <c r="D1172" i="61" s="1"/>
  <c r="D1173" i="61" s="1"/>
  <c r="D1174" i="61" s="1"/>
  <c r="D1175" i="61" s="1"/>
  <c r="D1176" i="61" s="1"/>
  <c r="D1177" i="61" s="1"/>
  <c r="D1178" i="61" s="1"/>
  <c r="D1179" i="61" s="1"/>
  <c r="D1180" i="61" s="1"/>
  <c r="D1181" i="61" s="1"/>
  <c r="D1182" i="61" s="1"/>
  <c r="D1183" i="61" s="1"/>
  <c r="D1184" i="61" s="1"/>
  <c r="D1185" i="61" s="1"/>
  <c r="D1186" i="61" s="1"/>
  <c r="D1187" i="61" s="1"/>
  <c r="D1188" i="61" s="1"/>
  <c r="D1189" i="61" s="1"/>
  <c r="D1190" i="61" s="1"/>
  <c r="D1191" i="61" s="1"/>
  <c r="D1192" i="61" s="1"/>
  <c r="D1193" i="61" s="1"/>
  <c r="D1194" i="61" s="1"/>
  <c r="D1195" i="61" s="1"/>
  <c r="D1196" i="61" s="1"/>
  <c r="D1197" i="61" s="1"/>
  <c r="D1198" i="61" s="1"/>
  <c r="D1199" i="61" s="1"/>
  <c r="D1200" i="61" s="1"/>
  <c r="D1201" i="61" s="1"/>
  <c r="D1202" i="61" s="1"/>
  <c r="D1203" i="61" s="1"/>
  <c r="D1204" i="61" s="1"/>
  <c r="D1205" i="61" s="1"/>
  <c r="D1206" i="61" s="1"/>
  <c r="D1207" i="61" s="1"/>
  <c r="D1208" i="61" s="1"/>
  <c r="D1209" i="61" s="1"/>
  <c r="D1210" i="61" s="1"/>
  <c r="D1211" i="61" s="1"/>
  <c r="D1212" i="61" s="1"/>
  <c r="D1213" i="61" s="1"/>
  <c r="D1214" i="61" s="1"/>
  <c r="D1215" i="61" s="1"/>
  <c r="D1216" i="61" s="1"/>
  <c r="D1217" i="61" s="1"/>
  <c r="D1218" i="61" s="1"/>
  <c r="D1219" i="61" s="1"/>
  <c r="D1220" i="61" s="1"/>
  <c r="D1221" i="61" s="1"/>
  <c r="D1222" i="61" s="1"/>
  <c r="D1223" i="61" s="1"/>
  <c r="D1224" i="61" s="1"/>
  <c r="D1225" i="61" s="1"/>
  <c r="D1226" i="61" s="1"/>
  <c r="D1227" i="61" s="1"/>
  <c r="D1228" i="61" s="1"/>
  <c r="D1229" i="61" s="1"/>
  <c r="D1230" i="61" s="1"/>
  <c r="D1231" i="61" s="1"/>
  <c r="D1232" i="61" s="1"/>
  <c r="D1233" i="61" s="1"/>
  <c r="D1234" i="61" s="1"/>
  <c r="D1235" i="61" s="1"/>
  <c r="D1236" i="61" s="1"/>
  <c r="D1237" i="61" s="1"/>
  <c r="D1238" i="61" s="1"/>
  <c r="D1239" i="61" s="1"/>
  <c r="I260" i="61"/>
  <c r="I250" i="61"/>
  <c r="I212" i="61"/>
  <c r="I173" i="61"/>
  <c r="B1394" i="61" l="1"/>
  <c r="B1395" i="61" s="1"/>
  <c r="B1396" i="61" s="1"/>
  <c r="B1397" i="61" s="1"/>
  <c r="B1398" i="61" s="1"/>
  <c r="B1399" i="61" s="1"/>
  <c r="B1400" i="61" s="1"/>
  <c r="B1401" i="61" s="1"/>
  <c r="B1402" i="61" s="1"/>
  <c r="B1403" i="61" s="1"/>
  <c r="B1404" i="61" s="1"/>
  <c r="B1405" i="61" s="1"/>
  <c r="B1406" i="61" s="1"/>
  <c r="B1407" i="61" s="1"/>
  <c r="B1408" i="61" s="1"/>
  <c r="B1409" i="61" s="1"/>
  <c r="B1410" i="61" s="1"/>
  <c r="B1411" i="61" s="1"/>
  <c r="B1412" i="61" s="1"/>
  <c r="B1413" i="61" s="1"/>
  <c r="B1414" i="61" s="1"/>
  <c r="B1415" i="61" s="1"/>
  <c r="B1416" i="61" s="1"/>
  <c r="B1417" i="61" s="1"/>
  <c r="B1418" i="61" s="1"/>
  <c r="D1240" i="61"/>
  <c r="D1241" i="61" s="1"/>
  <c r="D1242" i="61" s="1"/>
  <c r="D1243" i="61" s="1"/>
  <c r="D1244" i="61" s="1"/>
  <c r="D1245" i="61" s="1"/>
  <c r="D1246" i="61" s="1"/>
  <c r="D1247" i="61" s="1"/>
  <c r="D1248" i="61" s="1"/>
  <c r="D1249" i="61" s="1"/>
  <c r="D1250" i="61" s="1"/>
  <c r="D1251" i="61" s="1"/>
  <c r="D1252" i="61" s="1"/>
  <c r="D1253" i="61" s="1"/>
  <c r="D1254" i="61" s="1"/>
  <c r="D1255" i="61" s="1"/>
  <c r="D1256" i="61" s="1"/>
  <c r="D1257" i="61" s="1"/>
  <c r="D1258" i="61" s="1"/>
  <c r="D1259" i="61" s="1"/>
  <c r="D1260" i="61" s="1"/>
  <c r="D1261" i="61" s="1"/>
  <c r="D1262" i="61" s="1"/>
  <c r="D1263" i="61" s="1"/>
  <c r="D1264" i="61" s="1"/>
  <c r="D1265" i="61" s="1"/>
  <c r="D1266" i="61" s="1"/>
  <c r="D1267" i="61" s="1"/>
  <c r="D1268" i="61" s="1"/>
  <c r="D1269" i="61" s="1"/>
  <c r="D1270" i="61" s="1"/>
  <c r="D1271" i="61" s="1"/>
  <c r="D1272" i="61" s="1"/>
  <c r="D1273" i="61" s="1"/>
  <c r="D1274" i="61" s="1"/>
  <c r="D1275" i="61" s="1"/>
  <c r="D1276" i="61" s="1"/>
  <c r="D1277" i="61" s="1"/>
  <c r="D1278" i="61" s="1"/>
  <c r="D1279" i="61" s="1"/>
  <c r="D1280" i="61" s="1"/>
  <c r="D1281" i="61" s="1"/>
  <c r="D1282" i="61" s="1"/>
  <c r="D1283" i="61" s="1"/>
  <c r="D1284" i="61" s="1"/>
  <c r="D1285" i="61" s="1"/>
  <c r="D1286" i="61" s="1"/>
  <c r="D1287" i="61" s="1"/>
  <c r="D1288" i="61" s="1"/>
  <c r="D1289" i="61" s="1"/>
  <c r="D1290" i="61" s="1"/>
  <c r="D1291" i="61" s="1"/>
  <c r="D1292" i="61" s="1"/>
  <c r="D1293" i="61" s="1"/>
  <c r="D1294" i="61" s="1"/>
  <c r="D1295" i="61" s="1"/>
  <c r="D1296" i="61" s="1"/>
  <c r="D1297" i="61" s="1"/>
  <c r="D1298" i="61" s="1"/>
  <c r="D1299" i="61" s="1"/>
  <c r="D1300" i="61" s="1"/>
  <c r="D1301" i="61" s="1"/>
  <c r="D1302" i="61" s="1"/>
  <c r="D1303" i="61" s="1"/>
  <c r="D1304" i="61" s="1"/>
  <c r="D1305" i="61" s="1"/>
  <c r="D1306" i="61" s="1"/>
  <c r="D1307" i="61" s="1"/>
  <c r="D1308" i="61" s="1"/>
  <c r="D1309" i="61" s="1"/>
  <c r="D1310" i="61" s="1"/>
  <c r="D1311" i="61" s="1"/>
  <c r="D1312" i="61" s="1"/>
  <c r="D1313" i="61" s="1"/>
  <c r="D1314" i="61" s="1"/>
  <c r="D1315" i="61" s="1"/>
  <c r="I143" i="61"/>
  <c r="I136" i="61"/>
  <c r="I137" i="61"/>
  <c r="I139" i="61"/>
  <c r="I140" i="61"/>
  <c r="I113" i="61"/>
  <c r="B1419" i="61" l="1"/>
  <c r="B1420" i="61" s="1"/>
  <c r="B1421" i="61" s="1"/>
  <c r="B1422" i="61" s="1"/>
  <c r="B1423" i="61" s="1"/>
  <c r="B1424" i="61" s="1"/>
  <c r="D1316" i="61"/>
  <c r="D1317" i="61" s="1"/>
  <c r="D1318" i="61" s="1"/>
  <c r="D1319" i="61" s="1"/>
  <c r="D1320" i="61" s="1"/>
  <c r="D1321" i="61" s="1"/>
  <c r="D1322" i="61" s="1"/>
  <c r="D1323" i="61" s="1"/>
  <c r="D1324" i="61" s="1"/>
  <c r="D1325" i="61" s="1"/>
  <c r="D1326" i="61" s="1"/>
  <c r="D1327" i="61" s="1"/>
  <c r="D1328" i="61" s="1"/>
  <c r="D1329" i="61" s="1"/>
  <c r="I1017" i="61"/>
  <c r="I1018" i="61"/>
  <c r="I1019" i="61"/>
  <c r="I3549" i="61"/>
  <c r="I3550" i="61"/>
  <c r="I3551" i="61"/>
  <c r="I3552" i="61"/>
  <c r="I3553" i="61"/>
  <c r="I3554" i="61"/>
  <c r="I3555" i="61"/>
  <c r="I3556" i="61"/>
  <c r="I3557" i="61"/>
  <c r="I3558" i="61"/>
  <c r="I3559" i="61"/>
  <c r="I3560" i="61"/>
  <c r="I3561" i="61"/>
  <c r="I3562" i="61"/>
  <c r="I3563" i="61"/>
  <c r="I3564" i="61"/>
  <c r="I3565" i="61"/>
  <c r="I3566" i="61"/>
  <c r="I3567" i="61"/>
  <c r="I3568" i="61"/>
  <c r="I3569" i="61"/>
  <c r="I3570" i="61"/>
  <c r="I3571" i="61"/>
  <c r="I3572" i="61"/>
  <c r="I3573" i="61"/>
  <c r="I3574" i="61"/>
  <c r="I3575" i="61"/>
  <c r="I3576" i="61"/>
  <c r="I3578" i="61"/>
  <c r="I3579" i="61"/>
  <c r="I3580" i="61"/>
  <c r="I3581" i="61"/>
  <c r="I3582" i="61"/>
  <c r="I3583" i="61"/>
  <c r="I3584" i="61"/>
  <c r="I3585" i="61"/>
  <c r="I3586" i="61"/>
  <c r="I3587" i="61"/>
  <c r="I3588" i="61"/>
  <c r="I3589" i="61"/>
  <c r="I3590" i="61"/>
  <c r="I3591" i="61"/>
  <c r="I3592" i="61"/>
  <c r="I3593" i="61"/>
  <c r="I3594" i="61"/>
  <c r="I3595" i="61"/>
  <c r="I3596" i="61"/>
  <c r="I3597" i="61"/>
  <c r="I3598" i="61"/>
  <c r="I3599" i="61"/>
  <c r="I3600" i="61"/>
  <c r="I3601" i="61"/>
  <c r="I3602" i="61"/>
  <c r="I3603" i="61"/>
  <c r="I3604" i="61"/>
  <c r="I3605" i="61"/>
  <c r="I3606" i="61"/>
  <c r="I3607" i="61"/>
  <c r="I3608" i="61"/>
  <c r="I3609" i="61"/>
  <c r="I3610" i="61"/>
  <c r="I3611" i="61"/>
  <c r="I3612" i="61"/>
  <c r="I3613" i="61"/>
  <c r="I3614" i="61"/>
  <c r="I3615" i="61"/>
  <c r="I3616" i="61"/>
  <c r="I3617" i="61"/>
  <c r="I3618" i="61"/>
  <c r="I3619" i="61"/>
  <c r="I3620" i="61"/>
  <c r="I3621" i="61"/>
  <c r="I3622" i="61"/>
  <c r="I3623" i="61"/>
  <c r="I3624" i="61"/>
  <c r="I3625" i="61"/>
  <c r="I3626" i="61"/>
  <c r="I3627" i="61"/>
  <c r="I3628" i="61"/>
  <c r="I3629" i="61"/>
  <c r="I3630" i="61"/>
  <c r="I3631" i="61"/>
  <c r="I3632" i="61"/>
  <c r="I3633" i="61"/>
  <c r="I3634" i="61"/>
  <c r="I3635" i="61"/>
  <c r="I3636" i="61"/>
  <c r="I3637" i="61"/>
  <c r="I3638" i="61"/>
  <c r="I3639" i="61"/>
  <c r="I3640" i="61"/>
  <c r="I3641" i="61"/>
  <c r="I3642" i="61"/>
  <c r="I3643" i="61"/>
  <c r="I3644" i="61"/>
  <c r="I3645" i="61"/>
  <c r="I3646" i="61"/>
  <c r="I3647" i="61"/>
  <c r="I3648" i="61"/>
  <c r="I3649" i="61"/>
  <c r="I3650" i="61"/>
  <c r="I3651" i="61"/>
  <c r="I3652" i="61"/>
  <c r="I3653" i="61"/>
  <c r="I3654" i="61"/>
  <c r="I3655" i="61"/>
  <c r="I3656" i="61"/>
  <c r="I3657" i="61"/>
  <c r="I3658" i="61"/>
  <c r="I3659" i="61"/>
  <c r="I3660" i="61"/>
  <c r="I3661" i="61"/>
  <c r="I3662" i="61"/>
  <c r="I3663" i="61"/>
  <c r="I3664" i="61"/>
  <c r="I3665" i="61"/>
  <c r="I3666" i="61"/>
  <c r="I3667" i="61"/>
  <c r="I3668" i="61"/>
  <c r="I3669" i="61"/>
  <c r="I3670" i="61"/>
  <c r="I3671" i="61"/>
  <c r="I3672" i="61"/>
  <c r="I3673" i="61"/>
  <c r="I3674" i="61"/>
  <c r="I3675" i="61"/>
  <c r="I3676" i="61"/>
  <c r="I3677" i="61"/>
  <c r="I3678" i="61"/>
  <c r="I3679" i="61"/>
  <c r="I3680" i="61"/>
  <c r="I3681" i="61"/>
  <c r="I3682" i="61"/>
  <c r="I3683" i="61"/>
  <c r="I3684" i="61"/>
  <c r="I3685" i="61"/>
  <c r="I3686" i="61"/>
  <c r="I3687" i="61"/>
  <c r="I3688" i="61"/>
  <c r="I3689" i="61"/>
  <c r="I3690" i="61"/>
  <c r="I3691" i="61"/>
  <c r="I3692" i="61"/>
  <c r="I3693" i="61"/>
  <c r="I3694" i="61"/>
  <c r="I3695" i="61"/>
  <c r="I3696" i="61"/>
  <c r="I3697" i="61"/>
  <c r="I3698" i="61"/>
  <c r="I3699" i="61"/>
  <c r="I3700" i="61"/>
  <c r="I3701" i="61"/>
  <c r="I3702" i="61"/>
  <c r="I3703" i="61"/>
  <c r="I3704" i="61"/>
  <c r="I3705" i="61"/>
  <c r="I3706" i="61"/>
  <c r="I3707" i="61"/>
  <c r="I3708" i="61"/>
  <c r="I3709" i="61"/>
  <c r="I3710" i="61"/>
  <c r="I3711" i="61"/>
  <c r="I3712" i="61"/>
  <c r="I3713" i="61"/>
  <c r="I3714" i="61"/>
  <c r="I3715" i="61"/>
  <c r="I3716" i="61"/>
  <c r="I3717" i="61"/>
  <c r="I3718" i="61"/>
  <c r="I3719" i="61"/>
  <c r="I3720" i="61"/>
  <c r="I3721" i="61"/>
  <c r="I3722" i="61"/>
  <c r="I3723" i="61"/>
  <c r="I3724" i="61"/>
  <c r="I3725" i="61"/>
  <c r="I3726" i="61"/>
  <c r="I3727" i="61"/>
  <c r="I3728" i="61"/>
  <c r="I3729" i="61"/>
  <c r="I3730" i="61"/>
  <c r="I3731" i="61"/>
  <c r="I3732" i="61"/>
  <c r="I3733" i="61"/>
  <c r="I3734" i="61"/>
  <c r="I3735" i="61"/>
  <c r="I3736" i="61"/>
  <c r="I3737" i="61"/>
  <c r="I3738" i="61"/>
  <c r="I3739" i="61"/>
  <c r="I3740" i="61"/>
  <c r="I3741" i="61"/>
  <c r="I3742" i="61"/>
  <c r="I3743" i="61"/>
  <c r="I3744" i="61"/>
  <c r="I3745" i="61"/>
  <c r="I3746" i="61"/>
  <c r="I3747" i="61"/>
  <c r="I3748" i="61"/>
  <c r="I3749" i="61"/>
  <c r="I3750" i="61"/>
  <c r="I3751" i="61"/>
  <c r="I3752" i="61"/>
  <c r="I3753" i="61"/>
  <c r="I3754" i="61"/>
  <c r="I3755" i="61"/>
  <c r="I3756" i="61"/>
  <c r="I3757" i="61"/>
  <c r="I3758" i="61"/>
  <c r="I3759" i="61"/>
  <c r="I3760" i="61"/>
  <c r="I3761" i="61"/>
  <c r="I3762" i="61"/>
  <c r="I3764" i="61"/>
  <c r="I3765" i="61"/>
  <c r="I3766" i="61"/>
  <c r="I3767" i="61"/>
  <c r="I3768" i="61"/>
  <c r="I3769" i="61"/>
  <c r="I3770" i="61"/>
  <c r="I3771" i="61"/>
  <c r="I3772" i="61"/>
  <c r="I3773" i="61"/>
  <c r="I3774" i="61"/>
  <c r="I3775" i="61"/>
  <c r="I3776" i="61"/>
  <c r="I3777" i="61"/>
  <c r="I3778" i="61"/>
  <c r="I3779" i="61"/>
  <c r="I3780" i="61"/>
  <c r="I3781" i="61"/>
  <c r="I3782" i="61"/>
  <c r="I3783" i="61"/>
  <c r="I3784" i="61"/>
  <c r="I3785" i="61"/>
  <c r="I3786" i="61"/>
  <c r="I3787" i="61"/>
  <c r="I3788" i="61"/>
  <c r="I3789" i="61"/>
  <c r="I3790" i="61"/>
  <c r="I3791" i="61"/>
  <c r="I3792" i="61"/>
  <c r="I3793" i="61"/>
  <c r="I3794" i="61"/>
  <c r="I3795" i="61"/>
  <c r="I3796" i="61"/>
  <c r="I3797" i="61"/>
  <c r="I3798" i="61"/>
  <c r="I3800" i="61"/>
  <c r="I3802" i="61"/>
  <c r="I3803" i="61"/>
  <c r="I3804" i="61"/>
  <c r="I3805" i="61"/>
  <c r="I3806" i="61"/>
  <c r="I3807" i="61"/>
  <c r="I3808" i="61"/>
  <c r="I3809" i="61"/>
  <c r="I3810" i="61"/>
  <c r="I3811" i="61"/>
  <c r="I3812" i="61"/>
  <c r="I3813" i="61"/>
  <c r="I3814" i="61"/>
  <c r="I3815" i="61"/>
  <c r="I3816" i="61"/>
  <c r="I3817" i="61"/>
  <c r="I3818" i="61"/>
  <c r="I3819" i="61"/>
  <c r="I3820" i="61"/>
  <c r="I3821" i="61"/>
  <c r="I3822" i="61"/>
  <c r="I3823" i="61"/>
  <c r="I3824" i="61"/>
  <c r="I3825" i="61"/>
  <c r="I3826" i="61"/>
  <c r="I3827" i="61"/>
  <c r="I3828" i="61"/>
  <c r="I3829" i="61"/>
  <c r="I3830" i="61"/>
  <c r="I3831" i="61"/>
  <c r="I3832" i="61"/>
  <c r="I3833" i="61"/>
  <c r="I3834" i="61"/>
  <c r="I3364" i="61"/>
  <c r="I3365" i="61"/>
  <c r="I3366" i="61"/>
  <c r="I3367" i="61"/>
  <c r="I3368" i="61"/>
  <c r="I3369" i="61"/>
  <c r="I3370" i="61"/>
  <c r="I3371" i="61"/>
  <c r="I3372" i="61"/>
  <c r="I3373" i="61"/>
  <c r="I3374" i="61"/>
  <c r="I3375" i="61"/>
  <c r="I3376" i="61"/>
  <c r="I3377" i="61"/>
  <c r="I3378" i="61"/>
  <c r="I3379" i="61"/>
  <c r="I3380" i="61"/>
  <c r="I3381" i="61"/>
  <c r="I3382" i="61"/>
  <c r="I3383" i="61"/>
  <c r="I3385" i="61"/>
  <c r="I3386" i="61"/>
  <c r="I3387" i="61"/>
  <c r="I3388" i="61"/>
  <c r="I3389" i="61"/>
  <c r="I3390" i="61"/>
  <c r="I3391" i="61"/>
  <c r="I3392" i="61"/>
  <c r="I3393" i="61"/>
  <c r="I3394" i="61"/>
  <c r="I3395" i="61"/>
  <c r="I3396" i="61"/>
  <c r="I3397" i="61"/>
  <c r="I3398" i="61"/>
  <c r="I3399" i="61"/>
  <c r="I3400" i="61"/>
  <c r="I3401" i="61"/>
  <c r="I3402" i="61"/>
  <c r="I3403" i="61"/>
  <c r="I3404" i="61"/>
  <c r="I3405" i="61"/>
  <c r="I3406" i="61"/>
  <c r="I3407" i="61"/>
  <c r="I3408" i="61"/>
  <c r="I3409" i="61"/>
  <c r="I3410" i="61"/>
  <c r="I3411" i="61"/>
  <c r="I3412" i="61"/>
  <c r="I3413" i="61"/>
  <c r="I3414" i="61"/>
  <c r="I3415" i="61"/>
  <c r="I3416" i="61"/>
  <c r="I3417" i="61"/>
  <c r="I3418" i="61"/>
  <c r="I3419" i="61"/>
  <c r="I3420" i="61"/>
  <c r="I3422" i="61"/>
  <c r="I3423" i="61"/>
  <c r="I3424" i="61"/>
  <c r="I3425" i="61"/>
  <c r="I3426" i="61"/>
  <c r="I3427" i="61"/>
  <c r="I3428" i="61"/>
  <c r="I3429" i="61"/>
  <c r="I3430" i="61"/>
  <c r="I3431" i="61"/>
  <c r="I3434" i="61"/>
  <c r="I3435" i="61"/>
  <c r="I3436" i="61"/>
  <c r="I3437" i="61"/>
  <c r="I3438" i="61"/>
  <c r="I3439" i="61"/>
  <c r="I3440" i="61"/>
  <c r="I3441" i="61"/>
  <c r="I3442" i="61"/>
  <c r="I3443" i="61"/>
  <c r="I3444" i="61"/>
  <c r="I3445" i="61"/>
  <c r="I3446" i="61"/>
  <c r="I3447" i="61"/>
  <c r="I3448" i="61"/>
  <c r="I3449" i="61"/>
  <c r="I3450" i="61"/>
  <c r="I3451" i="61"/>
  <c r="I3452" i="61"/>
  <c r="I3453" i="61"/>
  <c r="I3454" i="61"/>
  <c r="I3455" i="61"/>
  <c r="I3456" i="61"/>
  <c r="I3457" i="61"/>
  <c r="I3458" i="61"/>
  <c r="I3459" i="61"/>
  <c r="I3460" i="61"/>
  <c r="I3461" i="61"/>
  <c r="I3462" i="61"/>
  <c r="I3463" i="61"/>
  <c r="I3464" i="61"/>
  <c r="I3465" i="61"/>
  <c r="I3466" i="61"/>
  <c r="I3467" i="61"/>
  <c r="I3468" i="61"/>
  <c r="I3469" i="61"/>
  <c r="I3470" i="61"/>
  <c r="I3471" i="61"/>
  <c r="I3472" i="61"/>
  <c r="I3473" i="61"/>
  <c r="I3474" i="61"/>
  <c r="I3475" i="61"/>
  <c r="I3476" i="61"/>
  <c r="I3477" i="61"/>
  <c r="I3478" i="61"/>
  <c r="I3479" i="61"/>
  <c r="I3480" i="61"/>
  <c r="I3481" i="61"/>
  <c r="I3482" i="61"/>
  <c r="I3483" i="61"/>
  <c r="I3484" i="61"/>
  <c r="I3485" i="61"/>
  <c r="I3486" i="61"/>
  <c r="I3487" i="61"/>
  <c r="I3488" i="61"/>
  <c r="I3489" i="61"/>
  <c r="I3490" i="61"/>
  <c r="I3491" i="61"/>
  <c r="I3492" i="61"/>
  <c r="I3493" i="61"/>
  <c r="I3494" i="61"/>
  <c r="I3495" i="61"/>
  <c r="I3496" i="61"/>
  <c r="I3497" i="61"/>
  <c r="I3498" i="61"/>
  <c r="I3499" i="61"/>
  <c r="I3501" i="61"/>
  <c r="I3502" i="61"/>
  <c r="I3503" i="61"/>
  <c r="I3504" i="61"/>
  <c r="I3505" i="61"/>
  <c r="I3506" i="61"/>
  <c r="I3507" i="61"/>
  <c r="I3508" i="61"/>
  <c r="I3509" i="61"/>
  <c r="I3510" i="61"/>
  <c r="I3511" i="61"/>
  <c r="I3512" i="61"/>
  <c r="I3514" i="61"/>
  <c r="I3515" i="61"/>
  <c r="I3516" i="61"/>
  <c r="I3517" i="61"/>
  <c r="I3518" i="61"/>
  <c r="I3519" i="61"/>
  <c r="I3520" i="61"/>
  <c r="I3521" i="61"/>
  <c r="I3522" i="61"/>
  <c r="I3523" i="61"/>
  <c r="I3524" i="61"/>
  <c r="I3525" i="61"/>
  <c r="I3526" i="61"/>
  <c r="I3527" i="61"/>
  <c r="I3528" i="61"/>
  <c r="I3529" i="61"/>
  <c r="I3530" i="61"/>
  <c r="I3531" i="61"/>
  <c r="I3532" i="61"/>
  <c r="I3533" i="61"/>
  <c r="I3534" i="61"/>
  <c r="I3535" i="61"/>
  <c r="I3536" i="61"/>
  <c r="I3537" i="61"/>
  <c r="I3538" i="61"/>
  <c r="I3539" i="61"/>
  <c r="I3540" i="61"/>
  <c r="I3541" i="61"/>
  <c r="I3542" i="61"/>
  <c r="I3543" i="61"/>
  <c r="I3544" i="61"/>
  <c r="I3545" i="61"/>
  <c r="I3546" i="61"/>
  <c r="I3547" i="61"/>
  <c r="I3548" i="61"/>
  <c r="I3835" i="61"/>
  <c r="I3836" i="61"/>
  <c r="I3837" i="61"/>
  <c r="I3838" i="61"/>
  <c r="I3839" i="61"/>
  <c r="I3840" i="61"/>
  <c r="I3841" i="61"/>
  <c r="I3842" i="61"/>
  <c r="I3843" i="61"/>
  <c r="I3844" i="61"/>
  <c r="I3845" i="61"/>
  <c r="I3846" i="61"/>
  <c r="I3847" i="61"/>
  <c r="I3848" i="61"/>
  <c r="I3849" i="61"/>
  <c r="I3850" i="61"/>
  <c r="I3851" i="61"/>
  <c r="I3852" i="61"/>
  <c r="I3853" i="61"/>
  <c r="I3854" i="61"/>
  <c r="I3855" i="61"/>
  <c r="I3856" i="61"/>
  <c r="I3857" i="61"/>
  <c r="I3858" i="61"/>
  <c r="I3859" i="61"/>
  <c r="I3860" i="61"/>
  <c r="I3861" i="61"/>
  <c r="I3862" i="61"/>
  <c r="I3863" i="61"/>
  <c r="I3864" i="61"/>
  <c r="I3865" i="61"/>
  <c r="I3866" i="61"/>
  <c r="I3867" i="61"/>
  <c r="I3868" i="61"/>
  <c r="I3869" i="61"/>
  <c r="I3870" i="61"/>
  <c r="I3871" i="61"/>
  <c r="I3872" i="61"/>
  <c r="I3873" i="61"/>
  <c r="I3874" i="61"/>
  <c r="I3875" i="61"/>
  <c r="I3876" i="61"/>
  <c r="I3877" i="61"/>
  <c r="I3878" i="61"/>
  <c r="I3879" i="61"/>
  <c r="I3880" i="61"/>
  <c r="I3881" i="61"/>
  <c r="I3882" i="61"/>
  <c r="I3883" i="61"/>
  <c r="I3884" i="61"/>
  <c r="I3885" i="61"/>
  <c r="I3886" i="61"/>
  <c r="I3887" i="61"/>
  <c r="I3888" i="61"/>
  <c r="I3889" i="61"/>
  <c r="I3890" i="61"/>
  <c r="I3891" i="61"/>
  <c r="I3892" i="61"/>
  <c r="I3893" i="61"/>
  <c r="I3894" i="61"/>
  <c r="I3895" i="61"/>
  <c r="I3896" i="61"/>
  <c r="I3897" i="61"/>
  <c r="I3898" i="61"/>
  <c r="I3899" i="61"/>
  <c r="I3900" i="61"/>
  <c r="I3901" i="61"/>
  <c r="I3902" i="61"/>
  <c r="I3903" i="61"/>
  <c r="I3904" i="61"/>
  <c r="I3905" i="61"/>
  <c r="I3906" i="61"/>
  <c r="I3907" i="61"/>
  <c r="I3908" i="61"/>
  <c r="I3911" i="61"/>
  <c r="I3912" i="61"/>
  <c r="I3913" i="61"/>
  <c r="I3914" i="61"/>
  <c r="I3915" i="61"/>
  <c r="I3916" i="61"/>
  <c r="I3917" i="61"/>
  <c r="I3918" i="61"/>
  <c r="I3919" i="61"/>
  <c r="I3920" i="61"/>
  <c r="I3921" i="61"/>
  <c r="I3922" i="61"/>
  <c r="I3923" i="61"/>
  <c r="I3924" i="61"/>
  <c r="I3925" i="61"/>
  <c r="I3926" i="61"/>
  <c r="I3927" i="61"/>
  <c r="I3928" i="61"/>
  <c r="I3929" i="61"/>
  <c r="I3930" i="61"/>
  <c r="I3931" i="61"/>
  <c r="I3932" i="61"/>
  <c r="I3933" i="61"/>
  <c r="I3934" i="61"/>
  <c r="I3936" i="61"/>
  <c r="I3937" i="61"/>
  <c r="I3938" i="61"/>
  <c r="I3939" i="61"/>
  <c r="I3940" i="61"/>
  <c r="I3941" i="61"/>
  <c r="I3942" i="61"/>
  <c r="I3943" i="61"/>
  <c r="I3944" i="61"/>
  <c r="I3945" i="61"/>
  <c r="I3946" i="61"/>
  <c r="I3947" i="61"/>
  <c r="I3948" i="61"/>
  <c r="I3949" i="61"/>
  <c r="I3950" i="61"/>
  <c r="I3951" i="61"/>
  <c r="I3952" i="61"/>
  <c r="I3953" i="61"/>
  <c r="I3954" i="61"/>
  <c r="I3955" i="61"/>
  <c r="I3956" i="61"/>
  <c r="I3957" i="61"/>
  <c r="I3958" i="61"/>
  <c r="I3959" i="61"/>
  <c r="I3960" i="61"/>
  <c r="I3961" i="61"/>
  <c r="I3962" i="61"/>
  <c r="I3963" i="61"/>
  <c r="I3964" i="61"/>
  <c r="I3965" i="61"/>
  <c r="I3966" i="61"/>
  <c r="I3967" i="61"/>
  <c r="I3968" i="61"/>
  <c r="I3969" i="61"/>
  <c r="I3970" i="61"/>
  <c r="I3971" i="61"/>
  <c r="I3972" i="61"/>
  <c r="I3973" i="61"/>
  <c r="I3974" i="61"/>
  <c r="I3975" i="61"/>
  <c r="I3976" i="61"/>
  <c r="I3977" i="61"/>
  <c r="I3978" i="61"/>
  <c r="I3979" i="61"/>
  <c r="I3980" i="61"/>
  <c r="I3981" i="61"/>
  <c r="I3982" i="61"/>
  <c r="I3983" i="61"/>
  <c r="I3984" i="61"/>
  <c r="I3985" i="61"/>
  <c r="I3986" i="61"/>
  <c r="I3987" i="61"/>
  <c r="I3988" i="61"/>
  <c r="I3989" i="61"/>
  <c r="I3991" i="61"/>
  <c r="I3992" i="61"/>
  <c r="I3993" i="61"/>
  <c r="I3994" i="61"/>
  <c r="I3995" i="61"/>
  <c r="I3996" i="61"/>
  <c r="I3997" i="61"/>
  <c r="I3998" i="61"/>
  <c r="I3999" i="61"/>
  <c r="I4000" i="61"/>
  <c r="I4001" i="61"/>
  <c r="I4002" i="61"/>
  <c r="I4003" i="61"/>
  <c r="I4004" i="61"/>
  <c r="I4005" i="61"/>
  <c r="I4006" i="61"/>
  <c r="I4007" i="61"/>
  <c r="I4008" i="61"/>
  <c r="I4009" i="61"/>
  <c r="I4010" i="61"/>
  <c r="I4011" i="61"/>
  <c r="I4012" i="61"/>
  <c r="I4013" i="61"/>
  <c r="I4014" i="61"/>
  <c r="I4015" i="61"/>
  <c r="I4017" i="61"/>
  <c r="I4018" i="61"/>
  <c r="I4019" i="61"/>
  <c r="I4020" i="61"/>
  <c r="I4021" i="61"/>
  <c r="I4022" i="61"/>
  <c r="I4023" i="61"/>
  <c r="I4024" i="61"/>
  <c r="I4025" i="61"/>
  <c r="I4026" i="61"/>
  <c r="I4027" i="61"/>
  <c r="I4028" i="61"/>
  <c r="I4029" i="61"/>
  <c r="I4030" i="61"/>
  <c r="I4031" i="61"/>
  <c r="I4032" i="61"/>
  <c r="I4033" i="61"/>
  <c r="I4034" i="61"/>
  <c r="I4035" i="61"/>
  <c r="I4036" i="61"/>
  <c r="I4037" i="61"/>
  <c r="I4038" i="61"/>
  <c r="I4039" i="61"/>
  <c r="I4040" i="61"/>
  <c r="I4041" i="61"/>
  <c r="I4042" i="61"/>
  <c r="I4043" i="61"/>
  <c r="I4045" i="61"/>
  <c r="I4046" i="61"/>
  <c r="I4047" i="61"/>
  <c r="I4048" i="61"/>
  <c r="I4049" i="61"/>
  <c r="I4050" i="61"/>
  <c r="I4051" i="61"/>
  <c r="I4052" i="61"/>
  <c r="I4053" i="61"/>
  <c r="I4054" i="61"/>
  <c r="I4055" i="61"/>
  <c r="I4056" i="61"/>
  <c r="I4057" i="61"/>
  <c r="I4058" i="61"/>
  <c r="I4059" i="61"/>
  <c r="I4060" i="61"/>
  <c r="I4061" i="61"/>
  <c r="I4062" i="61"/>
  <c r="I4063" i="61"/>
  <c r="I4064" i="61"/>
  <c r="I4065" i="61"/>
  <c r="I4066" i="61"/>
  <c r="I4068" i="61"/>
  <c r="I4069" i="61"/>
  <c r="I4070" i="61"/>
  <c r="I4071" i="61"/>
  <c r="I4072" i="61"/>
  <c r="I4073" i="61"/>
  <c r="I4074" i="61"/>
  <c r="I4075" i="61"/>
  <c r="I4076" i="61"/>
  <c r="I4077" i="61"/>
  <c r="I4078" i="61"/>
  <c r="I4079" i="61"/>
  <c r="I4080" i="61"/>
  <c r="I4081" i="61"/>
  <c r="I4082" i="61"/>
  <c r="I4083" i="61"/>
  <c r="I4084" i="61"/>
  <c r="I4085" i="61"/>
  <c r="I4086" i="61"/>
  <c r="I4087" i="61"/>
  <c r="I4088" i="61"/>
  <c r="I4089" i="61"/>
  <c r="I4090" i="61"/>
  <c r="I4091" i="61"/>
  <c r="I4092" i="61"/>
  <c r="I4093" i="61"/>
  <c r="I4094" i="61"/>
  <c r="I4095" i="61"/>
  <c r="I4096" i="61"/>
  <c r="I4097" i="61"/>
  <c r="I4098" i="61"/>
  <c r="I4099" i="61"/>
  <c r="I4100" i="61"/>
  <c r="I4101" i="61"/>
  <c r="I4102" i="61"/>
  <c r="I4103" i="61"/>
  <c r="I4104" i="61"/>
  <c r="I4105" i="61"/>
  <c r="I4106" i="61"/>
  <c r="I4108" i="61"/>
  <c r="I4109" i="61"/>
  <c r="I4110" i="61"/>
  <c r="I4111" i="61"/>
  <c r="I4112" i="61"/>
  <c r="I4113" i="61"/>
  <c r="I4114" i="61"/>
  <c r="I4115" i="61"/>
  <c r="I4116" i="61"/>
  <c r="I4117" i="61"/>
  <c r="I4118" i="61"/>
  <c r="I4119" i="61"/>
  <c r="I4120" i="61"/>
  <c r="I4121" i="61"/>
  <c r="I4122" i="61"/>
  <c r="I4123" i="61"/>
  <c r="I4124" i="61"/>
  <c r="I4125" i="61"/>
  <c r="I4126" i="61"/>
  <c r="I4127" i="61"/>
  <c r="I4128" i="61"/>
  <c r="I4129" i="61"/>
  <c r="I4130" i="61"/>
  <c r="I4131" i="61"/>
  <c r="I4132" i="61"/>
  <c r="I4133" i="61"/>
  <c r="I4134" i="61"/>
  <c r="I4135" i="61"/>
  <c r="I4136" i="61"/>
  <c r="I4137" i="61"/>
  <c r="I4138" i="61"/>
  <c r="I4139" i="61"/>
  <c r="I4140" i="61"/>
  <c r="I4141" i="61"/>
  <c r="I4142" i="61"/>
  <c r="I138" i="61"/>
  <c r="B1425" i="61" l="1"/>
  <c r="B1426" i="61" s="1"/>
  <c r="B1427" i="61" s="1"/>
  <c r="B1428" i="61" s="1"/>
  <c r="B1429" i="61" s="1"/>
  <c r="B1430" i="61" s="1"/>
  <c r="B1431" i="61" s="1"/>
  <c r="B1432" i="61" s="1"/>
  <c r="B1433" i="61" s="1"/>
  <c r="B1434" i="61" s="1"/>
  <c r="B1435" i="61" s="1"/>
  <c r="B1436" i="61" s="1"/>
  <c r="D1330" i="61"/>
  <c r="D1331" i="61" s="1"/>
  <c r="D1332" i="61" s="1"/>
  <c r="D1333" i="61" s="1"/>
  <c r="D1334" i="61" s="1"/>
  <c r="D1335" i="61" s="1"/>
  <c r="D1336" i="61" s="1"/>
  <c r="D1337" i="61" s="1"/>
  <c r="D1338" i="61" s="1"/>
  <c r="D1339" i="61" s="1"/>
  <c r="D1340" i="61" s="1"/>
  <c r="D1341" i="61" s="1"/>
  <c r="D1342" i="61" s="1"/>
  <c r="D1343" i="61" s="1"/>
  <c r="D1344" i="61" s="1"/>
  <c r="D1345" i="61" s="1"/>
  <c r="D1346" i="61" s="1"/>
  <c r="D1347" i="61" s="1"/>
  <c r="D1348" i="61" s="1"/>
  <c r="D1349" i="61" s="1"/>
  <c r="D1350" i="61" s="1"/>
  <c r="D1351" i="61" s="1"/>
  <c r="D1352" i="61" s="1"/>
  <c r="D1353" i="61" s="1"/>
  <c r="D1354" i="61" s="1"/>
  <c r="D1355" i="61" s="1"/>
  <c r="D1356" i="61" s="1"/>
  <c r="D1357" i="61" s="1"/>
  <c r="D1358" i="61" s="1"/>
  <c r="D1359" i="61" s="1"/>
  <c r="D1360" i="61" s="1"/>
  <c r="D1361" i="61" s="1"/>
  <c r="D1362" i="61" s="1"/>
  <c r="D1363" i="61" s="1"/>
  <c r="D1364" i="61" s="1"/>
  <c r="D1365" i="61" s="1"/>
  <c r="H62" i="38"/>
  <c r="H63" i="38"/>
  <c r="B1437" i="61" l="1"/>
  <c r="B1438" i="61" s="1"/>
  <c r="B1439" i="61" s="1"/>
  <c r="B1440" i="61" s="1"/>
  <c r="B1441" i="61" s="1"/>
  <c r="B1442" i="61" s="1"/>
  <c r="B1443" i="61" s="1"/>
  <c r="B1444" i="61" s="1"/>
  <c r="B1445" i="61" s="1"/>
  <c r="B1446" i="61" s="1"/>
  <c r="B1447" i="61" s="1"/>
  <c r="B1448" i="61" s="1"/>
  <c r="B1449" i="61" s="1"/>
  <c r="B1450" i="61" s="1"/>
  <c r="B1451" i="61" s="1"/>
  <c r="B1452" i="61" s="1"/>
  <c r="B1453" i="61" s="1"/>
  <c r="B1454" i="61" s="1"/>
  <c r="B1455" i="61" s="1"/>
  <c r="B1456" i="61" s="1"/>
  <c r="B1457" i="61" s="1"/>
  <c r="B1458" i="61" s="1"/>
  <c r="B1459" i="61" s="1"/>
  <c r="B1460" i="61" s="1"/>
  <c r="B1461" i="61" s="1"/>
  <c r="B1462" i="61" s="1"/>
  <c r="B1463" i="61" s="1"/>
  <c r="B1464" i="61" s="1"/>
  <c r="B1465" i="61" s="1"/>
  <c r="B1466" i="61" s="1"/>
  <c r="B1467" i="61" s="1"/>
  <c r="B1468" i="61" s="1"/>
  <c r="B1469" i="61" s="1"/>
  <c r="B1470" i="61" s="1"/>
  <c r="B1471" i="61" s="1"/>
  <c r="B1472" i="61" s="1"/>
  <c r="B1473" i="61" s="1"/>
  <c r="B1474" i="61" s="1"/>
  <c r="B1475" i="61" s="1"/>
  <c r="B1476" i="61" s="1"/>
  <c r="B1477" i="61" s="1"/>
  <c r="B1478" i="61" s="1"/>
  <c r="B1479" i="61" s="1"/>
  <c r="B1480" i="61" s="1"/>
  <c r="B1481" i="61" s="1"/>
  <c r="B1482" i="61" s="1"/>
  <c r="B1483" i="61" s="1"/>
  <c r="B1484" i="61" s="1"/>
  <c r="B1485" i="61" s="1"/>
  <c r="B1486" i="61" s="1"/>
  <c r="B1487" i="61" s="1"/>
  <c r="B1488" i="61" s="1"/>
  <c r="B1489" i="61" s="1"/>
  <c r="B1490" i="61" s="1"/>
  <c r="B1491" i="61" s="1"/>
  <c r="B1492" i="61" s="1"/>
  <c r="B1493" i="61" s="1"/>
  <c r="B1494" i="61" s="1"/>
  <c r="B1495" i="61" s="1"/>
  <c r="D1366" i="61"/>
  <c r="D1367" i="61" s="1"/>
  <c r="D1368" i="61" s="1"/>
  <c r="D1369" i="61" s="1"/>
  <c r="D1370" i="61" s="1"/>
  <c r="D1371" i="61" s="1"/>
  <c r="D1372" i="61" s="1"/>
  <c r="D1373" i="61" s="1"/>
  <c r="D1374" i="61" s="1"/>
  <c r="D1375" i="61" s="1"/>
  <c r="D1376" i="61" s="1"/>
  <c r="D1377" i="61" s="1"/>
  <c r="D1378" i="61" s="1"/>
  <c r="D1379" i="61" s="1"/>
  <c r="D1380" i="61" s="1"/>
  <c r="D1381" i="61" s="1"/>
  <c r="D1382" i="61" s="1"/>
  <c r="D1383" i="61" s="1"/>
  <c r="D1384" i="61" s="1"/>
  <c r="D1385" i="61" s="1"/>
  <c r="D1386" i="61" s="1"/>
  <c r="D1387" i="61" s="1"/>
  <c r="D1388" i="61" s="1"/>
  <c r="D1389" i="61" s="1"/>
  <c r="D1390" i="61" s="1"/>
  <c r="D1391" i="61" s="1"/>
  <c r="D1392" i="61" s="1"/>
  <c r="D1393" i="61" s="1"/>
  <c r="DK81" i="72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CF49" i="72"/>
  <c r="BCF56" i="72" s="1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D49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1496" i="61" l="1"/>
  <c r="B1497" i="61" s="1"/>
  <c r="B1498" i="61" s="1"/>
  <c r="B1499" i="61" s="1"/>
  <c r="B1500" i="61" s="1"/>
  <c r="B1501" i="61" s="1"/>
  <c r="B1502" i="61" s="1"/>
  <c r="B1503" i="61" s="1"/>
  <c r="D1394" i="61"/>
  <c r="D1395" i="61" s="1"/>
  <c r="D1396" i="61" s="1"/>
  <c r="D1397" i="61" s="1"/>
  <c r="D1398" i="61" s="1"/>
  <c r="D1399" i="61" s="1"/>
  <c r="D1400" i="61" s="1"/>
  <c r="D1401" i="61" s="1"/>
  <c r="D1402" i="61" s="1"/>
  <c r="D1403" i="61" s="1"/>
  <c r="D1404" i="61" s="1"/>
  <c r="D1405" i="61" s="1"/>
  <c r="D1406" i="61" s="1"/>
  <c r="D1407" i="61" s="1"/>
  <c r="D1408" i="61" s="1"/>
  <c r="D1409" i="61" s="1"/>
  <c r="D1410" i="61" s="1"/>
  <c r="D1411" i="61" s="1"/>
  <c r="D1412" i="61" s="1"/>
  <c r="D1413" i="61" s="1"/>
  <c r="D1414" i="61" s="1"/>
  <c r="D1415" i="61" s="1"/>
  <c r="D1416" i="61" s="1"/>
  <c r="D1417" i="61" s="1"/>
  <c r="D1418" i="61" s="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B1504" i="61" l="1"/>
  <c r="B1505" i="61" s="1"/>
  <c r="B1506" i="61" s="1"/>
  <c r="D1419" i="61"/>
  <c r="D1420" i="61" s="1"/>
  <c r="D1421" i="61" s="1"/>
  <c r="D1422" i="61" s="1"/>
  <c r="D1423" i="61" s="1"/>
  <c r="D1424" i="61" s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B1507" i="61" l="1"/>
  <c r="B1508" i="61" s="1"/>
  <c r="B1509" i="61" s="1"/>
  <c r="B1510" i="61" s="1"/>
  <c r="B1511" i="61" s="1"/>
  <c r="B1512" i="61" s="1"/>
  <c r="B1513" i="61" s="1"/>
  <c r="B1514" i="61" s="1"/>
  <c r="B1515" i="61" s="1"/>
  <c r="B1516" i="61" s="1"/>
  <c r="B1517" i="61" s="1"/>
  <c r="B1518" i="61" s="1"/>
  <c r="B1519" i="61" s="1"/>
  <c r="B1520" i="61" s="1"/>
  <c r="B1521" i="61" s="1"/>
  <c r="B1522" i="61" s="1"/>
  <c r="B1523" i="61" s="1"/>
  <c r="B1524" i="61" s="1"/>
  <c r="B1525" i="61" s="1"/>
  <c r="B1526" i="61" s="1"/>
  <c r="B1527" i="61" s="1"/>
  <c r="B1528" i="61" s="1"/>
  <c r="B1529" i="61" s="1"/>
  <c r="B1530" i="61" s="1"/>
  <c r="B1531" i="61" s="1"/>
  <c r="B1532" i="61" s="1"/>
  <c r="B1533" i="61" s="1"/>
  <c r="D1425" i="61"/>
  <c r="D1426" i="61" s="1"/>
  <c r="D1427" i="61" s="1"/>
  <c r="D1428" i="61" s="1"/>
  <c r="D1429" i="61" s="1"/>
  <c r="D1430" i="61" s="1"/>
  <c r="D1431" i="61" s="1"/>
  <c r="D1432" i="61" s="1"/>
  <c r="D1433" i="61" s="1"/>
  <c r="D1434" i="61" s="1"/>
  <c r="D1435" i="61" s="1"/>
  <c r="D1436" i="61" s="1"/>
  <c r="AGA1" i="72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B1534" i="61" l="1"/>
  <c r="B1535" i="61" s="1"/>
  <c r="B1536" i="61" s="1"/>
  <c r="B1537" i="61" s="1"/>
  <c r="B1538" i="61" s="1"/>
  <c r="B1539" i="61" s="1"/>
  <c r="B1540" i="61" s="1"/>
  <c r="B1541" i="61" s="1"/>
  <c r="B1542" i="61" s="1"/>
  <c r="B1543" i="61" s="1"/>
  <c r="B1544" i="61" s="1"/>
  <c r="B1545" i="61" s="1"/>
  <c r="B1546" i="61" s="1"/>
  <c r="B1547" i="61" s="1"/>
  <c r="B1548" i="61" s="1"/>
  <c r="B1549" i="61" s="1"/>
  <c r="B1550" i="61" s="1"/>
  <c r="B1551" i="61" s="1"/>
  <c r="B1552" i="61" s="1"/>
  <c r="B1553" i="61" s="1"/>
  <c r="B1554" i="61" s="1"/>
  <c r="B1555" i="61" s="1"/>
  <c r="B1556" i="61" s="1"/>
  <c r="B1557" i="61" s="1"/>
  <c r="B1558" i="61" s="1"/>
  <c r="B1559" i="61" s="1"/>
  <c r="B1560" i="61" s="1"/>
  <c r="B1561" i="61" s="1"/>
  <c r="B1562" i="61" s="1"/>
  <c r="B1563" i="61" s="1"/>
  <c r="B1564" i="61" s="1"/>
  <c r="B1565" i="61" s="1"/>
  <c r="B1566" i="61" s="1"/>
  <c r="B1567" i="61" s="1"/>
  <c r="B1568" i="61" s="1"/>
  <c r="B1569" i="61" s="1"/>
  <c r="B1570" i="61" s="1"/>
  <c r="B1571" i="61" s="1"/>
  <c r="B1572" i="61" s="1"/>
  <c r="B1573" i="61" s="1"/>
  <c r="B1574" i="61" s="1"/>
  <c r="B1575" i="61" s="1"/>
  <c r="B1576" i="61" s="1"/>
  <c r="B1577" i="61" s="1"/>
  <c r="D1437" i="61"/>
  <c r="D1438" i="61" s="1"/>
  <c r="D1439" i="61" s="1"/>
  <c r="D1440" i="61" s="1"/>
  <c r="D1441" i="61" s="1"/>
  <c r="D1442" i="61" s="1"/>
  <c r="D1443" i="61" s="1"/>
  <c r="D1444" i="61" s="1"/>
  <c r="D1445" i="61" s="1"/>
  <c r="D1446" i="61" s="1"/>
  <c r="D1447" i="61" s="1"/>
  <c r="D1448" i="61" s="1"/>
  <c r="D1449" i="61" s="1"/>
  <c r="D1450" i="61" s="1"/>
  <c r="D1451" i="61" s="1"/>
  <c r="D1452" i="61" s="1"/>
  <c r="D1453" i="61" s="1"/>
  <c r="D1454" i="61" s="1"/>
  <c r="D1455" i="61" s="1"/>
  <c r="D1456" i="61" s="1"/>
  <c r="D1457" i="61" s="1"/>
  <c r="D1458" i="61" s="1"/>
  <c r="D1459" i="61" s="1"/>
  <c r="D1460" i="61" s="1"/>
  <c r="D1461" i="61" s="1"/>
  <c r="D1462" i="61" s="1"/>
  <c r="D1463" i="61" s="1"/>
  <c r="D1464" i="61" s="1"/>
  <c r="D1465" i="61" s="1"/>
  <c r="D1466" i="61" s="1"/>
  <c r="D1467" i="61" s="1"/>
  <c r="D1468" i="61" s="1"/>
  <c r="D1469" i="61" s="1"/>
  <c r="D1470" i="61" s="1"/>
  <c r="D1471" i="61" s="1"/>
  <c r="D1472" i="61" s="1"/>
  <c r="D1473" i="61" s="1"/>
  <c r="D1474" i="61" s="1"/>
  <c r="D1475" i="61" s="1"/>
  <c r="D1476" i="61" s="1"/>
  <c r="D1477" i="61" s="1"/>
  <c r="D1478" i="61" s="1"/>
  <c r="D1479" i="61" s="1"/>
  <c r="D1480" i="61" s="1"/>
  <c r="D1481" i="61" s="1"/>
  <c r="D1482" i="61" s="1"/>
  <c r="D1483" i="61" s="1"/>
  <c r="D1484" i="61" s="1"/>
  <c r="D1485" i="61" s="1"/>
  <c r="D1486" i="61" s="1"/>
  <c r="D1487" i="61" s="1"/>
  <c r="D1488" i="61" s="1"/>
  <c r="D1489" i="61" s="1"/>
  <c r="D1490" i="61" s="1"/>
  <c r="D1491" i="61" s="1"/>
  <c r="D1492" i="61" s="1"/>
  <c r="D1493" i="61" s="1"/>
  <c r="D1494" i="61" s="1"/>
  <c r="D1495" i="61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1578" i="61" l="1"/>
  <c r="B1579" i="61" s="1"/>
  <c r="B1580" i="61" s="1"/>
  <c r="B1581" i="61" s="1"/>
  <c r="B1582" i="61" s="1"/>
  <c r="B1583" i="61" s="1"/>
  <c r="B1584" i="61" s="1"/>
  <c r="B1585" i="61" s="1"/>
  <c r="B1586" i="61" s="1"/>
  <c r="B1587" i="61" s="1"/>
  <c r="B1588" i="61" s="1"/>
  <c r="B1589" i="61" s="1"/>
  <c r="B1590" i="61" s="1"/>
  <c r="B1591" i="61" s="1"/>
  <c r="B1592" i="61" s="1"/>
  <c r="B1593" i="61" s="1"/>
  <c r="B1594" i="61" s="1"/>
  <c r="B1595" i="61" s="1"/>
  <c r="B1596" i="61" s="1"/>
  <c r="B1597" i="61" s="1"/>
  <c r="B1598" i="61" s="1"/>
  <c r="B1599" i="61" s="1"/>
  <c r="B1600" i="61" s="1"/>
  <c r="B1601" i="61" s="1"/>
  <c r="B1602" i="61" s="1"/>
  <c r="B1603" i="61" s="1"/>
  <c r="B1604" i="61" s="1"/>
  <c r="B1605" i="61" s="1"/>
  <c r="B1606" i="61" s="1"/>
  <c r="B1607" i="61" s="1"/>
  <c r="B1608" i="61" s="1"/>
  <c r="B1609" i="61" s="1"/>
  <c r="B1610" i="61" s="1"/>
  <c r="B1611" i="61" s="1"/>
  <c r="B1612" i="61" s="1"/>
  <c r="B1613" i="61" s="1"/>
  <c r="B1614" i="61" s="1"/>
  <c r="B1615" i="61" s="1"/>
  <c r="B1616" i="61" s="1"/>
  <c r="B1617" i="61" s="1"/>
  <c r="B1618" i="61" s="1"/>
  <c r="B1619" i="61" s="1"/>
  <c r="B1620" i="61" s="1"/>
  <c r="B1621" i="61" s="1"/>
  <c r="B1622" i="61" s="1"/>
  <c r="B1623" i="61" s="1"/>
  <c r="B1624" i="61" s="1"/>
  <c r="B1625" i="61" s="1"/>
  <c r="B1626" i="61" s="1"/>
  <c r="B1627" i="61" s="1"/>
  <c r="B1628" i="61" s="1"/>
  <c r="B1629" i="61" s="1"/>
  <c r="B1630" i="61" s="1"/>
  <c r="B1631" i="61" s="1"/>
  <c r="B1632" i="61" s="1"/>
  <c r="B1633" i="61" s="1"/>
  <c r="B1634" i="61" s="1"/>
  <c r="B1635" i="61" s="1"/>
  <c r="B1636" i="61" s="1"/>
  <c r="B1637" i="61" s="1"/>
  <c r="B1638" i="61" s="1"/>
  <c r="B1639" i="61" s="1"/>
  <c r="B1640" i="61" s="1"/>
  <c r="B1641" i="61" s="1"/>
  <c r="B1642" i="61" s="1"/>
  <c r="B1643" i="61" s="1"/>
  <c r="B1644" i="61" s="1"/>
  <c r="B1645" i="61" s="1"/>
  <c r="B1646" i="61" s="1"/>
  <c r="B1647" i="61" s="1"/>
  <c r="B1648" i="61" s="1"/>
  <c r="B1649" i="61" s="1"/>
  <c r="B1650" i="61" s="1"/>
  <c r="B1651" i="61" s="1"/>
  <c r="B1652" i="61" s="1"/>
  <c r="B1653" i="61" s="1"/>
  <c r="B1654" i="61" s="1"/>
  <c r="B1655" i="61" s="1"/>
  <c r="B1656" i="61" s="1"/>
  <c r="B1657" i="61" s="1"/>
  <c r="B1658" i="61" s="1"/>
  <c r="B1659" i="61" s="1"/>
  <c r="B1660" i="61" s="1"/>
  <c r="B1661" i="61" s="1"/>
  <c r="D1496" i="61"/>
  <c r="D1497" i="61" s="1"/>
  <c r="D1498" i="61" s="1"/>
  <c r="D1499" i="61" s="1"/>
  <c r="D1500" i="61" s="1"/>
  <c r="D1501" i="61" s="1"/>
  <c r="D1502" i="61" s="1"/>
  <c r="D1503" i="61" s="1"/>
  <c r="BLA1" i="72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B1662" i="61" l="1"/>
  <c r="B1663" i="61" s="1"/>
  <c r="B1664" i="61" s="1"/>
  <c r="B1665" i="61" s="1"/>
  <c r="B1666" i="61" s="1"/>
  <c r="B1667" i="61" s="1"/>
  <c r="B1668" i="61" s="1"/>
  <c r="B1669" i="61" s="1"/>
  <c r="B1670" i="61" s="1"/>
  <c r="B1671" i="61" s="1"/>
  <c r="B1672" i="61" s="1"/>
  <c r="B1673" i="61" s="1"/>
  <c r="B1674" i="61" s="1"/>
  <c r="B1675" i="61" s="1"/>
  <c r="B1676" i="61" s="1"/>
  <c r="B1677" i="61" s="1"/>
  <c r="B1678" i="61" s="1"/>
  <c r="B1679" i="61" s="1"/>
  <c r="B1680" i="61" s="1"/>
  <c r="B1681" i="61" s="1"/>
  <c r="B1682" i="61" s="1"/>
  <c r="B1683" i="61" s="1"/>
  <c r="B1684" i="61" s="1"/>
  <c r="B1685" i="61" s="1"/>
  <c r="B1686" i="61" s="1"/>
  <c r="B1687" i="61" s="1"/>
  <c r="B1688" i="61" s="1"/>
  <c r="B1689" i="61" s="1"/>
  <c r="B1690" i="61" s="1"/>
  <c r="B1691" i="61" s="1"/>
  <c r="B1692" i="61" s="1"/>
  <c r="B1693" i="61" s="1"/>
  <c r="B1694" i="61" s="1"/>
  <c r="B1695" i="61" s="1"/>
  <c r="B1696" i="61" s="1"/>
  <c r="B1697" i="61" s="1"/>
  <c r="B1698" i="61" s="1"/>
  <c r="B1699" i="61" s="1"/>
  <c r="B1700" i="61" s="1"/>
  <c r="B1701" i="61" s="1"/>
  <c r="B1702" i="61" s="1"/>
  <c r="B1703" i="61" s="1"/>
  <c r="B1704" i="61" s="1"/>
  <c r="B1705" i="61" s="1"/>
  <c r="B1706" i="61" s="1"/>
  <c r="B1707" i="61" s="1"/>
  <c r="B1708" i="61" s="1"/>
  <c r="B1709" i="61" s="1"/>
  <c r="B1710" i="61" s="1"/>
  <c r="B1711" i="61" s="1"/>
  <c r="B1712" i="61" s="1"/>
  <c r="B1713" i="61" s="1"/>
  <c r="B1714" i="61" s="1"/>
  <c r="B1715" i="61" s="1"/>
  <c r="B1716" i="61" s="1"/>
  <c r="D1504" i="61"/>
  <c r="D1505" i="61" s="1"/>
  <c r="D1506" i="61" s="1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B1717" i="61" l="1"/>
  <c r="B1718" i="61" s="1"/>
  <c r="B1719" i="61" s="1"/>
  <c r="B1720" i="61" s="1"/>
  <c r="B1721" i="61" s="1"/>
  <c r="B1722" i="61" s="1"/>
  <c r="B1723" i="61" s="1"/>
  <c r="B1724" i="61" s="1"/>
  <c r="B1725" i="61" s="1"/>
  <c r="B1726" i="61" s="1"/>
  <c r="B1727" i="61" s="1"/>
  <c r="B1728" i="61" s="1"/>
  <c r="B1729" i="61" s="1"/>
  <c r="B1730" i="61" s="1"/>
  <c r="B1731" i="61" s="1"/>
  <c r="B1732" i="61" s="1"/>
  <c r="B1733" i="61" s="1"/>
  <c r="B1734" i="61" s="1"/>
  <c r="B1735" i="61" s="1"/>
  <c r="B1736" i="61" s="1"/>
  <c r="B1737" i="61" s="1"/>
  <c r="B1738" i="61" s="1"/>
  <c r="B1739" i="61" s="1"/>
  <c r="D1507" i="61"/>
  <c r="D1508" i="61" s="1"/>
  <c r="D1509" i="61" s="1"/>
  <c r="D1510" i="61" s="1"/>
  <c r="D1511" i="61" s="1"/>
  <c r="D1512" i="61" s="1"/>
  <c r="D1513" i="61" s="1"/>
  <c r="D1514" i="61" s="1"/>
  <c r="D1515" i="61" s="1"/>
  <c r="D1516" i="61" s="1"/>
  <c r="D1517" i="61" s="1"/>
  <c r="D1518" i="61" s="1"/>
  <c r="D1519" i="61" s="1"/>
  <c r="D1520" i="61" s="1"/>
  <c r="D1521" i="61" s="1"/>
  <c r="D1522" i="61" s="1"/>
  <c r="D1523" i="61" s="1"/>
  <c r="D1524" i="61" s="1"/>
  <c r="D1525" i="61" s="1"/>
  <c r="D1526" i="61" s="1"/>
  <c r="D1527" i="61" s="1"/>
  <c r="D1528" i="61" s="1"/>
  <c r="D1529" i="61" s="1"/>
  <c r="D1530" i="61" s="1"/>
  <c r="D1531" i="61" s="1"/>
  <c r="D1532" i="61" s="1"/>
  <c r="D1533" i="61" s="1"/>
  <c r="PH2" i="72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1740" i="61" l="1"/>
  <c r="B1741" i="61" s="1"/>
  <c r="B1742" i="61" s="1"/>
  <c r="B1743" i="61" s="1"/>
  <c r="B1744" i="61" s="1"/>
  <c r="B1745" i="61" s="1"/>
  <c r="B1746" i="61" s="1"/>
  <c r="B1747" i="61" s="1"/>
  <c r="B1748" i="61" s="1"/>
  <c r="B1749" i="61" s="1"/>
  <c r="B1750" i="61" s="1"/>
  <c r="B1751" i="61" s="1"/>
  <c r="B1752" i="61" s="1"/>
  <c r="B1753" i="61" s="1"/>
  <c r="B1754" i="61" s="1"/>
  <c r="B1755" i="61" s="1"/>
  <c r="B1756" i="61" s="1"/>
  <c r="B1757" i="61" s="1"/>
  <c r="B1758" i="61" s="1"/>
  <c r="B1759" i="61" s="1"/>
  <c r="B1760" i="61" s="1"/>
  <c r="B1761" i="61" s="1"/>
  <c r="B1762" i="61" s="1"/>
  <c r="B1763" i="61" s="1"/>
  <c r="B1764" i="61" s="1"/>
  <c r="B1765" i="61" s="1"/>
  <c r="B1766" i="61" s="1"/>
  <c r="D1534" i="61"/>
  <c r="D1535" i="61" s="1"/>
  <c r="D1536" i="61" s="1"/>
  <c r="D1537" i="61" s="1"/>
  <c r="D1538" i="61" s="1"/>
  <c r="D1539" i="61" s="1"/>
  <c r="D1540" i="61" s="1"/>
  <c r="D1541" i="61" s="1"/>
  <c r="D1542" i="61" s="1"/>
  <c r="D1543" i="61" s="1"/>
  <c r="D1544" i="61" s="1"/>
  <c r="D1545" i="61" s="1"/>
  <c r="D1546" i="61" s="1"/>
  <c r="D1547" i="61" s="1"/>
  <c r="D1548" i="61" s="1"/>
  <c r="D1549" i="61" s="1"/>
  <c r="D1550" i="61" s="1"/>
  <c r="D1551" i="61" s="1"/>
  <c r="D1552" i="61" s="1"/>
  <c r="D1553" i="61" s="1"/>
  <c r="D1554" i="61" s="1"/>
  <c r="D1555" i="61" s="1"/>
  <c r="D1556" i="61" s="1"/>
  <c r="D1557" i="61" s="1"/>
  <c r="D1558" i="61" s="1"/>
  <c r="D1559" i="61" s="1"/>
  <c r="D1560" i="61" s="1"/>
  <c r="D1561" i="61" s="1"/>
  <c r="D1562" i="61" s="1"/>
  <c r="D1563" i="61" s="1"/>
  <c r="D1564" i="61" s="1"/>
  <c r="D1565" i="61" s="1"/>
  <c r="D1566" i="61" s="1"/>
  <c r="D1567" i="61" s="1"/>
  <c r="D1568" i="61" s="1"/>
  <c r="D1569" i="61" s="1"/>
  <c r="D1570" i="61" s="1"/>
  <c r="D1571" i="61" s="1"/>
  <c r="D1572" i="61" s="1"/>
  <c r="D1573" i="61" s="1"/>
  <c r="D1574" i="61" s="1"/>
  <c r="D1575" i="61" s="1"/>
  <c r="D1576" i="61" s="1"/>
  <c r="D1577" i="61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B1767" i="61" l="1"/>
  <c r="B1768" i="61" s="1"/>
  <c r="B1769" i="61" s="1"/>
  <c r="B1770" i="61" s="1"/>
  <c r="B1771" i="61" s="1"/>
  <c r="B1772" i="61" s="1"/>
  <c r="B1773" i="61" s="1"/>
  <c r="B1774" i="61" s="1"/>
  <c r="B1775" i="61" s="1"/>
  <c r="B1776" i="61" s="1"/>
  <c r="B1777" i="61" s="1"/>
  <c r="B1778" i="61" s="1"/>
  <c r="B1779" i="61" s="1"/>
  <c r="B1780" i="61" s="1"/>
  <c r="B1781" i="61" s="1"/>
  <c r="B1782" i="61" s="1"/>
  <c r="B1783" i="61" s="1"/>
  <c r="B1784" i="61" s="1"/>
  <c r="B1785" i="61" s="1"/>
  <c r="B1786" i="61" s="1"/>
  <c r="B1787" i="61" s="1"/>
  <c r="B1788" i="61" s="1"/>
  <c r="B1789" i="61" s="1"/>
  <c r="B1790" i="61" s="1"/>
  <c r="B1791" i="61" s="1"/>
  <c r="B1792" i="61" s="1"/>
  <c r="B1793" i="61" s="1"/>
  <c r="B1794" i="61" s="1"/>
  <c r="B1795" i="61" s="1"/>
  <c r="B1796" i="61" s="1"/>
  <c r="B1797" i="61" s="1"/>
  <c r="B1798" i="61" s="1"/>
  <c r="B1799" i="61" s="1"/>
  <c r="B1800" i="61" s="1"/>
  <c r="B1801" i="61" s="1"/>
  <c r="B1802" i="61" s="1"/>
  <c r="B1803" i="61" s="1"/>
  <c r="B1804" i="61" s="1"/>
  <c r="B1805" i="61" s="1"/>
  <c r="B1806" i="61" s="1"/>
  <c r="B1807" i="61" s="1"/>
  <c r="B1808" i="61" s="1"/>
  <c r="B1809" i="61" s="1"/>
  <c r="B1810" i="61" s="1"/>
  <c r="D1578" i="61"/>
  <c r="D1579" i="61" s="1"/>
  <c r="D1580" i="61" s="1"/>
  <c r="D1581" i="61" s="1"/>
  <c r="D1582" i="61" s="1"/>
  <c r="D1583" i="61" s="1"/>
  <c r="D1584" i="61" s="1"/>
  <c r="D1585" i="61" s="1"/>
  <c r="D1586" i="61" s="1"/>
  <c r="D1587" i="61" s="1"/>
  <c r="D1588" i="61" s="1"/>
  <c r="D1589" i="61" s="1"/>
  <c r="D1590" i="61" s="1"/>
  <c r="D1591" i="61" s="1"/>
  <c r="D1592" i="61" s="1"/>
  <c r="D1593" i="61" s="1"/>
  <c r="D1594" i="61" s="1"/>
  <c r="D1595" i="61" s="1"/>
  <c r="D1596" i="61" s="1"/>
  <c r="D1597" i="61" s="1"/>
  <c r="D1598" i="61" s="1"/>
  <c r="D1599" i="61" s="1"/>
  <c r="D1600" i="61" s="1"/>
  <c r="D1601" i="61" s="1"/>
  <c r="D1602" i="61" s="1"/>
  <c r="D1603" i="61" s="1"/>
  <c r="D1604" i="61" s="1"/>
  <c r="D1605" i="61" s="1"/>
  <c r="D1606" i="61" s="1"/>
  <c r="D1607" i="61" s="1"/>
  <c r="D1608" i="61" s="1"/>
  <c r="D1609" i="61" s="1"/>
  <c r="D1610" i="61" s="1"/>
  <c r="D1611" i="61" s="1"/>
  <c r="D1612" i="61" s="1"/>
  <c r="D1613" i="61" s="1"/>
  <c r="D1614" i="61" s="1"/>
  <c r="D1615" i="61" s="1"/>
  <c r="D1616" i="61" s="1"/>
  <c r="D1617" i="61" s="1"/>
  <c r="D1618" i="61" s="1"/>
  <c r="D1619" i="61" s="1"/>
  <c r="D1620" i="61" s="1"/>
  <c r="D1621" i="61" s="1"/>
  <c r="D1622" i="61" s="1"/>
  <c r="D1623" i="61" s="1"/>
  <c r="D1624" i="61" s="1"/>
  <c r="D1625" i="61" s="1"/>
  <c r="D1626" i="61" s="1"/>
  <c r="D1627" i="61" s="1"/>
  <c r="D1628" i="61" s="1"/>
  <c r="D1629" i="61" s="1"/>
  <c r="D1630" i="61" s="1"/>
  <c r="D1631" i="61" s="1"/>
  <c r="D1632" i="61" s="1"/>
  <c r="D1633" i="61" s="1"/>
  <c r="D1634" i="61" s="1"/>
  <c r="D1635" i="61" s="1"/>
  <c r="D1636" i="61" s="1"/>
  <c r="D1637" i="61" s="1"/>
  <c r="D1638" i="61" s="1"/>
  <c r="D1639" i="61" s="1"/>
  <c r="D1640" i="61" s="1"/>
  <c r="D1641" i="61" s="1"/>
  <c r="D1642" i="61" s="1"/>
  <c r="D1643" i="61" s="1"/>
  <c r="D1644" i="61" s="1"/>
  <c r="D1645" i="61" s="1"/>
  <c r="D1646" i="61" s="1"/>
  <c r="D1647" i="61" s="1"/>
  <c r="D1648" i="61" s="1"/>
  <c r="D1649" i="61" s="1"/>
  <c r="D1650" i="61" s="1"/>
  <c r="D1651" i="61" s="1"/>
  <c r="D1652" i="61" s="1"/>
  <c r="D1653" i="61" s="1"/>
  <c r="D1654" i="61" s="1"/>
  <c r="D1655" i="61" s="1"/>
  <c r="D1656" i="61" s="1"/>
  <c r="D1657" i="61" s="1"/>
  <c r="D1658" i="61" s="1"/>
  <c r="D1659" i="61" s="1"/>
  <c r="D1660" i="61" s="1"/>
  <c r="D1661" i="61" s="1"/>
  <c r="OT2" i="72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1811" i="61" l="1"/>
  <c r="B1812" i="61" s="1"/>
  <c r="B1813" i="61" s="1"/>
  <c r="B1814" i="61" s="1"/>
  <c r="B1815" i="61" s="1"/>
  <c r="B1816" i="61" s="1"/>
  <c r="B1817" i="61" s="1"/>
  <c r="B1818" i="61" s="1"/>
  <c r="B1819" i="61" s="1"/>
  <c r="B1820" i="61" s="1"/>
  <c r="B1821" i="61" s="1"/>
  <c r="B1822" i="61" s="1"/>
  <c r="B1823" i="61" s="1"/>
  <c r="B1824" i="61" s="1"/>
  <c r="B1825" i="61" s="1"/>
  <c r="B1826" i="61" s="1"/>
  <c r="B1827" i="61" s="1"/>
  <c r="B1828" i="61" s="1"/>
  <c r="B1829" i="61" s="1"/>
  <c r="B1830" i="61" s="1"/>
  <c r="B1831" i="61" s="1"/>
  <c r="B1832" i="61" s="1"/>
  <c r="B1833" i="61" s="1"/>
  <c r="B1834" i="61" s="1"/>
  <c r="B1835" i="61" s="1"/>
  <c r="B1836" i="61" s="1"/>
  <c r="B1837" i="61" s="1"/>
  <c r="B1838" i="61" s="1"/>
  <c r="B1839" i="61" s="1"/>
  <c r="B1840" i="61" s="1"/>
  <c r="B1841" i="61" s="1"/>
  <c r="B1842" i="61" s="1"/>
  <c r="B1843" i="61" s="1"/>
  <c r="B1844" i="61" s="1"/>
  <c r="B1845" i="61" s="1"/>
  <c r="B1846" i="61" s="1"/>
  <c r="B1847" i="61" s="1"/>
  <c r="B1848" i="61" s="1"/>
  <c r="B1849" i="61" s="1"/>
  <c r="B1850" i="61" s="1"/>
  <c r="B1851" i="61" s="1"/>
  <c r="B1852" i="61" s="1"/>
  <c r="B1853" i="61" s="1"/>
  <c r="B1854" i="61" s="1"/>
  <c r="B1855" i="61" s="1"/>
  <c r="B1856" i="61" s="1"/>
  <c r="D1662" i="61"/>
  <c r="D1663" i="61" s="1"/>
  <c r="D1664" i="61" s="1"/>
  <c r="D1665" i="61" s="1"/>
  <c r="D1666" i="61" s="1"/>
  <c r="D1667" i="61" s="1"/>
  <c r="D1668" i="61" s="1"/>
  <c r="D1669" i="61" s="1"/>
  <c r="D1670" i="61" s="1"/>
  <c r="D1671" i="61" s="1"/>
  <c r="D1672" i="61" s="1"/>
  <c r="D1673" i="61" s="1"/>
  <c r="D1674" i="61" s="1"/>
  <c r="D1675" i="61" s="1"/>
  <c r="D1676" i="61" s="1"/>
  <c r="D1677" i="61" s="1"/>
  <c r="D1678" i="61" s="1"/>
  <c r="D1679" i="61" s="1"/>
  <c r="D1680" i="61" s="1"/>
  <c r="D1681" i="61" s="1"/>
  <c r="D1682" i="61" s="1"/>
  <c r="D1683" i="61" s="1"/>
  <c r="D1684" i="61" s="1"/>
  <c r="D1685" i="61" s="1"/>
  <c r="D1686" i="61" s="1"/>
  <c r="D1687" i="61" s="1"/>
  <c r="D1688" i="61" s="1"/>
  <c r="D1689" i="61" s="1"/>
  <c r="D1690" i="61" s="1"/>
  <c r="D1691" i="61" s="1"/>
  <c r="D1692" i="61" s="1"/>
  <c r="D1693" i="61" s="1"/>
  <c r="D1694" i="61" s="1"/>
  <c r="D1695" i="61" s="1"/>
  <c r="D1696" i="61" s="1"/>
  <c r="D1697" i="61" s="1"/>
  <c r="D1698" i="61" s="1"/>
  <c r="D1699" i="61" s="1"/>
  <c r="D1700" i="61" s="1"/>
  <c r="D1701" i="61" s="1"/>
  <c r="D1702" i="61" s="1"/>
  <c r="D1703" i="61" s="1"/>
  <c r="D1704" i="61" s="1"/>
  <c r="D1705" i="61" s="1"/>
  <c r="D1706" i="61" s="1"/>
  <c r="D1707" i="61" s="1"/>
  <c r="D1708" i="61" s="1"/>
  <c r="D1709" i="61" s="1"/>
  <c r="D1710" i="61" s="1"/>
  <c r="D1711" i="61" s="1"/>
  <c r="D1712" i="61" s="1"/>
  <c r="D1713" i="61" s="1"/>
  <c r="D1714" i="61" s="1"/>
  <c r="D1715" i="61" s="1"/>
  <c r="D1716" i="61" s="1"/>
  <c r="BFS2" i="72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1857" i="61" l="1"/>
  <c r="B1858" i="61" s="1"/>
  <c r="B1859" i="61" s="1"/>
  <c r="D1717" i="61"/>
  <c r="D1718" i="61" s="1"/>
  <c r="D1719" i="61" s="1"/>
  <c r="D1720" i="61" s="1"/>
  <c r="D1721" i="61" s="1"/>
  <c r="D1722" i="61" s="1"/>
  <c r="D1723" i="61" s="1"/>
  <c r="D1724" i="61" s="1"/>
  <c r="D1725" i="61" s="1"/>
  <c r="D1726" i="61" s="1"/>
  <c r="D1727" i="61" s="1"/>
  <c r="D1728" i="61" s="1"/>
  <c r="D1729" i="61" s="1"/>
  <c r="D1730" i="61" s="1"/>
  <c r="D1731" i="61" s="1"/>
  <c r="D1732" i="61" s="1"/>
  <c r="D1733" i="61" s="1"/>
  <c r="D1734" i="61" s="1"/>
  <c r="D1735" i="61" s="1"/>
  <c r="D1736" i="61" s="1"/>
  <c r="D1737" i="61" s="1"/>
  <c r="D1738" i="61" s="1"/>
  <c r="D1739" i="61" s="1"/>
  <c r="BJL2" i="72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1860" i="61" l="1"/>
  <c r="B1861" i="61" s="1"/>
  <c r="B1862" i="61" s="1"/>
  <c r="B1863" i="61" s="1"/>
  <c r="B1864" i="61" s="1"/>
  <c r="B1865" i="61" s="1"/>
  <c r="B1866" i="61" s="1"/>
  <c r="B1867" i="61" s="1"/>
  <c r="B1868" i="61" s="1"/>
  <c r="B1869" i="61" s="1"/>
  <c r="B1870" i="61" s="1"/>
  <c r="B1871" i="61" s="1"/>
  <c r="B1872" i="61" s="1"/>
  <c r="B1873" i="61" s="1"/>
  <c r="B1874" i="61" s="1"/>
  <c r="B1875" i="61" s="1"/>
  <c r="B1876" i="61" s="1"/>
  <c r="B1877" i="61" s="1"/>
  <c r="B1878" i="61" s="1"/>
  <c r="B1879" i="61" s="1"/>
  <c r="B1880" i="61" s="1"/>
  <c r="B1881" i="61" s="1"/>
  <c r="B1882" i="61" s="1"/>
  <c r="B1883" i="61" s="1"/>
  <c r="B1884" i="61" s="1"/>
  <c r="B1885" i="61" s="1"/>
  <c r="B1886" i="61" s="1"/>
  <c r="B1887" i="61" s="1"/>
  <c r="B1888" i="61" s="1"/>
  <c r="B1889" i="61" s="1"/>
  <c r="B1890" i="61" s="1"/>
  <c r="B1891" i="61" s="1"/>
  <c r="B1892" i="61" s="1"/>
  <c r="B1893" i="61" s="1"/>
  <c r="B1894" i="61" s="1"/>
  <c r="B1895" i="61" s="1"/>
  <c r="B1896" i="61" s="1"/>
  <c r="B1897" i="61" s="1"/>
  <c r="B1898" i="61" s="1"/>
  <c r="B1899" i="61" s="1"/>
  <c r="B1900" i="61" s="1"/>
  <c r="B1901" i="61" s="1"/>
  <c r="B1902" i="61" s="1"/>
  <c r="B1903" i="61" s="1"/>
  <c r="B1904" i="61" s="1"/>
  <c r="B1905" i="61" s="1"/>
  <c r="B1906" i="61" s="1"/>
  <c r="B1907" i="61" s="1"/>
  <c r="B1908" i="61" s="1"/>
  <c r="B1909" i="61" s="1"/>
  <c r="B1910" i="61" s="1"/>
  <c r="B1911" i="61" s="1"/>
  <c r="B1912" i="61" s="1"/>
  <c r="B1913" i="61" s="1"/>
  <c r="B1914" i="61" s="1"/>
  <c r="B1915" i="61" s="1"/>
  <c r="B1916" i="61" s="1"/>
  <c r="B1917" i="61" s="1"/>
  <c r="B1918" i="61" s="1"/>
  <c r="B1919" i="61" s="1"/>
  <c r="B1920" i="61" s="1"/>
  <c r="B1921" i="61" s="1"/>
  <c r="B1922" i="61" s="1"/>
  <c r="B1923" i="61" s="1"/>
  <c r="B1924" i="61" s="1"/>
  <c r="B1925" i="61" s="1"/>
  <c r="B1926" i="61" s="1"/>
  <c r="B1927" i="61" s="1"/>
  <c r="B1928" i="61" s="1"/>
  <c r="B1929" i="61" s="1"/>
  <c r="B1930" i="61" s="1"/>
  <c r="B1931" i="61" s="1"/>
  <c r="B1932" i="61" s="1"/>
  <c r="B1933" i="61" s="1"/>
  <c r="B1934" i="61" s="1"/>
  <c r="B1935" i="61" s="1"/>
  <c r="B1936" i="61" s="1"/>
  <c r="B1937" i="61" s="1"/>
  <c r="B1938" i="61" s="1"/>
  <c r="B1939" i="61" s="1"/>
  <c r="B1940" i="61" s="1"/>
  <c r="B1941" i="61" s="1"/>
  <c r="B1942" i="61" s="1"/>
  <c r="B1943" i="61" s="1"/>
  <c r="B1944" i="61" s="1"/>
  <c r="B1945" i="61" s="1"/>
  <c r="B1946" i="61" s="1"/>
  <c r="B1947" i="61" s="1"/>
  <c r="B1948" i="61" s="1"/>
  <c r="B1949" i="61" s="1"/>
  <c r="B1950" i="61" s="1"/>
  <c r="B1951" i="61" s="1"/>
  <c r="B1952" i="61" s="1"/>
  <c r="B1953" i="61" s="1"/>
  <c r="B1954" i="61" s="1"/>
  <c r="B1955" i="61" s="1"/>
  <c r="B1956" i="61" s="1"/>
  <c r="B1957" i="61" s="1"/>
  <c r="B1958" i="61" s="1"/>
  <c r="B1959" i="61" s="1"/>
  <c r="B1960" i="61" s="1"/>
  <c r="B1961" i="61" s="1"/>
  <c r="B1962" i="61" s="1"/>
  <c r="B1963" i="61" s="1"/>
  <c r="B1964" i="61" s="1"/>
  <c r="B1965" i="61" s="1"/>
  <c r="B1966" i="61" s="1"/>
  <c r="B1967" i="61" s="1"/>
  <c r="B1968" i="61" s="1"/>
  <c r="B1969" i="61" s="1"/>
  <c r="B1970" i="61" s="1"/>
  <c r="B1971" i="61" s="1"/>
  <c r="B1972" i="61" s="1"/>
  <c r="B1973" i="61" s="1"/>
  <c r="B1974" i="61" s="1"/>
  <c r="B1975" i="61" s="1"/>
  <c r="B1976" i="61" s="1"/>
  <c r="B1977" i="61" s="1"/>
  <c r="B1978" i="61" s="1"/>
  <c r="B1979" i="61" s="1"/>
  <c r="B1980" i="61" s="1"/>
  <c r="D1740" i="61"/>
  <c r="D1741" i="61" s="1"/>
  <c r="D1742" i="61" s="1"/>
  <c r="D1743" i="61" s="1"/>
  <c r="D1744" i="61" s="1"/>
  <c r="D1745" i="61" s="1"/>
  <c r="D1746" i="61" s="1"/>
  <c r="D1747" i="61" s="1"/>
  <c r="D1748" i="61" s="1"/>
  <c r="D1749" i="61" s="1"/>
  <c r="D1750" i="61" s="1"/>
  <c r="D1751" i="61" s="1"/>
  <c r="D1752" i="61" s="1"/>
  <c r="D1753" i="61" s="1"/>
  <c r="D1754" i="61" s="1"/>
  <c r="D1755" i="61" s="1"/>
  <c r="D1756" i="61" s="1"/>
  <c r="D1757" i="61" s="1"/>
  <c r="D1758" i="61" s="1"/>
  <c r="D1759" i="61" s="1"/>
  <c r="D1760" i="61" s="1"/>
  <c r="D1761" i="61" s="1"/>
  <c r="D1762" i="61" s="1"/>
  <c r="D1763" i="61" s="1"/>
  <c r="D1764" i="61" s="1"/>
  <c r="D1765" i="61" s="1"/>
  <c r="D1766" i="61" s="1"/>
  <c r="BFE2" i="72"/>
  <c r="BEX2" i="72"/>
  <c r="BCP2" i="72"/>
  <c r="BFL2" i="72"/>
  <c r="BCW2" i="72"/>
  <c r="BJZ2" i="72"/>
  <c r="BJS2" i="72"/>
  <c r="BJD2" i="72"/>
  <c r="BHZ2" i="72"/>
  <c r="BKV2" i="72"/>
  <c r="BKO2" i="72"/>
  <c r="BLC2" i="72" s="1"/>
  <c r="B1981" i="61" l="1"/>
  <c r="B1982" i="61" s="1"/>
  <c r="D1767" i="61"/>
  <c r="D1768" i="61" s="1"/>
  <c r="D1769" i="61" s="1"/>
  <c r="D1770" i="61" s="1"/>
  <c r="D1771" i="61" s="1"/>
  <c r="D1772" i="61" s="1"/>
  <c r="D1773" i="61" s="1"/>
  <c r="D1774" i="61" s="1"/>
  <c r="D1775" i="61" s="1"/>
  <c r="D1776" i="61" s="1"/>
  <c r="D1777" i="61" s="1"/>
  <c r="D1778" i="61" s="1"/>
  <c r="D1779" i="61" s="1"/>
  <c r="D1780" i="61" s="1"/>
  <c r="D1781" i="61" s="1"/>
  <c r="D1782" i="61" s="1"/>
  <c r="D1783" i="61" s="1"/>
  <c r="D1784" i="61" s="1"/>
  <c r="D1785" i="61" s="1"/>
  <c r="D1786" i="61" s="1"/>
  <c r="D1787" i="61" s="1"/>
  <c r="D1788" i="61" s="1"/>
  <c r="D1789" i="61" s="1"/>
  <c r="D1790" i="61" s="1"/>
  <c r="D1791" i="61" s="1"/>
  <c r="D1792" i="61" s="1"/>
  <c r="D1793" i="61" s="1"/>
  <c r="D1794" i="61" s="1"/>
  <c r="D1795" i="61" s="1"/>
  <c r="D1796" i="61" s="1"/>
  <c r="D1797" i="61" s="1"/>
  <c r="D1798" i="61" s="1"/>
  <c r="D1799" i="61" s="1"/>
  <c r="D1800" i="61" s="1"/>
  <c r="D1801" i="61" s="1"/>
  <c r="D1802" i="61" s="1"/>
  <c r="D1803" i="61" s="1"/>
  <c r="D1804" i="61" s="1"/>
  <c r="D1805" i="61" s="1"/>
  <c r="D1806" i="61" s="1"/>
  <c r="D1807" i="61" s="1"/>
  <c r="D1808" i="61" s="1"/>
  <c r="D1809" i="61" s="1"/>
  <c r="D1810" i="61" s="1"/>
  <c r="BMS2" i="72"/>
  <c r="BMZ2" i="72" s="1"/>
  <c r="BLX2" i="72"/>
  <c r="BML2" i="72" s="1"/>
  <c r="BLJ2" i="72"/>
  <c r="BDK2" i="72"/>
  <c r="BDD2" i="72"/>
  <c r="B1983" i="61" l="1"/>
  <c r="B1984" i="61" s="1"/>
  <c r="B1985" i="61" s="1"/>
  <c r="B1986" i="61" s="1"/>
  <c r="B1987" i="61" s="1"/>
  <c r="B1988" i="61" s="1"/>
  <c r="B1989" i="61" s="1"/>
  <c r="B1990" i="61" s="1"/>
  <c r="B1991" i="61" s="1"/>
  <c r="B1992" i="61" s="1"/>
  <c r="B1993" i="61" s="1"/>
  <c r="B1994" i="61" s="1"/>
  <c r="B1995" i="61" s="1"/>
  <c r="B1996" i="61" s="1"/>
  <c r="B1997" i="61" s="1"/>
  <c r="B1998" i="61" s="1"/>
  <c r="B1999" i="61" s="1"/>
  <c r="B2000" i="61" s="1"/>
  <c r="B2001" i="61" s="1"/>
  <c r="B2002" i="61" s="1"/>
  <c r="B2003" i="61" s="1"/>
  <c r="B2004" i="61" s="1"/>
  <c r="B2005" i="61" s="1"/>
  <c r="B2006" i="61" s="1"/>
  <c r="B2007" i="61" s="1"/>
  <c r="B2008" i="61" s="1"/>
  <c r="B2009" i="61" s="1"/>
  <c r="D1811" i="61"/>
  <c r="D1812" i="61" s="1"/>
  <c r="D1813" i="61" s="1"/>
  <c r="D1814" i="61" s="1"/>
  <c r="D1815" i="61" s="1"/>
  <c r="D1816" i="61" s="1"/>
  <c r="D1817" i="61" s="1"/>
  <c r="D1818" i="61" s="1"/>
  <c r="D1819" i="61" s="1"/>
  <c r="D1820" i="61" s="1"/>
  <c r="D1821" i="61" s="1"/>
  <c r="D1822" i="61" s="1"/>
  <c r="D1823" i="61" s="1"/>
  <c r="D1824" i="61" s="1"/>
  <c r="D1825" i="61" s="1"/>
  <c r="D1826" i="61" s="1"/>
  <c r="D1827" i="61" s="1"/>
  <c r="D1828" i="61" s="1"/>
  <c r="D1829" i="61" s="1"/>
  <c r="D1830" i="61" s="1"/>
  <c r="D1831" i="61" s="1"/>
  <c r="D1832" i="61" s="1"/>
  <c r="D1833" i="61" s="1"/>
  <c r="D1834" i="61" s="1"/>
  <c r="D1835" i="61" s="1"/>
  <c r="D1836" i="61" s="1"/>
  <c r="D1837" i="61" s="1"/>
  <c r="D1838" i="61" s="1"/>
  <c r="D1839" i="61" s="1"/>
  <c r="D1840" i="61" s="1"/>
  <c r="D1841" i="61" s="1"/>
  <c r="D1842" i="61" s="1"/>
  <c r="D1843" i="61" s="1"/>
  <c r="D1844" i="61" s="1"/>
  <c r="D1845" i="61" s="1"/>
  <c r="D1846" i="61" s="1"/>
  <c r="D1847" i="61" s="1"/>
  <c r="D1848" i="61" s="1"/>
  <c r="D1849" i="61" s="1"/>
  <c r="D1850" i="61" s="1"/>
  <c r="D1851" i="61" s="1"/>
  <c r="D1852" i="61" s="1"/>
  <c r="D1853" i="61" s="1"/>
  <c r="D1854" i="61" s="1"/>
  <c r="D1855" i="61" s="1"/>
  <c r="D1856" i="61" s="1"/>
  <c r="BME2" i="72"/>
  <c r="BLQ2" i="72"/>
  <c r="BPL2" i="72"/>
  <c r="BPS2" i="72" s="1"/>
  <c r="BOC2" i="72"/>
  <c r="BOX2" i="72" s="1"/>
  <c r="BPE2" i="72" s="1"/>
  <c r="BNG2" i="72"/>
  <c r="B2010" i="61" l="1"/>
  <c r="B2011" i="61" s="1"/>
  <c r="B2012" i="61" s="1"/>
  <c r="B2013" i="61" s="1"/>
  <c r="B2014" i="61" s="1"/>
  <c r="B2015" i="61" s="1"/>
  <c r="B2016" i="61" s="1"/>
  <c r="B2017" i="61" s="1"/>
  <c r="B2018" i="61" s="1"/>
  <c r="B2019" i="61" s="1"/>
  <c r="B2020" i="61" s="1"/>
  <c r="B2021" i="61" s="1"/>
  <c r="B2022" i="61" s="1"/>
  <c r="B2023" i="61" s="1"/>
  <c r="B2024" i="61" s="1"/>
  <c r="B2025" i="61" s="1"/>
  <c r="B2026" i="61" s="1"/>
  <c r="B2027" i="61" s="1"/>
  <c r="B2028" i="61" s="1"/>
  <c r="B2029" i="61" s="1"/>
  <c r="B2030" i="61" s="1"/>
  <c r="B2031" i="61" s="1"/>
  <c r="B2032" i="61" s="1"/>
  <c r="B2033" i="61" s="1"/>
  <c r="B2034" i="61" s="1"/>
  <c r="B2035" i="61" s="1"/>
  <c r="B2036" i="61" s="1"/>
  <c r="B2037" i="61" s="1"/>
  <c r="B2038" i="61" s="1"/>
  <c r="D1857" i="61"/>
  <c r="D1858" i="61" s="1"/>
  <c r="D1859" i="61" s="1"/>
  <c r="BOQ2" i="72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B2039" i="61" l="1"/>
  <c r="B2040" i="61" s="1"/>
  <c r="B2041" i="61" s="1"/>
  <c r="B2042" i="61" s="1"/>
  <c r="B2043" i="61" s="1"/>
  <c r="B2044" i="61" s="1"/>
  <c r="B2045" i="61" s="1"/>
  <c r="B2046" i="61" s="1"/>
  <c r="B2047" i="61" s="1"/>
  <c r="B2048" i="61" s="1"/>
  <c r="B2049" i="61" s="1"/>
  <c r="B2050" i="61" s="1"/>
  <c r="B2051" i="61" s="1"/>
  <c r="B2052" i="61" s="1"/>
  <c r="B2053" i="61" s="1"/>
  <c r="B2054" i="61" s="1"/>
  <c r="B2055" i="61" s="1"/>
  <c r="B2056" i="61" s="1"/>
  <c r="B2057" i="61" s="1"/>
  <c r="B2058" i="61" s="1"/>
  <c r="B2059" i="61" s="1"/>
  <c r="B2060" i="61" s="1"/>
  <c r="B2061" i="61" s="1"/>
  <c r="D1860" i="61"/>
  <c r="D1861" i="61" s="1"/>
  <c r="D1862" i="61" s="1"/>
  <c r="D1863" i="61" s="1"/>
  <c r="D1864" i="61" s="1"/>
  <c r="D1865" i="61" s="1"/>
  <c r="D1866" i="61" s="1"/>
  <c r="D1867" i="61" s="1"/>
  <c r="D1868" i="61" s="1"/>
  <c r="D1869" i="61" s="1"/>
  <c r="D1870" i="61" s="1"/>
  <c r="D1871" i="61" s="1"/>
  <c r="D1872" i="61" s="1"/>
  <c r="D1873" i="61" s="1"/>
  <c r="D1874" i="61" s="1"/>
  <c r="D1875" i="61" s="1"/>
  <c r="D1876" i="61" s="1"/>
  <c r="D1877" i="61" s="1"/>
  <c r="D1878" i="61" s="1"/>
  <c r="D1879" i="61" s="1"/>
  <c r="D1880" i="61" s="1"/>
  <c r="D1881" i="61" s="1"/>
  <c r="D1882" i="61" s="1"/>
  <c r="D1883" i="61" s="1"/>
  <c r="D1884" i="61" s="1"/>
  <c r="D1885" i="61" s="1"/>
  <c r="D1886" i="61" s="1"/>
  <c r="D1887" i="61" s="1"/>
  <c r="D1888" i="61" s="1"/>
  <c r="D1889" i="61" s="1"/>
  <c r="D1890" i="61" s="1"/>
  <c r="D1891" i="61" s="1"/>
  <c r="D1892" i="61" s="1"/>
  <c r="D1893" i="61" s="1"/>
  <c r="D1894" i="61" s="1"/>
  <c r="D1895" i="61" s="1"/>
  <c r="D1896" i="61" s="1"/>
  <c r="D1897" i="61" s="1"/>
  <c r="D1898" i="61" s="1"/>
  <c r="D1899" i="61" s="1"/>
  <c r="D1900" i="61" s="1"/>
  <c r="D1901" i="61" s="1"/>
  <c r="D1902" i="61" s="1"/>
  <c r="D1903" i="61" s="1"/>
  <c r="D1904" i="61" s="1"/>
  <c r="D1905" i="61" s="1"/>
  <c r="D1906" i="61" s="1"/>
  <c r="D1907" i="61" s="1"/>
  <c r="D1908" i="61" s="1"/>
  <c r="D1909" i="61" s="1"/>
  <c r="D1910" i="61" s="1"/>
  <c r="D1911" i="61" s="1"/>
  <c r="D1912" i="61" s="1"/>
  <c r="D1913" i="61" s="1"/>
  <c r="D1914" i="61" s="1"/>
  <c r="D1915" i="61" s="1"/>
  <c r="D1916" i="61" s="1"/>
  <c r="D1917" i="61" s="1"/>
  <c r="D1918" i="61" s="1"/>
  <c r="D1919" i="61" s="1"/>
  <c r="D1920" i="61" s="1"/>
  <c r="D1921" i="61" s="1"/>
  <c r="D1922" i="61" s="1"/>
  <c r="D1923" i="61" s="1"/>
  <c r="D1924" i="61" s="1"/>
  <c r="D1925" i="61" s="1"/>
  <c r="D1926" i="61" s="1"/>
  <c r="D1927" i="61" s="1"/>
  <c r="D1928" i="61" s="1"/>
  <c r="D1929" i="61" s="1"/>
  <c r="D1930" i="61" s="1"/>
  <c r="D1931" i="61" s="1"/>
  <c r="D1932" i="61" s="1"/>
  <c r="D1933" i="61" s="1"/>
  <c r="D1934" i="61" s="1"/>
  <c r="D1935" i="61" s="1"/>
  <c r="D1936" i="61" s="1"/>
  <c r="D1937" i="61" s="1"/>
  <c r="D1938" i="61" s="1"/>
  <c r="D1939" i="61" s="1"/>
  <c r="D1940" i="61" s="1"/>
  <c r="D1941" i="61" s="1"/>
  <c r="D1942" i="61" s="1"/>
  <c r="D1943" i="61" s="1"/>
  <c r="D1944" i="61" s="1"/>
  <c r="D1945" i="61" s="1"/>
  <c r="D1946" i="61" s="1"/>
  <c r="D1947" i="61" s="1"/>
  <c r="D1948" i="61" s="1"/>
  <c r="D1949" i="61" s="1"/>
  <c r="D1950" i="61" s="1"/>
  <c r="D1951" i="61" s="1"/>
  <c r="D1952" i="61" s="1"/>
  <c r="D1953" i="61" s="1"/>
  <c r="D1954" i="61" s="1"/>
  <c r="D1955" i="61" s="1"/>
  <c r="D1956" i="61" s="1"/>
  <c r="D1957" i="61" s="1"/>
  <c r="D1958" i="61" s="1"/>
  <c r="D1959" i="61" s="1"/>
  <c r="D1960" i="61" s="1"/>
  <c r="D1961" i="61" s="1"/>
  <c r="D1962" i="61" s="1"/>
  <c r="D1963" i="61" s="1"/>
  <c r="D1964" i="61" s="1"/>
  <c r="D1965" i="61" s="1"/>
  <c r="D1966" i="61" s="1"/>
  <c r="D1967" i="61" s="1"/>
  <c r="D1968" i="61" s="1"/>
  <c r="D1969" i="61" s="1"/>
  <c r="D1970" i="61" s="1"/>
  <c r="D1971" i="61" s="1"/>
  <c r="D1972" i="61" s="1"/>
  <c r="D1973" i="61" s="1"/>
  <c r="D1974" i="61" s="1"/>
  <c r="D1975" i="61" s="1"/>
  <c r="D1976" i="61" s="1"/>
  <c r="D1977" i="61" s="1"/>
  <c r="D1978" i="61" s="1"/>
  <c r="D1979" i="61" s="1"/>
  <c r="D1980" i="61" s="1"/>
  <c r="I1182" i="61"/>
  <c r="B2062" i="61" l="1"/>
  <c r="B2063" i="61" s="1"/>
  <c r="B2064" i="61" s="1"/>
  <c r="B2065" i="61" s="1"/>
  <c r="B2066" i="61" s="1"/>
  <c r="B2067" i="61" s="1"/>
  <c r="B2068" i="61" s="1"/>
  <c r="B2069" i="61" s="1"/>
  <c r="B2070" i="61" s="1"/>
  <c r="B2071" i="61" s="1"/>
  <c r="B2072" i="61" s="1"/>
  <c r="B2073" i="61" s="1"/>
  <c r="D1981" i="61"/>
  <c r="D1982" i="61" s="1"/>
  <c r="I2257" i="61"/>
  <c r="I2293" i="61"/>
  <c r="I2281" i="61"/>
  <c r="B2074" i="61" l="1"/>
  <c r="B2075" i="61" s="1"/>
  <c r="B2076" i="61" s="1"/>
  <c r="B2077" i="61" s="1"/>
  <c r="B2078" i="61" s="1"/>
  <c r="B2079" i="61" s="1"/>
  <c r="B2080" i="61" s="1"/>
  <c r="B2081" i="61" s="1"/>
  <c r="B2082" i="61" s="1"/>
  <c r="B2083" i="61" s="1"/>
  <c r="B2084" i="61" s="1"/>
  <c r="B2085" i="61" s="1"/>
  <c r="B2086" i="61" s="1"/>
  <c r="B2087" i="61" s="1"/>
  <c r="B2088" i="61" s="1"/>
  <c r="B2089" i="61" s="1"/>
  <c r="B2090" i="61" s="1"/>
  <c r="B2091" i="61" s="1"/>
  <c r="B2092" i="61" s="1"/>
  <c r="B2093" i="61" s="1"/>
  <c r="B2094" i="61" s="1"/>
  <c r="B2095" i="61" s="1"/>
  <c r="B2096" i="61" s="1"/>
  <c r="B2097" i="61" s="1"/>
  <c r="D1983" i="61"/>
  <c r="D1984" i="61" s="1"/>
  <c r="D1985" i="61" s="1"/>
  <c r="D1986" i="61" s="1"/>
  <c r="D1987" i="61" s="1"/>
  <c r="D1988" i="61" s="1"/>
  <c r="D1989" i="61" s="1"/>
  <c r="D1990" i="61" s="1"/>
  <c r="D1991" i="61" s="1"/>
  <c r="D1992" i="61" s="1"/>
  <c r="D1993" i="61" s="1"/>
  <c r="D1994" i="61" s="1"/>
  <c r="D1995" i="61" s="1"/>
  <c r="D1996" i="61" s="1"/>
  <c r="D1997" i="61" s="1"/>
  <c r="D1998" i="61" s="1"/>
  <c r="D1999" i="61" s="1"/>
  <c r="D2000" i="61" s="1"/>
  <c r="D2001" i="61" s="1"/>
  <c r="D2002" i="61" s="1"/>
  <c r="D2003" i="61" s="1"/>
  <c r="D2004" i="61" s="1"/>
  <c r="D2005" i="61" s="1"/>
  <c r="D2006" i="61" s="1"/>
  <c r="D2007" i="61" s="1"/>
  <c r="D2008" i="61" s="1"/>
  <c r="D2009" i="61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2098" i="61" l="1"/>
  <c r="B2099" i="61" s="1"/>
  <c r="B2100" i="61" s="1"/>
  <c r="B2101" i="61" s="1"/>
  <c r="B2102" i="61" s="1"/>
  <c r="B2103" i="61" s="1"/>
  <c r="B2104" i="61" s="1"/>
  <c r="B2105" i="61" s="1"/>
  <c r="B2106" i="61" s="1"/>
  <c r="B2107" i="61" s="1"/>
  <c r="B2108" i="61" s="1"/>
  <c r="B2109" i="61" s="1"/>
  <c r="B2110" i="61" s="1"/>
  <c r="B2111" i="61" s="1"/>
  <c r="B2112" i="61" s="1"/>
  <c r="B2113" i="61" s="1"/>
  <c r="B2114" i="61" s="1"/>
  <c r="B2115" i="61" s="1"/>
  <c r="B2116" i="61" s="1"/>
  <c r="B2117" i="61" s="1"/>
  <c r="B2118" i="61" s="1"/>
  <c r="B2119" i="61" s="1"/>
  <c r="B2120" i="61" s="1"/>
  <c r="B2121" i="61" s="1"/>
  <c r="D2010" i="61"/>
  <c r="D2011" i="61" s="1"/>
  <c r="D2012" i="61" s="1"/>
  <c r="D2013" i="61" s="1"/>
  <c r="D2014" i="61" s="1"/>
  <c r="D2015" i="61" s="1"/>
  <c r="D2016" i="61" s="1"/>
  <c r="D2017" i="61" s="1"/>
  <c r="D2018" i="61" s="1"/>
  <c r="D2019" i="61" s="1"/>
  <c r="D2020" i="61" s="1"/>
  <c r="D2021" i="61" s="1"/>
  <c r="D2022" i="61" s="1"/>
  <c r="D2023" i="61" s="1"/>
  <c r="D2024" i="61" s="1"/>
  <c r="D2025" i="61" s="1"/>
  <c r="D2026" i="61" s="1"/>
  <c r="D2027" i="61" s="1"/>
  <c r="D2028" i="61" s="1"/>
  <c r="D2029" i="61" s="1"/>
  <c r="D2030" i="61" s="1"/>
  <c r="D2031" i="61" s="1"/>
  <c r="D2032" i="61" s="1"/>
  <c r="D2033" i="61" s="1"/>
  <c r="D2034" i="61" s="1"/>
  <c r="D2035" i="61" s="1"/>
  <c r="D2036" i="61" s="1"/>
  <c r="D2037" i="61" s="1"/>
  <c r="D2038" i="61" s="1"/>
  <c r="G850" i="73"/>
  <c r="E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I4144" i="61"/>
  <c r="I4143" i="61"/>
  <c r="I3363" i="61"/>
  <c r="I3362" i="61"/>
  <c r="I3361" i="61"/>
  <c r="I3360" i="61"/>
  <c r="I3358" i="61"/>
  <c r="I3357" i="61"/>
  <c r="I3356" i="61"/>
  <c r="I3355" i="61"/>
  <c r="I3354" i="61"/>
  <c r="I3353" i="61"/>
  <c r="I3352" i="61"/>
  <c r="I3351" i="61"/>
  <c r="I3350" i="61"/>
  <c r="I3349" i="61"/>
  <c r="I3348" i="61"/>
  <c r="I3347" i="61"/>
  <c r="I3346" i="61"/>
  <c r="I3345" i="61"/>
  <c r="I3344" i="61"/>
  <c r="I3343" i="61"/>
  <c r="I3342" i="61"/>
  <c r="I3341" i="61"/>
  <c r="I3340" i="61"/>
  <c r="I3339" i="61"/>
  <c r="I3337" i="61"/>
  <c r="I3336" i="61"/>
  <c r="I3335" i="61"/>
  <c r="I3334" i="61"/>
  <c r="I3333" i="61"/>
  <c r="I3332" i="61"/>
  <c r="I3331" i="61"/>
  <c r="I3330" i="61"/>
  <c r="I3329" i="61"/>
  <c r="I3328" i="61"/>
  <c r="I3327" i="61"/>
  <c r="I3326" i="61"/>
  <c r="I3325" i="61"/>
  <c r="I3324" i="61"/>
  <c r="I3323" i="61"/>
  <c r="I3322" i="61"/>
  <c r="I3321" i="61"/>
  <c r="I3320" i="61"/>
  <c r="I3319" i="61"/>
  <c r="I3318" i="61"/>
  <c r="I3317" i="61"/>
  <c r="I3316" i="61"/>
  <c r="I3315" i="61"/>
  <c r="I3314" i="61"/>
  <c r="I3313" i="61"/>
  <c r="I3312" i="61"/>
  <c r="I3311" i="61"/>
  <c r="I3310" i="61"/>
  <c r="I3309" i="61"/>
  <c r="I3308" i="61"/>
  <c r="I3307" i="61"/>
  <c r="I3306" i="61"/>
  <c r="I3305" i="61"/>
  <c r="I3304" i="61"/>
  <c r="I3303" i="61"/>
  <c r="I3302" i="61"/>
  <c r="I3301" i="61"/>
  <c r="I3300" i="61"/>
  <c r="I3299" i="61"/>
  <c r="I3298" i="61"/>
  <c r="I3297" i="61"/>
  <c r="I3296" i="61"/>
  <c r="I3295" i="61"/>
  <c r="I3294" i="61"/>
  <c r="I3293" i="61"/>
  <c r="I3292" i="61"/>
  <c r="I3291" i="61"/>
  <c r="I3290" i="61"/>
  <c r="I3289" i="61"/>
  <c r="I3288" i="61"/>
  <c r="I3287" i="61"/>
  <c r="I3286" i="61"/>
  <c r="I3285" i="61"/>
  <c r="I3284" i="61"/>
  <c r="I3283" i="61"/>
  <c r="I3282" i="61"/>
  <c r="I3281" i="61"/>
  <c r="I3280" i="61"/>
  <c r="I3279" i="61"/>
  <c r="I3278" i="61"/>
  <c r="I3277" i="61"/>
  <c r="I3276" i="61"/>
  <c r="I3275" i="61"/>
  <c r="I3274" i="61"/>
  <c r="I3273" i="61"/>
  <c r="I3272" i="61"/>
  <c r="I3271" i="61"/>
  <c r="I3270" i="61"/>
  <c r="I3269" i="61"/>
  <c r="I3268" i="61"/>
  <c r="I3267" i="61"/>
  <c r="I3266" i="61"/>
  <c r="I3265" i="61"/>
  <c r="I3264" i="61"/>
  <c r="I3263" i="61"/>
  <c r="I3262" i="61"/>
  <c r="I3261" i="61"/>
  <c r="I3260" i="61"/>
  <c r="I3259" i="61"/>
  <c r="I3258" i="61"/>
  <c r="I3257" i="61"/>
  <c r="I3256" i="61"/>
  <c r="I3255" i="61"/>
  <c r="I3254" i="61"/>
  <c r="I3253" i="61"/>
  <c r="I3252" i="61"/>
  <c r="I3251" i="61"/>
  <c r="I3250" i="61"/>
  <c r="I3249" i="61"/>
  <c r="I3248" i="61"/>
  <c r="I3247" i="61"/>
  <c r="I3246" i="61"/>
  <c r="I3245" i="61"/>
  <c r="I3244" i="61"/>
  <c r="I3243" i="61"/>
  <c r="I3242" i="61"/>
  <c r="I3241" i="61"/>
  <c r="I3240" i="61"/>
  <c r="I3239" i="61"/>
  <c r="I3238" i="61"/>
  <c r="I3237" i="61"/>
  <c r="I3236" i="61"/>
  <c r="I3235" i="61"/>
  <c r="I3234" i="61"/>
  <c r="I3233" i="61"/>
  <c r="I3232" i="61"/>
  <c r="I3231" i="61"/>
  <c r="I3230" i="61"/>
  <c r="I3229" i="61"/>
  <c r="I3228" i="61"/>
  <c r="I3227" i="61"/>
  <c r="I3226" i="61"/>
  <c r="I3225" i="61"/>
  <c r="I3224" i="61"/>
  <c r="I3223" i="61"/>
  <c r="I3222" i="61"/>
  <c r="I3221" i="61"/>
  <c r="I3220" i="61"/>
  <c r="I3219" i="61"/>
  <c r="I3218" i="61"/>
  <c r="I3217" i="61"/>
  <c r="I3216" i="61"/>
  <c r="I3215" i="61"/>
  <c r="I3214" i="61"/>
  <c r="I3213" i="61"/>
  <c r="I3212" i="61"/>
  <c r="I3211" i="61"/>
  <c r="I3210" i="61"/>
  <c r="I3209" i="61"/>
  <c r="I3208" i="61"/>
  <c r="I3207" i="61"/>
  <c r="I3206" i="61"/>
  <c r="I3205" i="61"/>
  <c r="I3204" i="61"/>
  <c r="I3203" i="61"/>
  <c r="I3202" i="61"/>
  <c r="I3201" i="61"/>
  <c r="I3200" i="61"/>
  <c r="I3199" i="61"/>
  <c r="I3198" i="61"/>
  <c r="I3197" i="61"/>
  <c r="I3196" i="61"/>
  <c r="I3195" i="61"/>
  <c r="I3194" i="61"/>
  <c r="I3193" i="61"/>
  <c r="I3192" i="61"/>
  <c r="I3191" i="61"/>
  <c r="I3190" i="61"/>
  <c r="I3189" i="61"/>
  <c r="I3188" i="61"/>
  <c r="I3187" i="61"/>
  <c r="I3186" i="61"/>
  <c r="I3185" i="61"/>
  <c r="I3184" i="61"/>
  <c r="I3183" i="61"/>
  <c r="I3182" i="61"/>
  <c r="I3181" i="61"/>
  <c r="I3180" i="61"/>
  <c r="I3179" i="61"/>
  <c r="I3178" i="61"/>
  <c r="I3177" i="61"/>
  <c r="I3176" i="61"/>
  <c r="I3175" i="61"/>
  <c r="I3174" i="61"/>
  <c r="I3172" i="61"/>
  <c r="I3171" i="61"/>
  <c r="I3169" i="61"/>
  <c r="I3168" i="61"/>
  <c r="I3167" i="61"/>
  <c r="I3166" i="61"/>
  <c r="I3165" i="61"/>
  <c r="I3164" i="61"/>
  <c r="I3163" i="61"/>
  <c r="I3162" i="61"/>
  <c r="I3161" i="61"/>
  <c r="I3159" i="61"/>
  <c r="I3158" i="61"/>
  <c r="I3156" i="61"/>
  <c r="I3155" i="61"/>
  <c r="I3154" i="61"/>
  <c r="I3153" i="61"/>
  <c r="I3152" i="61"/>
  <c r="I3151" i="61"/>
  <c r="I3150" i="61"/>
  <c r="I3149" i="61"/>
  <c r="I3148" i="61"/>
  <c r="I3147" i="61"/>
  <c r="I3146" i="61"/>
  <c r="I3145" i="61"/>
  <c r="I3144" i="61"/>
  <c r="I3143" i="61"/>
  <c r="I3142" i="61"/>
  <c r="I3141" i="61"/>
  <c r="I3140" i="61"/>
  <c r="I3139" i="61"/>
  <c r="I3138" i="61"/>
  <c r="I3137" i="61"/>
  <c r="I3136" i="61"/>
  <c r="I3135" i="61"/>
  <c r="I3134" i="61"/>
  <c r="I3133" i="61"/>
  <c r="I3132" i="61"/>
  <c r="I3131" i="61"/>
  <c r="I3130" i="61"/>
  <c r="I3129" i="61"/>
  <c r="I3128" i="61"/>
  <c r="I3127" i="61"/>
  <c r="I3126" i="61"/>
  <c r="I3125" i="61"/>
  <c r="I3124" i="61"/>
  <c r="I3123" i="61"/>
  <c r="I3122" i="61"/>
  <c r="I3121" i="61"/>
  <c r="I3120" i="61"/>
  <c r="I3119" i="61"/>
  <c r="I3118" i="61"/>
  <c r="I3116" i="61"/>
  <c r="I3115" i="61"/>
  <c r="I3114" i="61"/>
  <c r="I3113" i="61"/>
  <c r="I3111" i="61"/>
  <c r="I3110" i="61"/>
  <c r="I3109" i="61"/>
  <c r="I3108" i="61"/>
  <c r="I3107" i="61"/>
  <c r="I3106" i="61"/>
  <c r="I3105" i="61"/>
  <c r="I3104" i="61"/>
  <c r="I3103" i="61"/>
  <c r="I3102" i="61"/>
  <c r="I3101" i="61"/>
  <c r="I3100" i="61"/>
  <c r="I3099" i="61"/>
  <c r="I3098" i="61"/>
  <c r="I3097" i="61"/>
  <c r="I3096" i="61"/>
  <c r="I3095" i="61"/>
  <c r="I3094" i="61"/>
  <c r="I3093" i="61"/>
  <c r="I3092" i="61"/>
  <c r="I3091" i="61"/>
  <c r="I3090" i="61"/>
  <c r="I3089" i="61"/>
  <c r="I3088" i="61"/>
  <c r="I3087" i="61"/>
  <c r="I3086" i="61"/>
  <c r="I3084" i="61"/>
  <c r="I3083" i="61"/>
  <c r="I3082" i="61"/>
  <c r="I3081" i="61"/>
  <c r="I3080" i="61"/>
  <c r="I3079" i="61"/>
  <c r="I3078" i="61"/>
  <c r="I3077" i="61"/>
  <c r="I3076" i="61"/>
  <c r="I3075" i="61"/>
  <c r="I3074" i="61"/>
  <c r="I3073" i="61"/>
  <c r="I3072" i="61"/>
  <c r="I3071" i="61"/>
  <c r="I3070" i="61"/>
  <c r="I3069" i="61"/>
  <c r="I3068" i="61"/>
  <c r="I3067" i="61"/>
  <c r="I3066" i="61"/>
  <c r="I3065" i="61"/>
  <c r="I3064" i="61"/>
  <c r="I3063" i="61"/>
  <c r="I3062" i="61"/>
  <c r="I3061" i="61"/>
  <c r="I3060" i="61"/>
  <c r="I3059" i="61"/>
  <c r="I3058" i="61"/>
  <c r="I3057" i="61"/>
  <c r="I3056" i="61"/>
  <c r="I3055" i="61"/>
  <c r="I3054" i="61"/>
  <c r="I3053" i="61"/>
  <c r="I3052" i="61"/>
  <c r="I3051" i="61"/>
  <c r="I3050" i="61"/>
  <c r="I3049" i="61"/>
  <c r="I3048" i="61"/>
  <c r="I3047" i="61"/>
  <c r="I3046" i="61"/>
  <c r="I3045" i="61"/>
  <c r="I3044" i="61"/>
  <c r="I3043" i="61"/>
  <c r="I3042" i="61"/>
  <c r="I3041" i="61"/>
  <c r="I3039" i="61"/>
  <c r="I3038" i="61"/>
  <c r="I3037" i="61"/>
  <c r="I3036" i="61"/>
  <c r="I3035" i="61"/>
  <c r="I3034" i="61"/>
  <c r="I3033" i="61"/>
  <c r="I3032" i="61"/>
  <c r="I3031" i="61"/>
  <c r="I3030" i="61"/>
  <c r="I3029" i="61"/>
  <c r="I3028" i="61"/>
  <c r="I3027" i="61"/>
  <c r="I3026" i="61"/>
  <c r="I3025" i="61"/>
  <c r="I3024" i="61"/>
  <c r="I3023" i="61"/>
  <c r="I3022" i="61"/>
  <c r="I3021" i="61"/>
  <c r="I3020" i="61"/>
  <c r="I3019" i="61"/>
  <c r="I3018" i="61"/>
  <c r="I3017" i="61"/>
  <c r="I3016" i="61"/>
  <c r="I3015" i="61"/>
  <c r="I3014" i="61"/>
  <c r="I3013" i="61"/>
  <c r="I3012" i="61"/>
  <c r="I3011" i="61"/>
  <c r="I3010" i="61"/>
  <c r="I3009" i="61"/>
  <c r="I3008" i="61"/>
  <c r="I3007" i="61"/>
  <c r="I3006" i="61"/>
  <c r="I3005" i="61"/>
  <c r="I3004" i="61"/>
  <c r="I3003" i="61"/>
  <c r="I3002" i="61"/>
  <c r="I3001" i="61"/>
  <c r="I3000" i="61"/>
  <c r="I2999" i="61"/>
  <c r="I2998" i="61"/>
  <c r="I2997" i="61"/>
  <c r="I2996" i="61"/>
  <c r="I2995" i="61"/>
  <c r="I2994" i="61"/>
  <c r="I2993" i="61"/>
  <c r="I2992" i="61"/>
  <c r="I2991" i="61"/>
  <c r="I2990" i="61"/>
  <c r="I2989" i="61"/>
  <c r="I2988" i="61"/>
  <c r="I2987" i="61"/>
  <c r="I2986" i="61"/>
  <c r="I2985" i="61"/>
  <c r="I2984" i="61"/>
  <c r="I2983" i="61"/>
  <c r="I2982" i="61"/>
  <c r="I2981" i="61"/>
  <c r="I2980" i="61"/>
  <c r="I2979" i="61"/>
  <c r="I2978" i="61"/>
  <c r="I2977" i="61"/>
  <c r="I2976" i="61"/>
  <c r="I2975" i="61"/>
  <c r="I2974" i="61"/>
  <c r="I2973" i="61"/>
  <c r="I2972" i="61"/>
  <c r="I2971" i="61"/>
  <c r="I2970" i="61"/>
  <c r="I2969" i="61"/>
  <c r="I2968" i="61"/>
  <c r="I2967" i="61"/>
  <c r="I2966" i="61"/>
  <c r="I2965" i="61"/>
  <c r="I2964" i="61"/>
  <c r="I2963" i="61"/>
  <c r="I2962" i="61"/>
  <c r="I2961" i="61"/>
  <c r="I2960" i="61"/>
  <c r="I2959" i="61"/>
  <c r="I2958" i="61"/>
  <c r="I2957" i="61"/>
  <c r="I2956" i="61"/>
  <c r="I2955" i="61"/>
  <c r="I2954" i="61"/>
  <c r="I2953" i="61"/>
  <c r="I2952" i="61"/>
  <c r="I2951" i="61"/>
  <c r="I2950" i="61"/>
  <c r="I2949" i="61"/>
  <c r="I2948" i="61"/>
  <c r="I2947" i="61"/>
  <c r="I2946" i="61"/>
  <c r="I2945" i="61"/>
  <c r="I2944" i="61"/>
  <c r="I2943" i="61"/>
  <c r="I2942" i="61"/>
  <c r="I2941" i="61"/>
  <c r="I2940" i="61"/>
  <c r="I2939" i="61"/>
  <c r="I2938" i="61"/>
  <c r="I2937" i="61"/>
  <c r="I2936" i="61"/>
  <c r="I2935" i="61"/>
  <c r="I2934" i="61"/>
  <c r="I2933" i="61"/>
  <c r="I2932" i="61"/>
  <c r="I2931" i="61"/>
  <c r="I2930" i="61"/>
  <c r="I2929" i="61"/>
  <c r="I2928" i="61"/>
  <c r="I2926" i="61"/>
  <c r="I2925" i="61"/>
  <c r="I2924" i="61"/>
  <c r="I2923" i="61"/>
  <c r="I2922" i="61"/>
  <c r="I2921" i="61"/>
  <c r="I2920" i="61"/>
  <c r="I2919" i="61"/>
  <c r="I2918" i="61"/>
  <c r="I2917" i="61"/>
  <c r="I2915" i="61"/>
  <c r="I2914" i="61"/>
  <c r="I2913" i="61"/>
  <c r="I2912" i="61"/>
  <c r="I2911" i="61"/>
  <c r="I2910" i="61"/>
  <c r="I2908" i="61"/>
  <c r="I2907" i="61"/>
  <c r="I2906" i="61"/>
  <c r="I2905" i="61"/>
  <c r="I2904" i="61"/>
  <c r="I2903" i="61"/>
  <c r="I2902" i="61"/>
  <c r="I2901" i="61"/>
  <c r="I2900" i="61"/>
  <c r="I2899" i="61"/>
  <c r="I2898" i="61"/>
  <c r="I2897" i="61"/>
  <c r="I2896" i="61"/>
  <c r="I2895" i="61"/>
  <c r="I2894" i="61"/>
  <c r="I2893" i="61"/>
  <c r="I2892" i="61"/>
  <c r="I2891" i="61"/>
  <c r="I2890" i="61"/>
  <c r="I2889" i="61"/>
  <c r="I2888" i="61"/>
  <c r="I2887" i="61"/>
  <c r="I2886" i="61"/>
  <c r="I2885" i="61"/>
  <c r="I2884" i="61"/>
  <c r="I2883" i="61"/>
  <c r="I2882" i="61"/>
  <c r="I2881" i="61"/>
  <c r="I2880" i="61"/>
  <c r="I2879" i="61"/>
  <c r="I2878" i="61"/>
  <c r="I2877" i="61"/>
  <c r="I2876" i="61"/>
  <c r="I2875" i="61"/>
  <c r="I2874" i="61"/>
  <c r="I2873" i="61"/>
  <c r="I2872" i="61"/>
  <c r="I2871" i="61"/>
  <c r="I2870" i="61"/>
  <c r="I2869" i="61"/>
  <c r="I2868" i="61"/>
  <c r="I2867" i="61"/>
  <c r="I2866" i="61"/>
  <c r="I2865" i="61"/>
  <c r="I2864" i="61"/>
  <c r="I2863" i="61"/>
  <c r="I2862" i="61"/>
  <c r="I2861" i="61"/>
  <c r="I2860" i="61"/>
  <c r="I2859" i="61"/>
  <c r="I2858" i="61"/>
  <c r="I2857" i="61"/>
  <c r="I2856" i="61"/>
  <c r="I2855" i="61"/>
  <c r="I2854" i="61"/>
  <c r="I2853" i="61"/>
  <c r="I2852" i="61"/>
  <c r="I2851" i="61"/>
  <c r="I2850" i="61"/>
  <c r="I2849" i="61"/>
  <c r="I2848" i="61"/>
  <c r="I2847" i="61"/>
  <c r="I2846" i="61"/>
  <c r="I2845" i="61"/>
  <c r="I2844" i="61"/>
  <c r="I2843" i="61"/>
  <c r="I2842" i="61"/>
  <c r="I2841" i="61"/>
  <c r="I2840" i="61"/>
  <c r="I2839" i="61"/>
  <c r="I2838" i="61"/>
  <c r="I2837" i="61"/>
  <c r="I2836" i="61"/>
  <c r="I2835" i="61"/>
  <c r="I2834" i="61"/>
  <c r="I2833" i="61"/>
  <c r="I2832" i="61"/>
  <c r="I2831" i="61"/>
  <c r="I2830" i="61"/>
  <c r="I2829" i="61"/>
  <c r="I2828" i="61"/>
  <c r="I2827" i="61"/>
  <c r="I2826" i="61"/>
  <c r="I2825" i="61"/>
  <c r="I2824" i="61"/>
  <c r="I2823" i="61"/>
  <c r="I2822" i="61"/>
  <c r="I2821" i="61"/>
  <c r="I2820" i="61"/>
  <c r="I2819" i="61"/>
  <c r="I2818" i="61"/>
  <c r="I2817" i="61"/>
  <c r="I2816" i="61"/>
  <c r="I2815" i="61"/>
  <c r="I2814" i="61"/>
  <c r="I2813" i="61"/>
  <c r="I2812" i="61"/>
  <c r="I2811" i="61"/>
  <c r="I2810" i="61"/>
  <c r="I2809" i="61"/>
  <c r="I2808" i="61"/>
  <c r="I2807" i="61"/>
  <c r="I2806" i="61"/>
  <c r="I2805" i="61"/>
  <c r="I2804" i="61"/>
  <c r="I2803" i="61"/>
  <c r="I2802" i="61"/>
  <c r="I2801" i="61"/>
  <c r="I2800" i="61"/>
  <c r="I2799" i="61"/>
  <c r="I2798" i="61"/>
  <c r="I2797" i="61"/>
  <c r="I2796" i="61"/>
  <c r="I2794" i="61"/>
  <c r="I2793" i="61"/>
  <c r="I2792" i="61"/>
  <c r="I2791" i="61"/>
  <c r="I2790" i="61"/>
  <c r="I2789" i="61"/>
  <c r="I2788" i="61"/>
  <c r="I2787" i="61"/>
  <c r="I2786" i="61"/>
  <c r="I2785" i="61"/>
  <c r="I2784" i="61"/>
  <c r="I2783" i="61"/>
  <c r="I2782" i="61"/>
  <c r="I2781" i="61"/>
  <c r="I2780" i="61"/>
  <c r="I2779" i="61"/>
  <c r="I2778" i="61"/>
  <c r="I2777" i="61"/>
  <c r="I2776" i="61"/>
  <c r="I2775" i="61"/>
  <c r="I2774" i="61"/>
  <c r="I2772" i="61"/>
  <c r="I2771" i="61"/>
  <c r="I2770" i="61"/>
  <c r="I2769" i="61"/>
  <c r="I2768" i="61"/>
  <c r="I2767" i="61"/>
  <c r="I2766" i="61"/>
  <c r="I2765" i="61"/>
  <c r="I2764" i="61"/>
  <c r="I2763" i="61"/>
  <c r="I2762" i="61"/>
  <c r="I2761" i="61"/>
  <c r="I2760" i="61"/>
  <c r="I2759" i="61"/>
  <c r="I2758" i="61"/>
  <c r="I2757" i="61"/>
  <c r="I2756" i="61"/>
  <c r="I2755" i="61"/>
  <c r="I2754" i="61"/>
  <c r="I2753" i="61"/>
  <c r="I2752" i="61"/>
  <c r="I2751" i="61"/>
  <c r="I2750" i="61"/>
  <c r="I2749" i="61"/>
  <c r="I2748" i="61"/>
  <c r="I2747" i="61"/>
  <c r="I2745" i="61"/>
  <c r="I2744" i="61"/>
  <c r="I2743" i="61"/>
  <c r="I2742" i="61"/>
  <c r="I2741" i="61"/>
  <c r="I2740" i="61"/>
  <c r="I2739" i="61"/>
  <c r="I2738" i="61"/>
  <c r="I2737" i="61"/>
  <c r="I2736" i="61"/>
  <c r="I2735" i="61"/>
  <c r="I2734" i="61"/>
  <c r="I2733" i="61"/>
  <c r="I2732" i="61"/>
  <c r="I2731" i="61"/>
  <c r="I2730" i="61"/>
  <c r="I2729" i="61"/>
  <c r="I2728" i="61"/>
  <c r="I2727" i="61"/>
  <c r="I2726" i="61"/>
  <c r="I2725" i="61"/>
  <c r="I2724" i="61"/>
  <c r="I2723" i="61"/>
  <c r="I2722" i="61"/>
  <c r="I2721" i="61"/>
  <c r="I2720" i="61"/>
  <c r="I2719" i="61"/>
  <c r="I2718" i="61"/>
  <c r="I2717" i="61"/>
  <c r="I2716" i="61"/>
  <c r="I2715" i="61"/>
  <c r="I2714" i="61"/>
  <c r="I2713" i="61"/>
  <c r="I2712" i="61"/>
  <c r="I2711" i="61"/>
  <c r="I2710" i="61"/>
  <c r="I2709" i="61"/>
  <c r="I2708" i="61"/>
  <c r="I2707" i="61"/>
  <c r="I2706" i="61"/>
  <c r="I2705" i="61"/>
  <c r="I2704" i="61"/>
  <c r="I2703" i="61"/>
  <c r="I2702" i="61"/>
  <c r="I2701" i="61"/>
  <c r="I2700" i="61"/>
  <c r="I2699" i="61"/>
  <c r="I2698" i="61"/>
  <c r="I2697" i="61"/>
  <c r="I2696" i="61"/>
  <c r="I2695" i="61"/>
  <c r="I2694" i="61"/>
  <c r="I2693" i="61"/>
  <c r="I2692" i="61"/>
  <c r="I2691" i="61"/>
  <c r="I2690" i="61"/>
  <c r="I2689" i="61"/>
  <c r="I2688" i="61"/>
  <c r="I2687" i="61"/>
  <c r="I2686" i="61"/>
  <c r="I2685" i="61"/>
  <c r="I2684" i="61"/>
  <c r="I2683" i="61"/>
  <c r="I2682" i="61"/>
  <c r="I2681" i="61"/>
  <c r="I2679" i="61"/>
  <c r="I2678" i="61"/>
  <c r="I2677" i="61"/>
  <c r="I2676" i="61"/>
  <c r="I2675" i="61"/>
  <c r="I2673" i="61"/>
  <c r="I2672" i="61"/>
  <c r="I2671" i="61"/>
  <c r="I2670" i="61"/>
  <c r="I2669" i="61"/>
  <c r="I2668" i="61"/>
  <c r="I2667" i="61"/>
  <c r="I2666" i="61"/>
  <c r="I2665" i="61"/>
  <c r="I2664" i="61"/>
  <c r="I2663" i="61"/>
  <c r="I2662" i="61"/>
  <c r="I2661" i="61"/>
  <c r="I2659" i="61"/>
  <c r="I2658" i="61"/>
  <c r="I2657" i="61"/>
  <c r="I2656" i="61"/>
  <c r="I2655" i="61"/>
  <c r="I2654" i="61"/>
  <c r="I2653" i="61"/>
  <c r="I2652" i="61"/>
  <c r="I2651" i="61"/>
  <c r="I2650" i="61"/>
  <c r="I2649" i="61"/>
  <c r="I2648" i="61"/>
  <c r="I2647" i="61"/>
  <c r="I2646" i="61"/>
  <c r="I2645" i="61"/>
  <c r="I2644" i="61"/>
  <c r="I2643" i="61"/>
  <c r="I2642" i="61"/>
  <c r="I2640" i="61"/>
  <c r="I2639" i="61"/>
  <c r="I2638" i="61"/>
  <c r="I2637" i="61"/>
  <c r="I2636" i="61"/>
  <c r="I2635" i="61"/>
  <c r="I2634" i="61"/>
  <c r="I2633" i="61"/>
  <c r="I2632" i="61"/>
  <c r="I2631" i="61"/>
  <c r="I2630" i="61"/>
  <c r="I2629" i="61"/>
  <c r="I2628" i="61"/>
  <c r="I2627" i="61"/>
  <c r="I2626" i="61"/>
  <c r="I2625" i="61"/>
  <c r="I2624" i="61"/>
  <c r="I2623" i="61"/>
  <c r="I2622" i="61"/>
  <c r="I2621" i="61"/>
  <c r="I2620" i="61"/>
  <c r="I2618" i="61"/>
  <c r="I2617" i="61"/>
  <c r="I2616" i="61"/>
  <c r="I2615" i="61"/>
  <c r="I2614" i="61"/>
  <c r="I2613" i="61"/>
  <c r="I2612" i="61"/>
  <c r="I2611" i="61"/>
  <c r="I2610" i="61"/>
  <c r="I2609" i="61"/>
  <c r="I2608" i="61"/>
  <c r="I2607" i="61"/>
  <c r="I2606" i="61"/>
  <c r="I2605" i="61"/>
  <c r="I2604" i="61"/>
  <c r="I2603" i="61"/>
  <c r="I2602" i="61"/>
  <c r="I2601" i="61"/>
  <c r="I2600" i="61"/>
  <c r="I2599" i="61"/>
  <c r="I2598" i="61"/>
  <c r="I2597" i="61"/>
  <c r="I2596" i="61"/>
  <c r="I2595" i="61"/>
  <c r="I2594" i="61"/>
  <c r="I2593" i="61"/>
  <c r="I2592" i="61"/>
  <c r="I2591" i="61"/>
  <c r="I2590" i="61"/>
  <c r="I2589" i="61"/>
  <c r="I2588" i="61"/>
  <c r="I2587" i="61"/>
  <c r="I2586" i="61"/>
  <c r="I2585" i="61"/>
  <c r="I2584" i="61"/>
  <c r="I2583" i="61"/>
  <c r="I2582" i="61"/>
  <c r="I2581" i="61"/>
  <c r="I2580" i="61"/>
  <c r="I2579" i="61"/>
  <c r="I2578" i="61"/>
  <c r="I2577" i="61"/>
  <c r="I2576" i="61"/>
  <c r="I2575" i="61"/>
  <c r="I2574" i="61"/>
  <c r="I2573" i="61"/>
  <c r="I2572" i="61"/>
  <c r="I2571" i="61"/>
  <c r="I2570" i="61"/>
  <c r="I2569" i="61"/>
  <c r="I2568" i="61"/>
  <c r="I2567" i="61"/>
  <c r="I2566" i="61"/>
  <c r="I2565" i="61"/>
  <c r="I2564" i="61"/>
  <c r="I2563" i="61"/>
  <c r="I2562" i="61"/>
  <c r="I2561" i="61"/>
  <c r="I2560" i="61"/>
  <c r="I2559" i="61"/>
  <c r="I2558" i="61"/>
  <c r="I2557" i="61"/>
  <c r="I2556" i="61"/>
  <c r="I2555" i="61"/>
  <c r="I2554" i="61"/>
  <c r="I2553" i="61"/>
  <c r="I2552" i="61"/>
  <c r="I2551" i="61"/>
  <c r="I2550" i="61"/>
  <c r="I2549" i="61"/>
  <c r="I2548" i="61"/>
  <c r="I2547" i="61"/>
  <c r="I2546" i="61"/>
  <c r="I2545" i="61"/>
  <c r="I2544" i="61"/>
  <c r="I2543" i="61"/>
  <c r="I2542" i="61"/>
  <c r="I2541" i="61"/>
  <c r="I2540" i="61"/>
  <c r="I2539" i="61"/>
  <c r="I2538" i="61"/>
  <c r="I2537" i="61"/>
  <c r="I2536" i="61"/>
  <c r="I2535" i="61"/>
  <c r="I2534" i="61"/>
  <c r="I2533" i="61"/>
  <c r="I2531" i="61"/>
  <c r="I2530" i="61"/>
  <c r="I2529" i="61"/>
  <c r="I2528" i="61"/>
  <c r="I2527" i="61"/>
  <c r="I2526" i="61"/>
  <c r="I2525" i="61"/>
  <c r="I2524" i="61"/>
  <c r="I2523" i="61"/>
  <c r="I2522" i="61"/>
  <c r="I2521" i="61"/>
  <c r="I2520" i="61"/>
  <c r="I2519" i="61"/>
  <c r="I2518" i="61"/>
  <c r="I2517" i="61"/>
  <c r="I2516" i="61"/>
  <c r="I2515" i="61"/>
  <c r="I2514" i="61"/>
  <c r="I2513" i="61"/>
  <c r="I2512" i="61"/>
  <c r="I2511" i="61"/>
  <c r="I2510" i="61"/>
  <c r="I2509" i="61"/>
  <c r="I2508" i="61"/>
  <c r="I2507" i="61"/>
  <c r="I2506" i="61"/>
  <c r="I2505" i="61"/>
  <c r="I2504" i="61"/>
  <c r="I2503" i="61"/>
  <c r="I2502" i="61"/>
  <c r="I2501" i="61"/>
  <c r="I2500" i="61"/>
  <c r="I2499" i="61"/>
  <c r="I2498" i="61"/>
  <c r="I2497" i="61"/>
  <c r="I2496" i="61"/>
  <c r="I2495" i="61"/>
  <c r="I2494" i="61"/>
  <c r="I2493" i="61"/>
  <c r="I2492" i="61"/>
  <c r="I2491" i="61"/>
  <c r="I2490" i="61"/>
  <c r="I2489" i="61"/>
  <c r="I2488" i="61"/>
  <c r="I2487" i="61"/>
  <c r="I2486" i="61"/>
  <c r="I2485" i="61"/>
  <c r="I2484" i="61"/>
  <c r="I2483" i="61"/>
  <c r="I2482" i="61"/>
  <c r="I2481" i="61"/>
  <c r="I2480" i="61"/>
  <c r="I2479" i="61"/>
  <c r="I2478" i="61"/>
  <c r="I2477" i="61"/>
  <c r="I2476" i="61"/>
  <c r="I2475" i="61"/>
  <c r="I2474" i="61"/>
  <c r="I2473" i="61"/>
  <c r="I2472" i="61"/>
  <c r="I2471" i="61"/>
  <c r="I2470" i="61"/>
  <c r="I2469" i="61"/>
  <c r="I2468" i="61"/>
  <c r="I2467" i="61"/>
  <c r="I2466" i="61"/>
  <c r="I2465" i="61"/>
  <c r="I2464" i="61"/>
  <c r="I2463" i="61"/>
  <c r="I2462" i="61"/>
  <c r="I2461" i="61"/>
  <c r="I2460" i="61"/>
  <c r="I2459" i="61"/>
  <c r="I2458" i="61"/>
  <c r="I2457" i="61"/>
  <c r="I2456" i="61"/>
  <c r="I2455" i="61"/>
  <c r="I2454" i="61"/>
  <c r="I2453" i="61"/>
  <c r="I2452" i="61"/>
  <c r="I2451" i="61"/>
  <c r="I2450" i="61"/>
  <c r="I2449" i="61"/>
  <c r="I2448" i="61"/>
  <c r="I2447" i="61"/>
  <c r="I2446" i="61"/>
  <c r="I2445" i="61"/>
  <c r="I2444" i="61"/>
  <c r="I2443" i="61"/>
  <c r="I2442" i="61"/>
  <c r="I2441" i="61"/>
  <c r="I2440" i="61"/>
  <c r="I2439" i="61"/>
  <c r="I2438" i="61"/>
  <c r="I2437" i="61"/>
  <c r="I2436" i="61"/>
  <c r="I2435" i="61"/>
  <c r="I2434" i="61"/>
  <c r="I2433" i="61"/>
  <c r="I2432" i="61"/>
  <c r="I2431" i="61"/>
  <c r="I2430" i="61"/>
  <c r="I2429" i="61"/>
  <c r="I2428" i="61"/>
  <c r="I2427" i="61"/>
  <c r="I2426" i="61"/>
  <c r="I2425" i="61"/>
  <c r="I2424" i="61"/>
  <c r="I2423" i="61"/>
  <c r="I2422" i="61"/>
  <c r="I2421" i="61"/>
  <c r="I2420" i="61"/>
  <c r="I2418" i="61"/>
  <c r="I2417" i="61"/>
  <c r="I2416" i="61"/>
  <c r="I2415" i="61"/>
  <c r="I2414" i="61"/>
  <c r="I2413" i="61"/>
  <c r="I2412" i="61"/>
  <c r="I2411" i="61"/>
  <c r="I2410" i="61"/>
  <c r="I2409" i="61"/>
  <c r="I2408" i="61"/>
  <c r="I2407" i="61"/>
  <c r="I2406" i="61"/>
  <c r="I2405" i="61"/>
  <c r="I2404" i="61"/>
  <c r="I2403" i="61"/>
  <c r="I2402" i="61"/>
  <c r="I2401" i="61"/>
  <c r="I2400" i="61"/>
  <c r="I2399" i="61"/>
  <c r="I2398" i="61"/>
  <c r="I2397" i="61"/>
  <c r="I2396" i="61"/>
  <c r="I2395" i="61"/>
  <c r="I2394" i="61"/>
  <c r="I2393" i="61"/>
  <c r="I2392" i="61"/>
  <c r="I2391" i="61"/>
  <c r="I2389" i="61"/>
  <c r="I2388" i="61"/>
  <c r="I2387" i="61"/>
  <c r="I2386" i="61"/>
  <c r="I2385" i="61"/>
  <c r="I2384" i="61"/>
  <c r="I2383" i="61"/>
  <c r="I2382" i="61"/>
  <c r="I2381" i="61"/>
  <c r="I2380" i="61"/>
  <c r="I2379" i="61"/>
  <c r="I2378" i="61"/>
  <c r="I2377" i="61"/>
  <c r="I2376" i="61"/>
  <c r="I2375" i="61"/>
  <c r="I2374" i="61"/>
  <c r="I2373" i="61"/>
  <c r="I2372" i="61"/>
  <c r="I2371" i="61"/>
  <c r="I2370" i="61"/>
  <c r="I2369" i="61"/>
  <c r="I2368" i="61"/>
  <c r="I2366" i="61"/>
  <c r="I2365" i="61"/>
  <c r="I2364" i="61"/>
  <c r="I2363" i="61"/>
  <c r="I2362" i="61"/>
  <c r="I2361" i="61"/>
  <c r="I2360" i="61"/>
  <c r="I2359" i="61"/>
  <c r="I2358" i="61"/>
  <c r="I2357" i="61"/>
  <c r="I2356" i="61"/>
  <c r="I2355" i="61"/>
  <c r="I2354" i="61"/>
  <c r="I2353" i="61"/>
  <c r="I2351" i="61"/>
  <c r="I2350" i="61"/>
  <c r="I2349" i="61"/>
  <c r="I2348" i="61"/>
  <c r="I2347" i="61"/>
  <c r="I2346" i="61"/>
  <c r="I2345" i="61"/>
  <c r="I2344" i="61"/>
  <c r="I2343" i="61"/>
  <c r="I2341" i="61"/>
  <c r="I2340" i="61"/>
  <c r="I2339" i="61"/>
  <c r="I2338" i="61"/>
  <c r="I2337" i="61"/>
  <c r="I2336" i="61"/>
  <c r="I2335" i="61"/>
  <c r="I2334" i="61"/>
  <c r="I2333" i="61"/>
  <c r="I2332" i="61"/>
  <c r="I2331" i="61"/>
  <c r="I2330" i="61"/>
  <c r="I2329" i="61"/>
  <c r="I2328" i="61"/>
  <c r="I2327" i="61"/>
  <c r="I2326" i="61"/>
  <c r="I2325" i="61"/>
  <c r="I2324" i="61"/>
  <c r="I2323" i="61"/>
  <c r="I2322" i="61"/>
  <c r="I2321" i="61"/>
  <c r="I2319" i="61"/>
  <c r="I2318" i="61"/>
  <c r="I2317" i="61"/>
  <c r="I2316" i="61"/>
  <c r="I2315" i="61"/>
  <c r="I2314" i="61"/>
  <c r="I2313" i="61"/>
  <c r="I2312" i="61"/>
  <c r="I2311" i="61"/>
  <c r="I2310" i="61"/>
  <c r="I2309" i="61"/>
  <c r="I2308" i="61"/>
  <c r="I2306" i="61"/>
  <c r="I2305" i="61"/>
  <c r="I2304" i="61"/>
  <c r="I2303" i="61"/>
  <c r="I2302" i="61"/>
  <c r="I2301" i="61"/>
  <c r="I2300" i="61"/>
  <c r="I2299" i="61"/>
  <c r="I2298" i="61"/>
  <c r="I2297" i="61"/>
  <c r="I2296" i="61"/>
  <c r="I2295" i="61"/>
  <c r="I2294" i="61"/>
  <c r="I2290" i="61"/>
  <c r="I2289" i="61"/>
  <c r="I2288" i="61"/>
  <c r="I2287" i="61"/>
  <c r="I2286" i="61"/>
  <c r="I2285" i="61"/>
  <c r="I2284" i="61"/>
  <c r="I2283" i="61"/>
  <c r="I2282" i="61"/>
  <c r="I2280" i="61"/>
  <c r="I2279" i="61"/>
  <c r="I2278" i="61"/>
  <c r="I2277" i="61"/>
  <c r="I2276" i="61"/>
  <c r="I2275" i="61"/>
  <c r="I2274" i="61"/>
  <c r="I2273" i="61"/>
  <c r="I2272" i="61"/>
  <c r="I2271" i="61"/>
  <c r="I2270" i="61"/>
  <c r="I2269" i="61"/>
  <c r="I2268" i="61"/>
  <c r="I2266" i="61"/>
  <c r="I2265" i="61"/>
  <c r="I2264" i="61"/>
  <c r="I2263" i="61"/>
  <c r="I2262" i="61"/>
  <c r="I2261" i="61"/>
  <c r="I2260" i="61"/>
  <c r="I2259" i="61"/>
  <c r="I2258" i="61"/>
  <c r="I2256" i="61"/>
  <c r="I2255" i="61"/>
  <c r="I2254" i="61"/>
  <c r="I2253" i="61"/>
  <c r="I2252" i="61"/>
  <c r="I2251" i="61"/>
  <c r="I2250" i="61"/>
  <c r="I2249" i="61"/>
  <c r="I2248" i="61"/>
  <c r="I2247" i="61"/>
  <c r="I2246" i="61"/>
  <c r="I2245" i="61"/>
  <c r="I2244" i="61"/>
  <c r="I2243" i="61"/>
  <c r="I2242" i="61"/>
  <c r="I2241" i="61"/>
  <c r="I2240" i="61"/>
  <c r="I2239" i="61"/>
  <c r="I2238" i="61"/>
  <c r="I2236" i="61"/>
  <c r="I2235" i="61"/>
  <c r="I2234" i="61"/>
  <c r="I2233" i="61"/>
  <c r="I2232" i="61"/>
  <c r="I2231" i="61"/>
  <c r="I2229" i="61"/>
  <c r="I2228" i="61"/>
  <c r="I2227" i="61"/>
  <c r="I2226" i="61"/>
  <c r="I2225" i="61"/>
  <c r="I2224" i="61"/>
  <c r="I2223" i="61"/>
  <c r="I2222" i="61"/>
  <c r="I2221" i="61"/>
  <c r="I2220" i="61"/>
  <c r="I2219" i="61"/>
  <c r="I2218" i="61"/>
  <c r="I2217" i="61"/>
  <c r="I2216" i="61"/>
  <c r="I2215" i="61"/>
  <c r="I2214" i="61"/>
  <c r="I2213" i="61"/>
  <c r="I2212" i="61"/>
  <c r="I2211" i="61"/>
  <c r="I2210" i="61"/>
  <c r="I2209" i="61"/>
  <c r="I2208" i="61"/>
  <c r="I2207" i="61"/>
  <c r="I2206" i="61"/>
  <c r="I2205" i="61"/>
  <c r="I2204" i="61"/>
  <c r="I2203" i="61"/>
  <c r="I2202" i="61"/>
  <c r="I2201" i="61"/>
  <c r="I2200" i="61"/>
  <c r="I2199" i="61"/>
  <c r="I2198" i="61"/>
  <c r="I2197" i="61"/>
  <c r="I2196" i="61"/>
  <c r="I2195" i="61"/>
  <c r="I2194" i="61"/>
  <c r="I2193" i="61"/>
  <c r="I2192" i="61"/>
  <c r="I2191" i="61"/>
  <c r="I2190" i="61"/>
  <c r="I2189" i="61"/>
  <c r="I2187" i="61"/>
  <c r="I2186" i="61"/>
  <c r="I2185" i="61"/>
  <c r="I2184" i="61"/>
  <c r="I2183" i="61"/>
  <c r="I2182" i="61"/>
  <c r="I2181" i="61"/>
  <c r="I2180" i="61"/>
  <c r="I2179" i="61"/>
  <c r="I2178" i="61"/>
  <c r="I2177" i="61"/>
  <c r="I2176" i="61"/>
  <c r="I2175" i="61"/>
  <c r="I2174" i="61"/>
  <c r="I2173" i="61"/>
  <c r="I2172" i="61"/>
  <c r="I2171" i="61"/>
  <c r="I2170" i="61"/>
  <c r="I2169" i="61"/>
  <c r="I2168" i="61"/>
  <c r="I2167" i="61"/>
  <c r="I2166" i="61"/>
  <c r="I2165" i="61"/>
  <c r="I2164" i="61"/>
  <c r="I2163" i="61"/>
  <c r="I2162" i="61"/>
  <c r="I2161" i="61"/>
  <c r="I2159" i="61"/>
  <c r="I2157" i="61"/>
  <c r="I2156" i="61"/>
  <c r="I2155" i="61"/>
  <c r="I2153" i="61"/>
  <c r="I2152" i="61"/>
  <c r="I2151" i="61"/>
  <c r="I2150" i="61"/>
  <c r="I2149" i="61"/>
  <c r="I2148" i="61"/>
  <c r="I2147" i="61"/>
  <c r="I2146" i="61"/>
  <c r="I2145" i="61"/>
  <c r="I2144" i="61"/>
  <c r="I2143" i="61"/>
  <c r="I2142" i="61"/>
  <c r="I2141" i="61"/>
  <c r="I2140" i="61"/>
  <c r="I2139" i="61"/>
  <c r="I2138" i="61"/>
  <c r="I2137" i="61"/>
  <c r="I2136" i="61"/>
  <c r="I2134" i="61"/>
  <c r="I2133" i="61"/>
  <c r="I2132" i="61"/>
  <c r="I2131" i="61"/>
  <c r="I2130" i="61"/>
  <c r="I2129" i="61"/>
  <c r="I2128" i="61"/>
  <c r="I2127" i="61"/>
  <c r="I2126" i="61"/>
  <c r="I2125" i="61"/>
  <c r="I2124" i="61"/>
  <c r="I2123" i="61"/>
  <c r="I2121" i="61"/>
  <c r="I2120" i="61"/>
  <c r="I2119" i="61"/>
  <c r="I2118" i="61"/>
  <c r="I2117" i="61"/>
  <c r="I2116" i="61"/>
  <c r="I2115" i="61"/>
  <c r="I2114" i="61"/>
  <c r="I2113" i="61"/>
  <c r="I2112" i="61"/>
  <c r="I2111" i="61"/>
  <c r="I2110" i="61"/>
  <c r="I2109" i="61"/>
  <c r="I2108" i="61"/>
  <c r="I2107" i="61"/>
  <c r="I2106" i="61"/>
  <c r="I2105" i="61"/>
  <c r="I2104" i="61"/>
  <c r="I2103" i="61"/>
  <c r="I2102" i="61"/>
  <c r="I2101" i="61"/>
  <c r="I2100" i="61"/>
  <c r="I2099" i="61"/>
  <c r="I2097" i="61"/>
  <c r="I2096" i="61"/>
  <c r="I2095" i="61"/>
  <c r="I2094" i="61"/>
  <c r="I2093" i="61"/>
  <c r="I2092" i="61"/>
  <c r="I2091" i="61"/>
  <c r="I2090" i="61"/>
  <c r="I2089" i="61"/>
  <c r="I2088" i="61"/>
  <c r="I2087" i="61"/>
  <c r="I2086" i="61"/>
  <c r="I2085" i="61"/>
  <c r="I2084" i="61"/>
  <c r="I2083" i="61"/>
  <c r="I2082" i="61"/>
  <c r="I2081" i="61"/>
  <c r="I2080" i="61"/>
  <c r="I2079" i="61"/>
  <c r="I2078" i="61"/>
  <c r="I2077" i="61"/>
  <c r="I2076" i="61"/>
  <c r="I2073" i="61"/>
  <c r="I2072" i="61"/>
  <c r="I2071" i="61"/>
  <c r="I2070" i="61"/>
  <c r="I2069" i="61"/>
  <c r="I2068" i="61"/>
  <c r="I2067" i="61"/>
  <c r="I2066" i="61"/>
  <c r="I2065" i="61"/>
  <c r="I2064" i="61"/>
  <c r="I2061" i="61"/>
  <c r="I2060" i="61"/>
  <c r="I2059" i="61"/>
  <c r="I2058" i="61"/>
  <c r="I2057" i="61"/>
  <c r="I2056" i="61"/>
  <c r="I2055" i="61"/>
  <c r="I2054" i="61"/>
  <c r="I2053" i="61"/>
  <c r="I2052" i="61"/>
  <c r="I2051" i="61"/>
  <c r="I2050" i="61"/>
  <c r="I2049" i="61"/>
  <c r="I2048" i="61"/>
  <c r="I2047" i="61"/>
  <c r="I2046" i="61"/>
  <c r="I2045" i="61"/>
  <c r="I2044" i="61"/>
  <c r="I2043" i="61"/>
  <c r="I2042" i="61"/>
  <c r="I2041" i="61"/>
  <c r="I2040" i="61"/>
  <c r="I2038" i="61"/>
  <c r="I2037" i="61"/>
  <c r="I2036" i="61"/>
  <c r="I2035" i="61"/>
  <c r="I2034" i="61"/>
  <c r="I2033" i="61"/>
  <c r="I2032" i="61"/>
  <c r="I2031" i="61"/>
  <c r="I2030" i="61"/>
  <c r="I2029" i="61"/>
  <c r="I2028" i="61"/>
  <c r="I2027" i="61"/>
  <c r="I2026" i="61"/>
  <c r="I2025" i="61"/>
  <c r="I2024" i="61"/>
  <c r="I2023" i="61"/>
  <c r="I2022" i="61"/>
  <c r="I2021" i="61"/>
  <c r="I2020" i="61"/>
  <c r="I2019" i="61"/>
  <c r="I2018" i="61"/>
  <c r="I2017" i="61"/>
  <c r="I2016" i="61"/>
  <c r="I2015" i="61"/>
  <c r="I2014" i="61"/>
  <c r="I2013" i="61"/>
  <c r="I2012" i="61"/>
  <c r="I2011" i="61"/>
  <c r="I2009" i="61"/>
  <c r="I2008" i="61"/>
  <c r="I2007" i="61"/>
  <c r="I2006" i="61"/>
  <c r="I2005" i="61"/>
  <c r="I2004" i="61"/>
  <c r="I2003" i="61"/>
  <c r="I2002" i="61"/>
  <c r="I2001" i="61"/>
  <c r="I2000" i="61"/>
  <c r="I1999" i="61"/>
  <c r="I1998" i="61"/>
  <c r="I1997" i="61"/>
  <c r="I1996" i="61"/>
  <c r="I1995" i="61"/>
  <c r="I1994" i="61"/>
  <c r="I1993" i="61"/>
  <c r="I1992" i="61"/>
  <c r="I1991" i="61"/>
  <c r="I1990" i="61"/>
  <c r="I1989" i="61"/>
  <c r="I1988" i="61"/>
  <c r="I1987" i="61"/>
  <c r="I1986" i="61"/>
  <c r="I1985" i="61"/>
  <c r="I1984" i="61"/>
  <c r="I1982" i="61"/>
  <c r="I1980" i="61"/>
  <c r="I1979" i="61"/>
  <c r="I1978" i="61"/>
  <c r="I1977" i="61"/>
  <c r="I1976" i="61"/>
  <c r="I1975" i="61"/>
  <c r="I1974" i="61"/>
  <c r="I1973" i="61"/>
  <c r="I1972" i="61"/>
  <c r="I1971" i="61"/>
  <c r="I1970" i="61"/>
  <c r="I1969" i="61"/>
  <c r="I1968" i="61"/>
  <c r="I1967" i="61"/>
  <c r="I1966" i="61"/>
  <c r="I1965" i="61"/>
  <c r="I1964" i="61"/>
  <c r="I1963" i="61"/>
  <c r="I1962" i="61"/>
  <c r="I1961" i="61"/>
  <c r="I1960" i="61"/>
  <c r="I1959" i="61"/>
  <c r="I1958" i="61"/>
  <c r="I1957" i="61"/>
  <c r="I1956" i="61"/>
  <c r="I1955" i="61"/>
  <c r="I1954" i="61"/>
  <c r="I1953" i="61"/>
  <c r="I1952" i="61"/>
  <c r="I1951" i="61"/>
  <c r="I1950" i="61"/>
  <c r="I1949" i="61"/>
  <c r="I1948" i="61"/>
  <c r="I1947" i="61"/>
  <c r="I1946" i="61"/>
  <c r="I1945" i="61"/>
  <c r="I1944" i="61"/>
  <c r="I1943" i="61"/>
  <c r="I1942" i="61"/>
  <c r="I1941" i="61"/>
  <c r="I1940" i="61"/>
  <c r="I1939" i="61"/>
  <c r="I1938" i="61"/>
  <c r="I1937" i="61"/>
  <c r="I1936" i="61"/>
  <c r="I1935" i="61"/>
  <c r="I1934" i="61"/>
  <c r="I1933" i="61"/>
  <c r="I1932" i="61"/>
  <c r="I1931" i="61"/>
  <c r="I1930" i="61"/>
  <c r="I1929" i="61"/>
  <c r="I1928" i="61"/>
  <c r="I1927" i="61"/>
  <c r="I1926" i="61"/>
  <c r="I1925" i="61"/>
  <c r="I1924" i="61"/>
  <c r="I1923" i="61"/>
  <c r="I1922" i="61"/>
  <c r="I1921" i="61"/>
  <c r="I1920" i="61"/>
  <c r="I1919" i="61"/>
  <c r="I1918" i="61"/>
  <c r="I1917" i="61"/>
  <c r="I1916" i="61"/>
  <c r="I1915" i="61"/>
  <c r="I1914" i="61"/>
  <c r="I1913" i="61"/>
  <c r="I1912" i="61"/>
  <c r="I1911" i="61"/>
  <c r="I1910" i="61"/>
  <c r="I1909" i="61"/>
  <c r="I1908" i="61"/>
  <c r="I1907" i="61"/>
  <c r="I1906" i="61"/>
  <c r="I1905" i="61"/>
  <c r="I1904" i="61"/>
  <c r="I1903" i="61"/>
  <c r="I1902" i="61"/>
  <c r="I1901" i="61"/>
  <c r="I1900" i="61"/>
  <c r="I1899" i="61"/>
  <c r="I1898" i="61"/>
  <c r="I1897" i="61"/>
  <c r="I1896" i="61"/>
  <c r="I1895" i="61"/>
  <c r="I1894" i="61"/>
  <c r="I1893" i="61"/>
  <c r="I1892" i="61"/>
  <c r="I1891" i="61"/>
  <c r="I1890" i="61"/>
  <c r="I1889" i="61"/>
  <c r="I1888" i="61"/>
  <c r="I1887" i="61"/>
  <c r="I1886" i="61"/>
  <c r="I1885" i="61"/>
  <c r="I1884" i="61"/>
  <c r="I1883" i="61"/>
  <c r="I1882" i="61"/>
  <c r="I1881" i="61"/>
  <c r="I1880" i="61"/>
  <c r="I1879" i="61"/>
  <c r="I1878" i="61"/>
  <c r="I1877" i="61"/>
  <c r="I1876" i="61"/>
  <c r="I1875" i="61"/>
  <c r="I1874" i="61"/>
  <c r="I1873" i="61"/>
  <c r="I1872" i="61"/>
  <c r="I1871" i="61"/>
  <c r="I1870" i="61"/>
  <c r="I1869" i="61"/>
  <c r="I1868" i="61"/>
  <c r="I1867" i="61"/>
  <c r="I1866" i="61"/>
  <c r="I1865" i="61"/>
  <c r="I1864" i="61"/>
  <c r="I1863" i="61"/>
  <c r="I1862" i="61"/>
  <c r="I1861" i="61"/>
  <c r="I1860" i="61"/>
  <c r="I1856" i="61"/>
  <c r="I1855" i="61"/>
  <c r="I1854" i="61"/>
  <c r="I1853" i="61"/>
  <c r="I1852" i="61"/>
  <c r="I1851" i="61"/>
  <c r="I1850" i="61"/>
  <c r="I1849" i="61"/>
  <c r="I1848" i="61"/>
  <c r="I1847" i="61"/>
  <c r="I1846" i="61"/>
  <c r="I1845" i="61"/>
  <c r="I1844" i="61"/>
  <c r="I1843" i="61"/>
  <c r="I1842" i="61"/>
  <c r="I1841" i="61"/>
  <c r="I1840" i="61"/>
  <c r="I1839" i="61"/>
  <c r="I1838" i="61"/>
  <c r="I1837" i="61"/>
  <c r="I1836" i="61"/>
  <c r="I1835" i="61"/>
  <c r="I1834" i="61"/>
  <c r="I1833" i="61"/>
  <c r="I1832" i="61"/>
  <c r="I1831" i="61"/>
  <c r="I1830" i="61"/>
  <c r="I1829" i="61"/>
  <c r="I1828" i="61"/>
  <c r="I1827" i="61"/>
  <c r="I1826" i="61"/>
  <c r="I1825" i="61"/>
  <c r="I1824" i="61"/>
  <c r="I1823" i="61"/>
  <c r="I1822" i="61"/>
  <c r="I1821" i="61"/>
  <c r="I1820" i="61"/>
  <c r="I1819" i="61"/>
  <c r="I1818" i="61"/>
  <c r="I1817" i="61"/>
  <c r="I1816" i="61"/>
  <c r="I1815" i="61"/>
  <c r="I1814" i="61"/>
  <c r="I1813" i="61"/>
  <c r="I1810" i="61"/>
  <c r="I1809" i="61"/>
  <c r="I1808" i="61"/>
  <c r="I1807" i="61"/>
  <c r="I1806" i="61"/>
  <c r="I1805" i="61"/>
  <c r="I1804" i="61"/>
  <c r="I1803" i="61"/>
  <c r="I1802" i="61"/>
  <c r="I1801" i="61"/>
  <c r="I1800" i="61"/>
  <c r="I1799" i="61"/>
  <c r="I1798" i="61"/>
  <c r="I1797" i="61"/>
  <c r="I1796" i="61"/>
  <c r="I1795" i="61"/>
  <c r="I1794" i="61"/>
  <c r="I1793" i="61"/>
  <c r="I1792" i="61"/>
  <c r="I1791" i="61"/>
  <c r="I1790" i="61"/>
  <c r="I1789" i="61"/>
  <c r="I1788" i="61"/>
  <c r="I1787" i="61"/>
  <c r="I1786" i="61"/>
  <c r="I1785" i="61"/>
  <c r="I1784" i="61"/>
  <c r="I1783" i="61"/>
  <c r="I1782" i="61"/>
  <c r="I1781" i="61"/>
  <c r="I1780" i="61"/>
  <c r="I1779" i="61"/>
  <c r="I1778" i="61"/>
  <c r="I1777" i="61"/>
  <c r="I1776" i="61"/>
  <c r="I1775" i="61"/>
  <c r="I1774" i="61"/>
  <c r="I1773" i="61"/>
  <c r="I1772" i="61"/>
  <c r="I1771" i="61"/>
  <c r="I1770" i="61"/>
  <c r="I1769" i="61"/>
  <c r="I1768" i="61"/>
  <c r="I1766" i="61"/>
  <c r="I1765" i="61"/>
  <c r="I1764" i="61"/>
  <c r="I1763" i="61"/>
  <c r="I1762" i="61"/>
  <c r="I1761" i="61"/>
  <c r="I1760" i="61"/>
  <c r="I1759" i="61"/>
  <c r="I1758" i="61"/>
  <c r="I1757" i="61"/>
  <c r="I1756" i="61"/>
  <c r="I1755" i="61"/>
  <c r="I1754" i="61"/>
  <c r="I1753" i="61"/>
  <c r="I1752" i="61"/>
  <c r="I1751" i="61"/>
  <c r="I1750" i="61"/>
  <c r="I1749" i="61"/>
  <c r="I1748" i="61"/>
  <c r="I1747" i="61"/>
  <c r="I1746" i="61"/>
  <c r="I1745" i="61"/>
  <c r="I1744" i="61"/>
  <c r="I1743" i="61"/>
  <c r="I1742" i="61"/>
  <c r="I1741" i="61"/>
  <c r="I1739" i="61"/>
  <c r="I1738" i="61"/>
  <c r="I1737" i="61"/>
  <c r="I1736" i="61"/>
  <c r="I1735" i="61"/>
  <c r="I1734" i="61"/>
  <c r="I1733" i="61"/>
  <c r="I1732" i="61"/>
  <c r="I1731" i="61"/>
  <c r="I1730" i="61"/>
  <c r="I1729" i="61"/>
  <c r="I1728" i="61"/>
  <c r="I1727" i="61"/>
  <c r="I1726" i="61"/>
  <c r="I1725" i="61"/>
  <c r="I1724" i="61"/>
  <c r="I1723" i="61"/>
  <c r="I1722" i="61"/>
  <c r="I1721" i="61"/>
  <c r="I1720" i="61"/>
  <c r="I1719" i="61"/>
  <c r="I1718" i="61"/>
  <c r="I1716" i="61"/>
  <c r="I1715" i="61"/>
  <c r="I1714" i="61"/>
  <c r="I1713" i="61"/>
  <c r="I1712" i="61"/>
  <c r="I1711" i="61"/>
  <c r="I1710" i="61"/>
  <c r="I1709" i="61"/>
  <c r="I1708" i="61"/>
  <c r="I1707" i="61"/>
  <c r="I1706" i="61"/>
  <c r="I1705" i="61"/>
  <c r="I1704" i="61"/>
  <c r="I1703" i="61"/>
  <c r="I1702" i="61"/>
  <c r="I1701" i="61"/>
  <c r="I1700" i="61"/>
  <c r="I1699" i="61"/>
  <c r="I1698" i="61"/>
  <c r="I1697" i="61"/>
  <c r="I1696" i="61"/>
  <c r="I1695" i="61"/>
  <c r="I1694" i="61"/>
  <c r="I1693" i="61"/>
  <c r="I1692" i="61"/>
  <c r="I1691" i="61"/>
  <c r="I1690" i="61"/>
  <c r="I1689" i="61"/>
  <c r="I1688" i="61"/>
  <c r="I1687" i="61"/>
  <c r="I1686" i="61"/>
  <c r="I1685" i="61"/>
  <c r="I1684" i="61"/>
  <c r="I1683" i="61"/>
  <c r="I1682" i="61"/>
  <c r="I1681" i="61"/>
  <c r="I1680" i="61"/>
  <c r="I1679" i="61"/>
  <c r="I1678" i="61"/>
  <c r="I1677" i="61"/>
  <c r="I1676" i="61"/>
  <c r="I1675" i="61"/>
  <c r="I1674" i="61"/>
  <c r="I1673" i="61"/>
  <c r="I1672" i="61"/>
  <c r="I1671" i="61"/>
  <c r="I1670" i="61"/>
  <c r="I1669" i="61"/>
  <c r="I1668" i="61"/>
  <c r="I1667" i="61"/>
  <c r="I1666" i="61"/>
  <c r="I1665" i="61"/>
  <c r="I1664" i="61"/>
  <c r="I1663" i="61"/>
  <c r="I1661" i="61"/>
  <c r="I1660" i="61"/>
  <c r="I1659" i="61"/>
  <c r="I1658" i="61"/>
  <c r="I1657" i="61"/>
  <c r="I1656" i="61"/>
  <c r="I1655" i="61"/>
  <c r="I1654" i="61"/>
  <c r="I1653" i="61"/>
  <c r="I1652" i="61"/>
  <c r="I1651" i="61"/>
  <c r="I1650" i="61"/>
  <c r="I1649" i="61"/>
  <c r="I1648" i="61"/>
  <c r="I1647" i="61"/>
  <c r="I1646" i="61"/>
  <c r="I1645" i="61"/>
  <c r="I1644" i="61"/>
  <c r="I1643" i="61"/>
  <c r="I1642" i="61"/>
  <c r="I1641" i="61"/>
  <c r="I1640" i="61"/>
  <c r="I1639" i="61"/>
  <c r="I1638" i="61"/>
  <c r="I1637" i="61"/>
  <c r="I1636" i="61"/>
  <c r="I1635" i="61"/>
  <c r="I1634" i="61"/>
  <c r="I1633" i="61"/>
  <c r="I1632" i="61"/>
  <c r="I1631" i="61"/>
  <c r="I1630" i="61"/>
  <c r="I1629" i="61"/>
  <c r="I1628" i="61"/>
  <c r="I1627" i="61"/>
  <c r="I1626" i="61"/>
  <c r="I1625" i="61"/>
  <c r="I1624" i="61"/>
  <c r="I1623" i="61"/>
  <c r="I1622" i="61"/>
  <c r="I1621" i="61"/>
  <c r="I1620" i="61"/>
  <c r="I1619" i="61"/>
  <c r="I1618" i="61"/>
  <c r="I1617" i="61"/>
  <c r="I1616" i="61"/>
  <c r="I1615" i="61"/>
  <c r="I1614" i="61"/>
  <c r="I1613" i="61"/>
  <c r="I1612" i="61"/>
  <c r="I1611" i="61"/>
  <c r="I1610" i="61"/>
  <c r="I1609" i="61"/>
  <c r="I1608" i="61"/>
  <c r="I1607" i="61"/>
  <c r="I1606" i="61"/>
  <c r="I1605" i="61"/>
  <c r="I1604" i="61"/>
  <c r="I1603" i="61"/>
  <c r="I1602" i="61"/>
  <c r="I1601" i="61"/>
  <c r="I1600" i="61"/>
  <c r="I1599" i="61"/>
  <c r="I1598" i="61"/>
  <c r="I1597" i="61"/>
  <c r="I1596" i="61"/>
  <c r="I1595" i="61"/>
  <c r="I1594" i="61"/>
  <c r="I1593" i="61"/>
  <c r="I1592" i="61"/>
  <c r="I1591" i="61"/>
  <c r="I1590" i="61"/>
  <c r="I1589" i="61"/>
  <c r="I1588" i="61"/>
  <c r="I1587" i="61"/>
  <c r="I1586" i="61"/>
  <c r="I1585" i="61"/>
  <c r="I1584" i="61"/>
  <c r="I1583" i="61"/>
  <c r="I1582" i="61"/>
  <c r="I1581" i="61"/>
  <c r="I1580" i="61"/>
  <c r="I1579" i="61"/>
  <c r="I1577" i="61"/>
  <c r="I1576" i="61"/>
  <c r="I1575" i="61"/>
  <c r="I1574" i="61"/>
  <c r="I1573" i="61"/>
  <c r="I1572" i="61"/>
  <c r="I1571" i="61"/>
  <c r="I1570" i="61"/>
  <c r="I1569" i="61"/>
  <c r="I1568" i="61"/>
  <c r="I1567" i="61"/>
  <c r="I1566" i="61"/>
  <c r="I1565" i="61"/>
  <c r="I1564" i="61"/>
  <c r="I1563" i="61"/>
  <c r="I1562" i="61"/>
  <c r="I1561" i="61"/>
  <c r="I1560" i="61"/>
  <c r="I1559" i="61"/>
  <c r="I1558" i="61"/>
  <c r="I1557" i="61"/>
  <c r="I1556" i="61"/>
  <c r="I1555" i="61"/>
  <c r="I1554" i="61"/>
  <c r="I1553" i="61"/>
  <c r="I1552" i="61"/>
  <c r="I1551" i="61"/>
  <c r="I1550" i="61"/>
  <c r="I1549" i="61"/>
  <c r="I1548" i="61"/>
  <c r="I1547" i="61"/>
  <c r="I1546" i="61"/>
  <c r="I1545" i="61"/>
  <c r="I1544" i="61"/>
  <c r="I1543" i="61"/>
  <c r="I1542" i="61"/>
  <c r="I1541" i="61"/>
  <c r="I1540" i="61"/>
  <c r="I1539" i="61"/>
  <c r="I1538" i="61"/>
  <c r="I1537" i="61"/>
  <c r="I1536" i="61"/>
  <c r="I1535" i="61"/>
  <c r="I1533" i="61"/>
  <c r="I1532" i="61"/>
  <c r="I1531" i="61"/>
  <c r="I1530" i="61"/>
  <c r="I1529" i="61"/>
  <c r="I1528" i="61"/>
  <c r="I1527" i="61"/>
  <c r="I1526" i="61"/>
  <c r="I1525" i="61"/>
  <c r="I1524" i="61"/>
  <c r="I1523" i="61"/>
  <c r="I1522" i="61"/>
  <c r="I1521" i="61"/>
  <c r="I1520" i="61"/>
  <c r="I1519" i="61"/>
  <c r="I1518" i="61"/>
  <c r="I1517" i="61"/>
  <c r="I1516" i="61"/>
  <c r="I1515" i="61"/>
  <c r="I1514" i="61"/>
  <c r="I1513" i="61"/>
  <c r="I1512" i="61"/>
  <c r="I1511" i="61"/>
  <c r="I1510" i="61"/>
  <c r="I1509" i="61"/>
  <c r="I1508" i="61"/>
  <c r="I1507" i="61"/>
  <c r="I1505" i="61"/>
  <c r="I1503" i="61"/>
  <c r="I1502" i="61"/>
  <c r="I1501" i="61"/>
  <c r="I1500" i="61"/>
  <c r="I1499" i="61"/>
  <c r="I1498" i="61"/>
  <c r="I1497" i="61"/>
  <c r="I1495" i="61"/>
  <c r="I1494" i="61"/>
  <c r="I1493" i="61"/>
  <c r="I1492" i="61"/>
  <c r="I1491" i="61"/>
  <c r="I1490" i="61"/>
  <c r="I1489" i="61"/>
  <c r="I1488" i="61"/>
  <c r="I1487" i="61"/>
  <c r="I1486" i="61"/>
  <c r="I1485" i="61"/>
  <c r="I1484" i="61"/>
  <c r="I1483" i="61"/>
  <c r="I1482" i="61"/>
  <c r="I1481" i="61"/>
  <c r="I1480" i="61"/>
  <c r="I1479" i="61"/>
  <c r="I1478" i="61"/>
  <c r="I1477" i="61"/>
  <c r="I1476" i="61"/>
  <c r="I1475" i="61"/>
  <c r="I1474" i="61"/>
  <c r="I1473" i="61"/>
  <c r="I1472" i="61"/>
  <c r="I1471" i="61"/>
  <c r="I1470" i="61"/>
  <c r="I1469" i="61"/>
  <c r="I1468" i="61"/>
  <c r="I1467" i="61"/>
  <c r="I1466" i="61"/>
  <c r="I1465" i="61"/>
  <c r="I1464" i="61"/>
  <c r="I1463" i="61"/>
  <c r="I1462" i="61"/>
  <c r="I1461" i="61"/>
  <c r="I1460" i="61"/>
  <c r="I1459" i="61"/>
  <c r="I1458" i="61"/>
  <c r="I1457" i="61"/>
  <c r="I1456" i="61"/>
  <c r="I1455" i="61"/>
  <c r="I1454" i="61"/>
  <c r="I1453" i="61"/>
  <c r="I1452" i="61"/>
  <c r="I1451" i="61"/>
  <c r="I1450" i="61"/>
  <c r="I1449" i="61"/>
  <c r="I1448" i="61"/>
  <c r="I1447" i="61"/>
  <c r="I1446" i="61"/>
  <c r="I1445" i="61"/>
  <c r="I1444" i="61"/>
  <c r="I1443" i="61"/>
  <c r="I1442" i="61"/>
  <c r="I1441" i="61"/>
  <c r="I1440" i="61"/>
  <c r="I1439" i="61"/>
  <c r="I1438" i="61"/>
  <c r="I1436" i="61"/>
  <c r="I1435" i="61"/>
  <c r="I1434" i="61"/>
  <c r="I1433" i="61"/>
  <c r="I1432" i="61"/>
  <c r="I1431" i="61"/>
  <c r="I1430" i="61"/>
  <c r="I1429" i="61"/>
  <c r="I1428" i="61"/>
  <c r="I1427" i="61"/>
  <c r="I1426" i="61"/>
  <c r="I1424" i="61"/>
  <c r="I1423" i="61"/>
  <c r="I1422" i="61"/>
  <c r="I1421" i="61"/>
  <c r="I1420" i="61"/>
  <c r="I1418" i="61"/>
  <c r="I1417" i="61"/>
  <c r="I1416" i="61"/>
  <c r="I1415" i="61"/>
  <c r="I1414" i="61"/>
  <c r="I1413" i="61"/>
  <c r="I1412" i="61"/>
  <c r="I1411" i="61"/>
  <c r="I1410" i="61"/>
  <c r="I1409" i="61"/>
  <c r="I1408" i="61"/>
  <c r="I1407" i="61"/>
  <c r="I1406" i="61"/>
  <c r="I1405" i="61"/>
  <c r="I1404" i="61"/>
  <c r="I1403" i="61"/>
  <c r="I1402" i="61"/>
  <c r="I1401" i="61"/>
  <c r="I1400" i="61"/>
  <c r="I1399" i="61"/>
  <c r="I1398" i="61"/>
  <c r="I1397" i="61"/>
  <c r="I1396" i="61"/>
  <c r="I1395" i="61"/>
  <c r="I1393" i="61"/>
  <c r="I1392" i="61"/>
  <c r="I1391" i="61"/>
  <c r="I1390" i="61"/>
  <c r="I1389" i="61"/>
  <c r="I1388" i="61"/>
  <c r="I1387" i="61"/>
  <c r="I1386" i="61"/>
  <c r="I1385" i="61"/>
  <c r="I1384" i="61"/>
  <c r="I1383" i="61"/>
  <c r="I1382" i="61"/>
  <c r="I1381" i="61"/>
  <c r="I1380" i="61"/>
  <c r="I1379" i="61"/>
  <c r="I1378" i="61"/>
  <c r="I1377" i="61"/>
  <c r="I1376" i="61"/>
  <c r="I1375" i="61"/>
  <c r="I1374" i="61"/>
  <c r="I1373" i="61"/>
  <c r="I1372" i="61"/>
  <c r="I1371" i="61"/>
  <c r="I1370" i="61"/>
  <c r="I1369" i="61"/>
  <c r="I1368" i="61"/>
  <c r="I1367" i="61"/>
  <c r="I1365" i="61"/>
  <c r="I1364" i="61"/>
  <c r="I1363" i="61"/>
  <c r="I1362" i="61"/>
  <c r="I1361" i="61"/>
  <c r="I1360" i="61"/>
  <c r="I1359" i="61"/>
  <c r="I1358" i="61"/>
  <c r="I1357" i="61"/>
  <c r="I1356" i="61"/>
  <c r="I1355" i="61"/>
  <c r="I1354" i="61"/>
  <c r="I1353" i="61"/>
  <c r="I1352" i="61"/>
  <c r="I1351" i="61"/>
  <c r="I1350" i="61"/>
  <c r="I1349" i="61"/>
  <c r="I1348" i="61"/>
  <c r="I1347" i="61"/>
  <c r="I1346" i="61"/>
  <c r="I1345" i="61"/>
  <c r="I1344" i="61"/>
  <c r="I1343" i="61"/>
  <c r="I1342" i="61"/>
  <c r="I1341" i="61"/>
  <c r="I1340" i="61"/>
  <c r="I1339" i="61"/>
  <c r="I1338" i="61"/>
  <c r="I1337" i="61"/>
  <c r="I1336" i="61"/>
  <c r="I1335" i="61"/>
  <c r="I1334" i="61"/>
  <c r="I1333" i="61"/>
  <c r="I1332" i="61"/>
  <c r="I1331" i="61"/>
  <c r="I1329" i="61"/>
  <c r="I1328" i="61"/>
  <c r="I1327" i="61"/>
  <c r="I1326" i="61"/>
  <c r="I1325" i="61"/>
  <c r="I1324" i="61"/>
  <c r="I1323" i="61"/>
  <c r="I1322" i="61"/>
  <c r="I1321" i="61"/>
  <c r="I1320" i="61"/>
  <c r="I1319" i="61"/>
  <c r="I1318" i="61"/>
  <c r="I1317" i="61"/>
  <c r="I1315" i="61"/>
  <c r="I1314" i="61"/>
  <c r="I1313" i="61"/>
  <c r="I1312" i="61"/>
  <c r="I1311" i="61"/>
  <c r="I1310" i="61"/>
  <c r="I1309" i="61"/>
  <c r="I1308" i="61"/>
  <c r="I1307" i="61"/>
  <c r="I1306" i="61"/>
  <c r="I1305" i="61"/>
  <c r="I1304" i="61"/>
  <c r="I1303" i="61"/>
  <c r="I1302" i="61"/>
  <c r="I1301" i="61"/>
  <c r="I1300" i="61"/>
  <c r="I1299" i="61"/>
  <c r="I1298" i="61"/>
  <c r="I1297" i="61"/>
  <c r="I1296" i="61"/>
  <c r="I1295" i="61"/>
  <c r="I1294" i="61"/>
  <c r="I1293" i="61"/>
  <c r="I1292" i="61"/>
  <c r="I1291" i="61"/>
  <c r="I1290" i="61"/>
  <c r="I1289" i="61"/>
  <c r="I1288" i="61"/>
  <c r="I1287" i="61"/>
  <c r="I1286" i="61"/>
  <c r="I1285" i="61"/>
  <c r="I1284" i="61"/>
  <c r="I1283" i="61"/>
  <c r="I1282" i="61"/>
  <c r="I1281" i="61"/>
  <c r="I1280" i="61"/>
  <c r="I1279" i="61"/>
  <c r="I1278" i="61"/>
  <c r="I1277" i="61"/>
  <c r="I1276" i="61"/>
  <c r="I1275" i="61"/>
  <c r="I1274" i="61"/>
  <c r="I1273" i="61"/>
  <c r="I1272" i="61"/>
  <c r="I1271" i="61"/>
  <c r="I1270" i="61"/>
  <c r="I1269" i="61"/>
  <c r="I1268" i="61"/>
  <c r="I1267" i="61"/>
  <c r="I1266" i="61"/>
  <c r="I1265" i="61"/>
  <c r="I1264" i="61"/>
  <c r="I1263" i="61"/>
  <c r="I1262" i="61"/>
  <c r="I1261" i="61"/>
  <c r="I1260" i="61"/>
  <c r="I1259" i="61"/>
  <c r="I1258" i="61"/>
  <c r="I1257" i="61"/>
  <c r="I1256" i="61"/>
  <c r="I1255" i="61"/>
  <c r="I1254" i="61"/>
  <c r="I1253" i="61"/>
  <c r="I1252" i="61"/>
  <c r="I1251" i="61"/>
  <c r="I1250" i="61"/>
  <c r="I1249" i="61"/>
  <c r="I1248" i="61"/>
  <c r="I1247" i="61"/>
  <c r="I1246" i="61"/>
  <c r="I1245" i="61"/>
  <c r="I1244" i="61"/>
  <c r="I1243" i="61"/>
  <c r="I1242" i="61"/>
  <c r="I1241" i="61"/>
  <c r="I1239" i="61"/>
  <c r="I1238" i="61"/>
  <c r="I1237" i="61"/>
  <c r="I1236" i="61"/>
  <c r="I1235" i="61"/>
  <c r="I1234" i="61"/>
  <c r="I1233" i="61"/>
  <c r="I1232" i="61"/>
  <c r="I1231" i="61"/>
  <c r="I1230" i="61"/>
  <c r="I1229" i="61"/>
  <c r="I1228" i="61"/>
  <c r="I1227" i="61"/>
  <c r="I1226" i="61"/>
  <c r="I1225" i="61"/>
  <c r="I1224" i="61"/>
  <c r="I1223" i="61"/>
  <c r="I1222" i="61"/>
  <c r="I1221" i="61"/>
  <c r="I1220" i="61"/>
  <c r="I1219" i="61"/>
  <c r="I1218" i="61"/>
  <c r="I1217" i="61"/>
  <c r="I1216" i="61"/>
  <c r="I1215" i="61"/>
  <c r="I1214" i="61"/>
  <c r="I1213" i="61"/>
  <c r="I1212" i="61"/>
  <c r="I1211" i="61"/>
  <c r="I1210" i="61"/>
  <c r="I1209" i="61"/>
  <c r="I1208" i="61"/>
  <c r="I1207" i="61"/>
  <c r="I1206" i="61"/>
  <c r="I1205" i="61"/>
  <c r="I1204" i="61"/>
  <c r="I1203" i="61"/>
  <c r="I1202" i="61"/>
  <c r="I1201" i="61"/>
  <c r="I1200" i="61"/>
  <c r="I1199" i="61"/>
  <c r="I1198" i="61"/>
  <c r="I1197" i="61"/>
  <c r="I1196" i="61"/>
  <c r="I1195" i="61"/>
  <c r="I1194" i="61"/>
  <c r="I1193" i="61"/>
  <c r="I1192" i="61"/>
  <c r="I1191" i="61"/>
  <c r="I1190" i="61"/>
  <c r="I1189" i="61"/>
  <c r="I1188" i="61"/>
  <c r="I1187" i="61"/>
  <c r="I1186" i="61"/>
  <c r="I1185" i="61"/>
  <c r="I1184" i="61"/>
  <c r="I1183" i="61"/>
  <c r="I1181" i="61"/>
  <c r="I1180" i="61"/>
  <c r="I1179" i="61"/>
  <c r="I1178" i="61"/>
  <c r="I1177" i="61"/>
  <c r="I1176" i="61"/>
  <c r="I1175" i="61"/>
  <c r="I1174" i="61"/>
  <c r="I1173" i="61"/>
  <c r="I1172" i="61"/>
  <c r="I1171" i="61"/>
  <c r="I1170" i="61"/>
  <c r="I1169" i="61"/>
  <c r="I1168" i="61"/>
  <c r="I1167" i="61"/>
  <c r="I1166" i="61"/>
  <c r="I1165" i="61"/>
  <c r="I1163" i="61"/>
  <c r="I1160" i="61"/>
  <c r="I1159" i="61"/>
  <c r="I1158" i="61"/>
  <c r="I1157" i="61"/>
  <c r="I1156" i="61"/>
  <c r="I1155" i="61"/>
  <c r="I1154" i="61"/>
  <c r="I1153" i="61"/>
  <c r="I1151" i="61"/>
  <c r="I1150" i="61"/>
  <c r="I1149" i="61"/>
  <c r="I1148" i="61"/>
  <c r="I1147" i="61"/>
  <c r="I1146" i="61"/>
  <c r="I1145" i="61"/>
  <c r="I1144" i="61"/>
  <c r="I1143" i="61"/>
  <c r="I1142" i="61"/>
  <c r="I1141" i="61"/>
  <c r="I1140" i="61"/>
  <c r="I1138" i="61"/>
  <c r="I1137" i="61"/>
  <c r="I1136" i="61"/>
  <c r="I1135" i="61"/>
  <c r="I1134" i="61"/>
  <c r="I1133" i="61"/>
  <c r="I1132" i="61"/>
  <c r="I1131" i="61"/>
  <c r="I1130" i="61"/>
  <c r="I1129" i="61"/>
  <c r="I1128" i="61"/>
  <c r="I1127" i="61"/>
  <c r="I1126" i="61"/>
  <c r="I1125" i="61"/>
  <c r="I1124" i="61"/>
  <c r="I1123" i="61"/>
  <c r="I1122" i="61"/>
  <c r="I1121" i="61"/>
  <c r="I1120" i="61"/>
  <c r="I1119" i="61"/>
  <c r="I1118" i="61"/>
  <c r="I1117" i="61"/>
  <c r="I1116" i="61"/>
  <c r="I1115" i="61"/>
  <c r="I1114" i="61"/>
  <c r="I1113" i="61"/>
  <c r="I1111" i="61"/>
  <c r="I1110" i="61"/>
  <c r="I1109" i="61"/>
  <c r="I1108" i="61"/>
  <c r="I1107" i="61"/>
  <c r="I1106" i="61"/>
  <c r="I1105" i="61"/>
  <c r="I1104" i="61"/>
  <c r="I1103" i="61"/>
  <c r="I1102" i="61"/>
  <c r="I1101" i="61"/>
  <c r="I1100" i="61"/>
  <c r="I1099" i="61"/>
  <c r="I1098" i="61"/>
  <c r="I1097" i="61"/>
  <c r="I1096" i="61"/>
  <c r="I1095" i="61"/>
  <c r="I1094" i="61"/>
  <c r="I1093" i="61"/>
  <c r="I1092" i="61"/>
  <c r="I1091" i="61"/>
  <c r="I1090" i="61"/>
  <c r="I1089" i="61"/>
  <c r="I1088" i="61"/>
  <c r="I1087" i="61"/>
  <c r="I1086" i="61"/>
  <c r="I1085" i="61"/>
  <c r="I1084" i="61"/>
  <c r="I1083" i="61"/>
  <c r="I1082" i="61"/>
  <c r="I1081" i="61"/>
  <c r="I1080" i="61"/>
  <c r="I1079" i="61"/>
  <c r="I1078" i="61"/>
  <c r="I1077" i="61"/>
  <c r="I1075" i="61"/>
  <c r="I1074" i="61"/>
  <c r="I1073" i="61"/>
  <c r="I1072" i="61"/>
  <c r="I1071" i="61"/>
  <c r="I1070" i="61"/>
  <c r="I1069" i="61"/>
  <c r="I1068" i="61"/>
  <c r="I1067" i="61"/>
  <c r="I1066" i="61"/>
  <c r="I1065" i="61"/>
  <c r="I1064" i="61"/>
  <c r="I1062" i="61"/>
  <c r="I1061" i="61"/>
  <c r="I1060" i="61"/>
  <c r="I1059" i="61"/>
  <c r="I1057" i="61"/>
  <c r="I1056" i="61"/>
  <c r="I1055" i="61"/>
  <c r="I1054" i="61"/>
  <c r="I1053" i="61"/>
  <c r="I1052" i="61"/>
  <c r="I1051" i="61"/>
  <c r="I1050" i="61"/>
  <c r="I1049" i="61"/>
  <c r="I1048" i="61"/>
  <c r="I1047" i="61"/>
  <c r="I1046" i="61"/>
  <c r="I1045" i="61"/>
  <c r="I1044" i="61"/>
  <c r="I1043" i="61"/>
  <c r="I1042" i="61"/>
  <c r="I1040" i="61"/>
  <c r="I1039" i="61"/>
  <c r="I1038" i="61"/>
  <c r="I1036" i="61"/>
  <c r="I1035" i="61"/>
  <c r="I1034" i="61"/>
  <c r="I1033" i="61"/>
  <c r="I1032" i="61"/>
  <c r="I1031" i="61"/>
  <c r="I1030" i="61"/>
  <c r="I1029" i="61"/>
  <c r="I1028" i="61"/>
  <c r="I1027" i="61"/>
  <c r="I1026" i="61"/>
  <c r="I1025" i="61"/>
  <c r="I1024" i="61"/>
  <c r="I1023" i="61"/>
  <c r="I1022" i="61"/>
  <c r="I1021" i="61"/>
  <c r="I1020" i="61"/>
  <c r="I1015" i="61"/>
  <c r="I1014" i="61"/>
  <c r="I1013" i="61"/>
  <c r="I1012" i="61"/>
  <c r="I1011" i="61"/>
  <c r="I1010" i="61"/>
  <c r="I1009" i="61"/>
  <c r="I1008" i="61"/>
  <c r="I1007" i="61"/>
  <c r="I1006" i="61"/>
  <c r="I1005" i="61"/>
  <c r="I1004" i="61"/>
  <c r="I1003" i="61"/>
  <c r="I1002" i="61"/>
  <c r="I1001" i="61"/>
  <c r="I1000" i="61"/>
  <c r="I999" i="61"/>
  <c r="I998" i="61"/>
  <c r="I997" i="61"/>
  <c r="I996" i="61"/>
  <c r="I995" i="61"/>
  <c r="I994" i="61"/>
  <c r="I993" i="61"/>
  <c r="I992" i="61"/>
  <c r="I991" i="61"/>
  <c r="I990" i="61"/>
  <c r="I989" i="61"/>
  <c r="I988" i="61"/>
  <c r="I987" i="61"/>
  <c r="I986" i="61"/>
  <c r="I985" i="61"/>
  <c r="I984" i="61"/>
  <c r="I983" i="61"/>
  <c r="I982" i="61"/>
  <c r="I981" i="61"/>
  <c r="I980" i="61"/>
  <c r="I979" i="61"/>
  <c r="I978" i="61"/>
  <c r="I977" i="61"/>
  <c r="I976" i="61"/>
  <c r="I975" i="61"/>
  <c r="I974" i="61"/>
  <c r="I973" i="61"/>
  <c r="I972" i="61"/>
  <c r="I971" i="61"/>
  <c r="I970" i="61"/>
  <c r="I969" i="61"/>
  <c r="I968" i="61"/>
  <c r="I967" i="61"/>
  <c r="I966" i="61"/>
  <c r="I965" i="61"/>
  <c r="I964" i="61"/>
  <c r="I963" i="61"/>
  <c r="I962" i="61"/>
  <c r="I961" i="61"/>
  <c r="I960" i="61"/>
  <c r="I959" i="61"/>
  <c r="I958" i="61"/>
  <c r="I956" i="61"/>
  <c r="I954" i="61"/>
  <c r="I953" i="61"/>
  <c r="I952" i="61"/>
  <c r="I951" i="61"/>
  <c r="I950" i="61"/>
  <c r="I949" i="61"/>
  <c r="I948" i="61"/>
  <c r="I947" i="61"/>
  <c r="I946" i="61"/>
  <c r="I945" i="61"/>
  <c r="I944" i="61"/>
  <c r="I943" i="61"/>
  <c r="I942" i="61"/>
  <c r="I941" i="61"/>
  <c r="I940" i="61"/>
  <c r="I939" i="61"/>
  <c r="I938" i="61"/>
  <c r="I937" i="61"/>
  <c r="I935" i="61"/>
  <c r="I934" i="61"/>
  <c r="I933" i="61"/>
  <c r="I932" i="61"/>
  <c r="I931" i="61"/>
  <c r="I930" i="61"/>
  <c r="I929" i="61"/>
  <c r="I928" i="61"/>
  <c r="I927" i="61"/>
  <c r="I926" i="61"/>
  <c r="I925" i="61"/>
  <c r="I924" i="61"/>
  <c r="I923" i="61"/>
  <c r="I922" i="61"/>
  <c r="I921" i="61"/>
  <c r="I920" i="61"/>
  <c r="I919" i="61"/>
  <c r="I918" i="61"/>
  <c r="I917" i="61"/>
  <c r="I916" i="61"/>
  <c r="I915" i="61"/>
  <c r="I914" i="61"/>
  <c r="I913" i="61"/>
  <c r="I912" i="61"/>
  <c r="I911" i="61"/>
  <c r="I910" i="61"/>
  <c r="I909" i="61"/>
  <c r="I907" i="61"/>
  <c r="I906" i="61"/>
  <c r="I905" i="61"/>
  <c r="I904" i="61"/>
  <c r="I903" i="61"/>
  <c r="I902" i="61"/>
  <c r="I901" i="61"/>
  <c r="I900" i="61"/>
  <c r="I899" i="61"/>
  <c r="I898" i="61"/>
  <c r="I897" i="61"/>
  <c r="I896" i="61"/>
  <c r="I895" i="61"/>
  <c r="I894" i="61"/>
  <c r="I893" i="61"/>
  <c r="I892" i="61"/>
  <c r="I891" i="61"/>
  <c r="I890" i="61"/>
  <c r="I889" i="61"/>
  <c r="I888" i="61"/>
  <c r="I887" i="61"/>
  <c r="I886" i="61"/>
  <c r="I885" i="61"/>
  <c r="I884" i="61"/>
  <c r="I883" i="61"/>
  <c r="I882" i="61"/>
  <c r="I881" i="61"/>
  <c r="I880" i="61"/>
  <c r="I879" i="61"/>
  <c r="I878" i="61"/>
  <c r="I877" i="61"/>
  <c r="I876" i="61"/>
  <c r="I875" i="61"/>
  <c r="I874" i="61"/>
  <c r="I872" i="61"/>
  <c r="I871" i="61"/>
  <c r="I870" i="61"/>
  <c r="I869" i="61"/>
  <c r="I868" i="61"/>
  <c r="I867" i="61"/>
  <c r="I866" i="61"/>
  <c r="I865" i="61"/>
  <c r="I864" i="61"/>
  <c r="I863" i="61"/>
  <c r="I862" i="61"/>
  <c r="I861" i="61"/>
  <c r="I860" i="61"/>
  <c r="I859" i="61"/>
  <c r="I858" i="61"/>
  <c r="I857" i="61"/>
  <c r="I856" i="61"/>
  <c r="I855" i="61"/>
  <c r="I853" i="61"/>
  <c r="I852" i="61"/>
  <c r="I851" i="61"/>
  <c r="I850" i="61"/>
  <c r="I849" i="61"/>
  <c r="I848" i="61"/>
  <c r="I847" i="61"/>
  <c r="I846" i="61"/>
  <c r="I845" i="61"/>
  <c r="I844" i="61"/>
  <c r="I843" i="61"/>
  <c r="I842" i="61"/>
  <c r="I841" i="61"/>
  <c r="I840" i="61"/>
  <c r="I839" i="61"/>
  <c r="I838" i="61"/>
  <c r="I837" i="61"/>
  <c r="I836" i="61"/>
  <c r="I835" i="61"/>
  <c r="I834" i="61"/>
  <c r="I833" i="61"/>
  <c r="I832" i="61"/>
  <c r="I831" i="61"/>
  <c r="I830" i="61"/>
  <c r="I829" i="61"/>
  <c r="I828" i="61"/>
  <c r="I827" i="61"/>
  <c r="I826" i="61"/>
  <c r="I825" i="61"/>
  <c r="I824" i="61"/>
  <c r="I823" i="61"/>
  <c r="I822" i="61"/>
  <c r="I821" i="61"/>
  <c r="I820" i="61"/>
  <c r="I819" i="61"/>
  <c r="I818" i="61"/>
  <c r="I817" i="61"/>
  <c r="I816" i="61"/>
  <c r="I815" i="61"/>
  <c r="I814" i="61"/>
  <c r="I813" i="61"/>
  <c r="I812" i="61"/>
  <c r="I811" i="61"/>
  <c r="I810" i="61"/>
  <c r="I809" i="61"/>
  <c r="I808" i="61"/>
  <c r="I807" i="61"/>
  <c r="I806" i="61"/>
  <c r="I805" i="61"/>
  <c r="I804" i="61"/>
  <c r="I803" i="61"/>
  <c r="I802" i="61"/>
  <c r="I801" i="61"/>
  <c r="I800" i="61"/>
  <c r="I799" i="61"/>
  <c r="I797" i="61"/>
  <c r="I796" i="61"/>
  <c r="I794" i="61"/>
  <c r="I793" i="61"/>
  <c r="I792" i="61"/>
  <c r="I791" i="61"/>
  <c r="I790" i="61"/>
  <c r="I789" i="61"/>
  <c r="I788" i="61"/>
  <c r="I787" i="61"/>
  <c r="I786" i="61"/>
  <c r="I785" i="61"/>
  <c r="I784" i="61"/>
  <c r="I783" i="61"/>
  <c r="I782" i="61"/>
  <c r="I781" i="61"/>
  <c r="I780" i="61"/>
  <c r="I779" i="61"/>
  <c r="I778" i="61"/>
  <c r="I777" i="61"/>
  <c r="I776" i="61"/>
  <c r="I775" i="61"/>
  <c r="I774" i="61"/>
  <c r="I773" i="61"/>
  <c r="I772" i="61"/>
  <c r="I771" i="61"/>
  <c r="I770" i="61"/>
  <c r="I769" i="61"/>
  <c r="I768" i="61"/>
  <c r="I767" i="61"/>
  <c r="I766" i="61"/>
  <c r="I765" i="61"/>
  <c r="I764" i="61"/>
  <c r="I763" i="61"/>
  <c r="I762" i="61"/>
  <c r="I761" i="61"/>
  <c r="I760" i="61"/>
  <c r="I759" i="61"/>
  <c r="I758" i="61"/>
  <c r="I757" i="61"/>
  <c r="I756" i="61"/>
  <c r="I755" i="61"/>
  <c r="I754" i="61"/>
  <c r="I753" i="61"/>
  <c r="I752" i="61"/>
  <c r="I751" i="61"/>
  <c r="I750" i="61"/>
  <c r="I749" i="61"/>
  <c r="I748" i="61"/>
  <c r="I747" i="61"/>
  <c r="I746" i="61"/>
  <c r="I745" i="61"/>
  <c r="I744" i="61"/>
  <c r="I743" i="61"/>
  <c r="I742" i="61"/>
  <c r="I741" i="61"/>
  <c r="I740" i="61"/>
  <c r="I739" i="61"/>
  <c r="I738" i="61"/>
  <c r="I737" i="61"/>
  <c r="I736" i="61"/>
  <c r="I735" i="61"/>
  <c r="I734" i="61"/>
  <c r="I733" i="61"/>
  <c r="I732" i="61"/>
  <c r="I731" i="61"/>
  <c r="I730" i="61"/>
  <c r="I729" i="61"/>
  <c r="I728" i="61"/>
  <c r="I727" i="61"/>
  <c r="I726" i="61"/>
  <c r="I725" i="61"/>
  <c r="I724" i="61"/>
  <c r="I723" i="61"/>
  <c r="I722" i="61"/>
  <c r="I721" i="61"/>
  <c r="I720" i="61"/>
  <c r="I719" i="61"/>
  <c r="I718" i="61"/>
  <c r="I717" i="61"/>
  <c r="I716" i="61"/>
  <c r="I715" i="61"/>
  <c r="I714" i="61"/>
  <c r="I713" i="61"/>
  <c r="I712" i="61"/>
  <c r="I711" i="61"/>
  <c r="I710" i="61"/>
  <c r="I709" i="61"/>
  <c r="I708" i="61"/>
  <c r="I707" i="61"/>
  <c r="I706" i="61"/>
  <c r="I705" i="61"/>
  <c r="I704" i="61"/>
  <c r="I703" i="61"/>
  <c r="I702" i="61"/>
  <c r="I701" i="61"/>
  <c r="I700" i="61"/>
  <c r="I699" i="61"/>
  <c r="I698" i="61"/>
  <c r="I697" i="61"/>
  <c r="I696" i="61"/>
  <c r="I695" i="61"/>
  <c r="I694" i="61"/>
  <c r="I693" i="61"/>
  <c r="I692" i="61"/>
  <c r="I691" i="61"/>
  <c r="I690" i="61"/>
  <c r="I689" i="61"/>
  <c r="I688" i="61"/>
  <c r="I687" i="61"/>
  <c r="I686" i="61"/>
  <c r="I685" i="61"/>
  <c r="I684" i="61"/>
  <c r="I683" i="61"/>
  <c r="I682" i="61"/>
  <c r="I681" i="61"/>
  <c r="I680" i="61"/>
  <c r="I679" i="61"/>
  <c r="I678" i="61"/>
  <c r="I677" i="61"/>
  <c r="I676" i="61"/>
  <c r="I675" i="61"/>
  <c r="I674" i="61"/>
  <c r="I673" i="61"/>
  <c r="I672" i="61"/>
  <c r="I671" i="61"/>
  <c r="I670" i="61"/>
  <c r="I669" i="61"/>
  <c r="I668" i="61"/>
  <c r="I667" i="61"/>
  <c r="I666" i="61"/>
  <c r="I665" i="61"/>
  <c r="I664" i="61"/>
  <c r="I663" i="61"/>
  <c r="I662" i="61"/>
  <c r="I661" i="61"/>
  <c r="I660" i="61"/>
  <c r="I659" i="61"/>
  <c r="I658" i="61"/>
  <c r="I657" i="61"/>
  <c r="I656" i="61"/>
  <c r="I655" i="61"/>
  <c r="I654" i="61"/>
  <c r="I653" i="61"/>
  <c r="I652" i="61"/>
  <c r="I648" i="61"/>
  <c r="I647" i="61"/>
  <c r="I646" i="61"/>
  <c r="I644" i="61"/>
  <c r="I643" i="61"/>
  <c r="I642" i="61"/>
  <c r="I641" i="61"/>
  <c r="I640" i="61"/>
  <c r="I639" i="61"/>
  <c r="I638" i="61"/>
  <c r="I637" i="61"/>
  <c r="I636" i="61"/>
  <c r="I635" i="61"/>
  <c r="I634" i="61"/>
  <c r="I633" i="61"/>
  <c r="I632" i="61"/>
  <c r="I631" i="61"/>
  <c r="I630" i="61"/>
  <c r="I629" i="61"/>
  <c r="I628" i="61"/>
  <c r="I627" i="61"/>
  <c r="I626" i="61"/>
  <c r="I625" i="61"/>
  <c r="I624" i="61"/>
  <c r="I623" i="61"/>
  <c r="I622" i="61"/>
  <c r="I621" i="61"/>
  <c r="I620" i="61"/>
  <c r="I619" i="61"/>
  <c r="I618" i="61"/>
  <c r="I617" i="61"/>
  <c r="I616" i="61"/>
  <c r="I615" i="61"/>
  <c r="I614" i="61"/>
  <c r="I613" i="61"/>
  <c r="I612" i="61"/>
  <c r="I611" i="61"/>
  <c r="I610" i="61"/>
  <c r="I609" i="61"/>
  <c r="I608" i="61"/>
  <c r="I607" i="61"/>
  <c r="I606" i="61"/>
  <c r="I605" i="61"/>
  <c r="I604" i="61"/>
  <c r="I603" i="61"/>
  <c r="I602" i="61"/>
  <c r="I601" i="61"/>
  <c r="I600" i="61"/>
  <c r="I599" i="61"/>
  <c r="I598" i="61"/>
  <c r="I597" i="61"/>
  <c r="I596" i="61"/>
  <c r="I595" i="61"/>
  <c r="I594" i="61"/>
  <c r="I593" i="61"/>
  <c r="I592" i="61"/>
  <c r="I591" i="61"/>
  <c r="I590" i="61"/>
  <c r="I589" i="61"/>
  <c r="I588" i="61"/>
  <c r="I587" i="61"/>
  <c r="I586" i="61"/>
  <c r="I585" i="61"/>
  <c r="I584" i="61"/>
  <c r="I583" i="61"/>
  <c r="I582" i="61"/>
  <c r="I581" i="61"/>
  <c r="I580" i="61"/>
  <c r="I579" i="61"/>
  <c r="I578" i="61"/>
  <c r="I577" i="61"/>
  <c r="I576" i="61"/>
  <c r="I575" i="61"/>
  <c r="I574" i="61"/>
  <c r="I573" i="61"/>
  <c r="I572" i="61"/>
  <c r="I571" i="61"/>
  <c r="I570" i="61"/>
  <c r="I569" i="61"/>
  <c r="I568" i="61"/>
  <c r="I566" i="61"/>
  <c r="I565" i="61"/>
  <c r="I564" i="61"/>
  <c r="I563" i="61"/>
  <c r="I562" i="61"/>
  <c r="I561" i="61"/>
  <c r="I560" i="61"/>
  <c r="I559" i="61"/>
  <c r="I557" i="61"/>
  <c r="I556" i="61"/>
  <c r="I555" i="61"/>
  <c r="I553" i="61"/>
  <c r="I552" i="61"/>
  <c r="I551" i="61"/>
  <c r="I550" i="61"/>
  <c r="I549" i="61"/>
  <c r="I548" i="61"/>
  <c r="I547" i="61"/>
  <c r="I546" i="61"/>
  <c r="I544" i="61"/>
  <c r="I543" i="61"/>
  <c r="I542" i="61"/>
  <c r="I541" i="61"/>
  <c r="I540" i="61"/>
  <c r="I539" i="61"/>
  <c r="I538" i="61"/>
  <c r="I537" i="61"/>
  <c r="I536" i="61"/>
  <c r="I535" i="61"/>
  <c r="I534" i="61"/>
  <c r="I533" i="61"/>
  <c r="I532" i="61"/>
  <c r="I531" i="61"/>
  <c r="I530" i="61"/>
  <c r="I529" i="61"/>
  <c r="I528" i="61"/>
  <c r="I527" i="61"/>
  <c r="I526" i="61"/>
  <c r="I525" i="61"/>
  <c r="I524" i="61"/>
  <c r="I523" i="61"/>
  <c r="I522" i="61"/>
  <c r="I520" i="61"/>
  <c r="I519" i="61"/>
  <c r="I518" i="61"/>
  <c r="I517" i="61"/>
  <c r="I516" i="61"/>
  <c r="I515" i="61"/>
  <c r="I514" i="61"/>
  <c r="I513" i="61"/>
  <c r="I512" i="61"/>
  <c r="I511" i="61"/>
  <c r="I509" i="61"/>
  <c r="I508" i="61"/>
  <c r="I507" i="61"/>
  <c r="I506" i="61"/>
  <c r="I505" i="61"/>
  <c r="I504" i="61"/>
  <c r="I503" i="61"/>
  <c r="I502" i="61"/>
  <c r="I501" i="61"/>
  <c r="I500" i="61"/>
  <c r="I499" i="61"/>
  <c r="I498" i="61"/>
  <c r="I497" i="61"/>
  <c r="I496" i="61"/>
  <c r="I495" i="61"/>
  <c r="I494" i="61"/>
  <c r="I493" i="61"/>
  <c r="I492" i="61"/>
  <c r="I491" i="61"/>
  <c r="I490" i="61"/>
  <c r="I488" i="61"/>
  <c r="I487" i="61"/>
  <c r="I486" i="61"/>
  <c r="I485" i="61"/>
  <c r="I484" i="61"/>
  <c r="I483" i="61"/>
  <c r="I482" i="61"/>
  <c r="I481" i="61"/>
  <c r="I480" i="61"/>
  <c r="I479" i="61"/>
  <c r="I478" i="61"/>
  <c r="I477" i="61"/>
  <c r="I476" i="61"/>
  <c r="I475" i="61"/>
  <c r="I474" i="61"/>
  <c r="I473" i="61"/>
  <c r="I472" i="61"/>
  <c r="I471" i="61"/>
  <c r="I470" i="61"/>
  <c r="I469" i="61"/>
  <c r="I468" i="61"/>
  <c r="I467" i="61"/>
  <c r="I466" i="61"/>
  <c r="I465" i="61"/>
  <c r="I464" i="61"/>
  <c r="I463" i="61"/>
  <c r="I462" i="61"/>
  <c r="I461" i="61"/>
  <c r="I460" i="61"/>
  <c r="I459" i="61"/>
  <c r="I458" i="61"/>
  <c r="I457" i="61"/>
  <c r="I456" i="61"/>
  <c r="I455" i="61"/>
  <c r="I454" i="61"/>
  <c r="I453" i="61"/>
  <c r="I452" i="61"/>
  <c r="I451" i="61"/>
  <c r="I450" i="61"/>
  <c r="I449" i="61"/>
  <c r="I448" i="61"/>
  <c r="I447" i="61"/>
  <c r="I446" i="61"/>
  <c r="I445" i="61"/>
  <c r="I444" i="61"/>
  <c r="I443" i="61"/>
  <c r="I442" i="61"/>
  <c r="I441" i="61"/>
  <c r="I440" i="61"/>
  <c r="I439" i="61"/>
  <c r="I438" i="61"/>
  <c r="I437" i="61"/>
  <c r="I436" i="61"/>
  <c r="I435" i="61"/>
  <c r="I434" i="61"/>
  <c r="I433" i="61"/>
  <c r="I432" i="61"/>
  <c r="I431" i="61"/>
  <c r="I430" i="61"/>
  <c r="I429" i="61"/>
  <c r="I428" i="61"/>
  <c r="I427" i="61"/>
  <c r="I426" i="61"/>
  <c r="I425" i="61"/>
  <c r="I424" i="61"/>
  <c r="I423" i="61"/>
  <c r="I420" i="61"/>
  <c r="I419" i="61"/>
  <c r="I418" i="61"/>
  <c r="I417" i="61"/>
  <c r="I416" i="61"/>
  <c r="I415" i="61"/>
  <c r="I414" i="61"/>
  <c r="I413" i="61"/>
  <c r="I412" i="61"/>
  <c r="I411" i="61"/>
  <c r="I410" i="61"/>
  <c r="I409" i="61"/>
  <c r="I408" i="61"/>
  <c r="I407" i="61"/>
  <c r="I406" i="61"/>
  <c r="I405" i="61"/>
  <c r="I404" i="61"/>
  <c r="I403" i="61"/>
  <c r="I402" i="61"/>
  <c r="I401" i="61"/>
  <c r="I400" i="61"/>
  <c r="I399" i="61"/>
  <c r="I398" i="61"/>
  <c r="I397" i="61"/>
  <c r="I396" i="61"/>
  <c r="I395" i="61"/>
  <c r="I394" i="61"/>
  <c r="I393" i="61"/>
  <c r="I392" i="61"/>
  <c r="I391" i="61"/>
  <c r="I390" i="61"/>
  <c r="I389" i="61"/>
  <c r="I388" i="61"/>
  <c r="I387" i="61"/>
  <c r="I386" i="61"/>
  <c r="I385" i="61"/>
  <c r="I384" i="61"/>
  <c r="I383" i="61"/>
  <c r="I382" i="61"/>
  <c r="I381" i="61"/>
  <c r="I380" i="61"/>
  <c r="I379" i="61"/>
  <c r="I378" i="61"/>
  <c r="I377" i="61"/>
  <c r="I376" i="61"/>
  <c r="I375" i="61"/>
  <c r="I374" i="61"/>
  <c r="I373" i="61"/>
  <c r="I372" i="61"/>
  <c r="I371" i="61"/>
  <c r="I370" i="61"/>
  <c r="I369" i="61"/>
  <c r="I368" i="61"/>
  <c r="I367" i="61"/>
  <c r="I366" i="61"/>
  <c r="I365" i="61"/>
  <c r="I364" i="61"/>
  <c r="I363" i="61"/>
  <c r="I362" i="61"/>
  <c r="I361" i="61"/>
  <c r="I360" i="61"/>
  <c r="I359" i="61"/>
  <c r="I358" i="61"/>
  <c r="I357" i="61"/>
  <c r="I356" i="61"/>
  <c r="I355" i="61"/>
  <c r="I352" i="61"/>
  <c r="I351" i="61"/>
  <c r="I350" i="61"/>
  <c r="I349" i="61"/>
  <c r="I348" i="61"/>
  <c r="I347" i="61"/>
  <c r="I346" i="61"/>
  <c r="I345" i="61"/>
  <c r="I344" i="61"/>
  <c r="I343" i="61"/>
  <c r="I342" i="61"/>
  <c r="I341" i="61"/>
  <c r="I340" i="61"/>
  <c r="I339" i="61"/>
  <c r="I338" i="61"/>
  <c r="I337" i="61"/>
  <c r="I336" i="61"/>
  <c r="I335" i="61"/>
  <c r="I334" i="61"/>
  <c r="I333" i="61"/>
  <c r="I331" i="61"/>
  <c r="I330" i="61"/>
  <c r="I329" i="61"/>
  <c r="I328" i="61"/>
  <c r="I327" i="61"/>
  <c r="I326" i="61"/>
  <c r="I325" i="61"/>
  <c r="I324" i="61"/>
  <c r="I323" i="61"/>
  <c r="I322" i="61"/>
  <c r="I321" i="61"/>
  <c r="I320" i="61"/>
  <c r="I319" i="61"/>
  <c r="I318" i="61"/>
  <c r="I317" i="61"/>
  <c r="I316" i="61"/>
  <c r="I315" i="61"/>
  <c r="I314" i="61"/>
  <c r="I313" i="61"/>
  <c r="I312" i="61"/>
  <c r="I310" i="61"/>
  <c r="I309" i="61"/>
  <c r="I308" i="61"/>
  <c r="I307" i="61"/>
  <c r="I306" i="61"/>
  <c r="I305" i="61"/>
  <c r="I304" i="61"/>
  <c r="I303" i="61"/>
  <c r="I302" i="61"/>
  <c r="I301" i="61"/>
  <c r="I300" i="61"/>
  <c r="I299" i="61"/>
  <c r="I298" i="61"/>
  <c r="I297" i="61"/>
  <c r="I296" i="61"/>
  <c r="I295" i="61"/>
  <c r="I294" i="61"/>
  <c r="I293" i="61"/>
  <c r="I292" i="61"/>
  <c r="I291" i="61"/>
  <c r="I290" i="61"/>
  <c r="I289" i="61"/>
  <c r="I288" i="61"/>
  <c r="I287" i="61"/>
  <c r="I286" i="61"/>
  <c r="I285" i="61"/>
  <c r="I284" i="61"/>
  <c r="I283" i="61"/>
  <c r="I282" i="61"/>
  <c r="I281" i="61"/>
  <c r="I280" i="61"/>
  <c r="I279" i="61"/>
  <c r="I278" i="61"/>
  <c r="I277" i="61"/>
  <c r="I276" i="61"/>
  <c r="I275" i="61"/>
  <c r="I274" i="61"/>
  <c r="I273" i="61"/>
  <c r="I272" i="61"/>
  <c r="I271" i="61"/>
  <c r="I270" i="61"/>
  <c r="I269" i="61"/>
  <c r="I268" i="61"/>
  <c r="I267" i="61"/>
  <c r="I265" i="61"/>
  <c r="I264" i="61"/>
  <c r="I263" i="61"/>
  <c r="I262" i="61"/>
  <c r="I261" i="61"/>
  <c r="I259" i="61"/>
  <c r="I258" i="61"/>
  <c r="I257" i="61"/>
  <c r="I256" i="61"/>
  <c r="I255" i="61"/>
  <c r="I254" i="61"/>
  <c r="I253" i="61"/>
  <c r="I252" i="61"/>
  <c r="I251" i="61"/>
  <c r="I249" i="61"/>
  <c r="I248" i="61"/>
  <c r="I247" i="61"/>
  <c r="I246" i="61"/>
  <c r="I245" i="61"/>
  <c r="I244" i="61"/>
  <c r="I243" i="61"/>
  <c r="I242" i="61"/>
  <c r="I241" i="61"/>
  <c r="I240" i="61"/>
  <c r="I239" i="61"/>
  <c r="I238" i="61"/>
  <c r="I237" i="61"/>
  <c r="I236" i="61"/>
  <c r="I235" i="61"/>
  <c r="I234" i="61"/>
  <c r="I233" i="61"/>
  <c r="I232" i="61"/>
  <c r="I231" i="61"/>
  <c r="I230" i="61"/>
  <c r="I229" i="61"/>
  <c r="I228" i="61"/>
  <c r="I227" i="61"/>
  <c r="I226" i="61"/>
  <c r="I225" i="61"/>
  <c r="I224" i="61"/>
  <c r="I223" i="61"/>
  <c r="I222" i="61"/>
  <c r="I221" i="61"/>
  <c r="I220" i="61"/>
  <c r="I219" i="61"/>
  <c r="I218" i="61"/>
  <c r="I217" i="61"/>
  <c r="I216" i="61"/>
  <c r="I215" i="61"/>
  <c r="I214" i="61"/>
  <c r="I213" i="61"/>
  <c r="I211" i="61"/>
  <c r="I210" i="61"/>
  <c r="I209" i="61"/>
  <c r="I208" i="61"/>
  <c r="I207" i="61"/>
  <c r="I206" i="61"/>
  <c r="I205" i="61"/>
  <c r="I204" i="61"/>
  <c r="I203" i="61"/>
  <c r="I202" i="61"/>
  <c r="I201" i="61"/>
  <c r="I200" i="61"/>
  <c r="I199" i="61"/>
  <c r="I198" i="61"/>
  <c r="I197" i="61"/>
  <c r="I196" i="61"/>
  <c r="I195" i="61"/>
  <c r="I194" i="61"/>
  <c r="I193" i="61"/>
  <c r="I192" i="61"/>
  <c r="I190" i="61"/>
  <c r="I189" i="61"/>
  <c r="I188" i="61"/>
  <c r="I187" i="61"/>
  <c r="I186" i="61"/>
  <c r="I185" i="61"/>
  <c r="I184" i="61"/>
  <c r="I183" i="61"/>
  <c r="I182" i="61"/>
  <c r="I181" i="61"/>
  <c r="I180" i="61"/>
  <c r="I179" i="61"/>
  <c r="I178" i="61"/>
  <c r="I177" i="61"/>
  <c r="I176" i="61"/>
  <c r="I175" i="61"/>
  <c r="I174" i="61"/>
  <c r="I172" i="61"/>
  <c r="I171" i="61"/>
  <c r="I170" i="61"/>
  <c r="I169" i="61"/>
  <c r="I168" i="61"/>
  <c r="I167" i="61"/>
  <c r="I166" i="61"/>
  <c r="I165" i="61"/>
  <c r="I164" i="61"/>
  <c r="I163" i="61"/>
  <c r="I162" i="61"/>
  <c r="I161" i="61"/>
  <c r="I160" i="61"/>
  <c r="I159" i="61"/>
  <c r="I158" i="61"/>
  <c r="I157" i="61"/>
  <c r="I156" i="61"/>
  <c r="I155" i="61"/>
  <c r="I154" i="61"/>
  <c r="I153" i="61"/>
  <c r="I152" i="61"/>
  <c r="I151" i="61"/>
  <c r="I150" i="61"/>
  <c r="I149" i="61"/>
  <c r="I148" i="61"/>
  <c r="I147" i="61"/>
  <c r="I146" i="61"/>
  <c r="I145" i="61"/>
  <c r="I144" i="61"/>
  <c r="I142" i="61"/>
  <c r="I141" i="61"/>
  <c r="I135" i="61"/>
  <c r="I134" i="61"/>
  <c r="I133" i="61"/>
  <c r="I132" i="61"/>
  <c r="I131" i="61"/>
  <c r="I130" i="61"/>
  <c r="I129" i="61"/>
  <c r="I128" i="61"/>
  <c r="I127" i="61"/>
  <c r="I126" i="61"/>
  <c r="I125" i="61"/>
  <c r="I124" i="61"/>
  <c r="I123" i="61"/>
  <c r="I122" i="61"/>
  <c r="I121" i="61"/>
  <c r="I120" i="61"/>
  <c r="I119" i="61"/>
  <c r="I118" i="61"/>
  <c r="I117" i="61"/>
  <c r="I116" i="61"/>
  <c r="I115" i="61"/>
  <c r="I114" i="61"/>
  <c r="I112" i="61"/>
  <c r="I111" i="61"/>
  <c r="I110" i="61"/>
  <c r="I109" i="61"/>
  <c r="I108" i="61"/>
  <c r="I107" i="61"/>
  <c r="I106" i="61"/>
  <c r="I105" i="61"/>
  <c r="I104" i="61"/>
  <c r="I103" i="61"/>
  <c r="I102" i="61"/>
  <c r="I101" i="61"/>
  <c r="I100" i="61"/>
  <c r="I99" i="61"/>
  <c r="I98" i="61"/>
  <c r="I97" i="61"/>
  <c r="I96" i="61"/>
  <c r="I95" i="61"/>
  <c r="I94" i="61"/>
  <c r="I93" i="61"/>
  <c r="I92" i="61"/>
  <c r="I91" i="61"/>
  <c r="I90" i="61"/>
  <c r="I89" i="61"/>
  <c r="I88" i="61"/>
  <c r="I87" i="61"/>
  <c r="I86" i="61"/>
  <c r="I85" i="61"/>
  <c r="I84" i="61"/>
  <c r="I83" i="61"/>
  <c r="I82" i="61"/>
  <c r="I81" i="61"/>
  <c r="I80" i="61"/>
  <c r="I79" i="61"/>
  <c r="I78" i="61"/>
  <c r="I77" i="61"/>
  <c r="I76" i="61"/>
  <c r="I75" i="61"/>
  <c r="I74" i="61"/>
  <c r="I73" i="61"/>
  <c r="I72" i="61"/>
  <c r="I71" i="61"/>
  <c r="I70" i="61"/>
  <c r="I69" i="61"/>
  <c r="I68" i="61"/>
  <c r="I67" i="61"/>
  <c r="I66" i="61"/>
  <c r="I65" i="61"/>
  <c r="I64" i="61"/>
  <c r="I63" i="61"/>
  <c r="I62" i="61"/>
  <c r="I61" i="61"/>
  <c r="I60" i="61"/>
  <c r="I59" i="61"/>
  <c r="I58" i="61"/>
  <c r="I57" i="61"/>
  <c r="I56" i="61"/>
  <c r="I55" i="61"/>
  <c r="I54" i="61"/>
  <c r="I53" i="61"/>
  <c r="I52" i="61"/>
  <c r="I51" i="61"/>
  <c r="I50" i="61"/>
  <c r="I49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9" i="61"/>
  <c r="I18" i="61"/>
  <c r="I17" i="61"/>
  <c r="I16" i="61"/>
  <c r="I15" i="61"/>
  <c r="I14" i="61"/>
  <c r="I13" i="61"/>
  <c r="I12" i="61"/>
  <c r="I11" i="61"/>
  <c r="I10" i="61"/>
  <c r="I9" i="61"/>
  <c r="I8" i="61"/>
  <c r="I7" i="61"/>
  <c r="I6" i="61"/>
  <c r="I5" i="61"/>
  <c r="I4" i="61"/>
  <c r="I3" i="61"/>
  <c r="B2122" i="61" l="1"/>
  <c r="B2123" i="61" s="1"/>
  <c r="B2124" i="61" s="1"/>
  <c r="B2125" i="61" s="1"/>
  <c r="B2126" i="61" s="1"/>
  <c r="B2127" i="61" s="1"/>
  <c r="B2128" i="61" s="1"/>
  <c r="B2129" i="61" s="1"/>
  <c r="B2130" i="61" s="1"/>
  <c r="B2131" i="61" s="1"/>
  <c r="B2132" i="61" s="1"/>
  <c r="B2133" i="61" s="1"/>
  <c r="B2134" i="61" s="1"/>
  <c r="D2039" i="61"/>
  <c r="D2040" i="61" s="1"/>
  <c r="D2041" i="61" s="1"/>
  <c r="D2042" i="61" s="1"/>
  <c r="D2043" i="61" s="1"/>
  <c r="D2044" i="61" s="1"/>
  <c r="D2045" i="61" s="1"/>
  <c r="D2046" i="61" s="1"/>
  <c r="D2047" i="61" s="1"/>
  <c r="D2048" i="61" s="1"/>
  <c r="D2049" i="61" s="1"/>
  <c r="D2050" i="61" s="1"/>
  <c r="D2051" i="61" s="1"/>
  <c r="D2052" i="61" s="1"/>
  <c r="D2053" i="61" s="1"/>
  <c r="D2054" i="61" s="1"/>
  <c r="D2055" i="61" s="1"/>
  <c r="D2056" i="61" s="1"/>
  <c r="D2057" i="61" s="1"/>
  <c r="D2058" i="61" s="1"/>
  <c r="D2059" i="61" s="1"/>
  <c r="D2060" i="61" s="1"/>
  <c r="D2061" i="61" s="1"/>
  <c r="H850" i="73"/>
  <c r="I191" i="61"/>
  <c r="G65" i="38"/>
  <c r="E65" i="38"/>
  <c r="H64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29" i="38"/>
  <c r="H30" i="38"/>
  <c r="H31" i="38"/>
  <c r="H32" i="38"/>
  <c r="H33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B2135" i="61" l="1"/>
  <c r="B2136" i="61" s="1"/>
  <c r="B2137" i="61" s="1"/>
  <c r="B2138" i="61" s="1"/>
  <c r="B2139" i="61" s="1"/>
  <c r="B2140" i="61" s="1"/>
  <c r="B2141" i="61" s="1"/>
  <c r="B2142" i="61" s="1"/>
  <c r="B2143" i="61" s="1"/>
  <c r="B2144" i="61" s="1"/>
  <c r="B2145" i="61" s="1"/>
  <c r="B2146" i="61" s="1"/>
  <c r="B2147" i="61" s="1"/>
  <c r="B2148" i="61" s="1"/>
  <c r="B2149" i="61" s="1"/>
  <c r="B2150" i="61" s="1"/>
  <c r="B2151" i="61" s="1"/>
  <c r="B2152" i="61" s="1"/>
  <c r="B2153" i="61" s="1"/>
  <c r="D2062" i="61"/>
  <c r="D2063" i="61" s="1"/>
  <c r="D2064" i="61" s="1"/>
  <c r="D2065" i="61" s="1"/>
  <c r="D2066" i="61" s="1"/>
  <c r="D2067" i="61" s="1"/>
  <c r="D2068" i="61" s="1"/>
  <c r="D2069" i="61" s="1"/>
  <c r="D2070" i="61" s="1"/>
  <c r="D2071" i="61" s="1"/>
  <c r="D2072" i="61" s="1"/>
  <c r="D2073" i="61" s="1"/>
  <c r="D2074" i="61" s="1"/>
  <c r="D2075" i="61" s="1"/>
  <c r="E74" i="38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B2154" i="61" l="1"/>
  <c r="B2155" i="61" s="1"/>
  <c r="B2156" i="61" s="1"/>
  <c r="B2157" i="61" s="1"/>
  <c r="D2076" i="61"/>
  <c r="D2077" i="61" s="1"/>
  <c r="D2078" i="61" s="1"/>
  <c r="D2079" i="61" s="1"/>
  <c r="D2080" i="61" s="1"/>
  <c r="D2081" i="61" s="1"/>
  <c r="D2082" i="61" s="1"/>
  <c r="D2083" i="61" s="1"/>
  <c r="D2084" i="61" s="1"/>
  <c r="D2085" i="61" s="1"/>
  <c r="D2086" i="61" s="1"/>
  <c r="D2087" i="61" s="1"/>
  <c r="D2088" i="61" s="1"/>
  <c r="D2089" i="61" s="1"/>
  <c r="D2090" i="61" s="1"/>
  <c r="D2091" i="61" s="1"/>
  <c r="D2092" i="61" s="1"/>
  <c r="D2093" i="61" s="1"/>
  <c r="D2094" i="61" s="1"/>
  <c r="D2095" i="61" s="1"/>
  <c r="D2096" i="61" s="1"/>
  <c r="D2097" i="61" s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B2158" i="61" l="1"/>
  <c r="B2159" i="61" s="1"/>
  <c r="B2160" i="61" s="1"/>
  <c r="B2161" i="61" s="1"/>
  <c r="B2162" i="61" s="1"/>
  <c r="B2163" i="61" s="1"/>
  <c r="B2164" i="61" s="1"/>
  <c r="B2165" i="61" s="1"/>
  <c r="B2166" i="61" s="1"/>
  <c r="B2167" i="61" s="1"/>
  <c r="B2168" i="61" s="1"/>
  <c r="B2169" i="61" s="1"/>
  <c r="B2170" i="61" s="1"/>
  <c r="B2171" i="61" s="1"/>
  <c r="B2172" i="61" s="1"/>
  <c r="B2173" i="61" s="1"/>
  <c r="B2174" i="61" s="1"/>
  <c r="B2175" i="61" s="1"/>
  <c r="B2176" i="61" s="1"/>
  <c r="B2177" i="61" s="1"/>
  <c r="B2178" i="61" s="1"/>
  <c r="B2179" i="61" s="1"/>
  <c r="B2180" i="61" s="1"/>
  <c r="B2181" i="61" s="1"/>
  <c r="B2182" i="61" s="1"/>
  <c r="B2183" i="61" s="1"/>
  <c r="B2184" i="61" s="1"/>
  <c r="B2185" i="61" s="1"/>
  <c r="B2186" i="61" s="1"/>
  <c r="B2187" i="61" s="1"/>
  <c r="D2098" i="61"/>
  <c r="D2099" i="61" s="1"/>
  <c r="D2100" i="61" s="1"/>
  <c r="D2101" i="61" s="1"/>
  <c r="D2102" i="61" s="1"/>
  <c r="D2103" i="61" s="1"/>
  <c r="D2104" i="61" s="1"/>
  <c r="D2105" i="61" s="1"/>
  <c r="D2106" i="61" s="1"/>
  <c r="D2107" i="61" s="1"/>
  <c r="D2108" i="61" s="1"/>
  <c r="D2109" i="61" s="1"/>
  <c r="D2110" i="61" s="1"/>
  <c r="D2111" i="61" s="1"/>
  <c r="D2112" i="61" s="1"/>
  <c r="D2113" i="61" s="1"/>
  <c r="D2114" i="61" s="1"/>
  <c r="D2115" i="61" s="1"/>
  <c r="D2116" i="61" s="1"/>
  <c r="D2117" i="61" s="1"/>
  <c r="D2118" i="61" s="1"/>
  <c r="D2119" i="61" s="1"/>
  <c r="D2120" i="61" s="1"/>
  <c r="D2121" i="61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B2188" i="61" l="1"/>
  <c r="B2189" i="61" s="1"/>
  <c r="B2190" i="61" s="1"/>
  <c r="B2191" i="61" s="1"/>
  <c r="B2192" i="61" s="1"/>
  <c r="B2193" i="61" s="1"/>
  <c r="B2194" i="61" s="1"/>
  <c r="B2195" i="61" s="1"/>
  <c r="B2196" i="61" s="1"/>
  <c r="B2197" i="61" s="1"/>
  <c r="B2198" i="61" s="1"/>
  <c r="B2199" i="61" s="1"/>
  <c r="B2200" i="61" s="1"/>
  <c r="B2201" i="61" s="1"/>
  <c r="B2202" i="61" s="1"/>
  <c r="B2203" i="61" s="1"/>
  <c r="B2204" i="61" s="1"/>
  <c r="B2205" i="61" s="1"/>
  <c r="B2206" i="61" s="1"/>
  <c r="B2207" i="61" s="1"/>
  <c r="B2208" i="61" s="1"/>
  <c r="B2209" i="61" s="1"/>
  <c r="B2210" i="61" s="1"/>
  <c r="B2211" i="61" s="1"/>
  <c r="B2212" i="61" s="1"/>
  <c r="B2213" i="61" s="1"/>
  <c r="B2214" i="61" s="1"/>
  <c r="B2215" i="61" s="1"/>
  <c r="B2216" i="61" s="1"/>
  <c r="B2217" i="61" s="1"/>
  <c r="B2218" i="61" s="1"/>
  <c r="B2219" i="61" s="1"/>
  <c r="B2220" i="61" s="1"/>
  <c r="B2221" i="61" s="1"/>
  <c r="B2222" i="61" s="1"/>
  <c r="B2223" i="61" s="1"/>
  <c r="B2224" i="61" s="1"/>
  <c r="B2225" i="61" s="1"/>
  <c r="B2226" i="61" s="1"/>
  <c r="B2227" i="61" s="1"/>
  <c r="B2228" i="61" s="1"/>
  <c r="B2229" i="61" s="1"/>
  <c r="D2122" i="61"/>
  <c r="D2123" i="61" s="1"/>
  <c r="D2124" i="61" s="1"/>
  <c r="D2125" i="61" s="1"/>
  <c r="D2126" i="61" s="1"/>
  <c r="D2127" i="61" s="1"/>
  <c r="D2128" i="61" s="1"/>
  <c r="D2129" i="61" s="1"/>
  <c r="D2130" i="61" s="1"/>
  <c r="D2131" i="61" s="1"/>
  <c r="D2132" i="61" s="1"/>
  <c r="D2133" i="61" s="1"/>
  <c r="D2134" i="61" s="1"/>
  <c r="AMS3" i="4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B2230" i="61" l="1"/>
  <c r="B2231" i="61" s="1"/>
  <c r="B2232" i="61" s="1"/>
  <c r="B2233" i="61" s="1"/>
  <c r="B2234" i="61" s="1"/>
  <c r="B2235" i="61" s="1"/>
  <c r="B2236" i="61" s="1"/>
  <c r="D2135" i="61"/>
  <c r="D2136" i="61" s="1"/>
  <c r="D2137" i="61" s="1"/>
  <c r="D2138" i="61" s="1"/>
  <c r="D2139" i="61" s="1"/>
  <c r="D2140" i="61" s="1"/>
  <c r="D2141" i="61" s="1"/>
  <c r="D2142" i="61" s="1"/>
  <c r="D2143" i="61" s="1"/>
  <c r="D2144" i="61" s="1"/>
  <c r="D2145" i="61" s="1"/>
  <c r="D2146" i="61" s="1"/>
  <c r="D2147" i="61" s="1"/>
  <c r="D2148" i="61" s="1"/>
  <c r="D2149" i="61" s="1"/>
  <c r="D2150" i="61" s="1"/>
  <c r="D2151" i="61" s="1"/>
  <c r="D2152" i="61" s="1"/>
  <c r="D2153" i="61" s="1"/>
  <c r="ATJ2" i="4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B2237" i="61" l="1"/>
  <c r="B2238" i="61" s="1"/>
  <c r="B2239" i="61" s="1"/>
  <c r="B2240" i="61" s="1"/>
  <c r="B2241" i="61" s="1"/>
  <c r="B2242" i="61" s="1"/>
  <c r="B2243" i="61" s="1"/>
  <c r="B2244" i="61" s="1"/>
  <c r="B2245" i="61" s="1"/>
  <c r="B2246" i="61" s="1"/>
  <c r="B2247" i="61" s="1"/>
  <c r="B2248" i="61" s="1"/>
  <c r="B2249" i="61" s="1"/>
  <c r="B2250" i="61" s="1"/>
  <c r="B2251" i="61" s="1"/>
  <c r="B2252" i="61" s="1"/>
  <c r="B2253" i="61" s="1"/>
  <c r="B2254" i="61" s="1"/>
  <c r="B2255" i="61" s="1"/>
  <c r="B2256" i="61" s="1"/>
  <c r="B2257" i="61" s="1"/>
  <c r="B2258" i="61" s="1"/>
  <c r="B2259" i="61" s="1"/>
  <c r="B2260" i="61" s="1"/>
  <c r="B2261" i="61" s="1"/>
  <c r="B2262" i="61" s="1"/>
  <c r="B2263" i="61" s="1"/>
  <c r="B2264" i="61" s="1"/>
  <c r="B2265" i="61" s="1"/>
  <c r="B2266" i="61" s="1"/>
  <c r="D2154" i="61"/>
  <c r="D2155" i="61" s="1"/>
  <c r="D2156" i="61" s="1"/>
  <c r="D2157" i="61" s="1"/>
  <c r="AAB3" i="4"/>
  <c r="RE3" i="4"/>
  <c r="AZQ3" i="4"/>
  <c r="AYV3" i="4"/>
  <c r="AYO3" i="4"/>
  <c r="AYH3" i="4"/>
  <c r="AYA3" i="4"/>
  <c r="AXT3" i="4"/>
  <c r="AZX3" i="4"/>
  <c r="AZC3" i="4"/>
  <c r="B2267" i="61" l="1"/>
  <c r="B2268" i="61" s="1"/>
  <c r="B2269" i="61" s="1"/>
  <c r="B2270" i="61" s="1"/>
  <c r="B2271" i="61" s="1"/>
  <c r="B2272" i="61" s="1"/>
  <c r="B2273" i="61" s="1"/>
  <c r="B2274" i="61" s="1"/>
  <c r="B2275" i="61" s="1"/>
  <c r="B2276" i="61" s="1"/>
  <c r="B2277" i="61" s="1"/>
  <c r="B2278" i="61" s="1"/>
  <c r="B2279" i="61" s="1"/>
  <c r="B2280" i="61" s="1"/>
  <c r="B2281" i="61" s="1"/>
  <c r="B2282" i="61" s="1"/>
  <c r="B2283" i="61" s="1"/>
  <c r="B2284" i="61" s="1"/>
  <c r="B2285" i="61" s="1"/>
  <c r="B2286" i="61" s="1"/>
  <c r="B2287" i="61" s="1"/>
  <c r="B2288" i="61" s="1"/>
  <c r="B2289" i="61" s="1"/>
  <c r="B2290" i="61" s="1"/>
  <c r="D2158" i="61"/>
  <c r="D2159" i="61" s="1"/>
  <c r="D2160" i="61" s="1"/>
  <c r="D2161" i="61" s="1"/>
  <c r="D2162" i="61" s="1"/>
  <c r="D2163" i="61" s="1"/>
  <c r="D2164" i="61" s="1"/>
  <c r="D2165" i="61" s="1"/>
  <c r="D2166" i="61" s="1"/>
  <c r="D2167" i="61" s="1"/>
  <c r="D2168" i="61" s="1"/>
  <c r="D2169" i="61" s="1"/>
  <c r="D2170" i="61" s="1"/>
  <c r="D2171" i="61" s="1"/>
  <c r="D2172" i="61" s="1"/>
  <c r="D2173" i="61" s="1"/>
  <c r="D2174" i="61" s="1"/>
  <c r="D2175" i="61" s="1"/>
  <c r="D2176" i="61" s="1"/>
  <c r="D2177" i="61" s="1"/>
  <c r="D2178" i="61" s="1"/>
  <c r="D2179" i="61" s="1"/>
  <c r="D2180" i="61" s="1"/>
  <c r="D2181" i="61" s="1"/>
  <c r="D2182" i="61" s="1"/>
  <c r="D2183" i="61" s="1"/>
  <c r="D2184" i="61" s="1"/>
  <c r="D2185" i="61" s="1"/>
  <c r="D2186" i="61" s="1"/>
  <c r="D2187" i="61" s="1"/>
  <c r="RL3" i="4"/>
  <c r="RS3" i="4" s="1"/>
  <c r="FW3" i="4"/>
  <c r="PO3" i="4"/>
  <c r="OT3" i="4"/>
  <c r="B2291" i="61" l="1"/>
  <c r="B2292" i="61" s="1"/>
  <c r="B2293" i="61" s="1"/>
  <c r="B2294" i="61" s="1"/>
  <c r="B2295" i="61" s="1"/>
  <c r="B2296" i="61" s="1"/>
  <c r="B2297" i="61" s="1"/>
  <c r="B2298" i="61" s="1"/>
  <c r="B2299" i="61" s="1"/>
  <c r="B2300" i="61" s="1"/>
  <c r="B2301" i="61" s="1"/>
  <c r="B2302" i="61" s="1"/>
  <c r="B2303" i="61" s="1"/>
  <c r="B2304" i="61" s="1"/>
  <c r="B2305" i="61" s="1"/>
  <c r="B2306" i="61" s="1"/>
  <c r="D2188" i="61"/>
  <c r="D2189" i="61" s="1"/>
  <c r="D2190" i="61" s="1"/>
  <c r="D2191" i="61" s="1"/>
  <c r="D2192" i="61" s="1"/>
  <c r="D2193" i="61" s="1"/>
  <c r="D2194" i="61" s="1"/>
  <c r="D2195" i="61" s="1"/>
  <c r="D2196" i="61" s="1"/>
  <c r="D2197" i="61" s="1"/>
  <c r="D2198" i="61" s="1"/>
  <c r="D2199" i="61" s="1"/>
  <c r="D2200" i="61" s="1"/>
  <c r="D2201" i="61" s="1"/>
  <c r="D2202" i="61" s="1"/>
  <c r="D2203" i="61" s="1"/>
  <c r="D2204" i="61" s="1"/>
  <c r="D2205" i="61" s="1"/>
  <c r="D2206" i="61" s="1"/>
  <c r="D2207" i="61" s="1"/>
  <c r="D2208" i="61" s="1"/>
  <c r="D2209" i="61" s="1"/>
  <c r="D2210" i="61" s="1"/>
  <c r="D2211" i="61" s="1"/>
  <c r="D2212" i="61" s="1"/>
  <c r="D2213" i="61" s="1"/>
  <c r="D2214" i="61" s="1"/>
  <c r="D2215" i="61" s="1"/>
  <c r="D2216" i="61" s="1"/>
  <c r="D2217" i="61" s="1"/>
  <c r="D2218" i="61" s="1"/>
  <c r="D2219" i="61" s="1"/>
  <c r="D2220" i="61" s="1"/>
  <c r="D2221" i="61" s="1"/>
  <c r="D2222" i="61" s="1"/>
  <c r="D2223" i="61" s="1"/>
  <c r="D2224" i="61" s="1"/>
  <c r="D2225" i="61" s="1"/>
  <c r="D2226" i="61" s="1"/>
  <c r="D2227" i="61" s="1"/>
  <c r="D2228" i="61" s="1"/>
  <c r="D2229" i="61" s="1"/>
  <c r="AUN3" i="4"/>
  <c r="TI3" i="4"/>
  <c r="B2307" i="61" l="1"/>
  <c r="B2308" i="61" s="1"/>
  <c r="B2309" i="61" s="1"/>
  <c r="B2310" i="61" s="1"/>
  <c r="B2311" i="61" s="1"/>
  <c r="B2312" i="61" s="1"/>
  <c r="B2313" i="61" s="1"/>
  <c r="B2314" i="61" s="1"/>
  <c r="B2315" i="61" s="1"/>
  <c r="B2316" i="61" s="1"/>
  <c r="B2317" i="61" s="1"/>
  <c r="B2318" i="61" s="1"/>
  <c r="B2319" i="61" s="1"/>
  <c r="D2230" i="61"/>
  <c r="D2231" i="61" s="1"/>
  <c r="D2232" i="61" s="1"/>
  <c r="D2233" i="61" s="1"/>
  <c r="D2234" i="61" s="1"/>
  <c r="D2235" i="61" s="1"/>
  <c r="D2236" i="61" s="1"/>
  <c r="BAS3" i="4"/>
  <c r="ABR3" i="4"/>
  <c r="B2320" i="61" l="1"/>
  <c r="B2321" i="61" s="1"/>
  <c r="B2322" i="61" s="1"/>
  <c r="B2323" i="61" s="1"/>
  <c r="B2324" i="61" s="1"/>
  <c r="B2325" i="61" s="1"/>
  <c r="B2326" i="61" s="1"/>
  <c r="B2327" i="61" s="1"/>
  <c r="B2328" i="61" s="1"/>
  <c r="B2329" i="61" s="1"/>
  <c r="B2330" i="61" s="1"/>
  <c r="B2331" i="61" s="1"/>
  <c r="B2332" i="61" s="1"/>
  <c r="B2333" i="61" s="1"/>
  <c r="B2334" i="61" s="1"/>
  <c r="B2335" i="61" s="1"/>
  <c r="B2336" i="61" s="1"/>
  <c r="B2337" i="61" s="1"/>
  <c r="B2338" i="61" s="1"/>
  <c r="B2339" i="61" s="1"/>
  <c r="B2340" i="61" s="1"/>
  <c r="B2341" i="61" s="1"/>
  <c r="D2237" i="61"/>
  <c r="D2238" i="61" s="1"/>
  <c r="D2239" i="61" s="1"/>
  <c r="D2240" i="61" s="1"/>
  <c r="D2241" i="61" s="1"/>
  <c r="D2242" i="61" s="1"/>
  <c r="D2243" i="61" s="1"/>
  <c r="D2244" i="61" s="1"/>
  <c r="D2245" i="61" s="1"/>
  <c r="D2246" i="61" s="1"/>
  <c r="D2247" i="61" s="1"/>
  <c r="D2248" i="61" s="1"/>
  <c r="D2249" i="61" s="1"/>
  <c r="D2250" i="61" s="1"/>
  <c r="D2251" i="61" s="1"/>
  <c r="D2252" i="61" s="1"/>
  <c r="D2253" i="61" s="1"/>
  <c r="D2254" i="61" s="1"/>
  <c r="D2255" i="61" s="1"/>
  <c r="D2256" i="61" s="1"/>
  <c r="D2257" i="61" s="1"/>
  <c r="D2258" i="61" s="1"/>
  <c r="D2259" i="61" s="1"/>
  <c r="D2260" i="61" s="1"/>
  <c r="D2261" i="61" s="1"/>
  <c r="D2262" i="61" s="1"/>
  <c r="D2263" i="61" s="1"/>
  <c r="D2264" i="61" s="1"/>
  <c r="D2265" i="61" s="1"/>
  <c r="D2266" i="61" s="1"/>
  <c r="BM3" i="4"/>
  <c r="BF3" i="4"/>
  <c r="AR3" i="4"/>
  <c r="B2342" i="61" l="1"/>
  <c r="B2343" i="61" s="1"/>
  <c r="B2344" i="61" s="1"/>
  <c r="B2345" i="61" s="1"/>
  <c r="B2346" i="61" s="1"/>
  <c r="B2347" i="61" s="1"/>
  <c r="B2348" i="61" s="1"/>
  <c r="B2349" i="61" s="1"/>
  <c r="B2350" i="61" s="1"/>
  <c r="B2351" i="61" s="1"/>
  <c r="D2267" i="61"/>
  <c r="D2268" i="61" s="1"/>
  <c r="D2269" i="61" s="1"/>
  <c r="D2270" i="61" s="1"/>
  <c r="D2271" i="61" s="1"/>
  <c r="D2272" i="61" s="1"/>
  <c r="D2273" i="61" s="1"/>
  <c r="D2274" i="61" s="1"/>
  <c r="D2275" i="61" s="1"/>
  <c r="D2276" i="61" s="1"/>
  <c r="D2277" i="61" s="1"/>
  <c r="D2278" i="61" s="1"/>
  <c r="D2279" i="61" s="1"/>
  <c r="D2280" i="61" s="1"/>
  <c r="D2281" i="61" s="1"/>
  <c r="D2282" i="61" s="1"/>
  <c r="D2283" i="61" s="1"/>
  <c r="D2284" i="61" s="1"/>
  <c r="D2285" i="61" s="1"/>
  <c r="D2286" i="61" s="1"/>
  <c r="D2287" i="61" s="1"/>
  <c r="D2288" i="61" s="1"/>
  <c r="D2289" i="61" s="1"/>
  <c r="D2290" i="61" s="1"/>
  <c r="DS3" i="4"/>
  <c r="BT3" i="4"/>
  <c r="B2352" i="61" l="1"/>
  <c r="B2353" i="61" s="1"/>
  <c r="B2354" i="61" s="1"/>
  <c r="B2355" i="61" s="1"/>
  <c r="B2356" i="61" s="1"/>
  <c r="B2357" i="61" s="1"/>
  <c r="B2358" i="61" s="1"/>
  <c r="B2359" i="61" s="1"/>
  <c r="B2360" i="61" s="1"/>
  <c r="B2361" i="61" s="1"/>
  <c r="B2362" i="61" s="1"/>
  <c r="B2363" i="61" s="1"/>
  <c r="B2364" i="61" s="1"/>
  <c r="B2365" i="61" s="1"/>
  <c r="B2366" i="61" s="1"/>
  <c r="D2291" i="61"/>
  <c r="D2292" i="61" s="1"/>
  <c r="D2293" i="61" s="1"/>
  <c r="D2294" i="61" s="1"/>
  <c r="D2295" i="61" s="1"/>
  <c r="D2296" i="61" s="1"/>
  <c r="D2297" i="61" s="1"/>
  <c r="D2298" i="61" s="1"/>
  <c r="D2299" i="61" s="1"/>
  <c r="D2300" i="61" s="1"/>
  <c r="D2301" i="61" s="1"/>
  <c r="D2302" i="61" s="1"/>
  <c r="D2303" i="61" s="1"/>
  <c r="D2304" i="61" s="1"/>
  <c r="D2305" i="61" s="1"/>
  <c r="D2306" i="61" s="1"/>
  <c r="JQ3" i="4"/>
  <c r="CB3" i="4"/>
  <c r="B2367" i="61" l="1"/>
  <c r="B2368" i="61" s="1"/>
  <c r="B2369" i="61" s="1"/>
  <c r="B2370" i="61" s="1"/>
  <c r="B2371" i="61" s="1"/>
  <c r="B2372" i="61" s="1"/>
  <c r="B2373" i="61" s="1"/>
  <c r="B2374" i="61" s="1"/>
  <c r="B2375" i="61" s="1"/>
  <c r="B2376" i="61" s="1"/>
  <c r="B2377" i="61" s="1"/>
  <c r="B2378" i="61" s="1"/>
  <c r="B2379" i="61" s="1"/>
  <c r="B2380" i="61" s="1"/>
  <c r="B2381" i="61" s="1"/>
  <c r="B2382" i="61" s="1"/>
  <c r="B2383" i="61" s="1"/>
  <c r="B2384" i="61" s="1"/>
  <c r="B2385" i="61" s="1"/>
  <c r="B2386" i="61" s="1"/>
  <c r="B2387" i="61" s="1"/>
  <c r="B2388" i="61" s="1"/>
  <c r="B2389" i="61" s="1"/>
  <c r="D2307" i="61"/>
  <c r="D2308" i="61" s="1"/>
  <c r="D2309" i="61" s="1"/>
  <c r="D2310" i="61" s="1"/>
  <c r="D2311" i="61" s="1"/>
  <c r="D2312" i="61" s="1"/>
  <c r="D2313" i="61" s="1"/>
  <c r="D2314" i="61" s="1"/>
  <c r="D2315" i="61" s="1"/>
  <c r="D2316" i="61" s="1"/>
  <c r="D2317" i="61" s="1"/>
  <c r="D2318" i="61" s="1"/>
  <c r="D2319" i="61" s="1"/>
  <c r="ANU3" i="4"/>
  <c r="JX3" i="4"/>
  <c r="FI3" i="4"/>
  <c r="AUG3" i="4" s="1"/>
  <c r="APY3" i="4" s="1"/>
  <c r="AIK3" i="4" s="1"/>
  <c r="CI3" i="4" s="1"/>
  <c r="B2390" i="61" l="1"/>
  <c r="B2391" i="61" s="1"/>
  <c r="B2392" i="61" s="1"/>
  <c r="B2393" i="61" s="1"/>
  <c r="B2394" i="61" s="1"/>
  <c r="B2395" i="61" s="1"/>
  <c r="B2396" i="61" s="1"/>
  <c r="B2397" i="61" s="1"/>
  <c r="B2398" i="61" s="1"/>
  <c r="B2399" i="61" s="1"/>
  <c r="B2400" i="61" s="1"/>
  <c r="B2401" i="61" s="1"/>
  <c r="B2402" i="61" s="1"/>
  <c r="B2403" i="61" s="1"/>
  <c r="B2404" i="61" s="1"/>
  <c r="B2405" i="61" s="1"/>
  <c r="B2406" i="61" s="1"/>
  <c r="B2407" i="61" s="1"/>
  <c r="B2408" i="61" s="1"/>
  <c r="B2409" i="61" s="1"/>
  <c r="B2410" i="61" s="1"/>
  <c r="B2411" i="61" s="1"/>
  <c r="B2412" i="61" s="1"/>
  <c r="B2413" i="61" s="1"/>
  <c r="B2414" i="61" s="1"/>
  <c r="B2415" i="61" s="1"/>
  <c r="B2416" i="61" s="1"/>
  <c r="B2417" i="61" s="1"/>
  <c r="B2418" i="61" s="1"/>
  <c r="B2419" i="61" s="1"/>
  <c r="B2420" i="61" s="1"/>
  <c r="B2421" i="61" s="1"/>
  <c r="B2422" i="61" s="1"/>
  <c r="D2320" i="61"/>
  <c r="D2321" i="61" s="1"/>
  <c r="D2322" i="61" s="1"/>
  <c r="D2323" i="61" s="1"/>
  <c r="D2324" i="61" s="1"/>
  <c r="D2325" i="61" s="1"/>
  <c r="D2326" i="61" s="1"/>
  <c r="D2327" i="61" s="1"/>
  <c r="D2328" i="61" s="1"/>
  <c r="D2329" i="61" s="1"/>
  <c r="D2330" i="61" s="1"/>
  <c r="D2331" i="61" s="1"/>
  <c r="D2332" i="61" s="1"/>
  <c r="D2333" i="61" s="1"/>
  <c r="D2334" i="61" s="1"/>
  <c r="D2335" i="61" s="1"/>
  <c r="D2336" i="61" s="1"/>
  <c r="D2337" i="61" s="1"/>
  <c r="D2338" i="61" s="1"/>
  <c r="D2339" i="61" s="1"/>
  <c r="D2340" i="61" s="1"/>
  <c r="D2341" i="61" s="1"/>
  <c r="MI3" i="4"/>
  <c r="KS3" i="4"/>
  <c r="KE3" i="4"/>
  <c r="KL3" i="4" s="1"/>
  <c r="FP3" i="4"/>
  <c r="B2423" i="61" l="1"/>
  <c r="B2424" i="61" s="1"/>
  <c r="B2425" i="61" s="1"/>
  <c r="B2426" i="61" s="1"/>
  <c r="B2427" i="61" s="1"/>
  <c r="B2428" i="61" s="1"/>
  <c r="B2429" i="61" s="1"/>
  <c r="B2430" i="61" s="1"/>
  <c r="B2431" i="61" s="1"/>
  <c r="B2432" i="61" s="1"/>
  <c r="B2433" i="61" s="1"/>
  <c r="B2434" i="61" s="1"/>
  <c r="B2435" i="61" s="1"/>
  <c r="B2436" i="61" s="1"/>
  <c r="B2437" i="61" s="1"/>
  <c r="B2438" i="61" s="1"/>
  <c r="B2439" i="61" s="1"/>
  <c r="B2440" i="61" s="1"/>
  <c r="B2441" i="61" s="1"/>
  <c r="B2442" i="61" s="1"/>
  <c r="B2443" i="61" s="1"/>
  <c r="B2444" i="61" s="1"/>
  <c r="B2445" i="61" s="1"/>
  <c r="B2446" i="61" s="1"/>
  <c r="B2447" i="61" s="1"/>
  <c r="B2448" i="61" s="1"/>
  <c r="B2449" i="61" s="1"/>
  <c r="B2450" i="61" s="1"/>
  <c r="B2451" i="61" s="1"/>
  <c r="B2452" i="61" s="1"/>
  <c r="B2453" i="61" s="1"/>
  <c r="B2454" i="61" s="1"/>
  <c r="B2455" i="61" s="1"/>
  <c r="B2456" i="61" s="1"/>
  <c r="B2457" i="61" s="1"/>
  <c r="B2458" i="61" s="1"/>
  <c r="B2459" i="61" s="1"/>
  <c r="B2460" i="61" s="1"/>
  <c r="B2461" i="61" s="1"/>
  <c r="B2462" i="61" s="1"/>
  <c r="B2463" i="61" s="1"/>
  <c r="B2464" i="61" s="1"/>
  <c r="B2465" i="61" s="1"/>
  <c r="B2466" i="61" s="1"/>
  <c r="B2467" i="61" s="1"/>
  <c r="B2468" i="61" s="1"/>
  <c r="B2469" i="61" s="1"/>
  <c r="B2470" i="61" s="1"/>
  <c r="B2471" i="61" s="1"/>
  <c r="B2472" i="61" s="1"/>
  <c r="B2473" i="61" s="1"/>
  <c r="B2474" i="61" s="1"/>
  <c r="B2475" i="61" s="1"/>
  <c r="B2476" i="61" s="1"/>
  <c r="B2477" i="61" s="1"/>
  <c r="B2478" i="61" s="1"/>
  <c r="B2479" i="61" s="1"/>
  <c r="B2480" i="61" s="1"/>
  <c r="B2481" i="61" s="1"/>
  <c r="B2482" i="61" s="1"/>
  <c r="B2483" i="61" s="1"/>
  <c r="B2484" i="61" s="1"/>
  <c r="B2485" i="61" s="1"/>
  <c r="B2486" i="61" s="1"/>
  <c r="B2487" i="61" s="1"/>
  <c r="B2488" i="61" s="1"/>
  <c r="B2489" i="61" s="1"/>
  <c r="B2490" i="61" s="1"/>
  <c r="B2491" i="61" s="1"/>
  <c r="B2492" i="61" s="1"/>
  <c r="B2493" i="61" s="1"/>
  <c r="B2494" i="61" s="1"/>
  <c r="B2495" i="61" s="1"/>
  <c r="B2496" i="61" s="1"/>
  <c r="B2497" i="61" s="1"/>
  <c r="B2498" i="61" s="1"/>
  <c r="B2499" i="61" s="1"/>
  <c r="B2500" i="61" s="1"/>
  <c r="B2501" i="61" s="1"/>
  <c r="B2502" i="61" s="1"/>
  <c r="B2503" i="61" s="1"/>
  <c r="B2504" i="61" s="1"/>
  <c r="B2505" i="61" s="1"/>
  <c r="B2506" i="61" s="1"/>
  <c r="B2507" i="61" s="1"/>
  <c r="B2508" i="61" s="1"/>
  <c r="B2509" i="61" s="1"/>
  <c r="B2510" i="61" s="1"/>
  <c r="B2511" i="61" s="1"/>
  <c r="B2512" i="61" s="1"/>
  <c r="B2513" i="61" s="1"/>
  <c r="B2514" i="61" s="1"/>
  <c r="B2515" i="61" s="1"/>
  <c r="B2516" i="61" s="1"/>
  <c r="B2517" i="61" s="1"/>
  <c r="B2518" i="61" s="1"/>
  <c r="B2519" i="61" s="1"/>
  <c r="B2520" i="61" s="1"/>
  <c r="B2521" i="61" s="1"/>
  <c r="B2522" i="61" s="1"/>
  <c r="B2523" i="61" s="1"/>
  <c r="B2524" i="61" s="1"/>
  <c r="B2525" i="61" s="1"/>
  <c r="B2526" i="61" s="1"/>
  <c r="B2527" i="61" s="1"/>
  <c r="B2528" i="61" s="1"/>
  <c r="B2529" i="61" s="1"/>
  <c r="B2530" i="61" s="1"/>
  <c r="B2531" i="61" s="1"/>
  <c r="D2342" i="61"/>
  <c r="D2343" i="61" s="1"/>
  <c r="D2344" i="61" s="1"/>
  <c r="D2345" i="61" s="1"/>
  <c r="D2346" i="61" s="1"/>
  <c r="D2347" i="61" s="1"/>
  <c r="D2348" i="61" s="1"/>
  <c r="D2349" i="61" s="1"/>
  <c r="D2350" i="61" s="1"/>
  <c r="D2351" i="61" s="1"/>
  <c r="AVW3" i="4"/>
  <c r="ACF3" i="4" s="1"/>
  <c r="HM3" i="4"/>
  <c r="GK3" i="4"/>
  <c r="TW3" i="4" s="1"/>
  <c r="B2532" i="61" l="1"/>
  <c r="B2533" i="61" s="1"/>
  <c r="B2534" i="61" s="1"/>
  <c r="B2535" i="61" s="1"/>
  <c r="B2536" i="61" s="1"/>
  <c r="B2537" i="61" s="1"/>
  <c r="B2538" i="61" s="1"/>
  <c r="B2539" i="61" s="1"/>
  <c r="B2540" i="61" s="1"/>
  <c r="B2541" i="61" s="1"/>
  <c r="B2542" i="61" s="1"/>
  <c r="B2543" i="61" s="1"/>
  <c r="B2544" i="61" s="1"/>
  <c r="B2545" i="61" s="1"/>
  <c r="B2546" i="61" s="1"/>
  <c r="B2547" i="61" s="1"/>
  <c r="B2548" i="61" s="1"/>
  <c r="B2549" i="61" s="1"/>
  <c r="B2550" i="61" s="1"/>
  <c r="B2551" i="61" s="1"/>
  <c r="B2552" i="61" s="1"/>
  <c r="B2553" i="61" s="1"/>
  <c r="B2554" i="61" s="1"/>
  <c r="B2555" i="61" s="1"/>
  <c r="B2556" i="61" s="1"/>
  <c r="B2557" i="61" s="1"/>
  <c r="B2558" i="61" s="1"/>
  <c r="B2559" i="61" s="1"/>
  <c r="B2560" i="61" s="1"/>
  <c r="B2561" i="61" s="1"/>
  <c r="B2562" i="61" s="1"/>
  <c r="B2563" i="61" s="1"/>
  <c r="B2564" i="61" s="1"/>
  <c r="B2565" i="61" s="1"/>
  <c r="B2566" i="61" s="1"/>
  <c r="B2567" i="61" s="1"/>
  <c r="B2568" i="61" s="1"/>
  <c r="B2569" i="61" s="1"/>
  <c r="B2570" i="61" s="1"/>
  <c r="B2571" i="61" s="1"/>
  <c r="B2572" i="61" s="1"/>
  <c r="B2573" i="61" s="1"/>
  <c r="B2574" i="61" s="1"/>
  <c r="B2575" i="61" s="1"/>
  <c r="B2576" i="61" s="1"/>
  <c r="B2577" i="61" s="1"/>
  <c r="B2578" i="61" s="1"/>
  <c r="B2579" i="61" s="1"/>
  <c r="B2580" i="61" s="1"/>
  <c r="B2581" i="61" s="1"/>
  <c r="B2582" i="61" s="1"/>
  <c r="B2583" i="61" s="1"/>
  <c r="B2584" i="61" s="1"/>
  <c r="B2585" i="61" s="1"/>
  <c r="B2586" i="61" s="1"/>
  <c r="B2587" i="61" s="1"/>
  <c r="B2588" i="61" s="1"/>
  <c r="B2589" i="61" s="1"/>
  <c r="B2590" i="61" s="1"/>
  <c r="B2591" i="61" s="1"/>
  <c r="B2592" i="61" s="1"/>
  <c r="B2593" i="61" s="1"/>
  <c r="B2594" i="61" s="1"/>
  <c r="B2595" i="61" s="1"/>
  <c r="B2596" i="61" s="1"/>
  <c r="B2597" i="61" s="1"/>
  <c r="B2598" i="61" s="1"/>
  <c r="B2599" i="61" s="1"/>
  <c r="B2600" i="61" s="1"/>
  <c r="B2601" i="61" s="1"/>
  <c r="B2602" i="61" s="1"/>
  <c r="B2603" i="61" s="1"/>
  <c r="B2604" i="61" s="1"/>
  <c r="B2605" i="61" s="1"/>
  <c r="B2606" i="61" s="1"/>
  <c r="B2607" i="61" s="1"/>
  <c r="B2608" i="61" s="1"/>
  <c r="B2609" i="61" s="1"/>
  <c r="B2610" i="61" s="1"/>
  <c r="B2611" i="61" s="1"/>
  <c r="B2612" i="61" s="1"/>
  <c r="B2613" i="61" s="1"/>
  <c r="B2614" i="61" s="1"/>
  <c r="B2615" i="61" s="1"/>
  <c r="B2616" i="61" s="1"/>
  <c r="B2617" i="61" s="1"/>
  <c r="B2618" i="61" s="1"/>
  <c r="D2352" i="61"/>
  <c r="D2353" i="61" s="1"/>
  <c r="D2354" i="61" s="1"/>
  <c r="D2355" i="61" s="1"/>
  <c r="D2356" i="61" s="1"/>
  <c r="D2357" i="61" s="1"/>
  <c r="D2358" i="61" s="1"/>
  <c r="D2359" i="61" s="1"/>
  <c r="D2360" i="61" s="1"/>
  <c r="D2361" i="61" s="1"/>
  <c r="D2362" i="61" s="1"/>
  <c r="D2363" i="61" s="1"/>
  <c r="D2364" i="61" s="1"/>
  <c r="D2365" i="61" s="1"/>
  <c r="D2366" i="61" s="1"/>
  <c r="ASQ3" i="4"/>
  <c r="AOW3" i="4"/>
  <c r="B2619" i="61" l="1"/>
  <c r="B2620" i="61" s="1"/>
  <c r="B2621" i="61" s="1"/>
  <c r="B2622" i="61" s="1"/>
  <c r="B2623" i="61" s="1"/>
  <c r="B2624" i="61" s="1"/>
  <c r="B2625" i="61" s="1"/>
  <c r="B2626" i="61" s="1"/>
  <c r="B2627" i="61" s="1"/>
  <c r="B2628" i="61" s="1"/>
  <c r="B2629" i="61" s="1"/>
  <c r="B2630" i="61" s="1"/>
  <c r="B2631" i="61" s="1"/>
  <c r="B2632" i="61" s="1"/>
  <c r="B2633" i="61" s="1"/>
  <c r="B2634" i="61" s="1"/>
  <c r="B2635" i="61" s="1"/>
  <c r="B2636" i="61" s="1"/>
  <c r="B2637" i="61" s="1"/>
  <c r="B2638" i="61" s="1"/>
  <c r="B2639" i="61" s="1"/>
  <c r="B2640" i="61" s="1"/>
  <c r="D2367" i="61"/>
  <c r="D2368" i="61" s="1"/>
  <c r="D2369" i="61" s="1"/>
  <c r="D2370" i="61" s="1"/>
  <c r="D2371" i="61" s="1"/>
  <c r="D2372" i="61" s="1"/>
  <c r="D2373" i="61" s="1"/>
  <c r="D2374" i="61" s="1"/>
  <c r="D2375" i="61" s="1"/>
  <c r="D2376" i="61" s="1"/>
  <c r="D2377" i="61" s="1"/>
  <c r="D2378" i="61" s="1"/>
  <c r="D2379" i="61" s="1"/>
  <c r="D2380" i="61" s="1"/>
  <c r="D2381" i="61" s="1"/>
  <c r="D2382" i="61" s="1"/>
  <c r="D2383" i="61" s="1"/>
  <c r="D2384" i="61" s="1"/>
  <c r="D2385" i="61" s="1"/>
  <c r="D2386" i="61" s="1"/>
  <c r="D2387" i="61" s="1"/>
  <c r="D2388" i="61" s="1"/>
  <c r="D2389" i="61" s="1"/>
  <c r="ADH3" i="4"/>
  <c r="AQF3" i="4" s="1"/>
  <c r="AEC3" i="4" s="1"/>
  <c r="ABK3" i="4"/>
  <c r="ATL3" i="4"/>
  <c r="AML3" i="4" s="1"/>
  <c r="AHP3" i="4" s="1"/>
  <c r="FB3" i="4"/>
  <c r="ALX3" i="4" s="1"/>
  <c r="B2641" i="61" l="1"/>
  <c r="B2642" i="61" s="1"/>
  <c r="B2643" i="61" s="1"/>
  <c r="B2644" i="61" s="1"/>
  <c r="B2645" i="61" s="1"/>
  <c r="B2646" i="61" s="1"/>
  <c r="B2647" i="61" s="1"/>
  <c r="B2648" i="61" s="1"/>
  <c r="B2649" i="61" s="1"/>
  <c r="B2650" i="61" s="1"/>
  <c r="B2651" i="61" s="1"/>
  <c r="B2652" i="61" s="1"/>
  <c r="B2653" i="61" s="1"/>
  <c r="B2654" i="61" s="1"/>
  <c r="B2655" i="61" s="1"/>
  <c r="B2656" i="61" s="1"/>
  <c r="B2657" i="61" s="1"/>
  <c r="B2658" i="61" s="1"/>
  <c r="B2659" i="61" s="1"/>
  <c r="D2390" i="61"/>
  <c r="D2391" i="61" s="1"/>
  <c r="D2392" i="61" s="1"/>
  <c r="D2393" i="61" s="1"/>
  <c r="D2394" i="61" s="1"/>
  <c r="D2395" i="61" s="1"/>
  <c r="D2396" i="61" s="1"/>
  <c r="D2397" i="61" s="1"/>
  <c r="D2398" i="61" s="1"/>
  <c r="D2399" i="61" s="1"/>
  <c r="D2400" i="61" s="1"/>
  <c r="D2401" i="61" s="1"/>
  <c r="D2402" i="61" s="1"/>
  <c r="D2403" i="61" s="1"/>
  <c r="D2404" i="61" s="1"/>
  <c r="D2405" i="61" s="1"/>
  <c r="D2406" i="61" s="1"/>
  <c r="D2407" i="61" s="1"/>
  <c r="D2408" i="61" s="1"/>
  <c r="D2409" i="61" s="1"/>
  <c r="D2410" i="61" s="1"/>
  <c r="D2411" i="61" s="1"/>
  <c r="D2412" i="61" s="1"/>
  <c r="D2413" i="61" s="1"/>
  <c r="D2414" i="61" s="1"/>
  <c r="D2415" i="61" s="1"/>
  <c r="D2416" i="61" s="1"/>
  <c r="D2417" i="61" s="1"/>
  <c r="D2418" i="61" s="1"/>
  <c r="D2419" i="61" s="1"/>
  <c r="D2420" i="61" s="1"/>
  <c r="D2421" i="61" s="1"/>
  <c r="AK3" i="4"/>
  <c r="AD3" i="4"/>
  <c r="ARV3" i="4"/>
  <c r="ARO3" i="4"/>
  <c r="ARH3" i="4"/>
  <c r="ABY3" i="4"/>
  <c r="ASJ3" i="4" s="1"/>
  <c r="EU3" i="4" s="1"/>
  <c r="B2660" i="61" l="1"/>
  <c r="B2661" i="61" s="1"/>
  <c r="B2662" i="61" s="1"/>
  <c r="B2663" i="61" s="1"/>
  <c r="B2664" i="61" s="1"/>
  <c r="B2665" i="61" s="1"/>
  <c r="B2666" i="61" s="1"/>
  <c r="B2667" i="61" s="1"/>
  <c r="B2668" i="61" s="1"/>
  <c r="B2669" i="61" s="1"/>
  <c r="B2670" i="61" s="1"/>
  <c r="B2671" i="61" s="1"/>
  <c r="B2672" i="61" s="1"/>
  <c r="B2673" i="61" s="1"/>
  <c r="D2422" i="61"/>
  <c r="D2423" i="61" s="1"/>
  <c r="D2424" i="61" s="1"/>
  <c r="D2425" i="61" s="1"/>
  <c r="D2426" i="61" s="1"/>
  <c r="D2427" i="61" s="1"/>
  <c r="D2428" i="61" s="1"/>
  <c r="D2429" i="61" s="1"/>
  <c r="D2430" i="61" s="1"/>
  <c r="D2431" i="61" s="1"/>
  <c r="D2432" i="61" s="1"/>
  <c r="D2433" i="61" s="1"/>
  <c r="D2434" i="61" s="1"/>
  <c r="D2435" i="61" s="1"/>
  <c r="D2436" i="61" s="1"/>
  <c r="D2437" i="61" s="1"/>
  <c r="D2438" i="61" s="1"/>
  <c r="D2439" i="61" s="1"/>
  <c r="D2440" i="61" s="1"/>
  <c r="D2441" i="61" s="1"/>
  <c r="D2442" i="61" s="1"/>
  <c r="D2443" i="61" s="1"/>
  <c r="D2444" i="61" s="1"/>
  <c r="D2445" i="61" s="1"/>
  <c r="D2446" i="61" s="1"/>
  <c r="D2447" i="61" s="1"/>
  <c r="D2448" i="61" s="1"/>
  <c r="D2449" i="61" s="1"/>
  <c r="D2450" i="61" s="1"/>
  <c r="D2451" i="61" s="1"/>
  <c r="D2452" i="61" s="1"/>
  <c r="D2453" i="61" s="1"/>
  <c r="D2454" i="61" s="1"/>
  <c r="D2455" i="61" s="1"/>
  <c r="D2456" i="61" s="1"/>
  <c r="D2457" i="61" s="1"/>
  <c r="D2458" i="61" s="1"/>
  <c r="D2459" i="61" s="1"/>
  <c r="D2460" i="61" s="1"/>
  <c r="D2461" i="61" s="1"/>
  <c r="D2462" i="61" s="1"/>
  <c r="D2463" i="61" s="1"/>
  <c r="D2464" i="61" s="1"/>
  <c r="D2465" i="61" s="1"/>
  <c r="D2466" i="61" s="1"/>
  <c r="D2467" i="61" s="1"/>
  <c r="D2468" i="61" s="1"/>
  <c r="D2469" i="61" s="1"/>
  <c r="D2470" i="61" s="1"/>
  <c r="D2471" i="61" s="1"/>
  <c r="D2472" i="61" s="1"/>
  <c r="D2473" i="61" s="1"/>
  <c r="D2474" i="61" s="1"/>
  <c r="D2475" i="61" s="1"/>
  <c r="D2476" i="61" s="1"/>
  <c r="D2477" i="61" s="1"/>
  <c r="D2478" i="61" s="1"/>
  <c r="D2479" i="61" s="1"/>
  <c r="D2480" i="61" s="1"/>
  <c r="D2481" i="61" s="1"/>
  <c r="D2482" i="61" s="1"/>
  <c r="D2483" i="61" s="1"/>
  <c r="D2484" i="61" s="1"/>
  <c r="D2485" i="61" s="1"/>
  <c r="D2486" i="61" s="1"/>
  <c r="D2487" i="61" s="1"/>
  <c r="D2488" i="61" s="1"/>
  <c r="D2489" i="61" s="1"/>
  <c r="D2490" i="61" s="1"/>
  <c r="D2491" i="61" s="1"/>
  <c r="D2492" i="61" s="1"/>
  <c r="D2493" i="61" s="1"/>
  <c r="D2494" i="61" s="1"/>
  <c r="D2495" i="61" s="1"/>
  <c r="D2496" i="61" s="1"/>
  <c r="D2497" i="61" s="1"/>
  <c r="D2498" i="61" s="1"/>
  <c r="D2499" i="61" s="1"/>
  <c r="D2500" i="61" s="1"/>
  <c r="D2501" i="61" s="1"/>
  <c r="D2502" i="61" s="1"/>
  <c r="D2503" i="61" s="1"/>
  <c r="D2504" i="61" s="1"/>
  <c r="D2505" i="61" s="1"/>
  <c r="D2506" i="61" s="1"/>
  <c r="D2507" i="61" s="1"/>
  <c r="D2508" i="61" s="1"/>
  <c r="D2509" i="61" s="1"/>
  <c r="D2510" i="61" s="1"/>
  <c r="D2511" i="61" s="1"/>
  <c r="D2512" i="61" s="1"/>
  <c r="D2513" i="61" s="1"/>
  <c r="D2514" i="61" s="1"/>
  <c r="D2515" i="61" s="1"/>
  <c r="D2516" i="61" s="1"/>
  <c r="D2517" i="61" s="1"/>
  <c r="D2518" i="61" s="1"/>
  <c r="D2519" i="61" s="1"/>
  <c r="D2520" i="61" s="1"/>
  <c r="D2521" i="61" s="1"/>
  <c r="D2522" i="61" s="1"/>
  <c r="D2523" i="61" s="1"/>
  <c r="D2524" i="61" s="1"/>
  <c r="D2525" i="61" s="1"/>
  <c r="D2526" i="61" s="1"/>
  <c r="D2527" i="61" s="1"/>
  <c r="D2528" i="61" s="1"/>
  <c r="D2529" i="61" s="1"/>
  <c r="D2530" i="61" s="1"/>
  <c r="D2531" i="61" s="1"/>
  <c r="ALQ3" i="4"/>
  <c r="AKO3" i="4"/>
  <c r="DZ3" i="4" s="1"/>
  <c r="AKV3" i="4" s="1"/>
  <c r="B2674" i="61" l="1"/>
  <c r="B2675" i="61" s="1"/>
  <c r="B2676" i="61" s="1"/>
  <c r="B2677" i="61" s="1"/>
  <c r="B2678" i="61" s="1"/>
  <c r="B2679" i="61" s="1"/>
  <c r="D2532" i="61"/>
  <c r="D2533" i="61" s="1"/>
  <c r="D2534" i="61" s="1"/>
  <c r="D2535" i="61" s="1"/>
  <c r="D2536" i="61" s="1"/>
  <c r="D2537" i="61" s="1"/>
  <c r="D2538" i="61" s="1"/>
  <c r="D2539" i="61" s="1"/>
  <c r="D2540" i="61" s="1"/>
  <c r="D2541" i="61" s="1"/>
  <c r="D2542" i="61" s="1"/>
  <c r="D2543" i="61" s="1"/>
  <c r="D2544" i="61" s="1"/>
  <c r="D2545" i="61" s="1"/>
  <c r="D2546" i="61" s="1"/>
  <c r="D2547" i="61" s="1"/>
  <c r="D2548" i="61" s="1"/>
  <c r="D2549" i="61" s="1"/>
  <c r="D2550" i="61" s="1"/>
  <c r="D2551" i="61" s="1"/>
  <c r="D2552" i="61" s="1"/>
  <c r="D2553" i="61" s="1"/>
  <c r="D2554" i="61" s="1"/>
  <c r="D2555" i="61" s="1"/>
  <c r="D2556" i="61" s="1"/>
  <c r="D2557" i="61" s="1"/>
  <c r="D2558" i="61" s="1"/>
  <c r="D2559" i="61" s="1"/>
  <c r="D2560" i="61" s="1"/>
  <c r="D2561" i="61" s="1"/>
  <c r="D2562" i="61" s="1"/>
  <c r="D2563" i="61" s="1"/>
  <c r="D2564" i="61" s="1"/>
  <c r="D2565" i="61" s="1"/>
  <c r="D2566" i="61" s="1"/>
  <c r="D2567" i="61" s="1"/>
  <c r="D2568" i="61" s="1"/>
  <c r="D2569" i="61" s="1"/>
  <c r="D2570" i="61" s="1"/>
  <c r="D2571" i="61" s="1"/>
  <c r="D2572" i="61" s="1"/>
  <c r="D2573" i="61" s="1"/>
  <c r="D2574" i="61" s="1"/>
  <c r="D2575" i="61" s="1"/>
  <c r="D2576" i="61" s="1"/>
  <c r="D2577" i="61" s="1"/>
  <c r="D2578" i="61" s="1"/>
  <c r="D2579" i="61" s="1"/>
  <c r="D2580" i="61" s="1"/>
  <c r="D2581" i="61" s="1"/>
  <c r="D2582" i="61" s="1"/>
  <c r="D2583" i="61" s="1"/>
  <c r="D2584" i="61" s="1"/>
  <c r="D2585" i="61" s="1"/>
  <c r="D2586" i="61" s="1"/>
  <c r="D2587" i="61" s="1"/>
  <c r="D2588" i="61" s="1"/>
  <c r="D2589" i="61" s="1"/>
  <c r="D2590" i="61" s="1"/>
  <c r="D2591" i="61" s="1"/>
  <c r="D2592" i="61" s="1"/>
  <c r="D2593" i="61" s="1"/>
  <c r="D2594" i="61" s="1"/>
  <c r="D2595" i="61" s="1"/>
  <c r="D2596" i="61" s="1"/>
  <c r="D2597" i="61" s="1"/>
  <c r="D2598" i="61" s="1"/>
  <c r="D2599" i="61" s="1"/>
  <c r="D2600" i="61" s="1"/>
  <c r="D2601" i="61" s="1"/>
  <c r="D2602" i="61" s="1"/>
  <c r="D2603" i="61" s="1"/>
  <c r="D2604" i="61" s="1"/>
  <c r="D2605" i="61" s="1"/>
  <c r="D2606" i="61" s="1"/>
  <c r="D2607" i="61" s="1"/>
  <c r="D2608" i="61" s="1"/>
  <c r="D2609" i="61" s="1"/>
  <c r="D2610" i="61" s="1"/>
  <c r="D2611" i="61" s="1"/>
  <c r="D2612" i="61" s="1"/>
  <c r="D2613" i="61" s="1"/>
  <c r="D2614" i="61" s="1"/>
  <c r="D2615" i="61" s="1"/>
  <c r="D2616" i="61" s="1"/>
  <c r="D2617" i="61" s="1"/>
  <c r="D2618" i="61" s="1"/>
  <c r="AFS3" i="4"/>
  <c r="EN3" i="4"/>
  <c r="ALJ3" i="4" s="1"/>
  <c r="EG3" i="4"/>
  <c r="ALC3" i="4" s="1"/>
  <c r="AFZ3" i="4" s="1"/>
  <c r="B2680" i="61" l="1"/>
  <c r="B2681" i="61" s="1"/>
  <c r="B2682" i="61" s="1"/>
  <c r="B2683" i="61" s="1"/>
  <c r="B2684" i="61" s="1"/>
  <c r="B2685" i="61" s="1"/>
  <c r="B2686" i="61" s="1"/>
  <c r="B2687" i="61" s="1"/>
  <c r="B2688" i="61" s="1"/>
  <c r="B2689" i="61" s="1"/>
  <c r="B2690" i="61" s="1"/>
  <c r="B2691" i="61" s="1"/>
  <c r="B2692" i="61" s="1"/>
  <c r="B2693" i="61" s="1"/>
  <c r="B2694" i="61" s="1"/>
  <c r="B2695" i="61" s="1"/>
  <c r="B2696" i="61" s="1"/>
  <c r="B2697" i="61" s="1"/>
  <c r="B2698" i="61" s="1"/>
  <c r="B2699" i="61" s="1"/>
  <c r="B2700" i="61" s="1"/>
  <c r="B2701" i="61" s="1"/>
  <c r="B2702" i="61" s="1"/>
  <c r="B2703" i="61" s="1"/>
  <c r="B2704" i="61" s="1"/>
  <c r="B2705" i="61" s="1"/>
  <c r="B2706" i="61" s="1"/>
  <c r="B2707" i="61" s="1"/>
  <c r="B2708" i="61" s="1"/>
  <c r="B2709" i="61" s="1"/>
  <c r="B2710" i="61" s="1"/>
  <c r="B2711" i="61" s="1"/>
  <c r="B2712" i="61" s="1"/>
  <c r="B2713" i="61" s="1"/>
  <c r="B2714" i="61" s="1"/>
  <c r="B2715" i="61" s="1"/>
  <c r="B2716" i="61" s="1"/>
  <c r="B2717" i="61" s="1"/>
  <c r="B2718" i="61" s="1"/>
  <c r="B2719" i="61" s="1"/>
  <c r="B2720" i="61" s="1"/>
  <c r="B2721" i="61" s="1"/>
  <c r="B2722" i="61" s="1"/>
  <c r="B2723" i="61" s="1"/>
  <c r="B2724" i="61" s="1"/>
  <c r="B2725" i="61" s="1"/>
  <c r="B2726" i="61" s="1"/>
  <c r="B2727" i="61" s="1"/>
  <c r="B2728" i="61" s="1"/>
  <c r="B2729" i="61" s="1"/>
  <c r="B2730" i="61" s="1"/>
  <c r="B2731" i="61" s="1"/>
  <c r="B2732" i="61" s="1"/>
  <c r="B2733" i="61" s="1"/>
  <c r="B2734" i="61" s="1"/>
  <c r="B2735" i="61" s="1"/>
  <c r="B2736" i="61" s="1"/>
  <c r="B2737" i="61" s="1"/>
  <c r="B2738" i="61" s="1"/>
  <c r="B2739" i="61" s="1"/>
  <c r="B2740" i="61" s="1"/>
  <c r="B2741" i="61" s="1"/>
  <c r="B2742" i="61" s="1"/>
  <c r="B2743" i="61" s="1"/>
  <c r="B2744" i="61" s="1"/>
  <c r="B2745" i="61" s="1"/>
  <c r="D2619" i="61"/>
  <c r="D2620" i="61" s="1"/>
  <c r="D2621" i="61" s="1"/>
  <c r="D2622" i="61" s="1"/>
  <c r="D2623" i="61" s="1"/>
  <c r="D2624" i="61" s="1"/>
  <c r="D2625" i="61" s="1"/>
  <c r="D2626" i="61" s="1"/>
  <c r="D2627" i="61" s="1"/>
  <c r="D2628" i="61" s="1"/>
  <c r="D2629" i="61" s="1"/>
  <c r="D2630" i="61" s="1"/>
  <c r="D2631" i="61" s="1"/>
  <c r="D2632" i="61" s="1"/>
  <c r="D2633" i="61" s="1"/>
  <c r="D2634" i="61" s="1"/>
  <c r="D2635" i="61" s="1"/>
  <c r="D2636" i="61" s="1"/>
  <c r="D2637" i="61" s="1"/>
  <c r="D2638" i="61" s="1"/>
  <c r="D2639" i="61" s="1"/>
  <c r="D2640" i="61" s="1"/>
  <c r="AIR3" i="4"/>
  <c r="YS3" i="4"/>
  <c r="AJF3" i="4" s="1"/>
  <c r="AFL3" i="4" s="1"/>
  <c r="YL3" i="4"/>
  <c r="B2746" i="61" l="1"/>
  <c r="B2747" i="61" s="1"/>
  <c r="B2748" i="61" s="1"/>
  <c r="B2749" i="61" s="1"/>
  <c r="B2750" i="61" s="1"/>
  <c r="B2751" i="61" s="1"/>
  <c r="B2752" i="61" s="1"/>
  <c r="B2753" i="61" s="1"/>
  <c r="B2754" i="61" s="1"/>
  <c r="B2755" i="61" s="1"/>
  <c r="B2756" i="61" s="1"/>
  <c r="B2757" i="61" s="1"/>
  <c r="B2758" i="61" s="1"/>
  <c r="B2759" i="61" s="1"/>
  <c r="B2760" i="61" s="1"/>
  <c r="B2761" i="61" s="1"/>
  <c r="B2762" i="61" s="1"/>
  <c r="B2763" i="61" s="1"/>
  <c r="B2764" i="61" s="1"/>
  <c r="B2765" i="61" s="1"/>
  <c r="B2766" i="61" s="1"/>
  <c r="B2767" i="61" s="1"/>
  <c r="B2768" i="61" s="1"/>
  <c r="B2769" i="61" s="1"/>
  <c r="B2770" i="61" s="1"/>
  <c r="B2771" i="61" s="1"/>
  <c r="B2772" i="61" s="1"/>
  <c r="D2641" i="61"/>
  <c r="D2642" i="61" s="1"/>
  <c r="D2643" i="61" s="1"/>
  <c r="D2644" i="61" s="1"/>
  <c r="D2645" i="61" s="1"/>
  <c r="D2646" i="61" s="1"/>
  <c r="D2647" i="61" s="1"/>
  <c r="D2648" i="61" s="1"/>
  <c r="D2649" i="61" s="1"/>
  <c r="D2650" i="61" s="1"/>
  <c r="D2651" i="61" s="1"/>
  <c r="D2652" i="61" s="1"/>
  <c r="D2653" i="61" s="1"/>
  <c r="D2654" i="61" s="1"/>
  <c r="D2655" i="61" s="1"/>
  <c r="D2656" i="61" s="1"/>
  <c r="D2657" i="61" s="1"/>
  <c r="D2658" i="61" s="1"/>
  <c r="D2659" i="61" s="1"/>
  <c r="AEX3" i="4"/>
  <c r="CW3" i="4"/>
  <c r="CP3" i="4"/>
  <c r="B2773" i="61" l="1"/>
  <c r="B2774" i="61" s="1"/>
  <c r="B2775" i="61" s="1"/>
  <c r="B2776" i="61" s="1"/>
  <c r="B2777" i="61" s="1"/>
  <c r="B2778" i="61" s="1"/>
  <c r="B2779" i="61" s="1"/>
  <c r="B2780" i="61" s="1"/>
  <c r="B2781" i="61" s="1"/>
  <c r="B2782" i="61" s="1"/>
  <c r="B2783" i="61" s="1"/>
  <c r="B2784" i="61" s="1"/>
  <c r="B2785" i="61" s="1"/>
  <c r="B2786" i="61" s="1"/>
  <c r="B2787" i="61" s="1"/>
  <c r="B2788" i="61" s="1"/>
  <c r="B2789" i="61" s="1"/>
  <c r="B2790" i="61" s="1"/>
  <c r="B2791" i="61" s="1"/>
  <c r="B2792" i="61" s="1"/>
  <c r="B2793" i="61" s="1"/>
  <c r="B2794" i="61" s="1"/>
  <c r="D2660" i="61"/>
  <c r="D2661" i="61" s="1"/>
  <c r="D2662" i="61" s="1"/>
  <c r="D2663" i="61" s="1"/>
  <c r="D2664" i="61" s="1"/>
  <c r="D2665" i="61" s="1"/>
  <c r="D2666" i="61" s="1"/>
  <c r="D2667" i="61" s="1"/>
  <c r="D2668" i="61" s="1"/>
  <c r="D2669" i="61" s="1"/>
  <c r="D2670" i="61" s="1"/>
  <c r="D2671" i="61" s="1"/>
  <c r="D2672" i="61" s="1"/>
  <c r="D2673" i="61" s="1"/>
  <c r="MP3" i="4"/>
  <c r="KZ3" i="4"/>
  <c r="ASC3" i="4"/>
  <c r="XX3" i="4"/>
  <c r="AIY3" i="4" s="1"/>
  <c r="G610" i="78"/>
  <c r="E610" i="78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B2795" i="61" l="1"/>
  <c r="B2796" i="61" s="1"/>
  <c r="B2797" i="61" s="1"/>
  <c r="B2798" i="61" s="1"/>
  <c r="B2799" i="61" s="1"/>
  <c r="B2800" i="61" s="1"/>
  <c r="B2801" i="61" s="1"/>
  <c r="B2802" i="61" s="1"/>
  <c r="B2803" i="61" s="1"/>
  <c r="B2804" i="61" s="1"/>
  <c r="B2805" i="61" s="1"/>
  <c r="B2806" i="61" s="1"/>
  <c r="B2807" i="61" s="1"/>
  <c r="B2808" i="61" s="1"/>
  <c r="B2809" i="61" s="1"/>
  <c r="B2810" i="61" s="1"/>
  <c r="B2811" i="61" s="1"/>
  <c r="B2812" i="61" s="1"/>
  <c r="B2813" i="61" s="1"/>
  <c r="B2814" i="61" s="1"/>
  <c r="B2815" i="61" s="1"/>
  <c r="B2816" i="61" s="1"/>
  <c r="B2817" i="61" s="1"/>
  <c r="B2818" i="61" s="1"/>
  <c r="B2819" i="61" s="1"/>
  <c r="B2820" i="61" s="1"/>
  <c r="B2821" i="61" s="1"/>
  <c r="B2822" i="61" s="1"/>
  <c r="B2823" i="61" s="1"/>
  <c r="B2824" i="61" s="1"/>
  <c r="B2825" i="61" s="1"/>
  <c r="B2826" i="61" s="1"/>
  <c r="B2827" i="61" s="1"/>
  <c r="B2828" i="61" s="1"/>
  <c r="B2829" i="61" s="1"/>
  <c r="B2830" i="61" s="1"/>
  <c r="B2831" i="61" s="1"/>
  <c r="B2832" i="61" s="1"/>
  <c r="B2833" i="61" s="1"/>
  <c r="B2834" i="61" s="1"/>
  <c r="B2835" i="61" s="1"/>
  <c r="B2836" i="61" s="1"/>
  <c r="B2837" i="61" s="1"/>
  <c r="B2838" i="61" s="1"/>
  <c r="B2839" i="61" s="1"/>
  <c r="B2840" i="61" s="1"/>
  <c r="B2841" i="61" s="1"/>
  <c r="B2842" i="61" s="1"/>
  <c r="B2843" i="61" s="1"/>
  <c r="B2844" i="61" s="1"/>
  <c r="B2845" i="61" s="1"/>
  <c r="B2846" i="61" s="1"/>
  <c r="B2847" i="61" s="1"/>
  <c r="B2848" i="61" s="1"/>
  <c r="B2849" i="61" s="1"/>
  <c r="B2850" i="61" s="1"/>
  <c r="B2851" i="61" s="1"/>
  <c r="B2852" i="61" s="1"/>
  <c r="B2853" i="61" s="1"/>
  <c r="B2854" i="61" s="1"/>
  <c r="B2855" i="61" s="1"/>
  <c r="B2856" i="61" s="1"/>
  <c r="B2857" i="61" s="1"/>
  <c r="B2858" i="61" s="1"/>
  <c r="B2859" i="61" s="1"/>
  <c r="B2860" i="61" s="1"/>
  <c r="B2861" i="61" s="1"/>
  <c r="B2862" i="61" s="1"/>
  <c r="B2863" i="61" s="1"/>
  <c r="B2864" i="61" s="1"/>
  <c r="B2865" i="61" s="1"/>
  <c r="B2866" i="61" s="1"/>
  <c r="B2867" i="61" s="1"/>
  <c r="B2868" i="61" s="1"/>
  <c r="B2869" i="61" s="1"/>
  <c r="B2870" i="61" s="1"/>
  <c r="B2871" i="61" s="1"/>
  <c r="B2872" i="61" s="1"/>
  <c r="B2873" i="61" s="1"/>
  <c r="B2874" i="61" s="1"/>
  <c r="B2875" i="61" s="1"/>
  <c r="B2876" i="61" s="1"/>
  <c r="B2877" i="61" s="1"/>
  <c r="B2878" i="61" s="1"/>
  <c r="B2879" i="61" s="1"/>
  <c r="B2880" i="61" s="1"/>
  <c r="B2881" i="61" s="1"/>
  <c r="B2882" i="61" s="1"/>
  <c r="B2883" i="61" s="1"/>
  <c r="B2884" i="61" s="1"/>
  <c r="B2885" i="61" s="1"/>
  <c r="B2886" i="61" s="1"/>
  <c r="B2887" i="61" s="1"/>
  <c r="B2888" i="61" s="1"/>
  <c r="B2889" i="61" s="1"/>
  <c r="B2890" i="61" s="1"/>
  <c r="B2891" i="61" s="1"/>
  <c r="B2892" i="61" s="1"/>
  <c r="B2893" i="61" s="1"/>
  <c r="B2894" i="61" s="1"/>
  <c r="B2895" i="61" s="1"/>
  <c r="B2896" i="61" s="1"/>
  <c r="B2897" i="61" s="1"/>
  <c r="B2898" i="61" s="1"/>
  <c r="B2899" i="61" s="1"/>
  <c r="B2900" i="61" s="1"/>
  <c r="B2901" i="61" s="1"/>
  <c r="B2902" i="61" s="1"/>
  <c r="B2903" i="61" s="1"/>
  <c r="B2904" i="61" s="1"/>
  <c r="B2905" i="61" s="1"/>
  <c r="B2906" i="61" s="1"/>
  <c r="B2907" i="61" s="1"/>
  <c r="B2908" i="61" s="1"/>
  <c r="D2674" i="61"/>
  <c r="D2675" i="61" s="1"/>
  <c r="D2676" i="61" s="1"/>
  <c r="D2677" i="61" s="1"/>
  <c r="D2678" i="61" s="1"/>
  <c r="D2679" i="61" s="1"/>
  <c r="E616" i="78"/>
  <c r="AFE3" i="4"/>
  <c r="YE3" i="4" s="1"/>
  <c r="ZG3" i="4"/>
  <c r="NY3" i="4" s="1"/>
  <c r="AWD3" i="4"/>
  <c r="HT3" i="4"/>
  <c r="GY3" i="4"/>
  <c r="GR3" i="4"/>
  <c r="B2909" i="61" l="1"/>
  <c r="B2910" i="61" s="1"/>
  <c r="B2911" i="61" s="1"/>
  <c r="D2680" i="61"/>
  <c r="D2681" i="61" s="1"/>
  <c r="D2682" i="61" s="1"/>
  <c r="D2683" i="61" s="1"/>
  <c r="D2684" i="61" s="1"/>
  <c r="D2685" i="61" s="1"/>
  <c r="D2686" i="61" s="1"/>
  <c r="D2687" i="61" s="1"/>
  <c r="D2688" i="61" s="1"/>
  <c r="D2689" i="61" s="1"/>
  <c r="D2690" i="61" s="1"/>
  <c r="D2691" i="61" s="1"/>
  <c r="D2692" i="61" s="1"/>
  <c r="D2693" i="61" s="1"/>
  <c r="D2694" i="61" s="1"/>
  <c r="D2695" i="61" s="1"/>
  <c r="D2696" i="61" s="1"/>
  <c r="D2697" i="61" s="1"/>
  <c r="D2698" i="61" s="1"/>
  <c r="D2699" i="61" s="1"/>
  <c r="D2700" i="61" s="1"/>
  <c r="D2701" i="61" s="1"/>
  <c r="D2702" i="61" s="1"/>
  <c r="D2703" i="61" s="1"/>
  <c r="D2704" i="61" s="1"/>
  <c r="D2705" i="61" s="1"/>
  <c r="D2706" i="61" s="1"/>
  <c r="D2707" i="61" s="1"/>
  <c r="D2708" i="61" s="1"/>
  <c r="D2709" i="61" s="1"/>
  <c r="D2710" i="61" s="1"/>
  <c r="D2711" i="61" s="1"/>
  <c r="D2712" i="61" s="1"/>
  <c r="D2713" i="61" s="1"/>
  <c r="D2714" i="61" s="1"/>
  <c r="D2715" i="61" s="1"/>
  <c r="D2716" i="61" s="1"/>
  <c r="D2717" i="61" s="1"/>
  <c r="D2718" i="61" s="1"/>
  <c r="D2719" i="61" s="1"/>
  <c r="D2720" i="61" s="1"/>
  <c r="D2721" i="61" s="1"/>
  <c r="D2722" i="61" s="1"/>
  <c r="D2723" i="61" s="1"/>
  <c r="D2724" i="61" s="1"/>
  <c r="D2725" i="61" s="1"/>
  <c r="D2726" i="61" s="1"/>
  <c r="D2727" i="61" s="1"/>
  <c r="D2728" i="61" s="1"/>
  <c r="D2729" i="61" s="1"/>
  <c r="D2730" i="61" s="1"/>
  <c r="D2731" i="61" s="1"/>
  <c r="D2732" i="61" s="1"/>
  <c r="D2733" i="61" s="1"/>
  <c r="D2734" i="61" s="1"/>
  <c r="D2735" i="61" s="1"/>
  <c r="D2736" i="61" s="1"/>
  <c r="D2737" i="61" s="1"/>
  <c r="D2738" i="61" s="1"/>
  <c r="D2739" i="61" s="1"/>
  <c r="D2740" i="61" s="1"/>
  <c r="D2741" i="61" s="1"/>
  <c r="D2742" i="61" s="1"/>
  <c r="D2743" i="61" s="1"/>
  <c r="D2744" i="61" s="1"/>
  <c r="D2745" i="61" s="1"/>
  <c r="AOP3" i="4"/>
  <c r="ABD3" i="4" s="1"/>
  <c r="AJT3" i="4"/>
  <c r="DD3" i="4" s="1"/>
  <c r="PU3" i="4"/>
  <c r="C8" i="87"/>
  <c r="C11" i="87" s="1"/>
  <c r="C16" i="87" s="1"/>
  <c r="B2912" i="61" l="1"/>
  <c r="B2913" i="61" s="1"/>
  <c r="B2914" i="61" s="1"/>
  <c r="B2915" i="61" s="1"/>
  <c r="D2746" i="61"/>
  <c r="D2747" i="61" s="1"/>
  <c r="D2748" i="61" s="1"/>
  <c r="D2749" i="61" s="1"/>
  <c r="D2750" i="61" s="1"/>
  <c r="D2751" i="61" s="1"/>
  <c r="D2752" i="61" s="1"/>
  <c r="D2753" i="61" s="1"/>
  <c r="D2754" i="61" s="1"/>
  <c r="D2755" i="61" s="1"/>
  <c r="D2756" i="61" s="1"/>
  <c r="D2757" i="61" s="1"/>
  <c r="D2758" i="61" s="1"/>
  <c r="D2759" i="61" s="1"/>
  <c r="D2760" i="61" s="1"/>
  <c r="D2761" i="61" s="1"/>
  <c r="D2762" i="61" s="1"/>
  <c r="D2763" i="61" s="1"/>
  <c r="D2764" i="61" s="1"/>
  <c r="D2765" i="61" s="1"/>
  <c r="D2766" i="61" s="1"/>
  <c r="D2767" i="61" s="1"/>
  <c r="D2768" i="61" s="1"/>
  <c r="D2769" i="61" s="1"/>
  <c r="D2770" i="61" s="1"/>
  <c r="D2771" i="61" s="1"/>
  <c r="D2772" i="61" s="1"/>
  <c r="AWK3" i="4"/>
  <c r="AAP3" i="4"/>
  <c r="MW3" i="4"/>
  <c r="HF3" i="4" s="1"/>
  <c r="LG3" i="4"/>
  <c r="AY3" i="4"/>
  <c r="W3" i="4"/>
  <c r="B2916" i="61" l="1"/>
  <c r="B2917" i="61" s="1"/>
  <c r="B2918" i="61" s="1"/>
  <c r="B2919" i="61" s="1"/>
  <c r="B2920" i="61" s="1"/>
  <c r="B2921" i="61" s="1"/>
  <c r="B2922" i="61" s="1"/>
  <c r="B2923" i="61" s="1"/>
  <c r="B2924" i="61" s="1"/>
  <c r="B2925" i="61" s="1"/>
  <c r="B2926" i="61" s="1"/>
  <c r="D2773" i="61"/>
  <c r="D2774" i="61" s="1"/>
  <c r="D2775" i="61" s="1"/>
  <c r="D2776" i="61" s="1"/>
  <c r="D2777" i="61" s="1"/>
  <c r="D2778" i="61" s="1"/>
  <c r="D2779" i="61" s="1"/>
  <c r="D2780" i="61" s="1"/>
  <c r="D2781" i="61" s="1"/>
  <c r="D2782" i="61" s="1"/>
  <c r="D2783" i="61" s="1"/>
  <c r="D2784" i="61" s="1"/>
  <c r="D2785" i="61" s="1"/>
  <c r="D2786" i="61" s="1"/>
  <c r="D2787" i="61" s="1"/>
  <c r="D2788" i="61" s="1"/>
  <c r="D2789" i="61" s="1"/>
  <c r="D2790" i="61" s="1"/>
  <c r="D2791" i="61" s="1"/>
  <c r="D2792" i="61" s="1"/>
  <c r="D2793" i="61" s="1"/>
  <c r="D2794" i="61" s="1"/>
  <c r="ATE3" i="4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B2927" i="61" l="1"/>
  <c r="B2928" i="61" s="1"/>
  <c r="B2929" i="61" s="1"/>
  <c r="B2930" i="61" s="1"/>
  <c r="B2931" i="61" s="1"/>
  <c r="B2932" i="61" s="1"/>
  <c r="B2933" i="61" s="1"/>
  <c r="B2934" i="61" s="1"/>
  <c r="B2935" i="61" s="1"/>
  <c r="B2936" i="61" s="1"/>
  <c r="B2937" i="61" s="1"/>
  <c r="B2938" i="61" s="1"/>
  <c r="B2939" i="61" s="1"/>
  <c r="B2940" i="61" s="1"/>
  <c r="B2941" i="61" s="1"/>
  <c r="B2942" i="61" s="1"/>
  <c r="B2943" i="61" s="1"/>
  <c r="B2944" i="61" s="1"/>
  <c r="B2945" i="61" s="1"/>
  <c r="B2946" i="61" s="1"/>
  <c r="B2947" i="61" s="1"/>
  <c r="B2948" i="61" s="1"/>
  <c r="B2949" i="61" s="1"/>
  <c r="B2950" i="61" s="1"/>
  <c r="B2951" i="61" s="1"/>
  <c r="B2952" i="61" s="1"/>
  <c r="B2953" i="61" s="1"/>
  <c r="B2954" i="61" s="1"/>
  <c r="B2955" i="61" s="1"/>
  <c r="B2956" i="61" s="1"/>
  <c r="B2957" i="61" s="1"/>
  <c r="B2958" i="61" s="1"/>
  <c r="B2959" i="61" s="1"/>
  <c r="B2960" i="61" s="1"/>
  <c r="B2961" i="61" s="1"/>
  <c r="B2962" i="61" s="1"/>
  <c r="B2963" i="61" s="1"/>
  <c r="B2964" i="61" s="1"/>
  <c r="B2965" i="61" s="1"/>
  <c r="B2966" i="61" s="1"/>
  <c r="B2967" i="61" s="1"/>
  <c r="B2968" i="61" s="1"/>
  <c r="B2969" i="61" s="1"/>
  <c r="B2970" i="61" s="1"/>
  <c r="B2971" i="61" s="1"/>
  <c r="B2972" i="61" s="1"/>
  <c r="B2973" i="61" s="1"/>
  <c r="B2974" i="61" s="1"/>
  <c r="B2975" i="61" s="1"/>
  <c r="B2976" i="61" s="1"/>
  <c r="B2977" i="61" s="1"/>
  <c r="B2978" i="61" s="1"/>
  <c r="B2979" i="61" s="1"/>
  <c r="B2980" i="61" s="1"/>
  <c r="B2981" i="61" s="1"/>
  <c r="B2982" i="61" s="1"/>
  <c r="B2983" i="61" s="1"/>
  <c r="B2984" i="61" s="1"/>
  <c r="B2985" i="61" s="1"/>
  <c r="B2986" i="61" s="1"/>
  <c r="B2987" i="61" s="1"/>
  <c r="B2988" i="61" s="1"/>
  <c r="B2989" i="61" s="1"/>
  <c r="B2990" i="61" s="1"/>
  <c r="B2991" i="61" s="1"/>
  <c r="B2992" i="61" s="1"/>
  <c r="B2993" i="61" s="1"/>
  <c r="B2994" i="61" s="1"/>
  <c r="B2995" i="61" s="1"/>
  <c r="B2996" i="61" s="1"/>
  <c r="B2997" i="61" s="1"/>
  <c r="B2998" i="61" s="1"/>
  <c r="B2999" i="61" s="1"/>
  <c r="B3000" i="61" s="1"/>
  <c r="B3001" i="61" s="1"/>
  <c r="B3002" i="61" s="1"/>
  <c r="B3003" i="61" s="1"/>
  <c r="B3004" i="61" s="1"/>
  <c r="B3005" i="61" s="1"/>
  <c r="B3006" i="61" s="1"/>
  <c r="B3007" i="61" s="1"/>
  <c r="B3008" i="61" s="1"/>
  <c r="B3009" i="61" s="1"/>
  <c r="B3010" i="61" s="1"/>
  <c r="B3011" i="61" s="1"/>
  <c r="B3012" i="61" s="1"/>
  <c r="B3013" i="61" s="1"/>
  <c r="B3014" i="61" s="1"/>
  <c r="B3015" i="61" s="1"/>
  <c r="B3016" i="61" s="1"/>
  <c r="B3017" i="61" s="1"/>
  <c r="B3018" i="61" s="1"/>
  <c r="B3019" i="61" s="1"/>
  <c r="B3020" i="61" s="1"/>
  <c r="B3021" i="61" s="1"/>
  <c r="B3022" i="61" s="1"/>
  <c r="B3023" i="61" s="1"/>
  <c r="B3024" i="61" s="1"/>
  <c r="B3025" i="61" s="1"/>
  <c r="B3026" i="61" s="1"/>
  <c r="B3027" i="61" s="1"/>
  <c r="B3028" i="61" s="1"/>
  <c r="B3029" i="61" s="1"/>
  <c r="B3030" i="61" s="1"/>
  <c r="B3031" i="61" s="1"/>
  <c r="B3032" i="61" s="1"/>
  <c r="B3033" i="61" s="1"/>
  <c r="B3034" i="61" s="1"/>
  <c r="B3035" i="61" s="1"/>
  <c r="B3036" i="61" s="1"/>
  <c r="B3037" i="61" s="1"/>
  <c r="B3038" i="61" s="1"/>
  <c r="B3039" i="61" s="1"/>
  <c r="D2795" i="61"/>
  <c r="D2796" i="61" s="1"/>
  <c r="D2797" i="61" s="1"/>
  <c r="D2798" i="61" s="1"/>
  <c r="D2799" i="61" s="1"/>
  <c r="D2800" i="61" s="1"/>
  <c r="D2801" i="61" s="1"/>
  <c r="D2802" i="61" s="1"/>
  <c r="D2803" i="61" s="1"/>
  <c r="D2804" i="61" s="1"/>
  <c r="D2805" i="61" s="1"/>
  <c r="D2806" i="61" s="1"/>
  <c r="D2807" i="61" s="1"/>
  <c r="D2808" i="61" s="1"/>
  <c r="D2809" i="61" s="1"/>
  <c r="D2810" i="61" s="1"/>
  <c r="D2811" i="61" s="1"/>
  <c r="D2812" i="61" s="1"/>
  <c r="D2813" i="61" s="1"/>
  <c r="D2814" i="61" s="1"/>
  <c r="D2815" i="61" s="1"/>
  <c r="D2816" i="61" s="1"/>
  <c r="D2817" i="61" s="1"/>
  <c r="D2818" i="61" s="1"/>
  <c r="D2819" i="61" s="1"/>
  <c r="D2820" i="61" s="1"/>
  <c r="D2821" i="61" s="1"/>
  <c r="D2822" i="61" s="1"/>
  <c r="D2823" i="61" s="1"/>
  <c r="D2824" i="61" s="1"/>
  <c r="D2825" i="61" s="1"/>
  <c r="D2826" i="61" s="1"/>
  <c r="D2827" i="61" s="1"/>
  <c r="D2828" i="61" s="1"/>
  <c r="D2829" i="61" s="1"/>
  <c r="D2830" i="61" s="1"/>
  <c r="D2831" i="61" s="1"/>
  <c r="D2832" i="61" s="1"/>
  <c r="D2833" i="61" s="1"/>
  <c r="D2834" i="61" s="1"/>
  <c r="D2835" i="61" s="1"/>
  <c r="D2836" i="61" s="1"/>
  <c r="D2837" i="61" s="1"/>
  <c r="D2838" i="61" s="1"/>
  <c r="D2839" i="61" s="1"/>
  <c r="D2840" i="61" s="1"/>
  <c r="D2841" i="61" s="1"/>
  <c r="D2842" i="61" s="1"/>
  <c r="D2843" i="61" s="1"/>
  <c r="D2844" i="61" s="1"/>
  <c r="D2845" i="61" s="1"/>
  <c r="D2846" i="61" s="1"/>
  <c r="D2847" i="61" s="1"/>
  <c r="D2848" i="61" s="1"/>
  <c r="D2849" i="61" s="1"/>
  <c r="D2850" i="61" s="1"/>
  <c r="D2851" i="61" s="1"/>
  <c r="D2852" i="61" s="1"/>
  <c r="D2853" i="61" s="1"/>
  <c r="D2854" i="61" s="1"/>
  <c r="D2855" i="61" s="1"/>
  <c r="D2856" i="61" s="1"/>
  <c r="D2857" i="61" s="1"/>
  <c r="D2858" i="61" s="1"/>
  <c r="D2859" i="61" s="1"/>
  <c r="D2860" i="61" s="1"/>
  <c r="D2861" i="61" s="1"/>
  <c r="D2862" i="61" s="1"/>
  <c r="D2863" i="61" s="1"/>
  <c r="D2864" i="61" s="1"/>
  <c r="D2865" i="61" s="1"/>
  <c r="D2866" i="61" s="1"/>
  <c r="D2867" i="61" s="1"/>
  <c r="D2868" i="61" s="1"/>
  <c r="D2869" i="61" s="1"/>
  <c r="D2870" i="61" s="1"/>
  <c r="D2871" i="61" s="1"/>
  <c r="D2872" i="61" s="1"/>
  <c r="D2873" i="61" s="1"/>
  <c r="D2874" i="61" s="1"/>
  <c r="D2875" i="61" s="1"/>
  <c r="D2876" i="61" s="1"/>
  <c r="D2877" i="61" s="1"/>
  <c r="D2878" i="61" s="1"/>
  <c r="D2879" i="61" s="1"/>
  <c r="D2880" i="61" s="1"/>
  <c r="D2881" i="61" s="1"/>
  <c r="D2882" i="61" s="1"/>
  <c r="D2883" i="61" s="1"/>
  <c r="D2884" i="61" s="1"/>
  <c r="D2885" i="61" s="1"/>
  <c r="D2886" i="61" s="1"/>
  <c r="D2887" i="61" s="1"/>
  <c r="D2888" i="61" s="1"/>
  <c r="D2889" i="61" s="1"/>
  <c r="D2890" i="61" s="1"/>
  <c r="D2891" i="61" s="1"/>
  <c r="D2892" i="61" s="1"/>
  <c r="D2893" i="61" s="1"/>
  <c r="D2894" i="61" s="1"/>
  <c r="D2895" i="61" s="1"/>
  <c r="D2896" i="61" s="1"/>
  <c r="D2897" i="61" s="1"/>
  <c r="D2898" i="61" s="1"/>
  <c r="D2899" i="61" s="1"/>
  <c r="D2900" i="61" s="1"/>
  <c r="D2901" i="61" s="1"/>
  <c r="D2902" i="61" s="1"/>
  <c r="D2903" i="61" s="1"/>
  <c r="D2904" i="61" s="1"/>
  <c r="D2905" i="61" s="1"/>
  <c r="D2906" i="61" s="1"/>
  <c r="D2907" i="61" s="1"/>
  <c r="D2908" i="61" s="1"/>
  <c r="ATZ3" i="4"/>
  <c r="AME3" i="4"/>
  <c r="C22" i="84"/>
  <c r="C25" i="84" s="1"/>
  <c r="C29" i="84" s="1"/>
  <c r="F9" i="84"/>
  <c r="F13" i="84" s="1"/>
  <c r="C6" i="84"/>
  <c r="C9" i="84" s="1"/>
  <c r="C13" i="84" s="1"/>
  <c r="B3040" i="61" l="1"/>
  <c r="B3041" i="61" s="1"/>
  <c r="B3042" i="61" s="1"/>
  <c r="B3043" i="61" s="1"/>
  <c r="B3044" i="61" s="1"/>
  <c r="B3045" i="61" s="1"/>
  <c r="B3046" i="61" s="1"/>
  <c r="B3047" i="61" s="1"/>
  <c r="B3048" i="61" s="1"/>
  <c r="B3049" i="61" s="1"/>
  <c r="B3050" i="61" s="1"/>
  <c r="B3051" i="61" s="1"/>
  <c r="B3052" i="61" s="1"/>
  <c r="B3053" i="61" s="1"/>
  <c r="B3054" i="61" s="1"/>
  <c r="B3055" i="61" s="1"/>
  <c r="B3056" i="61" s="1"/>
  <c r="B3057" i="61" s="1"/>
  <c r="B3058" i="61" s="1"/>
  <c r="B3059" i="61" s="1"/>
  <c r="B3060" i="61" s="1"/>
  <c r="B3061" i="61" s="1"/>
  <c r="B3062" i="61" s="1"/>
  <c r="B3063" i="61" s="1"/>
  <c r="B3064" i="61" s="1"/>
  <c r="B3065" i="61" s="1"/>
  <c r="B3066" i="61" s="1"/>
  <c r="B3067" i="61" s="1"/>
  <c r="B3068" i="61" s="1"/>
  <c r="B3069" i="61" s="1"/>
  <c r="B3070" i="61" s="1"/>
  <c r="B3071" i="61" s="1"/>
  <c r="B3072" i="61" s="1"/>
  <c r="B3073" i="61" s="1"/>
  <c r="B3074" i="61" s="1"/>
  <c r="B3075" i="61" s="1"/>
  <c r="B3076" i="61" s="1"/>
  <c r="B3077" i="61" s="1"/>
  <c r="B3078" i="61" s="1"/>
  <c r="B3079" i="61" s="1"/>
  <c r="B3080" i="61" s="1"/>
  <c r="B3081" i="61" s="1"/>
  <c r="B3082" i="61" s="1"/>
  <c r="B3083" i="61" s="1"/>
  <c r="B3084" i="61" s="1"/>
  <c r="D2909" i="61"/>
  <c r="D2910" i="61" s="1"/>
  <c r="D2911" i="61" s="1"/>
  <c r="AHI3" i="4"/>
  <c r="AGG3" i="4"/>
  <c r="YZ3" i="4" s="1"/>
  <c r="RZ3" i="4"/>
  <c r="B3085" i="61" l="1"/>
  <c r="B3086" i="61" s="1"/>
  <c r="B3087" i="61" s="1"/>
  <c r="B3088" i="61" s="1"/>
  <c r="B3089" i="61" s="1"/>
  <c r="B3090" i="61" s="1"/>
  <c r="B3091" i="61" s="1"/>
  <c r="B3092" i="61" s="1"/>
  <c r="B3093" i="61" s="1"/>
  <c r="B3094" i="61" s="1"/>
  <c r="B3095" i="61" s="1"/>
  <c r="B3096" i="61" s="1"/>
  <c r="B3097" i="61" s="1"/>
  <c r="B3098" i="61" s="1"/>
  <c r="B3099" i="61" s="1"/>
  <c r="B3100" i="61" s="1"/>
  <c r="B3101" i="61" s="1"/>
  <c r="B3102" i="61" s="1"/>
  <c r="B3103" i="61" s="1"/>
  <c r="B3104" i="61" s="1"/>
  <c r="B3105" i="61" s="1"/>
  <c r="B3106" i="61" s="1"/>
  <c r="B3107" i="61" s="1"/>
  <c r="B3108" i="61" s="1"/>
  <c r="B3109" i="61" s="1"/>
  <c r="B3110" i="61" s="1"/>
  <c r="B3111" i="61" s="1"/>
  <c r="D2912" i="61"/>
  <c r="D2913" i="61" s="1"/>
  <c r="D2914" i="61" s="1"/>
  <c r="D2915" i="61" s="1"/>
  <c r="AZJ3" i="4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B3112" i="61" l="1"/>
  <c r="B3113" i="61" s="1"/>
  <c r="B3114" i="61" s="1"/>
  <c r="B3115" i="61" s="1"/>
  <c r="B3116" i="61" s="1"/>
  <c r="B3117" i="61" s="1"/>
  <c r="D2916" i="61"/>
  <c r="D2917" i="61" s="1"/>
  <c r="D2918" i="61" s="1"/>
  <c r="D2919" i="61" s="1"/>
  <c r="D2920" i="61" s="1"/>
  <c r="D2921" i="61" s="1"/>
  <c r="D2922" i="61" s="1"/>
  <c r="D2923" i="61" s="1"/>
  <c r="D2924" i="61" s="1"/>
  <c r="D2925" i="61" s="1"/>
  <c r="D2926" i="61" s="1"/>
  <c r="AXF3" i="4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B3118" i="61" l="1"/>
  <c r="B3119" i="61" s="1"/>
  <c r="B3120" i="61" s="1"/>
  <c r="B3121" i="61" s="1"/>
  <c r="B3122" i="61" s="1"/>
  <c r="B3123" i="61" s="1"/>
  <c r="B3124" i="61" s="1"/>
  <c r="B3125" i="61" s="1"/>
  <c r="B3126" i="61" s="1"/>
  <c r="B3127" i="61" s="1"/>
  <c r="B3128" i="61" s="1"/>
  <c r="B3129" i="61" s="1"/>
  <c r="B3130" i="61" s="1"/>
  <c r="B3131" i="61" s="1"/>
  <c r="B3132" i="61" s="1"/>
  <c r="B3133" i="61" s="1"/>
  <c r="B3134" i="61" s="1"/>
  <c r="B3135" i="61" s="1"/>
  <c r="B3136" i="61" s="1"/>
  <c r="B3137" i="61" s="1"/>
  <c r="B3138" i="61" s="1"/>
  <c r="B3139" i="61" s="1"/>
  <c r="B3140" i="61" s="1"/>
  <c r="B3141" i="61" s="1"/>
  <c r="B3142" i="61" s="1"/>
  <c r="B3143" i="61" s="1"/>
  <c r="B3144" i="61" s="1"/>
  <c r="B3145" i="61" s="1"/>
  <c r="B3146" i="61" s="1"/>
  <c r="B3147" i="61" s="1"/>
  <c r="B3148" i="61" s="1"/>
  <c r="B3149" i="61" s="1"/>
  <c r="B3150" i="61" s="1"/>
  <c r="B3151" i="61" s="1"/>
  <c r="B3152" i="61" s="1"/>
  <c r="B3153" i="61" s="1"/>
  <c r="B3154" i="61" s="1"/>
  <c r="B3155" i="61" s="1"/>
  <c r="B3156" i="61" s="1"/>
  <c r="D2927" i="61"/>
  <c r="D2928" i="61" s="1"/>
  <c r="D2929" i="61" s="1"/>
  <c r="D2930" i="61" s="1"/>
  <c r="D2931" i="61" s="1"/>
  <c r="D2932" i="61" s="1"/>
  <c r="D2933" i="61" s="1"/>
  <c r="D2934" i="61" s="1"/>
  <c r="D2935" i="61" s="1"/>
  <c r="D2936" i="61" s="1"/>
  <c r="D2937" i="61" s="1"/>
  <c r="D2938" i="61" s="1"/>
  <c r="D2939" i="61" s="1"/>
  <c r="D2940" i="61" s="1"/>
  <c r="D2941" i="61" s="1"/>
  <c r="D2942" i="61" s="1"/>
  <c r="D2943" i="61" s="1"/>
  <c r="D2944" i="61" s="1"/>
  <c r="D2945" i="61" s="1"/>
  <c r="D2946" i="61" s="1"/>
  <c r="D2947" i="61" s="1"/>
  <c r="D2948" i="61" s="1"/>
  <c r="D2949" i="61" s="1"/>
  <c r="D2950" i="61" s="1"/>
  <c r="D2951" i="61" s="1"/>
  <c r="D2952" i="61" s="1"/>
  <c r="D2953" i="61" s="1"/>
  <c r="D2954" i="61" s="1"/>
  <c r="D2955" i="61" s="1"/>
  <c r="D2956" i="61" s="1"/>
  <c r="D2957" i="61" s="1"/>
  <c r="D2958" i="61" s="1"/>
  <c r="D2959" i="61" s="1"/>
  <c r="D2960" i="61" s="1"/>
  <c r="D2961" i="61" s="1"/>
  <c r="D2962" i="61" s="1"/>
  <c r="D2963" i="61" s="1"/>
  <c r="D2964" i="61" s="1"/>
  <c r="D2965" i="61" s="1"/>
  <c r="D2966" i="61" s="1"/>
  <c r="D2967" i="61" s="1"/>
  <c r="D2968" i="61" s="1"/>
  <c r="D2969" i="61" s="1"/>
  <c r="D2970" i="61" s="1"/>
  <c r="D2971" i="61" s="1"/>
  <c r="D2972" i="61" s="1"/>
  <c r="D2973" i="61" s="1"/>
  <c r="D2974" i="61" s="1"/>
  <c r="D2975" i="61" s="1"/>
  <c r="D2976" i="61" s="1"/>
  <c r="D2977" i="61" s="1"/>
  <c r="D2978" i="61" s="1"/>
  <c r="D2979" i="61" s="1"/>
  <c r="D2980" i="61" s="1"/>
  <c r="D2981" i="61" s="1"/>
  <c r="D2982" i="61" s="1"/>
  <c r="D2983" i="61" s="1"/>
  <c r="D2984" i="61" s="1"/>
  <c r="D2985" i="61" s="1"/>
  <c r="D2986" i="61" s="1"/>
  <c r="D2987" i="61" s="1"/>
  <c r="D2988" i="61" s="1"/>
  <c r="D2989" i="61" s="1"/>
  <c r="D2990" i="61" s="1"/>
  <c r="D2991" i="61" s="1"/>
  <c r="D2992" i="61" s="1"/>
  <c r="D2993" i="61" s="1"/>
  <c r="D2994" i="61" s="1"/>
  <c r="D2995" i="61" s="1"/>
  <c r="D2996" i="61" s="1"/>
  <c r="D2997" i="61" s="1"/>
  <c r="D2998" i="61" s="1"/>
  <c r="D2999" i="61" s="1"/>
  <c r="D3000" i="61" s="1"/>
  <c r="D3001" i="61" s="1"/>
  <c r="D3002" i="61" s="1"/>
  <c r="D3003" i="61" s="1"/>
  <c r="D3004" i="61" s="1"/>
  <c r="D3005" i="61" s="1"/>
  <c r="D3006" i="61" s="1"/>
  <c r="D3007" i="61" s="1"/>
  <c r="D3008" i="61" s="1"/>
  <c r="D3009" i="61" s="1"/>
  <c r="D3010" i="61" s="1"/>
  <c r="D3011" i="61" s="1"/>
  <c r="D3012" i="61" s="1"/>
  <c r="D3013" i="61" s="1"/>
  <c r="D3014" i="61" s="1"/>
  <c r="D3015" i="61" s="1"/>
  <c r="D3016" i="61" s="1"/>
  <c r="D3017" i="61" s="1"/>
  <c r="D3018" i="61" s="1"/>
  <c r="D3019" i="61" s="1"/>
  <c r="D3020" i="61" s="1"/>
  <c r="D3021" i="61" s="1"/>
  <c r="D3022" i="61" s="1"/>
  <c r="D3023" i="61" s="1"/>
  <c r="D3024" i="61" s="1"/>
  <c r="D3025" i="61" s="1"/>
  <c r="D3026" i="61" s="1"/>
  <c r="D3027" i="61" s="1"/>
  <c r="D3028" i="61" s="1"/>
  <c r="D3029" i="61" s="1"/>
  <c r="D3030" i="61" s="1"/>
  <c r="D3031" i="61" s="1"/>
  <c r="D3032" i="61" s="1"/>
  <c r="D3033" i="61" s="1"/>
  <c r="D3034" i="61" s="1"/>
  <c r="D3035" i="61" s="1"/>
  <c r="D3036" i="61" s="1"/>
  <c r="D3037" i="61" s="1"/>
  <c r="D3038" i="61" s="1"/>
  <c r="D3039" i="61" s="1"/>
  <c r="AOI3" i="4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B3157" i="61" l="1"/>
  <c r="B3158" i="61" s="1"/>
  <c r="B3159" i="61" s="1"/>
  <c r="D3040" i="61"/>
  <c r="D3041" i="61" s="1"/>
  <c r="D3042" i="61" s="1"/>
  <c r="D3043" i="61" s="1"/>
  <c r="D3044" i="61" s="1"/>
  <c r="D3045" i="61" s="1"/>
  <c r="D3046" i="61" s="1"/>
  <c r="D3047" i="61" s="1"/>
  <c r="D3048" i="61" s="1"/>
  <c r="D3049" i="61" s="1"/>
  <c r="D3050" i="61" s="1"/>
  <c r="D3051" i="61" s="1"/>
  <c r="D3052" i="61" s="1"/>
  <c r="D3053" i="61" s="1"/>
  <c r="D3054" i="61" s="1"/>
  <c r="D3055" i="61" s="1"/>
  <c r="D3056" i="61" s="1"/>
  <c r="D3057" i="61" s="1"/>
  <c r="D3058" i="61" s="1"/>
  <c r="D3059" i="61" s="1"/>
  <c r="D3060" i="61" s="1"/>
  <c r="D3061" i="61" s="1"/>
  <c r="D3062" i="61" s="1"/>
  <c r="D3063" i="61" s="1"/>
  <c r="D3064" i="61" s="1"/>
  <c r="D3065" i="61" s="1"/>
  <c r="D3066" i="61" s="1"/>
  <c r="D3067" i="61" s="1"/>
  <c r="D3068" i="61" s="1"/>
  <c r="D3069" i="61" s="1"/>
  <c r="D3070" i="61" s="1"/>
  <c r="D3071" i="61" s="1"/>
  <c r="D3072" i="61" s="1"/>
  <c r="D3073" i="61" s="1"/>
  <c r="D3074" i="61" s="1"/>
  <c r="D3075" i="61" s="1"/>
  <c r="D3076" i="61" s="1"/>
  <c r="D3077" i="61" s="1"/>
  <c r="D3078" i="61" s="1"/>
  <c r="D3079" i="61" s="1"/>
  <c r="D3080" i="61" s="1"/>
  <c r="D3081" i="61" s="1"/>
  <c r="D3082" i="61" s="1"/>
  <c r="D3083" i="61" s="1"/>
  <c r="D3084" i="61" s="1"/>
  <c r="AOB3" i="4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B3160" i="61" l="1"/>
  <c r="B3161" i="61" s="1"/>
  <c r="B3162" i="61" s="1"/>
  <c r="B3163" i="61" s="1"/>
  <c r="B3164" i="61" s="1"/>
  <c r="B3165" i="61" s="1"/>
  <c r="B3166" i="61" s="1"/>
  <c r="B3167" i="61" s="1"/>
  <c r="B3168" i="61" s="1"/>
  <c r="B3169" i="61" s="1"/>
  <c r="D3085" i="61"/>
  <c r="D3086" i="61" s="1"/>
  <c r="D3087" i="61" s="1"/>
  <c r="D3088" i="61" s="1"/>
  <c r="D3089" i="61" s="1"/>
  <c r="D3090" i="61" s="1"/>
  <c r="D3091" i="61" s="1"/>
  <c r="D3092" i="61" s="1"/>
  <c r="D3093" i="61" s="1"/>
  <c r="D3094" i="61" s="1"/>
  <c r="D3095" i="61" s="1"/>
  <c r="D3096" i="61" s="1"/>
  <c r="D3097" i="61" s="1"/>
  <c r="D3098" i="61" s="1"/>
  <c r="D3099" i="61" s="1"/>
  <c r="D3100" i="61" s="1"/>
  <c r="D3101" i="61" s="1"/>
  <c r="D3102" i="61" s="1"/>
  <c r="D3103" i="61" s="1"/>
  <c r="D3104" i="61" s="1"/>
  <c r="D3105" i="61" s="1"/>
  <c r="D3106" i="61" s="1"/>
  <c r="D3107" i="61" s="1"/>
  <c r="D3108" i="61" s="1"/>
  <c r="D3109" i="61" s="1"/>
  <c r="D3110" i="61" s="1"/>
  <c r="D3111" i="61" s="1"/>
  <c r="AVI3" i="4"/>
  <c r="AVB3" i="4"/>
  <c r="DK3" i="4"/>
  <c r="GP2" i="77"/>
  <c r="GI2" i="77"/>
  <c r="HK2" i="77" s="1"/>
  <c r="GW2" i="77"/>
  <c r="FU2" i="77"/>
  <c r="B3170" i="61" l="1"/>
  <c r="B3171" i="61" s="1"/>
  <c r="B3172" i="61" s="1"/>
  <c r="D3112" i="61"/>
  <c r="D3113" i="61" s="1"/>
  <c r="D3114" i="61" s="1"/>
  <c r="D3115" i="61" s="1"/>
  <c r="D3116" i="61" s="1"/>
  <c r="D3117" i="61" s="1"/>
  <c r="AWR3" i="4"/>
  <c r="ND3" i="4"/>
  <c r="HY2" i="77"/>
  <c r="HD2" i="77"/>
  <c r="GB2" i="77"/>
  <c r="IF2" i="77"/>
  <c r="HR2" i="77"/>
  <c r="B3173" i="61" l="1"/>
  <c r="B3174" i="61" s="1"/>
  <c r="B3175" i="61" s="1"/>
  <c r="B3176" i="61" s="1"/>
  <c r="B3177" i="61" s="1"/>
  <c r="B3178" i="61" s="1"/>
  <c r="B3179" i="61" s="1"/>
  <c r="B3180" i="61" s="1"/>
  <c r="B3181" i="61" s="1"/>
  <c r="B3182" i="61" s="1"/>
  <c r="B3183" i="61" s="1"/>
  <c r="B3184" i="61" s="1"/>
  <c r="B3185" i="61" s="1"/>
  <c r="B3186" i="61" s="1"/>
  <c r="B3187" i="61" s="1"/>
  <c r="B3188" i="61" s="1"/>
  <c r="B3189" i="61" s="1"/>
  <c r="B3190" i="61" s="1"/>
  <c r="B3191" i="61" s="1"/>
  <c r="B3192" i="61" s="1"/>
  <c r="B3193" i="61" s="1"/>
  <c r="B3194" i="61" s="1"/>
  <c r="B3195" i="61" s="1"/>
  <c r="B3196" i="61" s="1"/>
  <c r="B3197" i="61" s="1"/>
  <c r="B3198" i="61" s="1"/>
  <c r="B3199" i="61" s="1"/>
  <c r="B3200" i="61" s="1"/>
  <c r="B3201" i="61" s="1"/>
  <c r="B3202" i="61" s="1"/>
  <c r="B3203" i="61" s="1"/>
  <c r="B3204" i="61" s="1"/>
  <c r="B3205" i="61" s="1"/>
  <c r="B3206" i="61" s="1"/>
  <c r="B3207" i="61" s="1"/>
  <c r="B3208" i="61" s="1"/>
  <c r="B3209" i="61" s="1"/>
  <c r="B3210" i="61" s="1"/>
  <c r="B3211" i="61" s="1"/>
  <c r="B3212" i="61" s="1"/>
  <c r="B3213" i="61" s="1"/>
  <c r="B3214" i="61" s="1"/>
  <c r="B3215" i="61" s="1"/>
  <c r="B3216" i="61" s="1"/>
  <c r="B3217" i="61" s="1"/>
  <c r="B3218" i="61" s="1"/>
  <c r="B3219" i="61" s="1"/>
  <c r="B3220" i="61" s="1"/>
  <c r="B3221" i="61" s="1"/>
  <c r="B3222" i="61" s="1"/>
  <c r="B3223" i="61" s="1"/>
  <c r="B3224" i="61" s="1"/>
  <c r="B3225" i="61" s="1"/>
  <c r="B3226" i="61" s="1"/>
  <c r="B3227" i="61" s="1"/>
  <c r="B3228" i="61" s="1"/>
  <c r="B3229" i="61" s="1"/>
  <c r="B3230" i="61" s="1"/>
  <c r="B3231" i="61" s="1"/>
  <c r="B3232" i="61" s="1"/>
  <c r="B3233" i="61" s="1"/>
  <c r="B3234" i="61" s="1"/>
  <c r="B3235" i="61" s="1"/>
  <c r="B3236" i="61" s="1"/>
  <c r="B3237" i="61" s="1"/>
  <c r="B3238" i="61" s="1"/>
  <c r="B3239" i="61" s="1"/>
  <c r="B3240" i="61" s="1"/>
  <c r="B3241" i="61" s="1"/>
  <c r="B3242" i="61" s="1"/>
  <c r="B3243" i="61" s="1"/>
  <c r="B3244" i="61" s="1"/>
  <c r="B3245" i="61" s="1"/>
  <c r="B3246" i="61" s="1"/>
  <c r="B3247" i="61" s="1"/>
  <c r="B3248" i="61" s="1"/>
  <c r="B3249" i="61" s="1"/>
  <c r="B3250" i="61" s="1"/>
  <c r="B3251" i="61" s="1"/>
  <c r="B3252" i="61" s="1"/>
  <c r="B3253" i="61" s="1"/>
  <c r="B3254" i="61" s="1"/>
  <c r="B3255" i="61" s="1"/>
  <c r="B3256" i="61" s="1"/>
  <c r="B3257" i="61" s="1"/>
  <c r="B3258" i="61" s="1"/>
  <c r="B3259" i="61" s="1"/>
  <c r="B3260" i="61" s="1"/>
  <c r="B3261" i="61" s="1"/>
  <c r="B3262" i="61" s="1"/>
  <c r="B3263" i="61" s="1"/>
  <c r="B3264" i="61" s="1"/>
  <c r="B3265" i="61" s="1"/>
  <c r="B3266" i="61" s="1"/>
  <c r="B3267" i="61" s="1"/>
  <c r="B3268" i="61" s="1"/>
  <c r="B3269" i="61" s="1"/>
  <c r="B3270" i="61" s="1"/>
  <c r="B3271" i="61" s="1"/>
  <c r="B3272" i="61" s="1"/>
  <c r="B3273" i="61" s="1"/>
  <c r="B3274" i="61" s="1"/>
  <c r="B3275" i="61" s="1"/>
  <c r="B3276" i="61" s="1"/>
  <c r="B3277" i="61" s="1"/>
  <c r="B3278" i="61" s="1"/>
  <c r="B3279" i="61" s="1"/>
  <c r="B3280" i="61" s="1"/>
  <c r="B3281" i="61" s="1"/>
  <c r="B3282" i="61" s="1"/>
  <c r="B3283" i="61" s="1"/>
  <c r="B3284" i="61" s="1"/>
  <c r="B3285" i="61" s="1"/>
  <c r="B3286" i="61" s="1"/>
  <c r="B3287" i="61" s="1"/>
  <c r="B3288" i="61" s="1"/>
  <c r="B3289" i="61" s="1"/>
  <c r="B3290" i="61" s="1"/>
  <c r="B3291" i="61" s="1"/>
  <c r="B3292" i="61" s="1"/>
  <c r="B3293" i="61" s="1"/>
  <c r="B3294" i="61" s="1"/>
  <c r="B3295" i="61" s="1"/>
  <c r="B3296" i="61" s="1"/>
  <c r="B3297" i="61" s="1"/>
  <c r="B3298" i="61" s="1"/>
  <c r="B3299" i="61" s="1"/>
  <c r="B3300" i="61" s="1"/>
  <c r="B3301" i="61" s="1"/>
  <c r="B3302" i="61" s="1"/>
  <c r="B3303" i="61" s="1"/>
  <c r="B3304" i="61" s="1"/>
  <c r="B3305" i="61" s="1"/>
  <c r="B3306" i="61" s="1"/>
  <c r="B3307" i="61" s="1"/>
  <c r="B3308" i="61" s="1"/>
  <c r="B3309" i="61" s="1"/>
  <c r="B3310" i="61" s="1"/>
  <c r="B3311" i="61" s="1"/>
  <c r="B3312" i="61" s="1"/>
  <c r="B3313" i="61" s="1"/>
  <c r="B3314" i="61" s="1"/>
  <c r="B3315" i="61" s="1"/>
  <c r="B3316" i="61" s="1"/>
  <c r="B3317" i="61" s="1"/>
  <c r="B3318" i="61" s="1"/>
  <c r="B3319" i="61" s="1"/>
  <c r="B3320" i="61" s="1"/>
  <c r="B3321" i="61" s="1"/>
  <c r="B3322" i="61" s="1"/>
  <c r="B3323" i="61" s="1"/>
  <c r="B3324" i="61" s="1"/>
  <c r="B3325" i="61" s="1"/>
  <c r="B3326" i="61" s="1"/>
  <c r="B3327" i="61" s="1"/>
  <c r="B3328" i="61" s="1"/>
  <c r="B3329" i="61" s="1"/>
  <c r="B3330" i="61" s="1"/>
  <c r="B3331" i="61" s="1"/>
  <c r="B3332" i="61" s="1"/>
  <c r="B3333" i="61" s="1"/>
  <c r="B3334" i="61" s="1"/>
  <c r="B3335" i="61" s="1"/>
  <c r="B3336" i="61" s="1"/>
  <c r="B3337" i="61" s="1"/>
  <c r="D3118" i="61"/>
  <c r="D3119" i="61" s="1"/>
  <c r="D3120" i="61" s="1"/>
  <c r="D3121" i="61" s="1"/>
  <c r="D3122" i="61" s="1"/>
  <c r="D3123" i="61" s="1"/>
  <c r="D3124" i="61" s="1"/>
  <c r="D3125" i="61" s="1"/>
  <c r="D3126" i="61" s="1"/>
  <c r="D3127" i="61" s="1"/>
  <c r="D3128" i="61" s="1"/>
  <c r="D3129" i="61" s="1"/>
  <c r="D3130" i="61" s="1"/>
  <c r="D3131" i="61" s="1"/>
  <c r="D3132" i="61" s="1"/>
  <c r="D3133" i="61" s="1"/>
  <c r="D3134" i="61" s="1"/>
  <c r="D3135" i="61" s="1"/>
  <c r="D3136" i="61" s="1"/>
  <c r="D3137" i="61" s="1"/>
  <c r="D3138" i="61" s="1"/>
  <c r="D3139" i="61" s="1"/>
  <c r="D3140" i="61" s="1"/>
  <c r="D3141" i="61" s="1"/>
  <c r="D3142" i="61" s="1"/>
  <c r="D3143" i="61" s="1"/>
  <c r="D3144" i="61" s="1"/>
  <c r="D3145" i="61" s="1"/>
  <c r="D3146" i="61" s="1"/>
  <c r="D3147" i="61" s="1"/>
  <c r="D3148" i="61" s="1"/>
  <c r="D3149" i="61" s="1"/>
  <c r="D3150" i="61" s="1"/>
  <c r="D3151" i="61" s="1"/>
  <c r="D3152" i="61" s="1"/>
  <c r="D3153" i="61" s="1"/>
  <c r="D3154" i="61" s="1"/>
  <c r="D3155" i="61" s="1"/>
  <c r="D3156" i="61" s="1"/>
  <c r="AWY3" i="4"/>
  <c r="UK3" i="4" s="1"/>
  <c r="ACT3" i="4"/>
  <c r="ACM3" i="4"/>
  <c r="UD3" i="4"/>
  <c r="LN3" i="4" s="1"/>
  <c r="ADO3" i="4" s="1"/>
  <c r="OC2" i="77"/>
  <c r="IM2" i="77"/>
  <c r="B3338" i="61" l="1"/>
  <c r="B3339" i="61" s="1"/>
  <c r="B3340" i="61" s="1"/>
  <c r="B3341" i="61" s="1"/>
  <c r="B3342" i="61" s="1"/>
  <c r="B3343" i="61" s="1"/>
  <c r="B3344" i="61" s="1"/>
  <c r="B3345" i="61" s="1"/>
  <c r="B3346" i="61" s="1"/>
  <c r="B3347" i="61" s="1"/>
  <c r="B3348" i="61" s="1"/>
  <c r="B3349" i="61" s="1"/>
  <c r="B3350" i="61" s="1"/>
  <c r="B3351" i="61" s="1"/>
  <c r="B3352" i="61" s="1"/>
  <c r="B3353" i="61" s="1"/>
  <c r="B3354" i="61" s="1"/>
  <c r="B3355" i="61" s="1"/>
  <c r="B3356" i="61" s="1"/>
  <c r="B3357" i="61" s="1"/>
  <c r="B3358" i="61" s="1"/>
  <c r="D3157" i="61"/>
  <c r="D3158" i="61" s="1"/>
  <c r="D3159" i="61" s="1"/>
  <c r="ARA3" i="4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B3359" i="61" l="1"/>
  <c r="B3360" i="61" s="1"/>
  <c r="B3361" i="61" s="1"/>
  <c r="B3362" i="61" s="1"/>
  <c r="B3363" i="61" s="1"/>
  <c r="B3364" i="61" s="1"/>
  <c r="B3365" i="61" s="1"/>
  <c r="B3366" i="61" s="1"/>
  <c r="B3367" i="61" s="1"/>
  <c r="B3368" i="61" s="1"/>
  <c r="B3369" i="61" s="1"/>
  <c r="B3370" i="61" s="1"/>
  <c r="B3371" i="61" s="1"/>
  <c r="B3372" i="61" s="1"/>
  <c r="B3373" i="61" s="1"/>
  <c r="B3374" i="61" s="1"/>
  <c r="B3375" i="61" s="1"/>
  <c r="B3376" i="61" s="1"/>
  <c r="B3377" i="61" s="1"/>
  <c r="B3378" i="61" s="1"/>
  <c r="B3379" i="61" s="1"/>
  <c r="B3380" i="61" s="1"/>
  <c r="B3381" i="61" s="1"/>
  <c r="B3382" i="61" s="1"/>
  <c r="B3383" i="61" s="1"/>
  <c r="D3160" i="61"/>
  <c r="D3161" i="61" s="1"/>
  <c r="D3162" i="61" s="1"/>
  <c r="D3163" i="61" s="1"/>
  <c r="D3164" i="61" s="1"/>
  <c r="D3165" i="61" s="1"/>
  <c r="D3166" i="61" s="1"/>
  <c r="D3167" i="61" s="1"/>
  <c r="D3168" i="61" s="1"/>
  <c r="D3169" i="61" s="1"/>
  <c r="APR3" i="4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B3384" i="61" l="1"/>
  <c r="B3385" i="61" s="1"/>
  <c r="B3386" i="61" s="1"/>
  <c r="B3387" i="61" s="1"/>
  <c r="B3388" i="61" s="1"/>
  <c r="B3389" i="61" s="1"/>
  <c r="B3390" i="61" s="1"/>
  <c r="B3391" i="61" s="1"/>
  <c r="B3392" i="61" s="1"/>
  <c r="B3393" i="61" s="1"/>
  <c r="B3394" i="61" s="1"/>
  <c r="B3395" i="61" s="1"/>
  <c r="B3396" i="61" s="1"/>
  <c r="B3397" i="61" s="1"/>
  <c r="B3398" i="61" s="1"/>
  <c r="B3399" i="61" s="1"/>
  <c r="B3400" i="61" s="1"/>
  <c r="B3401" i="61" s="1"/>
  <c r="B3402" i="61" s="1"/>
  <c r="B3403" i="61" s="1"/>
  <c r="B3404" i="61" s="1"/>
  <c r="B3405" i="61" s="1"/>
  <c r="B3406" i="61" s="1"/>
  <c r="B3407" i="61" s="1"/>
  <c r="B3408" i="61" s="1"/>
  <c r="B3409" i="61" s="1"/>
  <c r="B3410" i="61" s="1"/>
  <c r="B3411" i="61" s="1"/>
  <c r="B3412" i="61" s="1"/>
  <c r="B3413" i="61" s="1"/>
  <c r="B3414" i="61" s="1"/>
  <c r="B3415" i="61" s="1"/>
  <c r="B3416" i="61" s="1"/>
  <c r="B3417" i="61" s="1"/>
  <c r="B3418" i="61" s="1"/>
  <c r="B3419" i="61" s="1"/>
  <c r="B3420" i="61" s="1"/>
  <c r="D3170" i="61"/>
  <c r="D3171" i="61" s="1"/>
  <c r="D3172" i="61" s="1"/>
  <c r="OF3" i="4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B3421" i="61" l="1"/>
  <c r="B3422" i="61" s="1"/>
  <c r="B3423" i="61" s="1"/>
  <c r="B3424" i="61" s="1"/>
  <c r="B3425" i="61" s="1"/>
  <c r="B3426" i="61" s="1"/>
  <c r="B3427" i="61" s="1"/>
  <c r="B3428" i="61" s="1"/>
  <c r="B3429" i="61" s="1"/>
  <c r="B3430" i="61" s="1"/>
  <c r="B3431" i="61" s="1"/>
  <c r="D3173" i="61"/>
  <c r="D3174" i="61" s="1"/>
  <c r="D3175" i="61" s="1"/>
  <c r="D3176" i="61" s="1"/>
  <c r="D3177" i="61" s="1"/>
  <c r="D3178" i="61" s="1"/>
  <c r="D3179" i="61" s="1"/>
  <c r="D3180" i="61" s="1"/>
  <c r="D3181" i="61" s="1"/>
  <c r="D3182" i="61" s="1"/>
  <c r="D3183" i="61" s="1"/>
  <c r="D3184" i="61" s="1"/>
  <c r="D3185" i="61" s="1"/>
  <c r="D3186" i="61" s="1"/>
  <c r="D3187" i="61" s="1"/>
  <c r="D3188" i="61" s="1"/>
  <c r="D3189" i="61" s="1"/>
  <c r="D3190" i="61" s="1"/>
  <c r="D3191" i="61" s="1"/>
  <c r="D3192" i="61" s="1"/>
  <c r="D3193" i="61" s="1"/>
  <c r="D3194" i="61" s="1"/>
  <c r="D3195" i="61" s="1"/>
  <c r="D3196" i="61" s="1"/>
  <c r="D3197" i="61" s="1"/>
  <c r="D3198" i="61" s="1"/>
  <c r="D3199" i="61" s="1"/>
  <c r="D3200" i="61" s="1"/>
  <c r="D3201" i="61" s="1"/>
  <c r="D3202" i="61" s="1"/>
  <c r="D3203" i="61" s="1"/>
  <c r="D3204" i="61" s="1"/>
  <c r="D3205" i="61" s="1"/>
  <c r="D3206" i="61" s="1"/>
  <c r="D3207" i="61" s="1"/>
  <c r="D3208" i="61" s="1"/>
  <c r="D3209" i="61" s="1"/>
  <c r="D3210" i="61" s="1"/>
  <c r="D3211" i="61" s="1"/>
  <c r="D3212" i="61" s="1"/>
  <c r="D3213" i="61" s="1"/>
  <c r="D3214" i="61" s="1"/>
  <c r="D3215" i="61" s="1"/>
  <c r="D3216" i="61" s="1"/>
  <c r="D3217" i="61" s="1"/>
  <c r="D3218" i="61" s="1"/>
  <c r="D3219" i="61" s="1"/>
  <c r="D3220" i="61" s="1"/>
  <c r="D3221" i="61" s="1"/>
  <c r="D3222" i="61" s="1"/>
  <c r="D3223" i="61" s="1"/>
  <c r="D3224" i="61" s="1"/>
  <c r="D3225" i="61" s="1"/>
  <c r="D3226" i="61" s="1"/>
  <c r="D3227" i="61" s="1"/>
  <c r="D3228" i="61" s="1"/>
  <c r="D3229" i="61" s="1"/>
  <c r="D3230" i="61" s="1"/>
  <c r="D3231" i="61" s="1"/>
  <c r="D3232" i="61" s="1"/>
  <c r="D3233" i="61" s="1"/>
  <c r="D3234" i="61" s="1"/>
  <c r="D3235" i="61" s="1"/>
  <c r="D3236" i="61" s="1"/>
  <c r="D3237" i="61" s="1"/>
  <c r="D3238" i="61" s="1"/>
  <c r="D3239" i="61" s="1"/>
  <c r="D3240" i="61" s="1"/>
  <c r="D3241" i="61" s="1"/>
  <c r="D3242" i="61" s="1"/>
  <c r="D3243" i="61" s="1"/>
  <c r="D3244" i="61" s="1"/>
  <c r="D3245" i="61" s="1"/>
  <c r="D3246" i="61" s="1"/>
  <c r="D3247" i="61" s="1"/>
  <c r="D3248" i="61" s="1"/>
  <c r="D3249" i="61" s="1"/>
  <c r="D3250" i="61" s="1"/>
  <c r="D3251" i="61" s="1"/>
  <c r="D3252" i="61" s="1"/>
  <c r="D3253" i="61" s="1"/>
  <c r="D3254" i="61" s="1"/>
  <c r="D3255" i="61" s="1"/>
  <c r="D3256" i="61" s="1"/>
  <c r="D3257" i="61" s="1"/>
  <c r="D3258" i="61" s="1"/>
  <c r="D3259" i="61" s="1"/>
  <c r="D3260" i="61" s="1"/>
  <c r="D3261" i="61" s="1"/>
  <c r="D3262" i="61" s="1"/>
  <c r="D3263" i="61" s="1"/>
  <c r="D3264" i="61" s="1"/>
  <c r="D3265" i="61" s="1"/>
  <c r="D3266" i="61" s="1"/>
  <c r="D3267" i="61" s="1"/>
  <c r="D3268" i="61" s="1"/>
  <c r="D3269" i="61" s="1"/>
  <c r="D3270" i="61" s="1"/>
  <c r="D3271" i="61" s="1"/>
  <c r="D3272" i="61" s="1"/>
  <c r="D3273" i="61" s="1"/>
  <c r="D3274" i="61" s="1"/>
  <c r="D3275" i="61" s="1"/>
  <c r="D3276" i="61" s="1"/>
  <c r="D3277" i="61" s="1"/>
  <c r="D3278" i="61" s="1"/>
  <c r="D3279" i="61" s="1"/>
  <c r="D3280" i="61" s="1"/>
  <c r="D3281" i="61" s="1"/>
  <c r="D3282" i="61" s="1"/>
  <c r="D3283" i="61" s="1"/>
  <c r="D3284" i="61" s="1"/>
  <c r="D3285" i="61" s="1"/>
  <c r="D3286" i="61" s="1"/>
  <c r="D3287" i="61" s="1"/>
  <c r="D3288" i="61" s="1"/>
  <c r="D3289" i="61" s="1"/>
  <c r="D3290" i="61" s="1"/>
  <c r="D3291" i="61" s="1"/>
  <c r="D3292" i="61" s="1"/>
  <c r="D3293" i="61" s="1"/>
  <c r="D3294" i="61" s="1"/>
  <c r="D3295" i="61" s="1"/>
  <c r="D3296" i="61" s="1"/>
  <c r="D3297" i="61" s="1"/>
  <c r="D3298" i="61" s="1"/>
  <c r="D3299" i="61" s="1"/>
  <c r="D3300" i="61" s="1"/>
  <c r="D3301" i="61" s="1"/>
  <c r="D3302" i="61" s="1"/>
  <c r="D3303" i="61" s="1"/>
  <c r="D3304" i="61" s="1"/>
  <c r="D3305" i="61" s="1"/>
  <c r="D3306" i="61" s="1"/>
  <c r="D3307" i="61" s="1"/>
  <c r="D3308" i="61" s="1"/>
  <c r="D3309" i="61" s="1"/>
  <c r="D3310" i="61" s="1"/>
  <c r="D3311" i="61" s="1"/>
  <c r="D3312" i="61" s="1"/>
  <c r="D3313" i="61" s="1"/>
  <c r="D3314" i="61" s="1"/>
  <c r="D3315" i="61" s="1"/>
  <c r="D3316" i="61" s="1"/>
  <c r="D3317" i="61" s="1"/>
  <c r="D3318" i="61" s="1"/>
  <c r="D3319" i="61" s="1"/>
  <c r="D3320" i="61" s="1"/>
  <c r="D3321" i="61" s="1"/>
  <c r="D3322" i="61" s="1"/>
  <c r="D3323" i="61" s="1"/>
  <c r="D3324" i="61" s="1"/>
  <c r="D3325" i="61" s="1"/>
  <c r="D3326" i="61" s="1"/>
  <c r="D3327" i="61" s="1"/>
  <c r="D3328" i="61" s="1"/>
  <c r="D3329" i="61" s="1"/>
  <c r="D3330" i="61" s="1"/>
  <c r="D3331" i="61" s="1"/>
  <c r="D3332" i="61" s="1"/>
  <c r="D3333" i="61" s="1"/>
  <c r="D3334" i="61" s="1"/>
  <c r="D3335" i="61" s="1"/>
  <c r="D3336" i="61" s="1"/>
  <c r="D3337" i="61" s="1"/>
  <c r="ANN3" i="4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B3432" i="61" l="1"/>
  <c r="D3338" i="61"/>
  <c r="D3339" i="61" s="1"/>
  <c r="D3340" i="61" s="1"/>
  <c r="D3341" i="61" s="1"/>
  <c r="D3342" i="61" s="1"/>
  <c r="D3343" i="61" s="1"/>
  <c r="D3344" i="61" s="1"/>
  <c r="D3345" i="61" s="1"/>
  <c r="D3346" i="61" s="1"/>
  <c r="D3347" i="61" s="1"/>
  <c r="D3348" i="61" s="1"/>
  <c r="D3349" i="61" s="1"/>
  <c r="D3350" i="61" s="1"/>
  <c r="D3351" i="61" s="1"/>
  <c r="D3352" i="61" s="1"/>
  <c r="D3353" i="61" s="1"/>
  <c r="D3354" i="61" s="1"/>
  <c r="D3355" i="61" s="1"/>
  <c r="D3356" i="61" s="1"/>
  <c r="D3357" i="61" s="1"/>
  <c r="D3358" i="61" s="1"/>
  <c r="PH3" i="4"/>
  <c r="PA3" i="4"/>
  <c r="YI2" i="77"/>
  <c r="VX2" i="77"/>
  <c r="XN2" i="77"/>
  <c r="WZ2" i="77"/>
  <c r="YW2" i="77"/>
  <c r="YP2" i="77"/>
  <c r="B3433" i="61" l="1"/>
  <c r="B3434" i="61" s="1"/>
  <c r="B3435" i="61" s="1"/>
  <c r="B3436" i="61" s="1"/>
  <c r="B3437" i="61" s="1"/>
  <c r="B3438" i="61" s="1"/>
  <c r="B3439" i="61" s="1"/>
  <c r="B3440" i="61" s="1"/>
  <c r="B3441" i="61" s="1"/>
  <c r="B3442" i="61" s="1"/>
  <c r="B3443" i="61" s="1"/>
  <c r="B3444" i="61" s="1"/>
  <c r="B3445" i="61" s="1"/>
  <c r="B3446" i="61" s="1"/>
  <c r="B3447" i="61" s="1"/>
  <c r="B3448" i="61" s="1"/>
  <c r="B3449" i="61" s="1"/>
  <c r="B3450" i="61" s="1"/>
  <c r="B3451" i="61" s="1"/>
  <c r="B3452" i="61" s="1"/>
  <c r="B3453" i="61" s="1"/>
  <c r="B3454" i="61" s="1"/>
  <c r="B3455" i="61" s="1"/>
  <c r="B3456" i="61" s="1"/>
  <c r="B3457" i="61" s="1"/>
  <c r="B3458" i="61" s="1"/>
  <c r="B3459" i="61" s="1"/>
  <c r="B3460" i="61" s="1"/>
  <c r="B3461" i="61" s="1"/>
  <c r="B3462" i="61" s="1"/>
  <c r="B3463" i="61" s="1"/>
  <c r="B3464" i="61" s="1"/>
  <c r="B3465" i="61" s="1"/>
  <c r="B3466" i="61" s="1"/>
  <c r="B3467" i="61" s="1"/>
  <c r="B3468" i="61" s="1"/>
  <c r="B3469" i="61" s="1"/>
  <c r="B3470" i="61" s="1"/>
  <c r="B3471" i="61" s="1"/>
  <c r="B3472" i="61" s="1"/>
  <c r="B3473" i="61" s="1"/>
  <c r="B3474" i="61" s="1"/>
  <c r="B3475" i="61" s="1"/>
  <c r="B3476" i="61" s="1"/>
  <c r="B3477" i="61" s="1"/>
  <c r="B3478" i="61" s="1"/>
  <c r="B3479" i="61" s="1"/>
  <c r="B3480" i="61" s="1"/>
  <c r="B3481" i="61" s="1"/>
  <c r="B3482" i="61" s="1"/>
  <c r="B3483" i="61" s="1"/>
  <c r="B3484" i="61" s="1"/>
  <c r="B3485" i="61" s="1"/>
  <c r="B3486" i="61" s="1"/>
  <c r="B3487" i="61" s="1"/>
  <c r="B3488" i="61" s="1"/>
  <c r="B3489" i="61" s="1"/>
  <c r="B3490" i="61" s="1"/>
  <c r="B3491" i="61" s="1"/>
  <c r="B3492" i="61" s="1"/>
  <c r="B3493" i="61" s="1"/>
  <c r="B3494" i="61" s="1"/>
  <c r="B3495" i="61" s="1"/>
  <c r="B3496" i="61" s="1"/>
  <c r="B3497" i="61" s="1"/>
  <c r="B3498" i="61" s="1"/>
  <c r="B3499" i="61" s="1"/>
  <c r="D3359" i="61"/>
  <c r="D3360" i="61" s="1"/>
  <c r="D3361" i="61" s="1"/>
  <c r="D3362" i="61" s="1"/>
  <c r="D3363" i="61" s="1"/>
  <c r="D3364" i="61" s="1"/>
  <c r="D3365" i="61" s="1"/>
  <c r="D3366" i="61" s="1"/>
  <c r="D3367" i="61" s="1"/>
  <c r="D3368" i="61" s="1"/>
  <c r="D3369" i="61" s="1"/>
  <c r="D3370" i="61" s="1"/>
  <c r="D3371" i="61" s="1"/>
  <c r="D3372" i="61" s="1"/>
  <c r="D3373" i="61" s="1"/>
  <c r="D3374" i="61" s="1"/>
  <c r="D3375" i="61" s="1"/>
  <c r="D3376" i="61" s="1"/>
  <c r="D3377" i="61" s="1"/>
  <c r="D3378" i="61" s="1"/>
  <c r="D3379" i="61" s="1"/>
  <c r="D3380" i="61" s="1"/>
  <c r="D3381" i="61" s="1"/>
  <c r="D3382" i="61" s="1"/>
  <c r="D3383" i="61" s="1"/>
  <c r="ZY2" i="77"/>
  <c r="ZK2" i="77"/>
  <c r="XG2" i="77"/>
  <c r="WS2" i="77"/>
  <c r="WL2" i="77"/>
  <c r="ZR2" i="77"/>
  <c r="ZD2" i="77"/>
  <c r="B3500" i="61" l="1"/>
  <c r="B3501" i="61" s="1"/>
  <c r="B3502" i="61" s="1"/>
  <c r="B3503" i="61" s="1"/>
  <c r="B3504" i="61" s="1"/>
  <c r="B3505" i="61" s="1"/>
  <c r="B3506" i="61" s="1"/>
  <c r="B3507" i="61" s="1"/>
  <c r="B3508" i="61" s="1"/>
  <c r="B3509" i="61" s="1"/>
  <c r="B3510" i="61" s="1"/>
  <c r="B3511" i="61" s="1"/>
  <c r="B3512" i="61" s="1"/>
  <c r="D3384" i="61"/>
  <c r="D3385" i="61" s="1"/>
  <c r="D3386" i="61" s="1"/>
  <c r="D3387" i="61" s="1"/>
  <c r="D3388" i="61" s="1"/>
  <c r="D3389" i="61" s="1"/>
  <c r="D3390" i="61" s="1"/>
  <c r="D3391" i="61" s="1"/>
  <c r="D3392" i="61" s="1"/>
  <c r="D3393" i="61" s="1"/>
  <c r="D3394" i="61" s="1"/>
  <c r="D3395" i="61" s="1"/>
  <c r="D3396" i="61" s="1"/>
  <c r="D3397" i="61" s="1"/>
  <c r="D3398" i="61" s="1"/>
  <c r="D3399" i="61" s="1"/>
  <c r="D3400" i="61" s="1"/>
  <c r="D3401" i="61" s="1"/>
  <c r="D3402" i="61" s="1"/>
  <c r="D3403" i="61" s="1"/>
  <c r="D3404" i="61" s="1"/>
  <c r="D3405" i="61" s="1"/>
  <c r="D3406" i="61" s="1"/>
  <c r="D3407" i="61" s="1"/>
  <c r="D3408" i="61" s="1"/>
  <c r="D3409" i="61" s="1"/>
  <c r="D3410" i="61" s="1"/>
  <c r="D3411" i="61" s="1"/>
  <c r="D3412" i="61" s="1"/>
  <c r="D3413" i="61" s="1"/>
  <c r="D3414" i="61" s="1"/>
  <c r="D3415" i="61" s="1"/>
  <c r="D3416" i="61" s="1"/>
  <c r="D3417" i="61" s="1"/>
  <c r="D3418" i="61" s="1"/>
  <c r="D3419" i="61" s="1"/>
  <c r="D3420" i="61" s="1"/>
  <c r="ABH2" i="77"/>
  <c r="ABV2" i="77" s="1"/>
  <c r="AAF2" i="77"/>
  <c r="B3513" i="61" l="1"/>
  <c r="B3514" i="61" s="1"/>
  <c r="B3515" i="61" s="1"/>
  <c r="B3516" i="61" s="1"/>
  <c r="B3517" i="61" s="1"/>
  <c r="B3518" i="61" s="1"/>
  <c r="B3519" i="61" s="1"/>
  <c r="B3520" i="61" s="1"/>
  <c r="B3521" i="61" s="1"/>
  <c r="B3522" i="61" s="1"/>
  <c r="B3523" i="61" s="1"/>
  <c r="B3524" i="61" s="1"/>
  <c r="B3525" i="61" s="1"/>
  <c r="B3526" i="61" s="1"/>
  <c r="B3527" i="61" s="1"/>
  <c r="B3528" i="61" s="1"/>
  <c r="B3529" i="61" s="1"/>
  <c r="B3530" i="61" s="1"/>
  <c r="B3531" i="61" s="1"/>
  <c r="B3532" i="61" s="1"/>
  <c r="B3533" i="61" s="1"/>
  <c r="B3534" i="61" s="1"/>
  <c r="B3535" i="61" s="1"/>
  <c r="B3536" i="61" s="1"/>
  <c r="B3537" i="61" s="1"/>
  <c r="B3538" i="61" s="1"/>
  <c r="B3539" i="61" s="1"/>
  <c r="B3540" i="61" s="1"/>
  <c r="B3541" i="61" s="1"/>
  <c r="B3542" i="61" s="1"/>
  <c r="B3543" i="61" s="1"/>
  <c r="B3544" i="61" s="1"/>
  <c r="B3545" i="61" s="1"/>
  <c r="B3546" i="61" s="1"/>
  <c r="B3547" i="61" s="1"/>
  <c r="B3548" i="61" s="1"/>
  <c r="B3549" i="61" s="1"/>
  <c r="B3550" i="61" s="1"/>
  <c r="B3551" i="61" s="1"/>
  <c r="B3552" i="61" s="1"/>
  <c r="B3553" i="61" s="1"/>
  <c r="B3554" i="61" s="1"/>
  <c r="B3555" i="61" s="1"/>
  <c r="B3556" i="61" s="1"/>
  <c r="B3557" i="61" s="1"/>
  <c r="B3558" i="61" s="1"/>
  <c r="B3559" i="61" s="1"/>
  <c r="B3560" i="61" s="1"/>
  <c r="B3561" i="61" s="1"/>
  <c r="B3562" i="61" s="1"/>
  <c r="B3563" i="61" s="1"/>
  <c r="B3564" i="61" s="1"/>
  <c r="B3565" i="61" s="1"/>
  <c r="B3566" i="61" s="1"/>
  <c r="B3567" i="61" s="1"/>
  <c r="B3568" i="61" s="1"/>
  <c r="B3569" i="61" s="1"/>
  <c r="B3570" i="61" s="1"/>
  <c r="B3571" i="61" s="1"/>
  <c r="B3572" i="61" s="1"/>
  <c r="B3573" i="61" s="1"/>
  <c r="B3574" i="61" s="1"/>
  <c r="B3575" i="61" s="1"/>
  <c r="B3576" i="61" s="1"/>
  <c r="D3421" i="61"/>
  <c r="D3422" i="61" s="1"/>
  <c r="D3423" i="61" s="1"/>
  <c r="D3424" i="61" s="1"/>
  <c r="D3425" i="61" s="1"/>
  <c r="D3426" i="61" s="1"/>
  <c r="D3427" i="61" s="1"/>
  <c r="D3428" i="61" s="1"/>
  <c r="D3429" i="61" s="1"/>
  <c r="D3430" i="61" s="1"/>
  <c r="D3431" i="61" s="1"/>
  <c r="ABO2" i="77"/>
  <c r="AAM2" i="77"/>
  <c r="AAT2" i="77" s="1"/>
  <c r="ABA2" i="77" s="1"/>
  <c r="ACJ2" i="77"/>
  <c r="ADL2" i="77" s="1"/>
  <c r="AEN2" i="77" s="1"/>
  <c r="ACC2" i="77"/>
  <c r="B3577" i="61" l="1"/>
  <c r="B3578" i="61" s="1"/>
  <c r="B3579" i="61" s="1"/>
  <c r="B3580" i="61" s="1"/>
  <c r="B3581" i="61" s="1"/>
  <c r="B3582" i="61" s="1"/>
  <c r="B3583" i="61" s="1"/>
  <c r="B3584" i="61" s="1"/>
  <c r="B3585" i="61" s="1"/>
  <c r="B3586" i="61" s="1"/>
  <c r="B3587" i="61" s="1"/>
  <c r="B3588" i="61" s="1"/>
  <c r="B3589" i="61" s="1"/>
  <c r="B3590" i="61" s="1"/>
  <c r="B3591" i="61" s="1"/>
  <c r="B3592" i="61" s="1"/>
  <c r="B3593" i="61" s="1"/>
  <c r="B3594" i="61" s="1"/>
  <c r="B3595" i="61" s="1"/>
  <c r="B3596" i="61" s="1"/>
  <c r="B3597" i="61" s="1"/>
  <c r="B3598" i="61" s="1"/>
  <c r="B3599" i="61" s="1"/>
  <c r="B3600" i="61" s="1"/>
  <c r="B3601" i="61" s="1"/>
  <c r="B3602" i="61" s="1"/>
  <c r="B3603" i="61" s="1"/>
  <c r="B3604" i="61" s="1"/>
  <c r="B3605" i="61" s="1"/>
  <c r="B3606" i="61" s="1"/>
  <c r="B3607" i="61" s="1"/>
  <c r="B3608" i="61" s="1"/>
  <c r="B3609" i="61" s="1"/>
  <c r="B3610" i="61" s="1"/>
  <c r="B3611" i="61" s="1"/>
  <c r="B3612" i="61" s="1"/>
  <c r="B3613" i="61" s="1"/>
  <c r="B3614" i="61" s="1"/>
  <c r="B3615" i="61" s="1"/>
  <c r="B3616" i="61" s="1"/>
  <c r="B3617" i="61" s="1"/>
  <c r="B3618" i="61" s="1"/>
  <c r="B3619" i="61" s="1"/>
  <c r="B3620" i="61" s="1"/>
  <c r="B3621" i="61" s="1"/>
  <c r="B3622" i="61" s="1"/>
  <c r="B3623" i="61" s="1"/>
  <c r="B3624" i="61" s="1"/>
  <c r="B3625" i="61" s="1"/>
  <c r="B3626" i="61" s="1"/>
  <c r="B3627" i="61" s="1"/>
  <c r="B3628" i="61" s="1"/>
  <c r="B3629" i="61" s="1"/>
  <c r="B3630" i="61" s="1"/>
  <c r="B3631" i="61" s="1"/>
  <c r="B3632" i="61" s="1"/>
  <c r="B3633" i="61" s="1"/>
  <c r="B3634" i="61" s="1"/>
  <c r="B3635" i="61" s="1"/>
  <c r="B3636" i="61" s="1"/>
  <c r="B3637" i="61" s="1"/>
  <c r="B3638" i="61" s="1"/>
  <c r="B3639" i="61" s="1"/>
  <c r="B3640" i="61" s="1"/>
  <c r="B3641" i="61" s="1"/>
  <c r="B3642" i="61" s="1"/>
  <c r="B3643" i="61" s="1"/>
  <c r="B3644" i="61" s="1"/>
  <c r="B3645" i="61" s="1"/>
  <c r="B3646" i="61" s="1"/>
  <c r="B3647" i="61" s="1"/>
  <c r="B3648" i="61" s="1"/>
  <c r="B3649" i="61" s="1"/>
  <c r="B3650" i="61" s="1"/>
  <c r="B3651" i="61" s="1"/>
  <c r="B3652" i="61" s="1"/>
  <c r="B3653" i="61" s="1"/>
  <c r="B3654" i="61" s="1"/>
  <c r="B3655" i="61" s="1"/>
  <c r="B3656" i="61" s="1"/>
  <c r="B3657" i="61" s="1"/>
  <c r="B3658" i="61" s="1"/>
  <c r="B3659" i="61" s="1"/>
  <c r="B3660" i="61" s="1"/>
  <c r="B3661" i="61" s="1"/>
  <c r="B3662" i="61" s="1"/>
  <c r="B3663" i="61" s="1"/>
  <c r="B3664" i="61" s="1"/>
  <c r="B3665" i="61" s="1"/>
  <c r="B3666" i="61" s="1"/>
  <c r="B3667" i="61" s="1"/>
  <c r="B3668" i="61" s="1"/>
  <c r="B3669" i="61" s="1"/>
  <c r="B3670" i="61" s="1"/>
  <c r="B3671" i="61" s="1"/>
  <c r="B3672" i="61" s="1"/>
  <c r="B3673" i="61" s="1"/>
  <c r="B3674" i="61" s="1"/>
  <c r="B3675" i="61" s="1"/>
  <c r="B3676" i="61" s="1"/>
  <c r="B3677" i="61" s="1"/>
  <c r="B3678" i="61" s="1"/>
  <c r="B3679" i="61" s="1"/>
  <c r="B3680" i="61" s="1"/>
  <c r="B3681" i="61" s="1"/>
  <c r="B3682" i="61" s="1"/>
  <c r="B3683" i="61" s="1"/>
  <c r="B3684" i="61" s="1"/>
  <c r="B3685" i="61" s="1"/>
  <c r="B3686" i="61" s="1"/>
  <c r="B3687" i="61" s="1"/>
  <c r="B3688" i="61" s="1"/>
  <c r="B3689" i="61" s="1"/>
  <c r="B3690" i="61" s="1"/>
  <c r="B3691" i="61" s="1"/>
  <c r="B3692" i="61" s="1"/>
  <c r="B3693" i="61" s="1"/>
  <c r="B3694" i="61" s="1"/>
  <c r="B3695" i="61" s="1"/>
  <c r="B3696" i="61" s="1"/>
  <c r="B3697" i="61" s="1"/>
  <c r="B3698" i="61" s="1"/>
  <c r="B3699" i="61" s="1"/>
  <c r="B3700" i="61" s="1"/>
  <c r="B3701" i="61" s="1"/>
  <c r="B3702" i="61" s="1"/>
  <c r="B3703" i="61" s="1"/>
  <c r="B3704" i="61" s="1"/>
  <c r="B3705" i="61" s="1"/>
  <c r="B3706" i="61" s="1"/>
  <c r="B3707" i="61" s="1"/>
  <c r="B3708" i="61" s="1"/>
  <c r="B3709" i="61" s="1"/>
  <c r="B3710" i="61" s="1"/>
  <c r="B3711" i="61" s="1"/>
  <c r="B3712" i="61" s="1"/>
  <c r="B3713" i="61" s="1"/>
  <c r="B3714" i="61" s="1"/>
  <c r="B3715" i="61" s="1"/>
  <c r="B3716" i="61" s="1"/>
  <c r="B3717" i="61" s="1"/>
  <c r="B3718" i="61" s="1"/>
  <c r="B3719" i="61" s="1"/>
  <c r="B3720" i="61" s="1"/>
  <c r="B3721" i="61" s="1"/>
  <c r="B3722" i="61" s="1"/>
  <c r="B3723" i="61" s="1"/>
  <c r="B3724" i="61" s="1"/>
  <c r="B3725" i="61" s="1"/>
  <c r="B3726" i="61" s="1"/>
  <c r="B3727" i="61" s="1"/>
  <c r="B3728" i="61" s="1"/>
  <c r="B3729" i="61" s="1"/>
  <c r="B3730" i="61" s="1"/>
  <c r="B3731" i="61" s="1"/>
  <c r="B3732" i="61" s="1"/>
  <c r="B3733" i="61" s="1"/>
  <c r="B3734" i="61" s="1"/>
  <c r="B3735" i="61" s="1"/>
  <c r="B3736" i="61" s="1"/>
  <c r="B3737" i="61" s="1"/>
  <c r="B3738" i="61" s="1"/>
  <c r="B3739" i="61" s="1"/>
  <c r="B3740" i="61" s="1"/>
  <c r="B3741" i="61" s="1"/>
  <c r="B3742" i="61" s="1"/>
  <c r="B3743" i="61" s="1"/>
  <c r="B3744" i="61" s="1"/>
  <c r="B3745" i="61" s="1"/>
  <c r="B3746" i="61" s="1"/>
  <c r="B3747" i="61" s="1"/>
  <c r="B3748" i="61" s="1"/>
  <c r="B3749" i="61" s="1"/>
  <c r="B3750" i="61" s="1"/>
  <c r="B3751" i="61" s="1"/>
  <c r="B3752" i="61" s="1"/>
  <c r="B3753" i="61" s="1"/>
  <c r="B3754" i="61" s="1"/>
  <c r="B3755" i="61" s="1"/>
  <c r="B3756" i="61" s="1"/>
  <c r="B3757" i="61" s="1"/>
  <c r="B3758" i="61" s="1"/>
  <c r="B3759" i="61" s="1"/>
  <c r="B3760" i="61" s="1"/>
  <c r="B3761" i="61" s="1"/>
  <c r="B3762" i="61" s="1"/>
  <c r="D3432" i="61"/>
  <c r="ADE2" i="77"/>
  <c r="ACX2" i="77"/>
  <c r="ADS2" i="77" s="1"/>
  <c r="ACQ2" i="77"/>
  <c r="B3763" i="61" l="1"/>
  <c r="B3764" i="61" s="1"/>
  <c r="B3765" i="61" s="1"/>
  <c r="B3766" i="61" s="1"/>
  <c r="B3767" i="61" s="1"/>
  <c r="B3768" i="61" s="1"/>
  <c r="B3769" i="61" s="1"/>
  <c r="B3770" i="61" s="1"/>
  <c r="B3771" i="61" s="1"/>
  <c r="B3772" i="61" s="1"/>
  <c r="B3773" i="61" s="1"/>
  <c r="B3774" i="61" s="1"/>
  <c r="B3775" i="61" s="1"/>
  <c r="B3776" i="61" s="1"/>
  <c r="B3777" i="61" s="1"/>
  <c r="B3778" i="61" s="1"/>
  <c r="B3779" i="61" s="1"/>
  <c r="B3780" i="61" s="1"/>
  <c r="B3781" i="61" s="1"/>
  <c r="B3782" i="61" s="1"/>
  <c r="B3783" i="61" s="1"/>
  <c r="B3784" i="61" s="1"/>
  <c r="B3785" i="61" s="1"/>
  <c r="B3786" i="61" s="1"/>
  <c r="B3787" i="61" s="1"/>
  <c r="B3788" i="61" s="1"/>
  <c r="B3789" i="61" s="1"/>
  <c r="B3790" i="61" s="1"/>
  <c r="B3791" i="61" s="1"/>
  <c r="B3792" i="61" s="1"/>
  <c r="B3793" i="61" s="1"/>
  <c r="B3794" i="61" s="1"/>
  <c r="B3795" i="61" s="1"/>
  <c r="B3796" i="61" s="1"/>
  <c r="B3797" i="61" s="1"/>
  <c r="B3798" i="61" s="1"/>
  <c r="D3433" i="61"/>
  <c r="D3434" i="61" s="1"/>
  <c r="D3435" i="61" s="1"/>
  <c r="D3436" i="61" s="1"/>
  <c r="D3437" i="61" s="1"/>
  <c r="D3438" i="61" s="1"/>
  <c r="D3439" i="61" s="1"/>
  <c r="D3440" i="61" s="1"/>
  <c r="D3441" i="61" s="1"/>
  <c r="D3442" i="61" s="1"/>
  <c r="D3443" i="61" s="1"/>
  <c r="D3444" i="61" s="1"/>
  <c r="D3445" i="61" s="1"/>
  <c r="D3446" i="61" s="1"/>
  <c r="D3447" i="61" s="1"/>
  <c r="D3448" i="61" s="1"/>
  <c r="D3449" i="61" s="1"/>
  <c r="D3450" i="61" s="1"/>
  <c r="D3451" i="61" s="1"/>
  <c r="D3452" i="61" s="1"/>
  <c r="D3453" i="61" s="1"/>
  <c r="D3454" i="61" s="1"/>
  <c r="D3455" i="61" s="1"/>
  <c r="D3456" i="61" s="1"/>
  <c r="D3457" i="61" s="1"/>
  <c r="D3458" i="61" s="1"/>
  <c r="D3459" i="61" s="1"/>
  <c r="D3460" i="61" s="1"/>
  <c r="D3461" i="61" s="1"/>
  <c r="D3462" i="61" s="1"/>
  <c r="D3463" i="61" s="1"/>
  <c r="D3464" i="61" s="1"/>
  <c r="D3465" i="61" s="1"/>
  <c r="D3466" i="61" s="1"/>
  <c r="D3467" i="61" s="1"/>
  <c r="D3468" i="61" s="1"/>
  <c r="D3469" i="61" s="1"/>
  <c r="D3470" i="61" s="1"/>
  <c r="D3471" i="61" s="1"/>
  <c r="D3472" i="61" s="1"/>
  <c r="D3473" i="61" s="1"/>
  <c r="D3474" i="61" s="1"/>
  <c r="D3475" i="61" s="1"/>
  <c r="D3476" i="61" s="1"/>
  <c r="D3477" i="61" s="1"/>
  <c r="D3478" i="61" s="1"/>
  <c r="D3479" i="61" s="1"/>
  <c r="D3480" i="61" s="1"/>
  <c r="D3481" i="61" s="1"/>
  <c r="D3482" i="61" s="1"/>
  <c r="D3483" i="61" s="1"/>
  <c r="D3484" i="61" s="1"/>
  <c r="D3485" i="61" s="1"/>
  <c r="D3486" i="61" s="1"/>
  <c r="D3487" i="61" s="1"/>
  <c r="D3488" i="61" s="1"/>
  <c r="D3489" i="61" s="1"/>
  <c r="D3490" i="61" s="1"/>
  <c r="D3491" i="61" s="1"/>
  <c r="D3492" i="61" s="1"/>
  <c r="D3493" i="61" s="1"/>
  <c r="D3494" i="61" s="1"/>
  <c r="D3495" i="61" s="1"/>
  <c r="D3496" i="61" s="1"/>
  <c r="D3497" i="61" s="1"/>
  <c r="D3498" i="61" s="1"/>
  <c r="D3499" i="61" s="1"/>
  <c r="AEG2" i="77"/>
  <c r="ADZ2" i="77"/>
  <c r="B3799" i="61" l="1"/>
  <c r="B3800" i="61" s="1"/>
  <c r="B3801" i="61" s="1"/>
  <c r="B3802" i="61" s="1"/>
  <c r="B3803" i="61" s="1"/>
  <c r="B3804" i="61" s="1"/>
  <c r="B3805" i="61" s="1"/>
  <c r="B3806" i="61" s="1"/>
  <c r="B3807" i="61" s="1"/>
  <c r="B3808" i="61" s="1"/>
  <c r="B3809" i="61" s="1"/>
  <c r="B3810" i="61" s="1"/>
  <c r="B3811" i="61" s="1"/>
  <c r="B3812" i="61" s="1"/>
  <c r="B3813" i="61" s="1"/>
  <c r="B3814" i="61" s="1"/>
  <c r="B3815" i="61" s="1"/>
  <c r="B3816" i="61" s="1"/>
  <c r="B3817" i="61" s="1"/>
  <c r="B3818" i="61" s="1"/>
  <c r="B3819" i="61" s="1"/>
  <c r="B3820" i="61" s="1"/>
  <c r="B3821" i="61" s="1"/>
  <c r="B3822" i="61" s="1"/>
  <c r="B3823" i="61" s="1"/>
  <c r="B3824" i="61" s="1"/>
  <c r="B3825" i="61" s="1"/>
  <c r="B3826" i="61" s="1"/>
  <c r="B3827" i="61" s="1"/>
  <c r="B3828" i="61" s="1"/>
  <c r="B3829" i="61" s="1"/>
  <c r="B3830" i="61" s="1"/>
  <c r="B3831" i="61" s="1"/>
  <c r="B3832" i="61" s="1"/>
  <c r="B3833" i="61" s="1"/>
  <c r="B3834" i="61" s="1"/>
  <c r="B3835" i="61" s="1"/>
  <c r="B3836" i="61" s="1"/>
  <c r="B3837" i="61" s="1"/>
  <c r="B3838" i="61" s="1"/>
  <c r="B3839" i="61" s="1"/>
  <c r="B3840" i="61" s="1"/>
  <c r="B3841" i="61" s="1"/>
  <c r="B3842" i="61" s="1"/>
  <c r="B3843" i="61" s="1"/>
  <c r="B3844" i="61" s="1"/>
  <c r="B3845" i="61" s="1"/>
  <c r="B3846" i="61" s="1"/>
  <c r="B3847" i="61" s="1"/>
  <c r="B3848" i="61" s="1"/>
  <c r="B3849" i="61" s="1"/>
  <c r="B3850" i="61" s="1"/>
  <c r="B3851" i="61" s="1"/>
  <c r="B3852" i="61" s="1"/>
  <c r="B3853" i="61" s="1"/>
  <c r="B3854" i="61" s="1"/>
  <c r="B3855" i="61" s="1"/>
  <c r="B3856" i="61" s="1"/>
  <c r="B3857" i="61" s="1"/>
  <c r="B3858" i="61" s="1"/>
  <c r="B3859" i="61" s="1"/>
  <c r="B3860" i="61" s="1"/>
  <c r="B3861" i="61" s="1"/>
  <c r="B3862" i="61" s="1"/>
  <c r="B3863" i="61" s="1"/>
  <c r="B3864" i="61" s="1"/>
  <c r="B3865" i="61" s="1"/>
  <c r="B3866" i="61" s="1"/>
  <c r="B3867" i="61" s="1"/>
  <c r="B3868" i="61" s="1"/>
  <c r="B3869" i="61" s="1"/>
  <c r="B3870" i="61" s="1"/>
  <c r="B3871" i="61" s="1"/>
  <c r="B3872" i="61" s="1"/>
  <c r="B3873" i="61" s="1"/>
  <c r="B3874" i="61" s="1"/>
  <c r="B3875" i="61" s="1"/>
  <c r="B3876" i="61" s="1"/>
  <c r="B3877" i="61" s="1"/>
  <c r="B3878" i="61" s="1"/>
  <c r="B3879" i="61" s="1"/>
  <c r="B3880" i="61" s="1"/>
  <c r="B3881" i="61" s="1"/>
  <c r="B3882" i="61" s="1"/>
  <c r="B3883" i="61" s="1"/>
  <c r="B3884" i="61" s="1"/>
  <c r="B3885" i="61" s="1"/>
  <c r="B3886" i="61" s="1"/>
  <c r="B3887" i="61" s="1"/>
  <c r="B3888" i="61" s="1"/>
  <c r="B3889" i="61" s="1"/>
  <c r="B3890" i="61" s="1"/>
  <c r="B3891" i="61" s="1"/>
  <c r="B3892" i="61" s="1"/>
  <c r="B3893" i="61" s="1"/>
  <c r="B3894" i="61" s="1"/>
  <c r="B3895" i="61" s="1"/>
  <c r="B3896" i="61" s="1"/>
  <c r="B3897" i="61" s="1"/>
  <c r="B3898" i="61" s="1"/>
  <c r="B3899" i="61" s="1"/>
  <c r="B3900" i="61" s="1"/>
  <c r="B3901" i="61" s="1"/>
  <c r="B3902" i="61" s="1"/>
  <c r="B3903" i="61" s="1"/>
  <c r="B3904" i="61" s="1"/>
  <c r="B3905" i="61" s="1"/>
  <c r="B3906" i="61" s="1"/>
  <c r="B3907" i="61" s="1"/>
  <c r="B3908" i="61" s="1"/>
  <c r="B3909" i="61" s="1"/>
  <c r="B3910" i="61" s="1"/>
  <c r="D3500" i="61"/>
  <c r="D3501" i="61" s="1"/>
  <c r="D3502" i="61" s="1"/>
  <c r="D3503" i="61" s="1"/>
  <c r="D3504" i="61" s="1"/>
  <c r="D3505" i="61" s="1"/>
  <c r="D3506" i="61" s="1"/>
  <c r="D3507" i="61" s="1"/>
  <c r="D3508" i="61" s="1"/>
  <c r="D3509" i="61" s="1"/>
  <c r="D3510" i="61" s="1"/>
  <c r="D3511" i="61" s="1"/>
  <c r="D3512" i="61" s="1"/>
  <c r="AGK2" i="77"/>
  <c r="AGY2" i="77" s="1"/>
  <c r="AHM2" i="77" s="1"/>
  <c r="AFB2" i="77"/>
  <c r="AEU2" i="77"/>
  <c r="B3911" i="61" l="1"/>
  <c r="B3912" i="61" s="1"/>
  <c r="B3913" i="61" s="1"/>
  <c r="B3914" i="61" s="1"/>
  <c r="B3915" i="61" s="1"/>
  <c r="B3916" i="61" s="1"/>
  <c r="B3917" i="61" s="1"/>
  <c r="B3918" i="61" s="1"/>
  <c r="B3919" i="61" s="1"/>
  <c r="B3920" i="61" s="1"/>
  <c r="B3921" i="61" s="1"/>
  <c r="B3922" i="61" s="1"/>
  <c r="B3923" i="61" s="1"/>
  <c r="B3924" i="61" s="1"/>
  <c r="B3925" i="61" s="1"/>
  <c r="B3926" i="61" s="1"/>
  <c r="B3927" i="61" s="1"/>
  <c r="B3928" i="61" s="1"/>
  <c r="B3929" i="61" s="1"/>
  <c r="B3930" i="61" s="1"/>
  <c r="B3931" i="61" s="1"/>
  <c r="B3932" i="61" s="1"/>
  <c r="B3933" i="61" s="1"/>
  <c r="B3934" i="61" s="1"/>
  <c r="D3513" i="61"/>
  <c r="D3514" i="61" s="1"/>
  <c r="D3515" i="61" s="1"/>
  <c r="D3516" i="61" s="1"/>
  <c r="D3517" i="61" s="1"/>
  <c r="D3518" i="61" s="1"/>
  <c r="D3519" i="61" s="1"/>
  <c r="D3520" i="61" s="1"/>
  <c r="D3521" i="61" s="1"/>
  <c r="D3522" i="61" s="1"/>
  <c r="D3523" i="61" s="1"/>
  <c r="D3524" i="61" s="1"/>
  <c r="D3525" i="61" s="1"/>
  <c r="D3526" i="61" s="1"/>
  <c r="D3527" i="61" s="1"/>
  <c r="D3528" i="61" s="1"/>
  <c r="D3529" i="61" s="1"/>
  <c r="D3530" i="61" s="1"/>
  <c r="D3531" i="61" s="1"/>
  <c r="D3532" i="61" s="1"/>
  <c r="D3533" i="61" s="1"/>
  <c r="D3534" i="61" s="1"/>
  <c r="D3535" i="61" s="1"/>
  <c r="D3536" i="61" s="1"/>
  <c r="D3537" i="61" s="1"/>
  <c r="D3538" i="61" s="1"/>
  <c r="D3539" i="61" s="1"/>
  <c r="D3540" i="61" s="1"/>
  <c r="D3541" i="61" s="1"/>
  <c r="D3542" i="61" s="1"/>
  <c r="D3543" i="61" s="1"/>
  <c r="D3544" i="61" s="1"/>
  <c r="D3545" i="61" s="1"/>
  <c r="D3546" i="61" s="1"/>
  <c r="D3547" i="61" s="1"/>
  <c r="D3548" i="61" s="1"/>
  <c r="D3549" i="61" s="1"/>
  <c r="D3550" i="61" s="1"/>
  <c r="D3551" i="61" s="1"/>
  <c r="D3552" i="61" s="1"/>
  <c r="D3553" i="61" s="1"/>
  <c r="D3554" i="61" s="1"/>
  <c r="D3555" i="61" s="1"/>
  <c r="D3556" i="61" s="1"/>
  <c r="D3557" i="61" s="1"/>
  <c r="D3558" i="61" s="1"/>
  <c r="D3559" i="61" s="1"/>
  <c r="D3560" i="61" s="1"/>
  <c r="D3561" i="61" s="1"/>
  <c r="D3562" i="61" s="1"/>
  <c r="D3563" i="61" s="1"/>
  <c r="D3564" i="61" s="1"/>
  <c r="D3565" i="61" s="1"/>
  <c r="D3566" i="61" s="1"/>
  <c r="D3567" i="61" s="1"/>
  <c r="D3568" i="61" s="1"/>
  <c r="D3569" i="61" s="1"/>
  <c r="D3570" i="61" s="1"/>
  <c r="D3571" i="61" s="1"/>
  <c r="D3572" i="61" s="1"/>
  <c r="D3573" i="61" s="1"/>
  <c r="D3574" i="61" s="1"/>
  <c r="D3575" i="61" s="1"/>
  <c r="D3576" i="61" s="1"/>
  <c r="AFP2" i="77"/>
  <c r="AFI2" i="77"/>
  <c r="AGD2" i="77"/>
  <c r="AGR2" i="77" s="1"/>
  <c r="AHF2" i="77" s="1"/>
  <c r="AFW2" i="77"/>
  <c r="AIH2" i="77"/>
  <c r="AIO2" i="77" s="1"/>
  <c r="AIA2" i="77"/>
  <c r="AHT2" i="77"/>
  <c r="B3935" i="61" l="1"/>
  <c r="B3936" i="61" s="1"/>
  <c r="B3937" i="61" s="1"/>
  <c r="B3938" i="61" s="1"/>
  <c r="B3939" i="61" s="1"/>
  <c r="B3940" i="61" s="1"/>
  <c r="B3941" i="61" s="1"/>
  <c r="B3942" i="61" s="1"/>
  <c r="B3943" i="61" s="1"/>
  <c r="B3944" i="61" s="1"/>
  <c r="B3945" i="61" s="1"/>
  <c r="B3946" i="61" s="1"/>
  <c r="B3947" i="61" s="1"/>
  <c r="B3948" i="61" s="1"/>
  <c r="B3949" i="61" s="1"/>
  <c r="B3950" i="61" s="1"/>
  <c r="B3951" i="61" s="1"/>
  <c r="B3952" i="61" s="1"/>
  <c r="B3953" i="61" s="1"/>
  <c r="B3954" i="61" s="1"/>
  <c r="B3955" i="61" s="1"/>
  <c r="B3956" i="61" s="1"/>
  <c r="B3957" i="61" s="1"/>
  <c r="B3958" i="61" s="1"/>
  <c r="B3959" i="61" s="1"/>
  <c r="B3960" i="61" s="1"/>
  <c r="B3961" i="61" s="1"/>
  <c r="B3962" i="61" s="1"/>
  <c r="B3963" i="61" s="1"/>
  <c r="B3964" i="61" s="1"/>
  <c r="B3965" i="61" s="1"/>
  <c r="B3966" i="61" s="1"/>
  <c r="B3967" i="61" s="1"/>
  <c r="B3968" i="61" s="1"/>
  <c r="B3969" i="61" s="1"/>
  <c r="B3970" i="61" s="1"/>
  <c r="B3971" i="61" s="1"/>
  <c r="B3972" i="61" s="1"/>
  <c r="B3973" i="61" s="1"/>
  <c r="B3974" i="61" s="1"/>
  <c r="B3975" i="61" s="1"/>
  <c r="B3976" i="61" s="1"/>
  <c r="B3977" i="61" s="1"/>
  <c r="B3978" i="61" s="1"/>
  <c r="B3979" i="61" s="1"/>
  <c r="B3980" i="61" s="1"/>
  <c r="B3981" i="61" s="1"/>
  <c r="B3982" i="61" s="1"/>
  <c r="B3983" i="61" s="1"/>
  <c r="B3984" i="61" s="1"/>
  <c r="B3985" i="61" s="1"/>
  <c r="B3986" i="61" s="1"/>
  <c r="B3987" i="61" s="1"/>
  <c r="B3988" i="61" s="1"/>
  <c r="B3989" i="61" s="1"/>
  <c r="D3577" i="61"/>
  <c r="D3578" i="61" s="1"/>
  <c r="D3579" i="61" s="1"/>
  <c r="D3580" i="61" s="1"/>
  <c r="D3581" i="61" s="1"/>
  <c r="D3582" i="61" s="1"/>
  <c r="D3583" i="61" s="1"/>
  <c r="D3584" i="61" s="1"/>
  <c r="D3585" i="61" s="1"/>
  <c r="D3586" i="61" s="1"/>
  <c r="D3587" i="61" s="1"/>
  <c r="D3588" i="61" s="1"/>
  <c r="D3589" i="61" s="1"/>
  <c r="D3590" i="61" s="1"/>
  <c r="D3591" i="61" s="1"/>
  <c r="D3592" i="61" s="1"/>
  <c r="D3593" i="61" s="1"/>
  <c r="D3594" i="61" s="1"/>
  <c r="D3595" i="61" s="1"/>
  <c r="D3596" i="61" s="1"/>
  <c r="D3597" i="61" s="1"/>
  <c r="D3598" i="61" s="1"/>
  <c r="D3599" i="61" s="1"/>
  <c r="D3600" i="61" s="1"/>
  <c r="D3601" i="61" s="1"/>
  <c r="D3602" i="61" s="1"/>
  <c r="D3603" i="61" s="1"/>
  <c r="D3604" i="61" s="1"/>
  <c r="D3605" i="61" s="1"/>
  <c r="D3606" i="61" s="1"/>
  <c r="D3607" i="61" s="1"/>
  <c r="D3608" i="61" s="1"/>
  <c r="D3609" i="61" s="1"/>
  <c r="D3610" i="61" s="1"/>
  <c r="D3611" i="61" s="1"/>
  <c r="D3612" i="61" s="1"/>
  <c r="D3613" i="61" s="1"/>
  <c r="D3614" i="61" s="1"/>
  <c r="D3615" i="61" s="1"/>
  <c r="D3616" i="61" s="1"/>
  <c r="D3617" i="61" s="1"/>
  <c r="D3618" i="61" s="1"/>
  <c r="D3619" i="61" s="1"/>
  <c r="D3620" i="61" s="1"/>
  <c r="D3621" i="61" s="1"/>
  <c r="D3622" i="61" s="1"/>
  <c r="D3623" i="61" s="1"/>
  <c r="D3624" i="61" s="1"/>
  <c r="D3625" i="61" s="1"/>
  <c r="D3626" i="61" s="1"/>
  <c r="D3627" i="61" s="1"/>
  <c r="D3628" i="61" s="1"/>
  <c r="D3629" i="61" s="1"/>
  <c r="D3630" i="61" s="1"/>
  <c r="D3631" i="61" s="1"/>
  <c r="D3632" i="61" s="1"/>
  <c r="D3633" i="61" s="1"/>
  <c r="D3634" i="61" s="1"/>
  <c r="D3635" i="61" s="1"/>
  <c r="D3636" i="61" s="1"/>
  <c r="D3637" i="61" s="1"/>
  <c r="D3638" i="61" s="1"/>
  <c r="D3639" i="61" s="1"/>
  <c r="D3640" i="61" s="1"/>
  <c r="D3641" i="61" s="1"/>
  <c r="D3642" i="61" s="1"/>
  <c r="D3643" i="61" s="1"/>
  <c r="D3644" i="61" s="1"/>
  <c r="D3645" i="61" s="1"/>
  <c r="D3646" i="61" s="1"/>
  <c r="D3647" i="61" s="1"/>
  <c r="D3648" i="61" s="1"/>
  <c r="D3649" i="61" s="1"/>
  <c r="D3650" i="61" s="1"/>
  <c r="D3651" i="61" s="1"/>
  <c r="D3652" i="61" s="1"/>
  <c r="D3653" i="61" s="1"/>
  <c r="D3654" i="61" s="1"/>
  <c r="D3655" i="61" s="1"/>
  <c r="D3656" i="61" s="1"/>
  <c r="D3657" i="61" s="1"/>
  <c r="D3658" i="61" s="1"/>
  <c r="D3659" i="61" s="1"/>
  <c r="D3660" i="61" s="1"/>
  <c r="D3661" i="61" s="1"/>
  <c r="D3662" i="61" s="1"/>
  <c r="D3663" i="61" s="1"/>
  <c r="D3664" i="61" s="1"/>
  <c r="D3665" i="61" s="1"/>
  <c r="D3666" i="61" s="1"/>
  <c r="D3667" i="61" s="1"/>
  <c r="D3668" i="61" s="1"/>
  <c r="D3669" i="61" s="1"/>
  <c r="D3670" i="61" s="1"/>
  <c r="D3671" i="61" s="1"/>
  <c r="D3672" i="61" s="1"/>
  <c r="D3673" i="61" s="1"/>
  <c r="D3674" i="61" s="1"/>
  <c r="D3675" i="61" s="1"/>
  <c r="D3676" i="61" s="1"/>
  <c r="D3677" i="61" s="1"/>
  <c r="D3678" i="61" s="1"/>
  <c r="D3679" i="61" s="1"/>
  <c r="D3680" i="61" s="1"/>
  <c r="D3681" i="61" s="1"/>
  <c r="D3682" i="61" s="1"/>
  <c r="D3683" i="61" s="1"/>
  <c r="D3684" i="61" s="1"/>
  <c r="D3685" i="61" s="1"/>
  <c r="D3686" i="61" s="1"/>
  <c r="D3687" i="61" s="1"/>
  <c r="D3688" i="61" s="1"/>
  <c r="D3689" i="61" s="1"/>
  <c r="D3690" i="61" s="1"/>
  <c r="D3691" i="61" s="1"/>
  <c r="D3692" i="61" s="1"/>
  <c r="D3693" i="61" s="1"/>
  <c r="D3694" i="61" s="1"/>
  <c r="D3695" i="61" s="1"/>
  <c r="D3696" i="61" s="1"/>
  <c r="D3697" i="61" s="1"/>
  <c r="D3698" i="61" s="1"/>
  <c r="D3699" i="61" s="1"/>
  <c r="D3700" i="61" s="1"/>
  <c r="D3701" i="61" s="1"/>
  <c r="D3702" i="61" s="1"/>
  <c r="D3703" i="61" s="1"/>
  <c r="D3704" i="61" s="1"/>
  <c r="D3705" i="61" s="1"/>
  <c r="D3706" i="61" s="1"/>
  <c r="D3707" i="61" s="1"/>
  <c r="D3708" i="61" s="1"/>
  <c r="D3709" i="61" s="1"/>
  <c r="D3710" i="61" s="1"/>
  <c r="D3711" i="61" s="1"/>
  <c r="D3712" i="61" s="1"/>
  <c r="D3713" i="61" s="1"/>
  <c r="D3714" i="61" s="1"/>
  <c r="D3715" i="61" s="1"/>
  <c r="D3716" i="61" s="1"/>
  <c r="D3717" i="61" s="1"/>
  <c r="D3718" i="61" s="1"/>
  <c r="D3719" i="61" s="1"/>
  <c r="D3720" i="61" s="1"/>
  <c r="D3721" i="61" s="1"/>
  <c r="D3722" i="61" s="1"/>
  <c r="D3723" i="61" s="1"/>
  <c r="D3724" i="61" s="1"/>
  <c r="D3725" i="61" s="1"/>
  <c r="D3726" i="61" s="1"/>
  <c r="D3727" i="61" s="1"/>
  <c r="D3728" i="61" s="1"/>
  <c r="D3729" i="61" s="1"/>
  <c r="D3730" i="61" s="1"/>
  <c r="D3731" i="61" s="1"/>
  <c r="D3732" i="61" s="1"/>
  <c r="D3733" i="61" s="1"/>
  <c r="D3734" i="61" s="1"/>
  <c r="D3735" i="61" s="1"/>
  <c r="D3736" i="61" s="1"/>
  <c r="D3737" i="61" s="1"/>
  <c r="D3738" i="61" s="1"/>
  <c r="D3739" i="61" s="1"/>
  <c r="D3740" i="61" s="1"/>
  <c r="D3741" i="61" s="1"/>
  <c r="D3742" i="61" s="1"/>
  <c r="D3743" i="61" s="1"/>
  <c r="D3744" i="61" s="1"/>
  <c r="D3745" i="61" s="1"/>
  <c r="D3746" i="61" s="1"/>
  <c r="D3747" i="61" s="1"/>
  <c r="D3748" i="61" s="1"/>
  <c r="D3749" i="61" s="1"/>
  <c r="D3750" i="61" s="1"/>
  <c r="D3751" i="61" s="1"/>
  <c r="D3752" i="61" s="1"/>
  <c r="D3753" i="61" s="1"/>
  <c r="D3754" i="61" s="1"/>
  <c r="D3755" i="61" s="1"/>
  <c r="D3756" i="61" s="1"/>
  <c r="D3757" i="61" s="1"/>
  <c r="D3758" i="61" s="1"/>
  <c r="D3759" i="61" s="1"/>
  <c r="D3760" i="61" s="1"/>
  <c r="D3761" i="61" s="1"/>
  <c r="D3762" i="61" s="1"/>
  <c r="AJJ2" i="77"/>
  <c r="AIV2" i="77"/>
  <c r="AJC2" i="77" s="1"/>
  <c r="B3990" i="61" l="1"/>
  <c r="B3991" i="61" s="1"/>
  <c r="B3992" i="61" s="1"/>
  <c r="B3993" i="61" s="1"/>
  <c r="B3994" i="61" s="1"/>
  <c r="B3995" i="61" s="1"/>
  <c r="B3996" i="61" s="1"/>
  <c r="B3997" i="61" s="1"/>
  <c r="B3998" i="61" s="1"/>
  <c r="B3999" i="61" s="1"/>
  <c r="B4000" i="61" s="1"/>
  <c r="B4001" i="61" s="1"/>
  <c r="B4002" i="61" s="1"/>
  <c r="B4003" i="61" s="1"/>
  <c r="B4004" i="61" s="1"/>
  <c r="B4005" i="61" s="1"/>
  <c r="B4006" i="61" s="1"/>
  <c r="B4007" i="61" s="1"/>
  <c r="B4008" i="61" s="1"/>
  <c r="B4009" i="61" s="1"/>
  <c r="B4010" i="61" s="1"/>
  <c r="B4011" i="61" s="1"/>
  <c r="B4012" i="61" s="1"/>
  <c r="B4013" i="61" s="1"/>
  <c r="B4014" i="61" s="1"/>
  <c r="B4015" i="61" s="1"/>
  <c r="D3763" i="61"/>
  <c r="D3764" i="61" s="1"/>
  <c r="D3765" i="61" s="1"/>
  <c r="D3766" i="61" s="1"/>
  <c r="D3767" i="61" s="1"/>
  <c r="D3768" i="61" s="1"/>
  <c r="D3769" i="61" s="1"/>
  <c r="D3770" i="61" s="1"/>
  <c r="D3771" i="61" s="1"/>
  <c r="D3772" i="61" s="1"/>
  <c r="D3773" i="61" s="1"/>
  <c r="D3774" i="61" s="1"/>
  <c r="D3775" i="61" s="1"/>
  <c r="D3776" i="61" s="1"/>
  <c r="D3777" i="61" s="1"/>
  <c r="D3778" i="61" s="1"/>
  <c r="D3779" i="61" s="1"/>
  <c r="D3780" i="61" s="1"/>
  <c r="D3781" i="61" s="1"/>
  <c r="D3782" i="61" s="1"/>
  <c r="D3783" i="61" s="1"/>
  <c r="D3784" i="61" s="1"/>
  <c r="D3785" i="61" s="1"/>
  <c r="D3786" i="61" s="1"/>
  <c r="D3787" i="61" s="1"/>
  <c r="D3788" i="61" s="1"/>
  <c r="D3789" i="61" s="1"/>
  <c r="D3790" i="61" s="1"/>
  <c r="D3791" i="61" s="1"/>
  <c r="D3792" i="61" s="1"/>
  <c r="D3793" i="61" s="1"/>
  <c r="D3794" i="61" s="1"/>
  <c r="D3795" i="61" s="1"/>
  <c r="D3796" i="61" s="1"/>
  <c r="D3797" i="61" s="1"/>
  <c r="D3798" i="61" s="1"/>
  <c r="AKE2" i="77"/>
  <c r="AJX2" i="77"/>
  <c r="AJQ2" i="77"/>
  <c r="B4016" i="61" l="1"/>
  <c r="B4017" i="61" s="1"/>
  <c r="B4018" i="61" s="1"/>
  <c r="B4019" i="61" s="1"/>
  <c r="B4020" i="61" s="1"/>
  <c r="B4021" i="61" s="1"/>
  <c r="B4022" i="61" s="1"/>
  <c r="B4023" i="61" s="1"/>
  <c r="B4024" i="61" s="1"/>
  <c r="B4025" i="61" s="1"/>
  <c r="B4026" i="61" s="1"/>
  <c r="B4027" i="61" s="1"/>
  <c r="B4028" i="61" s="1"/>
  <c r="B4029" i="61" s="1"/>
  <c r="B4030" i="61" s="1"/>
  <c r="B4031" i="61" s="1"/>
  <c r="B4032" i="61" s="1"/>
  <c r="B4033" i="61" s="1"/>
  <c r="B4034" i="61" s="1"/>
  <c r="B4035" i="61" s="1"/>
  <c r="B4036" i="61" s="1"/>
  <c r="B4037" i="61" s="1"/>
  <c r="B4038" i="61" s="1"/>
  <c r="B4039" i="61" s="1"/>
  <c r="B4040" i="61" s="1"/>
  <c r="B4041" i="61" s="1"/>
  <c r="B4042" i="61" s="1"/>
  <c r="B4043" i="61" s="1"/>
  <c r="D3799" i="61"/>
  <c r="D3800" i="61" s="1"/>
  <c r="D3801" i="61" s="1"/>
  <c r="D3802" i="61" s="1"/>
  <c r="D3803" i="61" s="1"/>
  <c r="D3804" i="61" s="1"/>
  <c r="D3805" i="61" s="1"/>
  <c r="D3806" i="61" s="1"/>
  <c r="D3807" i="61" s="1"/>
  <c r="D3808" i="61" s="1"/>
  <c r="D3809" i="61" s="1"/>
  <c r="D3810" i="61" s="1"/>
  <c r="D3811" i="61" s="1"/>
  <c r="D3812" i="61" s="1"/>
  <c r="D3813" i="61" s="1"/>
  <c r="D3814" i="61" s="1"/>
  <c r="D3815" i="61" s="1"/>
  <c r="D3816" i="61" s="1"/>
  <c r="D3817" i="61" s="1"/>
  <c r="D3818" i="61" s="1"/>
  <c r="D3819" i="61" s="1"/>
  <c r="D3820" i="61" s="1"/>
  <c r="D3821" i="61" s="1"/>
  <c r="D3822" i="61" s="1"/>
  <c r="D3823" i="61" s="1"/>
  <c r="D3824" i="61" s="1"/>
  <c r="D3825" i="61" s="1"/>
  <c r="D3826" i="61" s="1"/>
  <c r="D3827" i="61" s="1"/>
  <c r="D3828" i="61" s="1"/>
  <c r="D3829" i="61" s="1"/>
  <c r="D3830" i="61" s="1"/>
  <c r="D3831" i="61" s="1"/>
  <c r="D3832" i="61" s="1"/>
  <c r="D3833" i="61" s="1"/>
  <c r="D3834" i="61" s="1"/>
  <c r="D3835" i="61" s="1"/>
  <c r="D3836" i="61" s="1"/>
  <c r="D3837" i="61" s="1"/>
  <c r="D3838" i="61" s="1"/>
  <c r="D3839" i="61" s="1"/>
  <c r="D3840" i="61" s="1"/>
  <c r="D3841" i="61" s="1"/>
  <c r="D3842" i="61" s="1"/>
  <c r="D3843" i="61" s="1"/>
  <c r="D3844" i="61" s="1"/>
  <c r="D3845" i="61" s="1"/>
  <c r="D3846" i="61" s="1"/>
  <c r="D3847" i="61" s="1"/>
  <c r="D3848" i="61" s="1"/>
  <c r="D3849" i="61" s="1"/>
  <c r="D3850" i="61" s="1"/>
  <c r="D3851" i="61" s="1"/>
  <c r="D3852" i="61" s="1"/>
  <c r="D3853" i="61" s="1"/>
  <c r="D3854" i="61" s="1"/>
  <c r="D3855" i="61" s="1"/>
  <c r="D3856" i="61" s="1"/>
  <c r="D3857" i="61" s="1"/>
  <c r="D3858" i="61" s="1"/>
  <c r="D3859" i="61" s="1"/>
  <c r="D3860" i="61" s="1"/>
  <c r="D3861" i="61" s="1"/>
  <c r="D3862" i="61" s="1"/>
  <c r="D3863" i="61" s="1"/>
  <c r="D3864" i="61" s="1"/>
  <c r="D3865" i="61" s="1"/>
  <c r="D3866" i="61" s="1"/>
  <c r="D3867" i="61" s="1"/>
  <c r="D3868" i="61" s="1"/>
  <c r="D3869" i="61" s="1"/>
  <c r="D3870" i="61" s="1"/>
  <c r="D3871" i="61" s="1"/>
  <c r="D3872" i="61" s="1"/>
  <c r="D3873" i="61" s="1"/>
  <c r="D3874" i="61" s="1"/>
  <c r="D3875" i="61" s="1"/>
  <c r="D3876" i="61" s="1"/>
  <c r="D3877" i="61" s="1"/>
  <c r="D3878" i="61" s="1"/>
  <c r="D3879" i="61" s="1"/>
  <c r="D3880" i="61" s="1"/>
  <c r="D3881" i="61" s="1"/>
  <c r="D3882" i="61" s="1"/>
  <c r="D3883" i="61" s="1"/>
  <c r="D3884" i="61" s="1"/>
  <c r="D3885" i="61" s="1"/>
  <c r="D3886" i="61" s="1"/>
  <c r="D3887" i="61" s="1"/>
  <c r="D3888" i="61" s="1"/>
  <c r="D3889" i="61" s="1"/>
  <c r="D3890" i="61" s="1"/>
  <c r="D3891" i="61" s="1"/>
  <c r="D3892" i="61" s="1"/>
  <c r="D3893" i="61" s="1"/>
  <c r="D3894" i="61" s="1"/>
  <c r="D3895" i="61" s="1"/>
  <c r="D3896" i="61" s="1"/>
  <c r="D3897" i="61" s="1"/>
  <c r="D3898" i="61" s="1"/>
  <c r="D3899" i="61" s="1"/>
  <c r="D3900" i="61" s="1"/>
  <c r="D3901" i="61" s="1"/>
  <c r="D3902" i="61" s="1"/>
  <c r="D3903" i="61" s="1"/>
  <c r="D3904" i="61" s="1"/>
  <c r="D3905" i="61" s="1"/>
  <c r="D3906" i="61" s="1"/>
  <c r="D3907" i="61" s="1"/>
  <c r="D3908" i="61" s="1"/>
  <c r="D3909" i="61" s="1"/>
  <c r="D3910" i="61" s="1"/>
  <c r="AKS2" i="77"/>
  <c r="AKL2" i="77"/>
  <c r="ALN2" i="77"/>
  <c r="AMI2" i="77" s="1"/>
  <c r="AKZ2" i="77"/>
  <c r="ALU2" i="77"/>
  <c r="ALG2" i="77"/>
  <c r="B4044" i="61" l="1"/>
  <c r="B4045" i="61" s="1"/>
  <c r="B4046" i="61" s="1"/>
  <c r="B4047" i="61" s="1"/>
  <c r="B4048" i="61" s="1"/>
  <c r="B4049" i="61" s="1"/>
  <c r="B4050" i="61" s="1"/>
  <c r="B4051" i="61" s="1"/>
  <c r="B4052" i="61" s="1"/>
  <c r="B4053" i="61" s="1"/>
  <c r="B4054" i="61" s="1"/>
  <c r="B4055" i="61" s="1"/>
  <c r="B4056" i="61" s="1"/>
  <c r="B4057" i="61" s="1"/>
  <c r="B4058" i="61" s="1"/>
  <c r="B4059" i="61" s="1"/>
  <c r="B4060" i="61" s="1"/>
  <c r="B4061" i="61" s="1"/>
  <c r="B4062" i="61" s="1"/>
  <c r="B4063" i="61" s="1"/>
  <c r="B4064" i="61" s="1"/>
  <c r="B4065" i="61" s="1"/>
  <c r="B4066" i="61" s="1"/>
  <c r="D3911" i="61"/>
  <c r="D3912" i="61" s="1"/>
  <c r="D3913" i="61" s="1"/>
  <c r="D3914" i="61" s="1"/>
  <c r="D3915" i="61" s="1"/>
  <c r="D3916" i="61" s="1"/>
  <c r="D3917" i="61" s="1"/>
  <c r="D3918" i="61" s="1"/>
  <c r="D3919" i="61" s="1"/>
  <c r="D3920" i="61" s="1"/>
  <c r="D3921" i="61" s="1"/>
  <c r="D3922" i="61" s="1"/>
  <c r="D3923" i="61" s="1"/>
  <c r="D3924" i="61" s="1"/>
  <c r="D3925" i="61" s="1"/>
  <c r="D3926" i="61" s="1"/>
  <c r="D3927" i="61" s="1"/>
  <c r="D3928" i="61" s="1"/>
  <c r="D3929" i="61" s="1"/>
  <c r="D3930" i="61" s="1"/>
  <c r="D3931" i="61" s="1"/>
  <c r="D3932" i="61" s="1"/>
  <c r="D3933" i="61" s="1"/>
  <c r="D3934" i="61" s="1"/>
  <c r="AMP2" i="77"/>
  <c r="AMB2" i="77"/>
  <c r="B4069" i="61" l="1"/>
  <c r="B4070" i="61" s="1"/>
  <c r="B4071" i="61" s="1"/>
  <c r="B4072" i="61" s="1"/>
  <c r="B4073" i="61" s="1"/>
  <c r="B4074" i="61" s="1"/>
  <c r="B4075" i="61" s="1"/>
  <c r="B4076" i="61" s="1"/>
  <c r="B4077" i="61" s="1"/>
  <c r="B4078" i="61" s="1"/>
  <c r="B4079" i="61" s="1"/>
  <c r="B4080" i="61" s="1"/>
  <c r="B4081" i="61" s="1"/>
  <c r="B4082" i="61" s="1"/>
  <c r="B4083" i="61" s="1"/>
  <c r="B4084" i="61" s="1"/>
  <c r="B4085" i="61" s="1"/>
  <c r="B4086" i="61" s="1"/>
  <c r="B4087" i="61" s="1"/>
  <c r="B4088" i="61" s="1"/>
  <c r="B4089" i="61" s="1"/>
  <c r="B4090" i="61" s="1"/>
  <c r="B4091" i="61" s="1"/>
  <c r="B4092" i="61" s="1"/>
  <c r="B4093" i="61" s="1"/>
  <c r="B4094" i="61" s="1"/>
  <c r="B4095" i="61" s="1"/>
  <c r="B4096" i="61" s="1"/>
  <c r="B4097" i="61" s="1"/>
  <c r="B4098" i="61" s="1"/>
  <c r="B4099" i="61" s="1"/>
  <c r="B4100" i="61" s="1"/>
  <c r="B4101" i="61" s="1"/>
  <c r="B4102" i="61" s="1"/>
  <c r="B4103" i="61" s="1"/>
  <c r="B4104" i="61" s="1"/>
  <c r="B4105" i="61" s="1"/>
  <c r="B4106" i="61" s="1"/>
  <c r="B4109" i="61" s="1"/>
  <c r="B4110" i="61" s="1"/>
  <c r="B4111" i="61" s="1"/>
  <c r="B4112" i="61" s="1"/>
  <c r="B4113" i="61" s="1"/>
  <c r="B4114" i="61" s="1"/>
  <c r="B4115" i="61" s="1"/>
  <c r="B4116" i="61" s="1"/>
  <c r="B4117" i="61" s="1"/>
  <c r="B4118" i="61" s="1"/>
  <c r="B4119" i="61" s="1"/>
  <c r="B4120" i="61" s="1"/>
  <c r="B4121" i="61" s="1"/>
  <c r="B4122" i="61" s="1"/>
  <c r="B4123" i="61" s="1"/>
  <c r="B4124" i="61" s="1"/>
  <c r="B4125" i="61" s="1"/>
  <c r="B4126" i="61" s="1"/>
  <c r="B4127" i="61" s="1"/>
  <c r="B4128" i="61" s="1"/>
  <c r="B4129" i="61" s="1"/>
  <c r="B4130" i="61" s="1"/>
  <c r="B4131" i="61" s="1"/>
  <c r="B4132" i="61" s="1"/>
  <c r="B4133" i="61" s="1"/>
  <c r="B4134" i="61" s="1"/>
  <c r="B4135" i="61" s="1"/>
  <c r="B4136" i="61" s="1"/>
  <c r="B4137" i="61" s="1"/>
  <c r="B4138" i="61" s="1"/>
  <c r="B4139" i="61" s="1"/>
  <c r="B4140" i="61" s="1"/>
  <c r="B4141" i="61" s="1"/>
  <c r="B4142" i="61" s="1"/>
  <c r="B4067" i="61"/>
  <c r="B4068" i="61" s="1"/>
  <c r="D3935" i="61"/>
  <c r="D3936" i="61" s="1"/>
  <c r="D3937" i="61" s="1"/>
  <c r="D3938" i="61" s="1"/>
  <c r="D3939" i="61" s="1"/>
  <c r="D3940" i="61" s="1"/>
  <c r="D3941" i="61" s="1"/>
  <c r="D3942" i="61" s="1"/>
  <c r="D3943" i="61" s="1"/>
  <c r="D3944" i="61" s="1"/>
  <c r="D3945" i="61" s="1"/>
  <c r="D3946" i="61" s="1"/>
  <c r="D3947" i="61" s="1"/>
  <c r="D3948" i="61" s="1"/>
  <c r="D3949" i="61" s="1"/>
  <c r="D3950" i="61" s="1"/>
  <c r="D3951" i="61" s="1"/>
  <c r="D3952" i="61" s="1"/>
  <c r="D3953" i="61" s="1"/>
  <c r="D3954" i="61" s="1"/>
  <c r="D3955" i="61" s="1"/>
  <c r="D3956" i="61" s="1"/>
  <c r="D3957" i="61" s="1"/>
  <c r="D3958" i="61" s="1"/>
  <c r="D3959" i="61" s="1"/>
  <c r="D3960" i="61" s="1"/>
  <c r="D3961" i="61" s="1"/>
  <c r="D3962" i="61" s="1"/>
  <c r="D3963" i="61" s="1"/>
  <c r="D3964" i="61" s="1"/>
  <c r="D3965" i="61" s="1"/>
  <c r="D3966" i="61" s="1"/>
  <c r="D3967" i="61" s="1"/>
  <c r="D3968" i="61" s="1"/>
  <c r="D3969" i="61" s="1"/>
  <c r="D3970" i="61" s="1"/>
  <c r="D3971" i="61" s="1"/>
  <c r="D3972" i="61" s="1"/>
  <c r="D3973" i="61" s="1"/>
  <c r="D3974" i="61" s="1"/>
  <c r="D3975" i="61" s="1"/>
  <c r="D3976" i="61" s="1"/>
  <c r="D3977" i="61" s="1"/>
  <c r="D3978" i="61" s="1"/>
  <c r="D3979" i="61" s="1"/>
  <c r="D3980" i="61" s="1"/>
  <c r="D3981" i="61" s="1"/>
  <c r="D3982" i="61" s="1"/>
  <c r="D3983" i="61" s="1"/>
  <c r="D3984" i="61" s="1"/>
  <c r="D3985" i="61" s="1"/>
  <c r="D3986" i="61" s="1"/>
  <c r="D3987" i="61" s="1"/>
  <c r="D3988" i="61" s="1"/>
  <c r="D3989" i="61" s="1"/>
  <c r="AND2" i="77"/>
  <c r="ANK2" i="77" s="1"/>
  <c r="AMW2" i="77"/>
  <c r="D3990" i="61" l="1"/>
  <c r="D3991" i="61" s="1"/>
  <c r="D3992" i="61" s="1"/>
  <c r="D3993" i="61" s="1"/>
  <c r="D3994" i="61" s="1"/>
  <c r="D3995" i="61" s="1"/>
  <c r="D3996" i="61" s="1"/>
  <c r="D3997" i="61" s="1"/>
  <c r="D3998" i="61" s="1"/>
  <c r="D3999" i="61" s="1"/>
  <c r="D4000" i="61" s="1"/>
  <c r="D4001" i="61" s="1"/>
  <c r="D4002" i="61" s="1"/>
  <c r="D4003" i="61" s="1"/>
  <c r="D4004" i="61" s="1"/>
  <c r="D4005" i="61" s="1"/>
  <c r="D4006" i="61" s="1"/>
  <c r="D4007" i="61" s="1"/>
  <c r="D4008" i="61" s="1"/>
  <c r="D4009" i="61" s="1"/>
  <c r="D4010" i="61" s="1"/>
  <c r="D4011" i="61" s="1"/>
  <c r="D4012" i="61" s="1"/>
  <c r="D4013" i="61" s="1"/>
  <c r="D4014" i="61" s="1"/>
  <c r="D4015" i="61" s="1"/>
  <c r="ANY2" i="77"/>
  <c r="ANR2" i="77"/>
  <c r="D4016" i="61" l="1"/>
  <c r="D4017" i="61" s="1"/>
  <c r="D4018" i="61" s="1"/>
  <c r="D4019" i="61" s="1"/>
  <c r="D4020" i="61" s="1"/>
  <c r="D4021" i="61" s="1"/>
  <c r="D4022" i="61" s="1"/>
  <c r="D4023" i="61" s="1"/>
  <c r="D4024" i="61" s="1"/>
  <c r="D4025" i="61" s="1"/>
  <c r="D4026" i="61" s="1"/>
  <c r="D4027" i="61" s="1"/>
  <c r="D4028" i="61" s="1"/>
  <c r="D4029" i="61" s="1"/>
  <c r="D4030" i="61" s="1"/>
  <c r="D4031" i="61" s="1"/>
  <c r="D4032" i="61" s="1"/>
  <c r="D4033" i="61" s="1"/>
  <c r="D4034" i="61" s="1"/>
  <c r="D4035" i="61" s="1"/>
  <c r="D4036" i="61" s="1"/>
  <c r="D4037" i="61" s="1"/>
  <c r="D4038" i="61" s="1"/>
  <c r="D4039" i="61" s="1"/>
  <c r="D4040" i="61" s="1"/>
  <c r="D4041" i="61" s="1"/>
  <c r="D4042" i="61" s="1"/>
  <c r="D4043" i="61" s="1"/>
  <c r="APA2" i="77"/>
  <c r="AOM2" i="77"/>
  <c r="AOF2" i="77"/>
  <c r="APH2" i="77"/>
  <c r="AQC2" i="77" s="1"/>
  <c r="AQJ2" i="77" s="1"/>
  <c r="AOT2" i="77"/>
  <c r="D4044" i="61" l="1"/>
  <c r="D4045" i="61" s="1"/>
  <c r="D4046" i="61" s="1"/>
  <c r="D4047" i="61" s="1"/>
  <c r="D4048" i="61" s="1"/>
  <c r="D4049" i="61" s="1"/>
  <c r="D4050" i="61" s="1"/>
  <c r="D4051" i="61" s="1"/>
  <c r="D4052" i="61" s="1"/>
  <c r="D4053" i="61" s="1"/>
  <c r="D4054" i="61" s="1"/>
  <c r="D4055" i="61" s="1"/>
  <c r="D4056" i="61" s="1"/>
  <c r="D4057" i="61" s="1"/>
  <c r="D4058" i="61" s="1"/>
  <c r="D4059" i="61" s="1"/>
  <c r="D4060" i="61" s="1"/>
  <c r="D4061" i="61" s="1"/>
  <c r="D4062" i="61" s="1"/>
  <c r="D4063" i="61" s="1"/>
  <c r="D4064" i="61" s="1"/>
  <c r="D4065" i="61" s="1"/>
  <c r="D4066" i="61" s="1"/>
  <c r="AQX2" i="77"/>
  <c r="AQQ2" i="77"/>
  <c r="APV2" i="77"/>
  <c r="APO2" i="77"/>
  <c r="D4069" i="61" l="1"/>
  <c r="D4070" i="61" s="1"/>
  <c r="D4071" i="61" s="1"/>
  <c r="D4072" i="61" s="1"/>
  <c r="D4073" i="61" s="1"/>
  <c r="D4074" i="61" s="1"/>
  <c r="D4075" i="61" s="1"/>
  <c r="D4076" i="61" s="1"/>
  <c r="D4077" i="61" s="1"/>
  <c r="D4078" i="61" s="1"/>
  <c r="D4079" i="61" s="1"/>
  <c r="D4080" i="61" s="1"/>
  <c r="D4081" i="61" s="1"/>
  <c r="D4082" i="61" s="1"/>
  <c r="D4083" i="61" s="1"/>
  <c r="D4084" i="61" s="1"/>
  <c r="D4085" i="61" s="1"/>
  <c r="D4086" i="61" s="1"/>
  <c r="D4087" i="61" s="1"/>
  <c r="D4088" i="61" s="1"/>
  <c r="D4089" i="61" s="1"/>
  <c r="D4090" i="61" s="1"/>
  <c r="D4091" i="61" s="1"/>
  <c r="D4092" i="61" s="1"/>
  <c r="D4093" i="61" s="1"/>
  <c r="D4094" i="61" s="1"/>
  <c r="D4095" i="61" s="1"/>
  <c r="D4096" i="61" s="1"/>
  <c r="D4097" i="61" s="1"/>
  <c r="D4098" i="61" s="1"/>
  <c r="D4099" i="61" s="1"/>
  <c r="D4100" i="61" s="1"/>
  <c r="D4101" i="61" s="1"/>
  <c r="D4102" i="61" s="1"/>
  <c r="D4103" i="61" s="1"/>
  <c r="D4104" i="61" s="1"/>
  <c r="D4105" i="61" s="1"/>
  <c r="D4106" i="61" s="1"/>
  <c r="D4109" i="61" s="1"/>
  <c r="D4110" i="61" s="1"/>
  <c r="D4111" i="61" s="1"/>
  <c r="D4112" i="61" s="1"/>
  <c r="D4113" i="61" s="1"/>
  <c r="D4114" i="61" s="1"/>
  <c r="D4115" i="61" s="1"/>
  <c r="D4116" i="61" s="1"/>
  <c r="D4117" i="61" s="1"/>
  <c r="D4118" i="61" s="1"/>
  <c r="D4119" i="61" s="1"/>
  <c r="D4120" i="61" s="1"/>
  <c r="D4121" i="61" s="1"/>
  <c r="D4122" i="61" s="1"/>
  <c r="D4123" i="61" s="1"/>
  <c r="D4124" i="61" s="1"/>
  <c r="D4125" i="61" s="1"/>
  <c r="D4126" i="61" s="1"/>
  <c r="D4127" i="61" s="1"/>
  <c r="D4128" i="61" s="1"/>
  <c r="D4129" i="61" s="1"/>
  <c r="D4130" i="61" s="1"/>
  <c r="D4131" i="61" s="1"/>
  <c r="D4132" i="61" s="1"/>
  <c r="D4133" i="61" s="1"/>
  <c r="D4134" i="61" s="1"/>
  <c r="D4135" i="61" s="1"/>
  <c r="D4136" i="61" s="1"/>
  <c r="D4137" i="61" s="1"/>
  <c r="D4138" i="61" s="1"/>
  <c r="D4139" i="61" s="1"/>
  <c r="D4140" i="61" s="1"/>
  <c r="D4141" i="61" s="1"/>
  <c r="D4142" i="61" s="1"/>
  <c r="D4067" i="61"/>
  <c r="D4068" i="61" s="1"/>
  <c r="ATI2" i="77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AQ2" i="80" s="1"/>
  <c r="U1" i="80"/>
  <c r="AB1" i="80"/>
  <c r="AI1" i="80" s="1"/>
  <c r="AP1" i="80" s="1"/>
  <c r="AW1" i="80" s="1"/>
  <c r="BD1" i="80" s="1"/>
  <c r="BK1" i="80" s="1"/>
  <c r="BR1" i="80" s="1"/>
  <c r="BY1" i="80" s="1"/>
  <c r="CF1" i="80" s="1"/>
  <c r="CM1" i="80" s="1"/>
  <c r="CT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F119" i="75" s="1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83" i="75" s="1"/>
  <c r="H123" i="75" s="1"/>
  <c r="H5" i="75"/>
  <c r="AB21" i="85"/>
  <c r="D119" i="75"/>
  <c r="EV6" i="65"/>
  <c r="EV7" i="65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C1" i="65" s="1"/>
  <c r="BX6" i="65"/>
  <c r="BX7" i="65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E2" i="65" s="1"/>
  <c r="P1" i="65"/>
  <c r="X1" i="65" s="1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D131" i="64"/>
  <c r="DU2" i="65"/>
  <c r="Q1" i="65"/>
  <c r="Y1" i="65" s="1"/>
  <c r="AG1" i="65" s="1"/>
  <c r="AO1" i="65" s="1"/>
  <c r="BE1" i="65"/>
  <c r="AW2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 s="1"/>
  <c r="ACV12" i="20" s="1"/>
  <c r="NT6" i="20"/>
  <c r="NT7" i="20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 s="1"/>
  <c r="ABT12" i="20" s="1"/>
  <c r="ABT13" i="20" s="1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BT27" i="20" s="1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AY6" i="20"/>
  <c r="AAY7" i="20" s="1"/>
  <c r="AAY8" i="20" s="1"/>
  <c r="AAY9" i="20" s="1"/>
  <c r="AAY10" i="20" s="1"/>
  <c r="AAY11" i="20" s="1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O6" i="20"/>
  <c r="AJO7" i="20" s="1"/>
  <c r="AJO8" i="20" s="1"/>
  <c r="AJO9" i="20" s="1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6" i="20"/>
  <c r="AJH7" i="20" s="1"/>
  <c r="AIT6" i="20"/>
  <c r="AIM6" i="20"/>
  <c r="AIM7" i="20" s="1"/>
  <c r="AIF6" i="20"/>
  <c r="AIF7" i="20" s="1"/>
  <c r="AIF8" i="20" s="1"/>
  <c r="AIF9" i="20" s="1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IF42" i="20" s="1"/>
  <c r="AIF43" i="20" s="1"/>
  <c r="AHY6" i="20"/>
  <c r="AHY7" i="20" s="1"/>
  <c r="AHR6" i="20"/>
  <c r="AHK6" i="20"/>
  <c r="AHK7" i="20" s="1"/>
  <c r="AHD6" i="20"/>
  <c r="AHD7" i="20" s="1"/>
  <c r="AHD8" i="20" s="1"/>
  <c r="AGW6" i="20"/>
  <c r="AGW7" i="20" s="1"/>
  <c r="AGP6" i="20"/>
  <c r="AGP7" i="20" s="1"/>
  <c r="AGP8" i="20" s="1"/>
  <c r="AGI6" i="20"/>
  <c r="AGI7" i="20" s="1"/>
  <c r="AGI8" i="20" s="1"/>
  <c r="AGB6" i="20"/>
  <c r="AGB7" i="20" s="1"/>
  <c r="AGB8" i="20" s="1"/>
  <c r="AFU6" i="20"/>
  <c r="AFN6" i="20"/>
  <c r="AFG6" i="20"/>
  <c r="AEZ6" i="20"/>
  <c r="AES6" i="20"/>
  <c r="AES7" i="20" s="1"/>
  <c r="AES8" i="20" s="1"/>
  <c r="AES9" i="20" s="1"/>
  <c r="AEL6" i="20"/>
  <c r="AEE6" i="20"/>
  <c r="ADX6" i="20"/>
  <c r="ADX7" i="20" s="1"/>
  <c r="ADX8" i="20" s="1"/>
  <c r="AFU7" i="20"/>
  <c r="AFU8" i="20" s="1"/>
  <c r="AFU9" i="20" s="1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U27" i="20" s="1"/>
  <c r="AFU28" i="20" s="1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AFN7" i="20"/>
  <c r="AFN8" i="20" s="1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Q7" i="20" s="1"/>
  <c r="ADJ6" i="20"/>
  <c r="AEL7" i="20"/>
  <c r="AEL8" i="20" s="1"/>
  <c r="AEE7" i="20"/>
  <c r="AEE8" i="20" s="1"/>
  <c r="AEE9" i="20" s="1"/>
  <c r="ADJ7" i="20"/>
  <c r="ADJ8" i="20" s="1"/>
  <c r="ACH6" i="20"/>
  <c r="ACH7" i="20" s="1"/>
  <c r="ACH8" i="20" s="1"/>
  <c r="ACH9" i="20" s="1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H27" i="20" s="1"/>
  <c r="ACH28" i="20" s="1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ACA6" i="20"/>
  <c r="ACA7" i="20" s="1"/>
  <c r="ACA8" i="20" s="1"/>
  <c r="AAR6" i="20"/>
  <c r="AAR7" i="20"/>
  <c r="AAK6" i="20"/>
  <c r="ZW6" i="20"/>
  <c r="ZW7" i="20" s="1"/>
  <c r="ZW8" i="20" s="1"/>
  <c r="ZW9" i="20" s="1"/>
  <c r="ZP6" i="20"/>
  <c r="ZI6" i="20"/>
  <c r="ZI7" i="20" s="1"/>
  <c r="ZI8" i="20" s="1"/>
  <c r="ZI9" i="20" s="1"/>
  <c r="ZB6" i="20"/>
  <c r="YN6" i="20"/>
  <c r="YN7" i="20" s="1"/>
  <c r="YN8" i="20" s="1"/>
  <c r="YN9" i="20" s="1"/>
  <c r="AAK7" i="20"/>
  <c r="ZP7" i="20"/>
  <c r="ZB7" i="20"/>
  <c r="ZB8" i="20" s="1"/>
  <c r="ZB9" i="20" s="1"/>
  <c r="YG6" i="20"/>
  <c r="XZ6" i="20"/>
  <c r="XZ7" i="20" s="1"/>
  <c r="XS6" i="20"/>
  <c r="YG7" i="20"/>
  <c r="YG8" i="20" s="1"/>
  <c r="YG9" i="20" s="1"/>
  <c r="XS7" i="20"/>
  <c r="XS8" i="20" s="1"/>
  <c r="XL6" i="20"/>
  <c r="XL7" i="20" s="1"/>
  <c r="XL8" i="20" s="1"/>
  <c r="XL9" i="20" s="1"/>
  <c r="XE6" i="20"/>
  <c r="XE7" i="20" s="1"/>
  <c r="XE8" i="20" s="1"/>
  <c r="WX6" i="20"/>
  <c r="WX7" i="20" s="1"/>
  <c r="WX8" i="20" s="1"/>
  <c r="WX9" i="20" s="1"/>
  <c r="WQ6" i="20"/>
  <c r="WQ7" i="20" s="1"/>
  <c r="WJ6" i="20"/>
  <c r="WC6" i="20"/>
  <c r="WC7" i="20" s="1"/>
  <c r="VV6" i="20"/>
  <c r="VV7" i="20" s="1"/>
  <c r="VV8" i="20" s="1"/>
  <c r="VV9" i="20" s="1"/>
  <c r="VO6" i="20"/>
  <c r="VO7" i="20" s="1"/>
  <c r="VH6" i="20"/>
  <c r="VH7" i="20" s="1"/>
  <c r="VH8" i="20" s="1"/>
  <c r="VH9" i="20" s="1"/>
  <c r="VA6" i="20"/>
  <c r="VA7" i="20" s="1"/>
  <c r="UT6" i="20"/>
  <c r="UT7" i="20" s="1"/>
  <c r="UT8" i="20" s="1"/>
  <c r="UT9" i="20" s="1"/>
  <c r="UM6" i="20"/>
  <c r="UM7" i="20" s="1"/>
  <c r="UF6" i="20"/>
  <c r="TY6" i="20"/>
  <c r="TY7" i="20" s="1"/>
  <c r="WJ7" i="20"/>
  <c r="WJ8" i="20" s="1"/>
  <c r="WJ9" i="20" s="1"/>
  <c r="UF7" i="20"/>
  <c r="UF8" i="20" s="1"/>
  <c r="UF9" i="20" s="1"/>
  <c r="TR6" i="20"/>
  <c r="TK6" i="20"/>
  <c r="TK7" i="20" s="1"/>
  <c r="TR7" i="20"/>
  <c r="TR8" i="20" s="1"/>
  <c r="SW6" i="20"/>
  <c r="SW7" i="20" s="1"/>
  <c r="SW8" i="20" s="1"/>
  <c r="SP6" i="20"/>
  <c r="SP7" i="20" s="1"/>
  <c r="SI6" i="20"/>
  <c r="SI7" i="20" s="1"/>
  <c r="SI8" i="20" s="1"/>
  <c r="SI9" i="20" s="1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6" i="20"/>
  <c r="SB7" i="20" s="1"/>
  <c r="RN6" i="20"/>
  <c r="RN7" i="20" s="1"/>
  <c r="RN8" i="20" s="1"/>
  <c r="RG6" i="20"/>
  <c r="RG7" i="20" s="1"/>
  <c r="QZ6" i="20"/>
  <c r="QZ7" i="20" s="1"/>
  <c r="QZ8" i="20" s="1"/>
  <c r="QS6" i="20"/>
  <c r="QS7" i="20" s="1"/>
  <c r="QS8" i="20" s="1"/>
  <c r="QL6" i="20"/>
  <c r="QL7" i="20"/>
  <c r="PQ6" i="20"/>
  <c r="PQ7" i="20" s="1"/>
  <c r="PJ6" i="20"/>
  <c r="PC6" i="20"/>
  <c r="PC7" i="20" s="1"/>
  <c r="PC8" i="20" s="1"/>
  <c r="PC9" i="20" s="1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PJ7" i="20"/>
  <c r="PJ8" i="20" s="1"/>
  <c r="OV6" i="20"/>
  <c r="OV7" i="20" s="1"/>
  <c r="OV8" i="20" s="1"/>
  <c r="OO6" i="20"/>
  <c r="OH6" i="20"/>
  <c r="OH7" i="20" s="1"/>
  <c r="OH8" i="20" s="1"/>
  <c r="OO7" i="20"/>
  <c r="OA6" i="20"/>
  <c r="OA7" i="20" s="1"/>
  <c r="OA8" i="20" s="1"/>
  <c r="OA9" i="20" s="1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6" i="20"/>
  <c r="NF6" i="20"/>
  <c r="NF7" i="20" s="1"/>
  <c r="NF8" i="20" s="1"/>
  <c r="NF9" i="20" s="1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6" i="20"/>
  <c r="MK6" i="20"/>
  <c r="MK7" i="20" s="1"/>
  <c r="MK8" i="20" s="1"/>
  <c r="MK9" i="20" s="1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6" i="20"/>
  <c r="NM7" i="20"/>
  <c r="MR7" i="20"/>
  <c r="MD7" i="20"/>
  <c r="MD8" i="20" s="1"/>
  <c r="LW6" i="20"/>
  <c r="LP6" i="20"/>
  <c r="LI6" i="20"/>
  <c r="LB6" i="20"/>
  <c r="KU6" i="20"/>
  <c r="KN6" i="20"/>
  <c r="KG6" i="20"/>
  <c r="JZ6" i="20"/>
  <c r="LW7" i="20"/>
  <c r="LP7" i="20"/>
  <c r="LP8" i="20" s="1"/>
  <c r="LI7" i="20"/>
  <c r="LI8" i="20" s="1"/>
  <c r="LB7" i="20"/>
  <c r="KU7" i="20"/>
  <c r="KN7" i="20"/>
  <c r="KG7" i="20"/>
  <c r="KG8" i="20" s="1"/>
  <c r="JZ7" i="20"/>
  <c r="JZ8" i="20" s="1"/>
  <c r="JS6" i="20"/>
  <c r="JL6" i="20"/>
  <c r="JL7" i="20" s="1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6" i="20"/>
  <c r="JE7" i="20" s="1"/>
  <c r="JE8" i="20" s="1"/>
  <c r="JE9" i="20" s="1"/>
  <c r="JE10" i="20" s="1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6" i="20"/>
  <c r="JS7" i="20"/>
  <c r="JS8" i="20" s="1"/>
  <c r="JS9" i="20" s="1"/>
  <c r="IQ6" i="20"/>
  <c r="IQ7" i="20" s="1"/>
  <c r="IQ8" i="20" s="1"/>
  <c r="IQ9" i="20" s="1"/>
  <c r="IQ10" i="20" s="1"/>
  <c r="IJ6" i="20"/>
  <c r="IJ7" i="20" s="1"/>
  <c r="IJ8" i="20" s="1"/>
  <c r="IJ9" i="20" s="1"/>
  <c r="IJ10" i="20" s="1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6" i="20"/>
  <c r="HO6" i="20"/>
  <c r="HO7" i="20" s="1"/>
  <c r="HO8" i="20" s="1"/>
  <c r="HO9" i="20" s="1"/>
  <c r="HO10" i="20" s="1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6" i="20"/>
  <c r="HA7" i="20" s="1"/>
  <c r="HA8" i="20" s="1"/>
  <c r="HA9" i="20" s="1"/>
  <c r="HA10" i="20" s="1"/>
  <c r="GT6" i="20"/>
  <c r="GT7" i="20" s="1"/>
  <c r="GT8" i="20" s="1"/>
  <c r="GT9" i="20" s="1"/>
  <c r="GT10" i="20" s="1"/>
  <c r="GT11" i="20" s="1"/>
  <c r="GT12" i="20" s="1"/>
  <c r="GT13" i="20" s="1"/>
  <c r="GT14" i="20" s="1"/>
  <c r="GT15" i="20" s="1"/>
  <c r="GT16" i="20" s="1"/>
  <c r="GM6" i="20"/>
  <c r="FY6" i="20"/>
  <c r="FY7" i="20" s="1"/>
  <c r="FY8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6" i="20"/>
  <c r="FK7" i="20" s="1"/>
  <c r="FK8" i="20" s="1"/>
  <c r="FK9" i="20" s="1"/>
  <c r="FD6" i="20"/>
  <c r="FD7" i="20" s="1"/>
  <c r="FD8" i="20" s="1"/>
  <c r="FD9" i="20" s="1"/>
  <c r="FD10" i="20" s="1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6" i="20"/>
  <c r="EP6" i="20"/>
  <c r="EP7" i="20" s="1"/>
  <c r="EP8" i="20" s="1"/>
  <c r="EP9" i="20" s="1"/>
  <c r="EI6" i="20"/>
  <c r="EI7" i="20" s="1"/>
  <c r="EI8" i="20" s="1"/>
  <c r="EI9" i="20" s="1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IX7" i="20"/>
  <c r="IX8" i="20" s="1"/>
  <c r="HV7" i="20"/>
  <c r="HV8" i="20" s="1"/>
  <c r="HV9" i="20" s="1"/>
  <c r="HV10" i="20" s="1"/>
  <c r="GM7" i="20"/>
  <c r="EB6" i="20"/>
  <c r="EB7" i="20" s="1"/>
  <c r="EB8" i="20" s="1"/>
  <c r="EB9" i="20" s="1"/>
  <c r="GM8" i="20"/>
  <c r="GM9" i="20" s="1"/>
  <c r="GM10" i="20" s="1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EW7" i="20"/>
  <c r="DU6" i="20"/>
  <c r="DU7" i="20" s="1"/>
  <c r="DU8" i="20" s="1"/>
  <c r="DU9" i="20" s="1"/>
  <c r="DU10" i="20" s="1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6" i="20"/>
  <c r="DG6" i="20"/>
  <c r="DG7" i="20" s="1"/>
  <c r="DG8" i="20" s="1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6" i="20"/>
  <c r="CS6" i="20"/>
  <c r="CS7" i="20" s="1"/>
  <c r="CS8" i="20" s="1"/>
  <c r="CS9" i="20" s="1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6" i="20"/>
  <c r="CE7" i="20" s="1"/>
  <c r="CE8" i="20" s="1"/>
  <c r="CE9" i="20" s="1"/>
  <c r="CE10" i="20" s="1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6" i="20"/>
  <c r="BQ6" i="20"/>
  <c r="BQ7" i="20" s="1"/>
  <c r="BQ8" i="20" s="1"/>
  <c r="BQ9" i="20" s="1"/>
  <c r="BJ6" i="20"/>
  <c r="BJ7" i="20" s="1"/>
  <c r="BJ8" i="20"/>
  <c r="BJ9" i="20" s="1"/>
  <c r="BJ10" i="20" s="1"/>
  <c r="BJ11" i="20" s="1"/>
  <c r="BJ12" i="20" s="1"/>
  <c r="BJ13" i="20" s="1"/>
  <c r="BJ14" i="20" s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BC6" i="20"/>
  <c r="BC7" i="20"/>
  <c r="AH6" i="20"/>
  <c r="AH7" i="20" s="1"/>
  <c r="AH8" i="20" s="1"/>
  <c r="AH9" i="20" s="1"/>
  <c r="AH10" i="20" s="1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EW8" i="20"/>
  <c r="EW9" i="20" s="1"/>
  <c r="EW10" i="20" s="1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BC8" i="20"/>
  <c r="BC9" i="20" s="1"/>
  <c r="BX7" i="20"/>
  <c r="BX8" i="20" s="1"/>
  <c r="BX9" i="20" s="1"/>
  <c r="BX10" i="20" s="1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DN7" i="20"/>
  <c r="DN8" i="20" s="1"/>
  <c r="DN9" i="20" s="1"/>
  <c r="CZ7" i="20"/>
  <c r="CZ8" i="20" s="1"/>
  <c r="CZ9" i="20" s="1"/>
  <c r="AA6" i="20"/>
  <c r="AA7" i="20"/>
  <c r="AA8" i="20" s="1"/>
  <c r="AA9" i="20" s="1"/>
  <c r="AA10" i="20" s="1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6" i="20"/>
  <c r="M6" i="20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6" i="20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T7" i="20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H2" i="20"/>
  <c r="V2" i="20" s="1"/>
  <c r="AX2" i="20" s="1"/>
  <c r="AKJ7" i="20"/>
  <c r="AKJ8" i="20" s="1"/>
  <c r="AIT7" i="20"/>
  <c r="AIT8" i="20" s="1"/>
  <c r="AHR7" i="20"/>
  <c r="AHR8" i="20" s="1"/>
  <c r="AHR9" i="20" s="1"/>
  <c r="AHR10" i="20" s="1"/>
  <c r="O2" i="20"/>
  <c r="AJ2" i="20" s="1"/>
  <c r="AJV8" i="20"/>
  <c r="AJV9" i="20" s="1"/>
  <c r="AJH8" i="20"/>
  <c r="AIM8" i="20"/>
  <c r="AIM9" i="20" s="1"/>
  <c r="AHY8" i="20"/>
  <c r="AHK8" i="20"/>
  <c r="AHK9" i="20" s="1"/>
  <c r="AGW8" i="20"/>
  <c r="AFG8" i="20"/>
  <c r="AFG9" i="20" s="1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FG27" i="20" s="1"/>
  <c r="AFG28" i="20" s="1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DQ8" i="20"/>
  <c r="ADQ9" i="20" s="1"/>
  <c r="AAR8" i="20"/>
  <c r="AAR9" i="20" s="1"/>
  <c r="AAK8" i="20"/>
  <c r="ZP8" i="20"/>
  <c r="ZP9" i="20" s="1"/>
  <c r="XZ8" i="20"/>
  <c r="XZ9" i="20" s="1"/>
  <c r="WQ8" i="20"/>
  <c r="WQ9" i="20" s="1"/>
  <c r="WC8" i="20"/>
  <c r="VO8" i="20"/>
  <c r="VO9" i="20" s="1"/>
  <c r="VA8" i="20"/>
  <c r="UM8" i="20"/>
  <c r="UM9" i="20" s="1"/>
  <c r="TY8" i="20"/>
  <c r="TK8" i="20"/>
  <c r="SP8" i="20"/>
  <c r="SB8" i="20"/>
  <c r="RG8" i="20"/>
  <c r="QL8" i="20"/>
  <c r="PQ8" i="20"/>
  <c r="PQ9" i="20" s="1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OO8" i="20"/>
  <c r="OO9" i="20" s="1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NM8" i="20"/>
  <c r="MR8" i="20"/>
  <c r="LW8" i="20"/>
  <c r="LW9" i="20" s="1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B8" i="20"/>
  <c r="KU8" i="20"/>
  <c r="KN8" i="20"/>
  <c r="KN9" i="20" s="1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JZ9" i="20"/>
  <c r="JZ10" i="20" s="1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IX9" i="20"/>
  <c r="N1" i="20"/>
  <c r="H1" i="20"/>
  <c r="AC1" i="20" s="1"/>
  <c r="U1" i="20"/>
  <c r="AB1" i="20" s="1"/>
  <c r="AI1" i="20" s="1"/>
  <c r="AP1" i="20" s="1"/>
  <c r="AW1" i="20" s="1"/>
  <c r="BD1" i="20" s="1"/>
  <c r="TY9" i="20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IX10" i="20"/>
  <c r="IX11" i="20" s="1"/>
  <c r="IX12" i="20" s="1"/>
  <c r="IX13" i="20" s="1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IQ11" i="20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HV11" i="20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A11" i="20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10" i="20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V42" i="20" s="1"/>
  <c r="AJV43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JH42" i="20" s="1"/>
  <c r="AJH43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10" i="20"/>
  <c r="AIM11" i="20" s="1"/>
  <c r="AIM12" i="20" s="1"/>
  <c r="AIM13" i="20" s="1"/>
  <c r="AIM14" i="20" s="1"/>
  <c r="AIM15" i="20" s="1"/>
  <c r="AHY9" i="20"/>
  <c r="AHY10" i="20" s="1"/>
  <c r="AHY11" i="20" s="1"/>
  <c r="AHY12" i="20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Y42" i="20" s="1"/>
  <c r="AHY43" i="20" s="1"/>
  <c r="AHR11" i="20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R42" i="20" s="1"/>
  <c r="AHR43" i="20" s="1"/>
  <c r="AHK10" i="20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K42" i="20" s="1"/>
  <c r="AHK43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W42" i="20" s="1"/>
  <c r="AGW43" i="20" s="1"/>
  <c r="AGP9" i="20"/>
  <c r="AGP10" i="20" s="1"/>
  <c r="AGP11" i="20" s="1"/>
  <c r="AGP12" i="20" s="1"/>
  <c r="AGP13" i="20" s="1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I28" i="20" s="1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GB27" i="20" s="1"/>
  <c r="AGB28" i="20" s="1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N27" i="20" s="1"/>
  <c r="AFN28" i="20" s="1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EZ26" i="20"/>
  <c r="AEZ27" i="20" s="1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ES10" i="20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S27" i="20" s="1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EL9" i="20"/>
  <c r="AEL10" i="20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L27" i="20" s="1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EE10" i="20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EE27" i="20" s="1"/>
  <c r="AEE28" i="20" s="1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ADX9" i="20"/>
  <c r="ADX10" i="20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X27" i="20" s="1"/>
  <c r="ADX28" i="20" s="1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DQ10" i="20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Q27" i="20" s="1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DJ9" i="20"/>
  <c r="ADJ10" i="20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DJ27" i="20" s="1"/>
  <c r="ADJ28" i="20" s="1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ACV13" i="20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V27" i="20" s="1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CA27" i="20" s="1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Y27" i="20" s="1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AAR10" i="20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R27" i="20" s="1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AAK9" i="20"/>
  <c r="AAK10" i="20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AAK28" i="20" s="1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ZW10" i="20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ZP10" i="20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P27" i="20" s="1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ZI10" i="20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I27" i="20" s="1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ZB10" i="20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YN10" i="20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N27" i="20" s="1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YG10" i="20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YG27" i="20" s="1"/>
  <c r="YG28" i="20" s="1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XZ10" i="20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Z27" i="20" s="1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XS9" i="20"/>
  <c r="XS10" i="20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S27" i="20" s="1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10" i="20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L27" i="20" s="1"/>
  <c r="XL28" i="20" s="1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XE9" i="20"/>
  <c r="XE10" i="20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XE27" i="20" s="1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WX10" i="20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X27" i="20" s="1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WQ10" i="20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Q27" i="20" s="1"/>
  <c r="WQ28" i="20" s="1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J10" i="20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J27" i="20" s="1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C9" i="20"/>
  <c r="WC10" i="20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VV10" i="20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VO10" i="20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VH10" i="20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VA9" i="20"/>
  <c r="VA10" i="20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10" i="20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10" i="20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UF10" i="20"/>
  <c r="UF11" i="20" s="1"/>
  <c r="UF12" i="20" s="1"/>
  <c r="UF13" i="20" s="1"/>
  <c r="UF14" i="20" s="1"/>
  <c r="UF15" i="20" s="1"/>
  <c r="UF16" i="20" s="1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Z17" i="20" s="1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KJ42" i="20"/>
  <c r="AJO42" i="20"/>
  <c r="AJO43" i="20" s="1"/>
  <c r="AIT42" i="20"/>
  <c r="AIT43" i="20" s="1"/>
  <c r="AKJ43" i="20"/>
  <c r="BK1" i="20"/>
  <c r="BR1" i="20" s="1"/>
  <c r="BY1" i="20"/>
  <c r="CF1" i="20" s="1"/>
  <c r="CM1" i="20" s="1"/>
  <c r="CT1" i="20" s="1"/>
  <c r="DA1" i="20" s="1"/>
  <c r="DH1" i="20" s="1"/>
  <c r="DO1" i="20" s="1"/>
  <c r="DV1" i="20" s="1"/>
  <c r="BL1" i="20"/>
  <c r="BZ1" i="20" s="1"/>
  <c r="CN1" i="20" s="1"/>
  <c r="AC2" i="20" l="1"/>
  <c r="BL2" i="20" s="1"/>
  <c r="BZ2" i="20" s="1"/>
  <c r="CN2" i="20" s="1"/>
  <c r="CU2" i="20" s="1"/>
  <c r="IT2" i="20" s="1"/>
  <c r="MG2" i="20" s="1"/>
  <c r="Q2" i="65"/>
  <c r="Y2" i="65" s="1"/>
  <c r="AG2" i="65" s="1"/>
  <c r="AO2" i="65" s="1"/>
  <c r="EC2" i="65"/>
  <c r="CP2" i="65"/>
  <c r="CX2" i="65" s="1"/>
  <c r="DF2" i="65" s="1"/>
  <c r="DM2" i="65" s="1"/>
  <c r="BL2" i="65"/>
  <c r="BS2" i="65" s="1"/>
  <c r="AW1" i="65"/>
  <c r="AK21" i="85"/>
  <c r="AT21" i="85"/>
  <c r="DB2" i="20"/>
  <c r="F65" i="20"/>
  <c r="EC1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V1" i="20"/>
  <c r="CF65" i="65"/>
  <c r="M65" i="80"/>
  <c r="O1" i="20"/>
  <c r="AJ1" i="20" s="1"/>
  <c r="AQ2" i="20"/>
  <c r="BE2" i="20"/>
  <c r="BS2" i="20" s="1"/>
  <c r="CG2" i="20" s="1"/>
  <c r="EJ1" i="65"/>
  <c r="EQ1" i="65" s="1"/>
  <c r="CP1" i="65"/>
  <c r="CX1" i="65" s="1"/>
  <c r="DF1" i="65" s="1"/>
  <c r="DM1" i="65" s="1"/>
  <c r="DU1" i="65"/>
  <c r="CG2" i="80"/>
  <c r="AX2" i="80"/>
  <c r="BE2" i="80" l="1"/>
  <c r="BL2" i="80" s="1"/>
  <c r="BS2" i="80" s="1"/>
  <c r="BZ2" i="80" s="1"/>
  <c r="CN2" i="80"/>
  <c r="AX1" i="20"/>
  <c r="AQ1" i="20"/>
  <c r="BE1" i="20"/>
  <c r="BS1" i="20" s="1"/>
  <c r="CG1" i="20" s="1"/>
  <c r="OD2" i="20"/>
  <c r="TU2" i="20"/>
  <c r="UW2" i="20" s="1"/>
  <c r="MZ2" i="20"/>
  <c r="NG2" i="20"/>
  <c r="NN2" i="20" s="1"/>
  <c r="NU2" i="20" s="1"/>
  <c r="OB2" i="20" s="1"/>
  <c r="OI2" i="20" s="1"/>
  <c r="DI2" i="20"/>
  <c r="DP2" i="20"/>
  <c r="DW2" i="20" s="1"/>
  <c r="ED2" i="20"/>
  <c r="EK2" i="20" s="1"/>
  <c r="FF2" i="20" l="1"/>
  <c r="ER2" i="20"/>
  <c r="UP2" i="20"/>
  <c r="UB2" i="20"/>
  <c r="OY2" i="20"/>
  <c r="QH2" i="20"/>
  <c r="OP2" i="20"/>
  <c r="OW2" i="20" s="1"/>
  <c r="PK2" i="20" s="1"/>
  <c r="PR2" i="20" s="1"/>
  <c r="PY2" i="20" s="1"/>
  <c r="PD2" i="20"/>
  <c r="VD2" i="20"/>
  <c r="VR2" i="20" s="1"/>
  <c r="VK2" i="20"/>
  <c r="VY2" i="20" s="1"/>
  <c r="WF2" i="20" s="1"/>
  <c r="QM2" i="20" l="1"/>
  <c r="QT2" i="20" s="1"/>
  <c r="RA2" i="20" s="1"/>
  <c r="RH2" i="20" s="1"/>
  <c r="RO2" i="20" s="1"/>
  <c r="RV2" i="20" s="1"/>
  <c r="SC2" i="20" s="1"/>
  <c r="SJ2" i="20" s="1"/>
  <c r="SQ2" i="20" s="1"/>
  <c r="SX2" i="20" s="1"/>
  <c r="QF2" i="20"/>
  <c r="AEV2" i="20"/>
  <c r="WM2" i="20"/>
  <c r="AGK2" i="20"/>
  <c r="AJJ2" i="20" s="1"/>
  <c r="AKE2" i="20" s="1"/>
  <c r="AAN2" i="20"/>
  <c r="FM2" i="20"/>
  <c r="EY2" i="20"/>
  <c r="RJ2" i="20"/>
  <c r="PM2" i="20"/>
  <c r="QA2" i="20" s="1"/>
  <c r="FT2" i="20"/>
  <c r="JA2" i="20"/>
  <c r="HJ2" i="20" l="1"/>
  <c r="HQ2" i="20" s="1"/>
  <c r="GA2" i="20"/>
  <c r="HC2" i="20" s="1"/>
  <c r="GH2" i="20"/>
  <c r="GV2" i="20"/>
  <c r="JH2" i="20"/>
  <c r="MN2" i="20"/>
  <c r="OK2" i="20" s="1"/>
  <c r="NI2" i="20"/>
  <c r="OR2" i="20" s="1"/>
  <c r="ADT2" i="20"/>
  <c r="AEO2" i="20" s="1"/>
  <c r="WT2" i="20"/>
  <c r="YJ2" i="20"/>
  <c r="ADM2" i="20" s="1"/>
  <c r="AGY2" i="20"/>
  <c r="AJQ2" i="20" s="1"/>
  <c r="ABP2" i="20"/>
  <c r="AEH2" i="20" s="1"/>
  <c r="ZE2" i="20"/>
  <c r="ZL2" i="20" s="1"/>
  <c r="ZS2" i="20" s="1"/>
  <c r="AFC2" i="20"/>
  <c r="AIO2" i="20"/>
  <c r="AHT2" i="20"/>
  <c r="ABW2" i="20"/>
  <c r="AAU2" i="20"/>
  <c r="AGR2" i="20"/>
  <c r="AEA2" i="20"/>
  <c r="AGE2" i="20"/>
  <c r="TE2" i="20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ZZ2" i="20" l="1"/>
  <c r="AAG2" i="20"/>
  <c r="AFJ2" i="20"/>
  <c r="XA2" i="20"/>
  <c r="AIA2" i="20"/>
  <c r="ABI2" i="20"/>
  <c r="AHF2" i="20"/>
  <c r="AJX2" i="20" s="1"/>
  <c r="AJC2" i="20"/>
  <c r="XO2" i="20"/>
  <c r="AIV2" i="20"/>
  <c r="ACD2" i="20"/>
  <c r="ABB2" i="20"/>
  <c r="YX2" i="20"/>
  <c r="AIH2" i="20"/>
  <c r="AFQ2" i="20"/>
  <c r="YQ2" i="20"/>
  <c r="IE2" i="20"/>
  <c r="HX2" i="20"/>
  <c r="ADK2" i="20"/>
  <c r="ADR2" i="20" s="1"/>
  <c r="ADY2" i="20" s="1"/>
  <c r="AEF2" i="20" s="1"/>
  <c r="ADD2" i="20"/>
  <c r="QV2" i="20"/>
  <c r="UI2" i="20"/>
  <c r="QO2" i="20"/>
  <c r="RC2" i="20"/>
  <c r="PF2" i="20"/>
  <c r="GO2" i="20"/>
  <c r="JO2" i="20"/>
  <c r="SE2" i="20" s="1"/>
  <c r="RX2" i="20"/>
  <c r="NP2" i="20"/>
  <c r="NW2" i="20"/>
  <c r="MU2" i="20"/>
  <c r="NB2" i="20"/>
  <c r="XH2" i="20" l="1"/>
  <c r="ACK2" i="20"/>
  <c r="AFX2" i="20"/>
  <c r="YC2" i="20"/>
  <c r="ADF2" i="20" s="1"/>
  <c r="XV2" i="20"/>
  <c r="ACY2" i="20" s="1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RQ2" i="20"/>
  <c r="PT2" i="20"/>
  <c r="IL2" i="20"/>
  <c r="KC2" i="20" s="1"/>
  <c r="KJ2" i="20" s="1"/>
  <c r="JV2" i="20"/>
  <c r="ACR2" i="20"/>
  <c r="AHM2" i="20"/>
  <c r="SL2" i="20" l="1"/>
  <c r="TG2" i="20"/>
  <c r="KQ2" i="20"/>
  <c r="SS2" i="20" l="1"/>
  <c r="KX2" i="20"/>
  <c r="TN2" i="20"/>
  <c r="LS2" i="20"/>
  <c r="LE2" i="20" l="1"/>
  <c r="LL2" i="20" s="1"/>
  <c r="SZ2" i="20"/>
  <c r="LZ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<sst xmlns="http://schemas.openxmlformats.org/spreadsheetml/2006/main" count="23684" uniqueCount="8190">
  <si>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</si>
  <si>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</si>
  <si>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</si>
  <si>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</si>
  <si>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</si>
  <si>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</si>
  <si>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</si>
  <si>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</si>
  <si>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</si>
  <si>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</si>
  <si>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</si>
  <si>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</si>
  <si>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</si>
  <si>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</si>
  <si>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</si>
  <si>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</si>
  <si>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</si>
  <si>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</si>
  <si>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</si>
  <si>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</si>
  <si>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</si>
  <si>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</si>
  <si>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</si>
  <si>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</si>
  <si>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</si>
  <si>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</si>
  <si>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</si>
  <si>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</si>
  <si>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</si>
  <si>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</si>
  <si>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</si>
  <si>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</si>
  <si>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</si>
  <si>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</si>
  <si>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</si>
  <si>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</si>
  <si>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</si>
  <si>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</si>
  <si>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</si>
  <si>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</si>
  <si>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</si>
  <si>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</si>
  <si>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</si>
  <si>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</si>
  <si>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</si>
  <si>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</si>
  <si>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</si>
  <si>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</si>
  <si>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</si>
  <si>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</si>
  <si>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</si>
  <si>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</si>
  <si>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</si>
  <si>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</si>
  <si>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</si>
  <si>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</si>
  <si>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</si>
  <si>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</si>
  <si>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</si>
  <si>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</si>
  <si>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</si>
  <si>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</si>
  <si>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</si>
  <si>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</si>
  <si>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</si>
  <si>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</si>
  <si>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</si>
  <si>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</si>
  <si>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</si>
  <si>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</si>
  <si>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</si>
  <si>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</si>
  <si>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</si>
  <si>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</si>
  <si>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</si>
  <si>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</si>
  <si>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</si>
  <si>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</si>
  <si>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</si>
  <si>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</si>
  <si>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</si>
  <si>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</si>
  <si>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</si>
  <si>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</si>
  <si>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</si>
  <si>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</si>
  <si>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</si>
  <si>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</si>
  <si>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</si>
  <si>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</si>
  <si>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</si>
  <si>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</si>
  <si>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</si>
  <si>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</si>
  <si>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</si>
  <si>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</si>
  <si>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</si>
  <si>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</si>
  <si>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</si>
  <si>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</si>
  <si>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</si>
  <si>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</si>
  <si>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</si>
  <si>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</si>
  <si>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</si>
  <si>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</si>
  <si>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</si>
  <si>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</si>
  <si>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</si>
  <si>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</si>
  <si>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</si>
  <si>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</si>
  <si>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</si>
  <si>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</si>
  <si>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</si>
  <si>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</si>
  <si>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</si>
  <si>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</si>
  <si>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</si>
  <si>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</si>
  <si>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</si>
  <si>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</si>
  <si>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</si>
  <si>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</si>
  <si>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</si>
  <si>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</si>
  <si>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</si>
  <si>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</si>
  <si>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</si>
  <si>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</si>
  <si>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</si>
  <si>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</si>
  <si>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</si>
  <si>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</si>
  <si>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</si>
  <si>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</si>
  <si>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</si>
  <si>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</si>
  <si>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</si>
  <si>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</si>
  <si>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</si>
  <si>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</si>
  <si>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</si>
  <si>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</si>
  <si>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</si>
  <si>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</si>
  <si>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</si>
  <si>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</si>
  <si>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</si>
  <si>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</si>
  <si>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</si>
  <si>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</si>
  <si>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</si>
  <si>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</si>
  <si>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</si>
  <si>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</si>
  <si>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</si>
  <si>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</si>
  <si>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</si>
  <si>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</si>
  <si>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</si>
  <si>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</si>
  <si>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</si>
  <si>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</si>
  <si>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</si>
  <si>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</si>
  <si>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</si>
  <si>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</si>
  <si>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</si>
  <si>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</si>
  <si>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</si>
  <si>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</si>
  <si>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</si>
  <si>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</si>
  <si>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</si>
  <si>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</si>
  <si>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</si>
  <si>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</si>
  <si>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</si>
  <si>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</si>
  <si>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</si>
  <si>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</si>
  <si>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</si>
  <si>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</si>
  <si>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</si>
  <si>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</si>
  <si>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</si>
  <si>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</si>
  <si>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</si>
  <si>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</si>
  <si>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</si>
  <si>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</si>
  <si>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</si>
  <si>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</si>
  <si>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</si>
  <si>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</si>
  <si>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</si>
  <si>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</si>
  <si>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</si>
  <si>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</si>
  <si>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</si>
  <si>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</si>
  <si>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</si>
  <si>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</si>
  <si>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</si>
  <si>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</si>
  <si>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</si>
  <si>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</si>
  <si>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</si>
  <si>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</si>
  <si>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</si>
  <si>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</si>
  <si>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</si>
  <si>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</si>
  <si>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</si>
  <si>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</si>
  <si>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</si>
  <si>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</si>
  <si>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</si>
  <si>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</si>
  <si>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</si>
  <si>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</si>
  <si>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</si>
  <si>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</si>
  <si>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</si>
  <si>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</si>
  <si>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</si>
  <si>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</si>
  <si>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</si>
  <si>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</si>
  <si>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</si>
  <si>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</si>
  <si>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</si>
  <si>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</si>
  <si>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</si>
  <si>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</si>
  <si>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</si>
  <si>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</si>
  <si>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</si>
  <si>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</si>
  <si>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</si>
  <si>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</si>
  <si>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</si>
  <si>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</si>
  <si>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</si>
  <si>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</si>
  <si>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</si>
  <si>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</si>
  <si>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</si>
  <si>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</si>
  <si>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</si>
  <si>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</si>
  <si>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</si>
  <si>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</si>
  <si>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</si>
  <si>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</si>
  <si>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</si>
  <si>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</si>
  <si>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</si>
  <si>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</si>
  <si>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</si>
  <si>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</si>
  <si>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</si>
  <si>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</si>
  <si>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</si>
  <si>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</si>
  <si>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</si>
  <si>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</si>
  <si>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</si>
  <si>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</si>
  <si>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</si>
  <si>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</si>
  <si>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</si>
  <si>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</si>
  <si>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</si>
  <si>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</si>
  <si>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</si>
  <si>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</si>
  <si>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</si>
  <si>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</si>
  <si>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</si>
  <si>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</si>
  <si>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</si>
  <si>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</si>
  <si>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</si>
  <si>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</si>
  <si>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</si>
  <si>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</si>
  <si>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</si>
  <si>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</si>
  <si>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</si>
  <si>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</si>
  <si>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</si>
  <si>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</si>
  <si>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</si>
  <si>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</si>
  <si>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</si>
  <si>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</si>
  <si>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</si>
  <si>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</si>
  <si>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</si>
  <si>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</si>
  <si>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</si>
  <si>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</si>
  <si>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</si>
  <si>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</si>
  <si>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</si>
  <si>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</si>
  <si>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</si>
  <si>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</si>
  <si>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</si>
  <si>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</si>
  <si>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</si>
  <si>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</si>
  <si>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</si>
  <si>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</si>
  <si>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</si>
  <si>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</si>
  <si>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</si>
  <si>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</si>
  <si>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</si>
  <si>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</si>
  <si>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</si>
  <si>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</si>
  <si>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</si>
  <si>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</si>
  <si>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</si>
  <si>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</si>
  <si>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</si>
  <si>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</si>
  <si>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</si>
  <si>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</si>
  <si>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</si>
  <si>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</si>
  <si>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</si>
  <si>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</si>
  <si>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</si>
  <si>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</si>
  <si>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</si>
  <si>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</si>
  <si>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</si>
  <si>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</si>
  <si>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</si>
  <si>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</si>
  <si>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</si>
  <si>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</si>
  <si>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</si>
  <si>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</si>
  <si>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</si>
  <si>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</si>
  <si>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</si>
  <si>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</si>
  <si>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</si>
  <si>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</si>
  <si>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</si>
  <si>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</si>
  <si>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</si>
  <si>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</si>
  <si>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</si>
  <si>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</si>
  <si>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</si>
  <si>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</si>
  <si>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</si>
  <si>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</si>
  <si>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</si>
  <si>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</si>
  <si>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</si>
  <si>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</si>
  <si>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</si>
  <si>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</si>
  <si>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</si>
  <si>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</si>
  <si>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</si>
  <si>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</si>
  <si>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</si>
  <si>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</si>
  <si>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</si>
  <si>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</si>
  <si>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</si>
  <si>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</si>
  <si>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</si>
  <si>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</si>
  <si>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</si>
  <si>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</si>
  <si>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</si>
  <si>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</si>
  <si>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</si>
  <si>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</si>
  <si>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</si>
  <si>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</si>
  <si>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</si>
  <si>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</si>
  <si>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</si>
  <si>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</si>
  <si>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</si>
  <si>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</si>
  <si>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</si>
  <si>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</si>
  <si>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</si>
  <si>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</si>
  <si>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</si>
  <si>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</si>
  <si>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</si>
  <si>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</si>
  <si>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</si>
  <si>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</si>
  <si>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</si>
  <si>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</si>
  <si>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</si>
  <si>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</si>
  <si>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</si>
  <si>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</si>
  <si>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</si>
  <si>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</si>
  <si>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</si>
  <si>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</si>
  <si>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</si>
  <si>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</si>
  <si>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</si>
  <si>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</si>
  <si>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</si>
  <si>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</si>
  <si>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</si>
  <si>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</si>
  <si>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</si>
  <si>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</si>
  <si>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</si>
  <si>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</si>
  <si>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</si>
  <si>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</si>
  <si>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</si>
  <si>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</si>
  <si>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</si>
  <si>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</si>
  <si>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</si>
  <si>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</si>
  <si>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</si>
  <si>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</si>
  <si>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</si>
  <si>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</si>
  <si>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</si>
  <si>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</si>
  <si>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</si>
  <si>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</si>
  <si>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</si>
  <si>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</si>
  <si>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</si>
  <si>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</si>
  <si>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</si>
  <si>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</si>
  <si>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</si>
  <si>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</si>
  <si>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</si>
  <si>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</si>
  <si>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</si>
  <si>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</si>
  <si>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</si>
  <si>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</si>
  <si>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</si>
  <si>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</si>
  <si>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</si>
  <si>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</si>
  <si>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</si>
  <si>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</si>
  <si>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</si>
  <si>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</si>
  <si>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</si>
  <si>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</si>
  <si>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</si>
  <si>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</si>
  <si>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</si>
  <si>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</si>
  <si>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</si>
  <si>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</si>
  <si>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</si>
  <si>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</si>
  <si>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</si>
  <si>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</si>
  <si>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</si>
  <si>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</si>
  <si>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</si>
  <si>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</si>
  <si>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</si>
  <si>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</si>
  <si>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</si>
  <si>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</si>
  <si>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</si>
  <si>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</si>
  <si>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</si>
  <si>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</si>
  <si>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</si>
  <si>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</si>
  <si>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</si>
  <si>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</si>
  <si>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</si>
  <si>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</si>
  <si>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</si>
  <si>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</si>
  <si>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</si>
  <si>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</si>
  <si>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</si>
  <si>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</si>
  <si>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</si>
  <si>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</si>
  <si>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</si>
  <si>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</si>
  <si>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</si>
  <si>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</si>
  <si>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</si>
  <si>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</si>
  <si>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</si>
  <si>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</si>
  <si>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</si>
  <si>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</si>
  <si>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</si>
  <si>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</si>
  <si>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</si>
  <si>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</si>
  <si>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</si>
  <si>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</si>
  <si>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</si>
  <si>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</si>
  <si>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</si>
  <si>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</si>
  <si>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</si>
  <si>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</si>
  <si>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</si>
  <si>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</si>
  <si>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</si>
  <si>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</si>
  <si>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</si>
  <si>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</si>
  <si>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</si>
  <si>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</si>
  <si>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</si>
  <si>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</si>
  <si>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</si>
  <si>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</si>
  <si>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</si>
  <si>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</si>
  <si>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</si>
  <si>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</si>
  <si>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</si>
  <si>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</si>
  <si>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</si>
  <si>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</si>
  <si>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</si>
  <si>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</si>
  <si>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</si>
  <si>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</si>
  <si>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</si>
  <si>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</si>
  <si>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</si>
  <si>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</si>
  <si>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</si>
  <si>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</si>
  <si>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</si>
  <si>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</si>
  <si>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</si>
  <si>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</si>
  <si>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</si>
  <si>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</si>
  <si>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</si>
  <si>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</si>
  <si>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</si>
  <si>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</si>
  <si>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</si>
  <si>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</si>
  <si>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</si>
  <si>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</si>
  <si>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</si>
  <si>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</si>
  <si>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</si>
  <si>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</si>
  <si>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</si>
  <si>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</si>
  <si>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</si>
  <si>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</si>
  <si>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</si>
  <si>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</si>
  <si>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</si>
  <si>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</si>
  <si>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</si>
  <si>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</si>
  <si>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</si>
  <si>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</si>
  <si>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</si>
  <si>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</si>
  <si>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</si>
  <si>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</si>
  <si>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</si>
  <si>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</si>
  <si>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</si>
  <si>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</si>
  <si>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</si>
  <si>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</si>
  <si>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</si>
  <si>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</si>
  <si>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</si>
  <si>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</si>
  <si>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</si>
  <si>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</si>
  <si>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</si>
  <si>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</si>
  <si>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</si>
  <si>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</si>
  <si>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</si>
  <si>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</si>
  <si>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</si>
  <si>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</si>
  <si>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</si>
  <si>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</si>
  <si>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</si>
  <si>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</si>
  <si>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</si>
  <si>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</si>
  <si>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</si>
  <si>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</si>
  <si>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</si>
  <si>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</si>
  <si>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</si>
  <si>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</si>
  <si>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</si>
  <si>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</si>
  <si>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</si>
  <si>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</si>
  <si>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</si>
  <si>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</si>
  <si>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</si>
  <si>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</si>
  <si>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</si>
  <si>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</si>
  <si>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</si>
  <si>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</si>
  <si>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</si>
  <si>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</si>
  <si>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</si>
  <si>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</si>
  <si>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</si>
  <si>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</si>
  <si>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</si>
  <si>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</si>
  <si>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</si>
  <si>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</si>
  <si>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</si>
  <si>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</si>
  <si>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</si>
  <si>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</si>
  <si>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</si>
  <si>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</si>
  <si>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</si>
  <si>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</si>
  <si>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</si>
  <si>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</si>
  <si>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</si>
  <si>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</si>
  <si>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</si>
  <si>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</si>
  <si>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</si>
  <si>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</si>
  <si>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</si>
  <si>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</si>
  <si>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</si>
  <si>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</si>
  <si>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</si>
  <si>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</si>
  <si>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</si>
  <si>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</si>
  <si>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</si>
  <si>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</si>
  <si>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</si>
  <si>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</si>
  <si>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</si>
  <si>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</si>
  <si>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</si>
  <si>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</si>
  <si>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</si>
  <si>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</si>
  <si>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</si>
  <si>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</si>
  <si>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</si>
  <si>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</si>
  <si>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</si>
  <si>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</si>
  <si>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</si>
  <si>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</si>
  <si>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</si>
  <si>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</si>
  <si>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</si>
  <si>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</si>
  <si>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</si>
  <si>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</si>
  <si>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</si>
  <si>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</si>
  <si>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</si>
  <si>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</si>
  <si>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</si>
  <si>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</si>
  <si>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</si>
  <si>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</si>
  <si>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</si>
  <si>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</si>
  <si>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</si>
  <si>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</si>
  <si>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</si>
  <si>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</si>
  <si>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</si>
  <si>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</si>
  <si>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</si>
  <si>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</si>
  <si>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</si>
  <si>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</si>
  <si>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</si>
  <si>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</si>
  <si>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</si>
  <si>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</si>
  <si>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</si>
  <si>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</si>
  <si>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</si>
  <si>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</si>
  <si>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</si>
  <si>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</si>
  <si>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</si>
  <si>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</si>
  <si>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</si>
  <si>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</si>
  <si>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</si>
  <si>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</si>
  <si>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</si>
  <si>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</si>
  <si>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</si>
  <si>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</si>
  <si>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</si>
  <si>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</si>
  <si>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</si>
  <si>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</si>
  <si>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</si>
  <si>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</si>
  <si>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</si>
  <si>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</si>
  <si>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</si>
  <si>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</si>
  <si>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</si>
  <si>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</si>
  <si>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</si>
  <si>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</si>
  <si>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</si>
  <si>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</si>
  <si>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</si>
  <si>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</si>
  <si>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</si>
  <si>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</si>
  <si>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</si>
  <si>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</si>
  <si>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</si>
  <si>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</si>
  <si>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</si>
  <si>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</si>
  <si>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</si>
  <si>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</si>
  <si>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</si>
  <si>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</si>
  <si>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</si>
  <si>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</si>
  <si>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</si>
  <si>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</si>
  <si>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</si>
  <si>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</si>
  <si>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</si>
  <si>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</si>
  <si>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</si>
  <si>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</si>
  <si>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</si>
  <si>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</si>
  <si>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</si>
  <si>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</si>
  <si>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</si>
  <si>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</si>
  <si>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</si>
  <si>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</si>
  <si>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</si>
  <si>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</si>
  <si>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</si>
  <si>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</si>
  <si>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</si>
  <si>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</si>
  <si>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</si>
  <si>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</si>
  <si>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</si>
  <si>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</si>
  <si>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</si>
  <si>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</si>
  <si>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</si>
  <si>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</si>
  <si>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</si>
  <si>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</si>
  <si>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</si>
  <si>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</si>
  <si>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</si>
  <si>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</si>
  <si>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</si>
  <si>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</si>
  <si>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</si>
  <si>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</si>
  <si>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</si>
  <si>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</si>
  <si>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</si>
  <si>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</si>
  <si>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</si>
  <si>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</si>
  <si>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</si>
  <si>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</si>
  <si>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</si>
  <si>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</si>
  <si>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</si>
  <si>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</si>
  <si>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</si>
  <si>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</si>
  <si>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</si>
  <si>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</si>
  <si>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</si>
  <si>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</si>
  <si>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</si>
  <si>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</si>
  <si>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</si>
  <si>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</si>
  <si>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</si>
  <si>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</si>
  <si>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</si>
  <si>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</si>
  <si>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</si>
  <si>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</si>
  <si>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</si>
  <si>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</si>
  <si>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</si>
  <si>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</si>
  <si>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</si>
  <si>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</si>
  <si>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</si>
  <si>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</si>
  <si>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</si>
  <si>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</si>
  <si>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</si>
  <si>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</si>
  <si>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</si>
  <si>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</si>
  <si>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</si>
  <si>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</si>
  <si>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</si>
  <si>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</si>
  <si>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</si>
  <si>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</si>
  <si>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</si>
  <si>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</si>
  <si>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</si>
  <si>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</si>
  <si>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</si>
  <si>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</si>
  <si>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</si>
  <si>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</si>
  <si>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</si>
  <si>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</si>
  <si>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</si>
  <si>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</si>
  <si>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</si>
  <si>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</si>
  <si>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</si>
  <si>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</si>
  <si>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</si>
  <si>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</si>
  <si>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</si>
  <si>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</si>
  <si>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</si>
  <si>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</si>
  <si>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</si>
  <si>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</si>
  <si>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</si>
  <si>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</si>
  <si>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</si>
  <si>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</si>
  <si>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</si>
  <si>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</si>
  <si>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</si>
  <si>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</si>
  <si>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</si>
  <si>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</si>
  <si>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</si>
  <si>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</si>
  <si>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</si>
  <si>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</si>
  <si>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</si>
  <si>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</si>
  <si>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</si>
  <si>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</si>
  <si>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</si>
  <si>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</si>
  <si>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</si>
  <si>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</si>
  <si>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</si>
  <si>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</si>
  <si>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</si>
  <si>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</si>
  <si>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</si>
  <si>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</si>
  <si>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</si>
  <si>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</si>
  <si>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</si>
  <si>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</si>
  <si>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</si>
  <si>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</si>
  <si>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</si>
  <si>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</si>
  <si>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</si>
  <si>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</si>
  <si>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</si>
  <si>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</si>
  <si>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</si>
  <si>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</si>
  <si>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</si>
  <si>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</si>
  <si>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</si>
  <si>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</si>
  <si>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</si>
  <si>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</si>
  <si>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</si>
  <si>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</si>
  <si>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</si>
  <si>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</si>
  <si>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</si>
  <si>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</si>
  <si>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</si>
  <si>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</si>
  <si>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</si>
  <si>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</si>
  <si>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</si>
  <si>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</si>
  <si>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</si>
  <si>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</si>
  <si>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</si>
  <si>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</si>
  <si>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</si>
  <si>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</si>
  <si>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</si>
  <si>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</si>
  <si>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</si>
  <si>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</si>
  <si>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</si>
  <si>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</si>
  <si>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</si>
  <si>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</si>
  <si>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</si>
  <si>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</si>
  <si>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</si>
  <si>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</si>
  <si>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</si>
  <si>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</si>
  <si>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</si>
  <si>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</si>
  <si>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</si>
  <si>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</si>
  <si>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</si>
  <si>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</si>
  <si>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</si>
  <si>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</si>
  <si>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</si>
  <si>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</si>
  <si>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</si>
  <si>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</si>
  <si>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</si>
  <si>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</si>
  <si>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</si>
  <si>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</si>
  <si>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</si>
  <si>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</si>
  <si>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</si>
  <si>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</si>
  <si>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</si>
  <si>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</si>
  <si>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</si>
  <si>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</si>
  <si>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</si>
  <si>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</si>
  <si>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</si>
  <si>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</si>
  <si>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</si>
  <si>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</si>
  <si>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</si>
  <si>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</si>
  <si>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</si>
  <si>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</si>
  <si>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</si>
  <si>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</si>
  <si>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</si>
  <si>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</si>
  <si>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</si>
  <si>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</si>
  <si>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</si>
  <si>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</si>
  <si>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</si>
  <si>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</si>
  <si>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</si>
  <si>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</si>
  <si>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</si>
  <si>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</si>
  <si>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</si>
  <si>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</si>
  <si>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</si>
  <si>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</si>
  <si>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</si>
  <si>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</si>
  <si>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</si>
  <si>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</si>
  <si>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</si>
  <si>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</si>
  <si>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</si>
  <si>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</si>
  <si>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</si>
  <si>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</si>
  <si>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</si>
  <si>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</si>
  <si>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</si>
  <si>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</si>
  <si>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</si>
  <si>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</si>
  <si>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</si>
  <si>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</si>
  <si>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</si>
  <si>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</si>
  <si>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</si>
  <si>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</si>
  <si>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</si>
  <si>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</si>
  <si>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</si>
  <si>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</si>
  <si>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</si>
  <si>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</si>
  <si>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</si>
  <si>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</si>
  <si>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</si>
  <si>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</si>
  <si>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</si>
  <si>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</si>
  <si>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</si>
  <si>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</si>
  <si>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</si>
  <si>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</si>
  <si>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</si>
  <si>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</si>
  <si>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</si>
  <si>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</si>
  <si>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</si>
  <si>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</si>
  <si>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</si>
  <si>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</si>
  <si>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</si>
  <si>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</si>
  <si>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</si>
  <si>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</si>
  <si>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</si>
  <si>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</si>
  <si>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</si>
  <si>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</si>
  <si>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</si>
  <si>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</si>
  <si>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</si>
  <si>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</si>
  <si>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</si>
  <si>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</si>
  <si>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</si>
  <si>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</si>
  <si>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</si>
  <si>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</si>
  <si>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</si>
  <si>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</si>
  <si>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</si>
  <si>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</si>
  <si>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</si>
  <si>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</si>
  <si>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</si>
  <si>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</si>
  <si>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</si>
  <si>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</si>
  <si>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</si>
  <si>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</si>
  <si>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</si>
  <si>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</si>
  <si>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</si>
  <si>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</si>
  <si>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</si>
  <si>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</si>
  <si>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</si>
  <si>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</si>
  <si>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</si>
  <si>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</si>
  <si>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</si>
  <si>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</si>
  <si>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</si>
  <si>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</si>
  <si>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</si>
  <si>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</si>
  <si>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</si>
  <si>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</si>
  <si>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</si>
  <si>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</si>
  <si>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</si>
  <si>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</si>
  <si>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</si>
  <si>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</si>
  <si>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</si>
  <si>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</si>
  <si>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</si>
  <si>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</si>
  <si>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</si>
  <si>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</si>
  <si>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</si>
  <si>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</si>
  <si>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</si>
  <si>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</si>
  <si>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</si>
  <si>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</si>
  <si>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</si>
  <si>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</si>
  <si>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</si>
  <si>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</si>
  <si>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</si>
  <si>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</si>
  <si>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</si>
  <si>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</si>
  <si>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</si>
  <si>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</si>
  <si>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</si>
  <si>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</si>
  <si>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</si>
  <si>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</si>
  <si>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</si>
  <si>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</si>
  <si>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</si>
  <si>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</si>
  <si>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</si>
  <si>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</si>
  <si>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</si>
  <si>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</si>
  <si>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</si>
  <si>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</si>
  <si>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</si>
  <si>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</si>
  <si>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</si>
  <si>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</si>
  <si>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</si>
  <si>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</si>
  <si>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</si>
  <si>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</si>
  <si>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</si>
  <si>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</si>
  <si>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</si>
  <si>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</si>
  <si>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</si>
  <si>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</si>
  <si>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</si>
  <si>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</si>
  <si>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</si>
  <si>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</si>
  <si>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</si>
  <si>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</si>
  <si>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</si>
  <si>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</si>
  <si>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</si>
  <si>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</si>
  <si>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</si>
  <si>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</si>
  <si>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</si>
  <si>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</si>
  <si>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</si>
  <si>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</si>
  <si>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</si>
  <si>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</si>
  <si>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</si>
  <si>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</si>
  <si>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</si>
  <si>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</si>
  <si>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</si>
  <si>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</si>
  <si>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</si>
  <si>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</si>
  <si>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</si>
  <si>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</si>
  <si>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</si>
  <si>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</si>
  <si>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</si>
  <si>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</si>
  <si>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</si>
  <si>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</si>
  <si>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</si>
  <si>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</si>
  <si>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</si>
  <si>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</si>
  <si>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</si>
  <si>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</si>
  <si>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</si>
  <si>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</si>
  <si>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</si>
  <si>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</si>
  <si>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</si>
  <si>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</si>
  <si>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</si>
  <si>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</si>
  <si>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</si>
  <si>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</si>
  <si>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</si>
  <si>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</si>
  <si>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</si>
  <si>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</si>
  <si>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</si>
  <si>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</si>
  <si>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</si>
  <si>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</si>
  <si>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</si>
  <si>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</si>
  <si>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</si>
  <si>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</si>
  <si>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</si>
  <si>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</si>
  <si>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</si>
  <si>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</si>
  <si>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</si>
  <si>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</si>
  <si>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</si>
  <si>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</si>
  <si>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</si>
  <si>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</si>
  <si>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</si>
  <si>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</si>
  <si>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</si>
  <si>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</si>
  <si>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</si>
  <si>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</si>
  <si>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</si>
  <si>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</si>
  <si>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</si>
  <si>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</si>
  <si>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</si>
  <si>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</si>
  <si>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</si>
  <si>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</si>
  <si>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</si>
  <si>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</si>
  <si>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</si>
  <si>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</si>
  <si>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</si>
  <si>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</si>
  <si>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</si>
  <si>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</si>
  <si>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</si>
  <si>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</si>
  <si>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</si>
  <si>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</si>
  <si>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</si>
  <si>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</si>
  <si>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</si>
  <si>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</si>
  <si>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</si>
  <si>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</si>
  <si>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</si>
  <si>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</si>
  <si>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</si>
  <si>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</si>
  <si>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</si>
  <si>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</si>
  <si>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</si>
  <si>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</si>
  <si>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</si>
  <si>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</si>
  <si>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</si>
  <si>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</si>
  <si>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</si>
  <si>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</si>
  <si>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</si>
  <si>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</si>
  <si>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</si>
  <si>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</si>
  <si>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</si>
  <si>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</si>
  <si>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</si>
  <si>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</si>
  <si>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</si>
  <si>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</si>
  <si>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</si>
  <si>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</si>
  <si>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</si>
  <si>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</si>
  <si>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</si>
  <si>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</si>
  <si>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</si>
  <si>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</si>
  <si>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</si>
  <si>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</si>
  <si>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</si>
  <si>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</si>
  <si>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</si>
  <si>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</si>
  <si>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</si>
  <si>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</si>
  <si>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</si>
  <si>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</si>
  <si>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</si>
  <si>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</si>
  <si>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</si>
  <si>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</si>
  <si>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</si>
  <si>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</si>
  <si>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</si>
  <si>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</si>
  <si>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</si>
  <si>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</si>
  <si>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</si>
  <si>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</si>
  <si>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</si>
  <si>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</si>
  <si>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</si>
  <si>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</si>
  <si>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</si>
  <si>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</si>
  <si>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</si>
  <si>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</si>
  <si>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</si>
  <si>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</si>
  <si>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</si>
  <si>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</si>
  <si>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</si>
  <si>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</si>
  <si>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</si>
  <si>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</si>
  <si>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</si>
  <si>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</si>
  <si>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</si>
  <si>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</si>
  <si>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</si>
  <si>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</si>
  <si>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</si>
  <si>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</si>
  <si>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</si>
  <si>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</si>
  <si>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</si>
  <si>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</si>
  <si>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</si>
  <si>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</si>
  <si>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</si>
  <si>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</si>
  <si>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</si>
  <si>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</si>
  <si>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</si>
  <si>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</si>
  <si>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</si>
  <si>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</si>
  <si>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</si>
  <si>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</si>
  <si>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</si>
  <si>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</si>
  <si>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</si>
  <si>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</si>
  <si>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</si>
  <si>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</si>
  <si>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</si>
  <si>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</si>
  <si>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</si>
  <si>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</si>
  <si>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</si>
  <si>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</si>
  <si>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</si>
  <si>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</si>
  <si>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</si>
  <si>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</si>
  <si>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</si>
  <si>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</si>
  <si>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</si>
  <si>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</si>
  <si>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</si>
  <si>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</si>
  <si>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</si>
  <si>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</si>
  <si>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</si>
  <si>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</si>
  <si>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</si>
  <si>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</si>
  <si>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</si>
  <si>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</si>
  <si>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</si>
  <si>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</si>
  <si>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</si>
  <si>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</si>
  <si>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</si>
  <si>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</si>
  <si>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</si>
  <si>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</si>
  <si>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</si>
  <si>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</si>
  <si>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</si>
  <si>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</si>
  <si>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</si>
  <si>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</si>
  <si>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</si>
  <si>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</si>
  <si>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</si>
  <si>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</si>
  <si>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</si>
  <si>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</si>
  <si>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</si>
  <si>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</si>
  <si>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</si>
  <si>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</si>
  <si>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</si>
  <si>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</si>
  <si>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</si>
  <si>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</si>
  <si>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</si>
  <si>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</si>
  <si>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</si>
  <si>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</si>
  <si>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</si>
  <si>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</si>
  <si>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</si>
  <si>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</si>
  <si>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</si>
  <si>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</si>
  <si>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</si>
  <si>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</si>
  <si>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</si>
  <si>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</si>
  <si>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</si>
  <si>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</si>
  <si>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</si>
  <si>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</si>
  <si>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</si>
  <si>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</si>
  <si>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</si>
  <si>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</si>
  <si>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</si>
  <si>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</si>
  <si>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</si>
  <si>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</si>
  <si>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</si>
  <si>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</si>
  <si>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</si>
  <si>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</si>
  <si>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</si>
  <si>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</si>
  <si>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</si>
  <si>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</si>
  <si>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</si>
  <si>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</si>
  <si>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</si>
  <si>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</si>
  <si>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</si>
  <si>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</si>
  <si>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</si>
  <si>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</si>
  <si>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</si>
  <si>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</si>
  <si>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</si>
  <si>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</si>
  <si>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</si>
  <si>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</si>
  <si>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</si>
  <si>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</si>
  <si>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</si>
  <si>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</si>
  <si>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</si>
  <si>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</si>
  <si>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</si>
  <si>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</si>
  <si>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</si>
  <si>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</si>
  <si>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</si>
  <si>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</si>
  <si>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</si>
  <si>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</si>
  <si>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</si>
  <si>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</si>
  <si>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</si>
  <si>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</si>
  <si>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</si>
  <si>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</si>
  <si>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</si>
  <si>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</si>
  <si>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</si>
  <si>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</si>
  <si>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</si>
  <si>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</si>
  <si>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</si>
  <si>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</si>
  <si>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</si>
  <si>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</si>
  <si>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</si>
  <si>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</si>
  <si>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</si>
  <si>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</si>
  <si>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</si>
  <si>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</si>
  <si>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</si>
  <si>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</si>
  <si>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</si>
  <si>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</si>
  <si>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</si>
  <si>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</si>
  <si>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</si>
  <si>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</si>
  <si>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</si>
  <si>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</si>
  <si>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</si>
  <si>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</si>
  <si>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</si>
  <si>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</si>
  <si>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</si>
  <si>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</si>
  <si>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</si>
  <si>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</si>
  <si>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</si>
  <si>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</si>
  <si>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</si>
  <si>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</si>
  <si>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</si>
  <si>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</si>
  <si>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</si>
  <si>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</si>
  <si>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</si>
  <si>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</si>
  <si>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</si>
  <si>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</si>
  <si>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</si>
  <si>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</si>
  <si>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</si>
  <si>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</si>
  <si>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</si>
  <si>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</si>
  <si>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</si>
  <si>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</si>
  <si>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</si>
  <si>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</si>
  <si>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</si>
  <si>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</si>
  <si>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</si>
  <si>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</si>
  <si>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</si>
  <si>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</si>
  <si>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</si>
  <si>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</si>
  <si>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</si>
  <si>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</si>
  <si>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</si>
  <si>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</si>
  <si>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</si>
  <si>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</si>
  <si>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</si>
  <si>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</si>
  <si>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</si>
  <si>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</si>
  <si>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</si>
  <si>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</si>
  <si>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</si>
  <si>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</si>
  <si>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</si>
  <si>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</si>
  <si>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</si>
  <si>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</si>
  <si>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</si>
  <si>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</si>
  <si>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</si>
  <si>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</si>
  <si>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</si>
  <si>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</si>
  <si>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</si>
  <si>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</si>
  <si>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</si>
  <si>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</si>
  <si>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</si>
  <si>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</si>
  <si>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</si>
  <si>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</si>
  <si>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</si>
  <si>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</si>
  <si>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</si>
  <si>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</si>
  <si>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</si>
  <si>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</si>
  <si>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</si>
  <si>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</si>
  <si>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</si>
  <si>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</si>
  <si>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</si>
  <si>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</si>
  <si>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</si>
  <si>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</si>
  <si>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</si>
  <si>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</si>
  <si>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</si>
  <si>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</si>
  <si>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</si>
  <si>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</si>
  <si>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</si>
  <si>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</si>
  <si>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</si>
  <si>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</si>
  <si>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</si>
  <si>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</si>
  <si>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</si>
  <si>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</si>
  <si>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</si>
  <si>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</si>
  <si>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</si>
  <si>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</si>
  <si>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</si>
  <si>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</si>
  <si>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</si>
  <si>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</si>
  <si>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</si>
  <si>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</si>
  <si>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</si>
  <si>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</si>
  <si>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</si>
  <si>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</si>
  <si>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</si>
  <si>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</si>
  <si>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</si>
  <si>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</si>
  <si>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</si>
  <si>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</si>
  <si>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</si>
  <si>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</si>
  <si>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</si>
  <si>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</si>
  <si>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</si>
  <si>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</si>
  <si>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</si>
  <si>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</si>
  <si>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</si>
  <si>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</si>
  <si>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</si>
  <si>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</si>
  <si>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</si>
  <si>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</si>
  <si>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</si>
  <si>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</si>
  <si>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</si>
  <si>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</si>
  <si>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</si>
  <si>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</si>
  <si>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</si>
  <si>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</si>
  <si>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</si>
  <si>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</si>
  <si>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</si>
  <si>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</si>
  <si>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</si>
  <si>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</si>
  <si>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</si>
  <si>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</si>
  <si>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</si>
  <si>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</si>
  <si>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</si>
  <si>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</si>
  <si>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</si>
  <si>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</si>
  <si>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</si>
  <si>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</si>
  <si>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</si>
  <si>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</si>
  <si>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</si>
  <si>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</si>
  <si>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</si>
  <si>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</si>
  <si>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</si>
  <si>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</si>
  <si>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</si>
  <si>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</si>
  <si>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</si>
  <si>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</si>
  <si>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</si>
  <si>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</si>
  <si>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</si>
  <si>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</si>
  <si>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</si>
  <si>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</si>
  <si>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</si>
  <si>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</si>
  <si>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</si>
  <si>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</si>
  <si>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</si>
  <si>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</si>
  <si>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</si>
  <si>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</si>
  <si>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</si>
  <si>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</si>
  <si>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</si>
  <si>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</si>
  <si>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</si>
  <si>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</si>
  <si>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</si>
  <si>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</si>
  <si>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</si>
  <si>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</si>
  <si>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</si>
  <si>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</si>
  <si>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</si>
  <si>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</si>
  <si>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</si>
  <si>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</si>
  <si>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</si>
  <si>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</si>
  <si>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</si>
  <si>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</si>
  <si>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</si>
  <si>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</si>
  <si>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</si>
  <si>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</si>
  <si>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</si>
  <si>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</si>
  <si>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</si>
  <si>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</si>
  <si>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</si>
  <si>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</si>
  <si>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</si>
  <si>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</si>
  <si>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</si>
  <si>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</si>
  <si>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</si>
  <si>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</si>
  <si>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</si>
  <si>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</si>
  <si>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</si>
  <si>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</si>
  <si>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</si>
  <si>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</si>
  <si>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</si>
  <si>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</si>
  <si>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</si>
  <si>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</si>
  <si>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</si>
  <si>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</si>
  <si>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</si>
  <si>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</si>
  <si>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</si>
  <si>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</si>
  <si>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</si>
  <si>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</si>
  <si>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</si>
  <si>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</si>
  <si>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</si>
  <si>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</si>
  <si>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</si>
  <si>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</si>
  <si>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</si>
  <si>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</si>
  <si>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</si>
  <si>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</si>
  <si>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</si>
  <si>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</si>
  <si>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</si>
  <si>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</si>
  <si>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</si>
  <si>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</si>
  <si>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</si>
  <si>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</si>
  <si>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</si>
  <si>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</si>
  <si>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</si>
  <si>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</si>
  <si>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</si>
  <si>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</si>
  <si>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</si>
  <si>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</si>
  <si>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</si>
  <si>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</si>
  <si>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</si>
  <si>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</si>
  <si>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</si>
  <si>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</si>
  <si>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</si>
  <si>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</si>
  <si>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</si>
  <si>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</si>
  <si>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</si>
  <si>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</si>
  <si>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</si>
  <si>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</si>
  <si>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</si>
  <si>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</si>
  <si>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</si>
  <si>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</si>
  <si>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</si>
  <si>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</si>
  <si>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</si>
  <si>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</si>
  <si>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</si>
  <si>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</si>
  <si>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</si>
  <si>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</si>
  <si>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</si>
  <si>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</si>
  <si>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</si>
  <si>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</si>
  <si>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</si>
  <si>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</si>
  <si>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</si>
  <si>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</si>
  <si>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</si>
  <si>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</si>
  <si>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</si>
  <si>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</si>
  <si>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</si>
  <si>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</si>
  <si>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</si>
  <si>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</si>
  <si>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</si>
  <si>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</si>
  <si>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</si>
  <si>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</si>
  <si>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</si>
  <si>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</si>
  <si>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</si>
  <si>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</si>
  <si>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</si>
  <si>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</si>
  <si>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</si>
  <si>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</si>
  <si>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</si>
  <si>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</si>
  <si>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</si>
  <si>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</si>
  <si>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</si>
  <si>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</si>
  <si>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</si>
  <si>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</si>
  <si>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</si>
  <si>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</si>
  <si>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</si>
  <si>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</si>
  <si>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</si>
  <si>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</si>
  <si>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</si>
  <si>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</si>
  <si>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</si>
  <si>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</si>
  <si>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</si>
  <si>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</si>
  <si>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</si>
  <si>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</si>
  <si>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</si>
  <si>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</si>
  <si>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</si>
  <si>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</si>
  <si>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</si>
  <si>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</si>
  <si>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</si>
  <si>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</si>
  <si>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</si>
  <si>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</si>
  <si>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</si>
  <si>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</si>
  <si>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</si>
  <si>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</si>
  <si>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</si>
  <si>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</si>
  <si>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</si>
  <si>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</si>
  <si>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</si>
  <si>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</si>
  <si>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</si>
  <si>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</si>
  <si>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</si>
  <si>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</si>
  <si>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</si>
  <si>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</si>
  <si>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</si>
  <si>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</si>
  <si>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</si>
  <si>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</si>
  <si>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</si>
  <si>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</si>
  <si>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</si>
  <si>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</si>
  <si>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</si>
  <si>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</si>
  <si>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</si>
  <si>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</si>
  <si>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</si>
  <si>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</si>
  <si>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</si>
  <si>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</si>
  <si>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</si>
  <si>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</si>
  <si>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</si>
  <si>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</si>
  <si>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</si>
  <si>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</si>
  <si>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</si>
  <si>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</si>
  <si>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</si>
  <si>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</si>
  <si>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</si>
  <si>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</si>
  <si>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</si>
  <si>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</si>
  <si>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</si>
  <si>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</si>
  <si>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</si>
  <si>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</si>
  <si>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</si>
  <si>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</si>
  <si>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</si>
  <si>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</si>
  <si>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</si>
  <si>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</si>
  <si>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</si>
  <si>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</si>
  <si>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</si>
  <si>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</si>
  <si>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</si>
  <si>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</si>
  <si>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</si>
  <si>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</si>
  <si>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</si>
  <si>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</si>
  <si>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</si>
  <si>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</si>
  <si>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</si>
  <si>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</si>
  <si>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</si>
  <si>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</si>
  <si>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</si>
  <si>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</si>
  <si>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</si>
  <si>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</si>
  <si>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</si>
  <si>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</si>
  <si>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</si>
  <si>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</si>
  <si>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</si>
  <si>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</si>
  <si>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</si>
  <si>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</si>
  <si>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</si>
  <si>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</si>
  <si>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</si>
  <si>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</si>
  <si>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</si>
  <si>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</si>
  <si>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</si>
  <si>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</si>
  <si>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</si>
  <si>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</si>
  <si>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</si>
  <si>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</si>
  <si>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</si>
  <si>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</si>
  <si>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</si>
  <si>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</si>
  <si>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</si>
  <si>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</si>
  <si>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</si>
  <si>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</si>
  <si>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</si>
  <si>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</si>
  <si>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</si>
  <si>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</si>
  <si>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</si>
  <si>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</si>
  <si>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</si>
  <si>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</si>
  <si>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</si>
  <si>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</si>
  <si>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</si>
  <si>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</si>
  <si>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</si>
  <si>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</si>
  <si>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</si>
  <si>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</si>
  <si>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</si>
  <si>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</si>
  <si>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</si>
  <si>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</si>
  <si>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</si>
  <si>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</si>
  <si>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</si>
  <si>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</si>
  <si>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</si>
  <si>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</si>
  <si>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</si>
  <si>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</si>
  <si>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</si>
  <si>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</si>
  <si>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</si>
  <si>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</si>
  <si>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</si>
  <si>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</si>
  <si>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</si>
  <si>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</si>
  <si>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</si>
  <si>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</si>
  <si>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</si>
  <si>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</si>
  <si>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</si>
  <si>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</si>
  <si>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</si>
  <si>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</si>
  <si>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</si>
  <si>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</si>
  <si>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</si>
  <si>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</si>
  <si>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</si>
  <si>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</si>
  <si>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</si>
  <si>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</si>
  <si>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</si>
  <si>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</si>
  <si>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</si>
  <si>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</si>
  <si>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</si>
  <si>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</si>
  <si>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</si>
  <si>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</si>
  <si>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</si>
  <si>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</si>
  <si>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</si>
  <si>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</si>
  <si>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</si>
  <si>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</si>
  <si>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</si>
  <si>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</si>
  <si>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</si>
  <si>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</si>
  <si>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</si>
  <si>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</si>
  <si>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</si>
  <si>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</si>
  <si>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</si>
  <si>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</si>
  <si>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</si>
  <si>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</si>
  <si>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</si>
  <si>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</si>
  <si>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</si>
  <si>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</si>
  <si>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</si>
  <si>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</si>
  <si>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</si>
  <si>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</si>
  <si>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</si>
  <si>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</si>
  <si>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</si>
  <si>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</si>
  <si>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</si>
  <si>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</si>
  <si>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</si>
  <si>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</si>
  <si>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</si>
  <si>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</si>
  <si>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</si>
  <si>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</si>
  <si>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</si>
  <si>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</si>
  <si>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</si>
  <si>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</si>
  <si>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</si>
  <si>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</si>
  <si>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</si>
  <si>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</si>
  <si>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</si>
  <si>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</si>
  <si>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</si>
  <si>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</si>
  <si>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</si>
  <si>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</si>
  <si>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</si>
  <si>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</si>
  <si>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</si>
  <si>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</si>
  <si>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</si>
  <si>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</si>
  <si>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</si>
  <si>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</si>
  <si>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</si>
  <si>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</si>
  <si>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</si>
  <si>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</si>
  <si>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</si>
  <si>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</si>
  <si>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</si>
  <si>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</si>
  <si>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</si>
  <si>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</si>
  <si>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</si>
  <si>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</si>
  <si>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</si>
  <si>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</si>
  <si>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</si>
  <si>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</si>
  <si>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</si>
  <si>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</si>
  <si>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</si>
  <si>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</si>
  <si>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</si>
  <si>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</si>
  <si>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</si>
  <si>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</si>
  <si>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</si>
  <si>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</si>
  <si>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</si>
  <si>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</si>
  <si>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</si>
  <si>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</si>
  <si>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</si>
  <si>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</si>
  <si>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</si>
  <si>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</si>
  <si>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</si>
  <si>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</si>
  <si>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</si>
  <si>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</si>
  <si>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</si>
  <si>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</si>
  <si>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</si>
  <si>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</si>
  <si>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</si>
  <si>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</si>
  <si>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</si>
  <si>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</si>
  <si>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</si>
  <si>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</si>
  <si>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</si>
  <si>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</si>
  <si>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</si>
  <si>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</si>
  <si>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</si>
  <si>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</si>
  <si>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</si>
  <si>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</si>
  <si>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</si>
  <si>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</si>
  <si>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</si>
  <si>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</si>
  <si>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</si>
  <si>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</si>
  <si>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</si>
  <si>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</si>
  <si>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</si>
  <si>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</si>
  <si>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</si>
  <si>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</si>
  <si>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</si>
  <si>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</si>
  <si>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</si>
  <si>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</si>
  <si>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</si>
  <si>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</si>
  <si>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</si>
  <si>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</si>
  <si>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</si>
  <si>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</si>
  <si>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</si>
  <si>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</si>
  <si>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</si>
  <si>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</si>
  <si>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</si>
  <si>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</si>
  <si>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</si>
  <si>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</si>
  <si>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</si>
  <si>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</si>
  <si>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</si>
  <si>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</si>
  <si>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</si>
  <si>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</si>
  <si>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</si>
  <si>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</si>
  <si>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</si>
  <si>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</si>
  <si>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</si>
  <si>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</si>
  <si>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</si>
  <si>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</si>
  <si>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</si>
  <si>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</si>
  <si>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</si>
  <si>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</si>
  <si>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</si>
  <si>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</si>
  <si>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</si>
  <si>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</si>
  <si>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</si>
  <si>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</si>
  <si>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</si>
  <si>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</si>
  <si>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</si>
  <si>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</si>
  <si>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</si>
  <si>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</si>
  <si>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</si>
  <si>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</si>
  <si>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</si>
  <si>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</si>
  <si>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</si>
  <si>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</si>
  <si>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</si>
  <si>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</si>
  <si>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</si>
  <si>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</si>
  <si>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</si>
  <si>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</si>
  <si>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</si>
  <si>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</si>
  <si>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</si>
  <si>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</si>
  <si>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</si>
  <si>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</si>
  <si>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</si>
  <si>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</si>
  <si>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</si>
  <si>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</si>
  <si>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</si>
  <si>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</si>
  <si>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</si>
  <si>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</si>
  <si>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</si>
  <si>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</si>
  <si>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</si>
  <si>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</si>
  <si>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</si>
  <si>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</si>
  <si>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</si>
  <si>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</si>
  <si>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</si>
  <si>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</si>
  <si>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</si>
  <si>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</si>
  <si>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</si>
  <si>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</si>
  <si>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</si>
  <si>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</si>
  <si>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</si>
  <si>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</si>
  <si>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</si>
  <si>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</si>
  <si>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</si>
  <si>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</si>
  <si>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</si>
  <si>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</si>
  <si>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</si>
  <si>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</si>
  <si>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</si>
  <si>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</si>
  <si>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</si>
  <si>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</si>
  <si>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</si>
  <si>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</si>
  <si>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</si>
  <si>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</si>
  <si>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</si>
  <si>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</si>
  <si>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</si>
  <si>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</si>
  <si>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</si>
  <si>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</si>
  <si>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</si>
  <si>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</si>
  <si>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</si>
  <si>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</si>
  <si>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</si>
  <si>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</si>
  <si>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</si>
  <si>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</si>
  <si>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</si>
  <si>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</si>
  <si>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</si>
  <si>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</si>
  <si>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</si>
  <si>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</si>
  <si>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</si>
  <si>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</si>
  <si>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</si>
  <si>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</si>
  <si>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</si>
  <si>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</si>
  <si>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</si>
  <si>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</si>
  <si>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</si>
  <si>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</si>
  <si>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</si>
  <si>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</si>
  <si>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</si>
  <si>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</si>
  <si>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</si>
  <si>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</si>
  <si>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</si>
  <si>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</si>
  <si>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</si>
  <si>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</si>
  <si>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</si>
  <si>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</si>
  <si>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</si>
  <si>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</si>
  <si>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</si>
  <si>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</si>
  <si>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</si>
  <si>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</si>
  <si>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</si>
  <si>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</si>
  <si>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</si>
  <si>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</si>
  <si>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</si>
  <si>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</si>
  <si>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</si>
  <si>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</si>
  <si>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</si>
  <si>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</si>
  <si>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</si>
  <si>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</si>
  <si>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</si>
  <si>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</si>
  <si>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</si>
  <si>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</si>
  <si>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</si>
  <si>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</si>
  <si>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</si>
  <si>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</si>
  <si>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</si>
  <si>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</si>
  <si>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</si>
  <si>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</si>
  <si>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</si>
  <si>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</si>
  <si>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</si>
  <si>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</si>
  <si>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</si>
  <si>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</si>
  <si>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</si>
  <si>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</si>
  <si>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</si>
  <si>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</si>
  <si>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</si>
  <si>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</si>
  <si>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</si>
  <si>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</si>
  <si>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</si>
  <si>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</si>
  <si>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</si>
  <si>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</si>
  <si>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</si>
  <si>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</si>
  <si>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</si>
  <si>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</si>
  <si>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</si>
  <si>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</si>
  <si>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</si>
  <si>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</si>
  <si>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</si>
  <si>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</si>
  <si>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</si>
  <si>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</si>
  <si>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</si>
  <si>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</si>
  <si>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</si>
  <si>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</si>
  <si>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</si>
  <si>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</si>
  <si>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</si>
  <si>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</si>
  <si>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</si>
  <si>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</si>
  <si>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</si>
  <si>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</si>
  <si>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</si>
  <si>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</si>
  <si>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</si>
  <si>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</si>
  <si>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</si>
  <si>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</si>
  <si>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</si>
  <si>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</si>
  <si>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</si>
  <si>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</si>
  <si>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</si>
  <si>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</si>
  <si>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</si>
  <si>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</si>
  <si>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</si>
  <si>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</si>
  <si>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</si>
  <si>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</si>
  <si>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</si>
  <si>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</si>
  <si>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</si>
  <si>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</si>
  <si>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</si>
  <si>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</si>
  <si>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</si>
  <si>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</si>
  <si>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</si>
  <si>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</si>
  <si>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</si>
  <si>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</si>
  <si>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</si>
  <si>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</si>
  <si>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</si>
  <si>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</si>
  <si>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</si>
  <si>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Ventas Público en General</t>
  </si>
  <si>
    <t>Alimentos Supremos de Oriente S.A. de C.V.</t>
  </si>
  <si>
    <t xml:space="preserve">Empacadora de Carnes Finas la Rotonda S.A. de C.V. </t>
  </si>
  <si>
    <t xml:space="preserve">Trifundio Tepetlixpa Meliton </t>
  </si>
  <si>
    <t>Cantero Perez Jose</t>
  </si>
  <si>
    <t>Cortes Finos La Morena S.A. de C.V.</t>
  </si>
  <si>
    <t>Centro Comercial Alatriste S.A. de C.V.</t>
  </si>
  <si>
    <t>Super de las Lomas Victorino S.A. de C.V.</t>
  </si>
  <si>
    <t>Super Servicio Alatriste S.A. de C.V.</t>
  </si>
  <si>
    <t>Super Descuentos Victorino S.A de C.V</t>
  </si>
  <si>
    <t>Bello Coyotl Julia</t>
  </si>
  <si>
    <t>Hernández Aguilar Sergio</t>
  </si>
  <si>
    <t>Sanchez Garcia Javier</t>
  </si>
  <si>
    <t xml:space="preserve">Gonzalez Amaya Maria del Pilar </t>
  </si>
  <si>
    <t xml:space="preserve">Productos para Aves y Animales S.A. de C.V. </t>
  </si>
  <si>
    <t>MARCO ANTONIO GONZALEZ MARTINEZ</t>
  </si>
  <si>
    <t>Neri Cabrera María Gloria del Rosario</t>
  </si>
  <si>
    <t xml:space="preserve">Tecuatl Tlachi Beatriz </t>
  </si>
  <si>
    <t xml:space="preserve">Xochihua de Jesús Fabian </t>
  </si>
  <si>
    <t>Xochihua Sarmiento Jose Miguel Rosalio</t>
  </si>
  <si>
    <t xml:space="preserve">Quintana Arias Welmer </t>
  </si>
  <si>
    <t xml:space="preserve">Procesadora de Subproductos Carnicos S.A. de C.V. </t>
  </si>
  <si>
    <t>Guevara Escobar Rogelio</t>
  </si>
  <si>
    <t>Comercializadora de alimentos caferra SA de CV</t>
  </si>
  <si>
    <t>Tuxpan Pedraza Gabriel</t>
  </si>
  <si>
    <t>Ortega Sara</t>
  </si>
  <si>
    <t>1A</t>
  </si>
  <si>
    <t>2A</t>
  </si>
  <si>
    <t xml:space="preserve">V.E. </t>
  </si>
  <si>
    <t>6460-A</t>
  </si>
  <si>
    <t>0045A</t>
  </si>
  <si>
    <t>0745 A</t>
  </si>
  <si>
    <t>Vísceras Selectas del Bajío S. de R.L . de C.V.</t>
  </si>
  <si>
    <t>1455 A</t>
  </si>
  <si>
    <t>6380-A</t>
  </si>
  <si>
    <t>6558-A</t>
  </si>
  <si>
    <t>6723-A</t>
  </si>
  <si>
    <t>4442 A</t>
  </si>
  <si>
    <t>Figueroa Fernández Valerio Aurelio</t>
  </si>
  <si>
    <t>2969 A</t>
  </si>
  <si>
    <t>3754 A</t>
  </si>
  <si>
    <t>7185-A</t>
  </si>
  <si>
    <t>7353-A</t>
  </si>
  <si>
    <t>6940-A</t>
  </si>
  <si>
    <t>Analco Lopez Maria de Jesus</t>
  </si>
  <si>
    <t>5207 A</t>
  </si>
  <si>
    <t>5994 A</t>
  </si>
  <si>
    <t>Flores Garcia Teresa</t>
  </si>
  <si>
    <t xml:space="preserve">Ledo Parra Jose Eliberto 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</si>
  <si>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</si>
  <si>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</si>
  <si>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</si>
  <si>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</si>
  <si>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</si>
  <si>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</si>
  <si>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</si>
  <si>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</si>
  <si>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</si>
  <si>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</si>
  <si>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</si>
  <si>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Arellano Sánchez Antonio</t>
  </si>
  <si>
    <t xml:space="preserve">Cerezo Gamez Jose Felix </t>
  </si>
  <si>
    <t>Rosas Ocelotl Gabriel</t>
  </si>
  <si>
    <t>Rosas Mitznahualt Juan Carlos</t>
  </si>
  <si>
    <t>Quia Rosas Demetrio</t>
  </si>
  <si>
    <t>Popoca Cantero Dionicia</t>
  </si>
  <si>
    <t>Mayor Tiro Andres</t>
  </si>
  <si>
    <t>Mastranzo Trinidad Eduardo</t>
  </si>
  <si>
    <t>Gregorio Tiro Leonel</t>
  </si>
  <si>
    <t xml:space="preserve">Gonzalez Martinez Alejandro Lorenzo </t>
  </si>
  <si>
    <t>Escobar Ramírez Juan</t>
  </si>
  <si>
    <t xml:space="preserve">Corona Luna Graciela </t>
  </si>
  <si>
    <t>Garcia Rodriguez Raquel</t>
  </si>
  <si>
    <t>López Fortoso Andrea</t>
  </si>
  <si>
    <t>López Montero Sonia</t>
  </si>
  <si>
    <t>9543 A</t>
  </si>
  <si>
    <t>10052 A</t>
  </si>
  <si>
    <t>8407-A</t>
  </si>
  <si>
    <t>LA PRINCESITA</t>
  </si>
  <si>
    <t>10866 A</t>
  </si>
  <si>
    <t>10521 A</t>
  </si>
  <si>
    <t>10530 A</t>
  </si>
  <si>
    <t>10531 A</t>
  </si>
  <si>
    <t>10870 A</t>
  </si>
  <si>
    <t>10873 A</t>
  </si>
  <si>
    <t>Espinal Camarillo Miguel Angel</t>
  </si>
  <si>
    <t>Espinal Camarillo Esteban Mardonio</t>
  </si>
  <si>
    <t>Guevara Vera Luisa</t>
  </si>
  <si>
    <t>Alonzo Garcia Jose Alfredo</t>
  </si>
  <si>
    <t>CARNES Y EMBUTIDOS DELEITA SA DE CV</t>
  </si>
  <si>
    <t xml:space="preserve">Arevalo Garcia Victoria Karina </t>
  </si>
  <si>
    <t>Torres Toxqui Nanzi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</si>
  <si>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</si>
  <si>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</si>
  <si>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</si>
  <si>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</si>
  <si>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</si>
  <si>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</si>
  <si>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</si>
  <si>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</si>
  <si>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</si>
  <si>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</si>
  <si>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</si>
  <si>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</si>
  <si>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</si>
  <si>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</si>
  <si>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</si>
  <si>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</si>
  <si>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</si>
  <si>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</si>
  <si>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</si>
  <si>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</si>
  <si>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</si>
  <si>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Filomeno Rojas Carmen</t>
  </si>
  <si>
    <t>Garcia Esparza Yazmin</t>
  </si>
  <si>
    <t xml:space="preserve">Figueroa Lozada Gerardo </t>
  </si>
  <si>
    <t>Garcia Hernadez Marcelo</t>
  </si>
  <si>
    <t>9690</t>
  </si>
  <si>
    <t>Flores Chávez Brandon</t>
  </si>
  <si>
    <t>Victor Ocelot Ponce</t>
  </si>
  <si>
    <t>MA. LUISA ROMAN DIAZ CORONA</t>
  </si>
  <si>
    <t>Ortiz de la Paz Francisco</t>
  </si>
  <si>
    <t xml:space="preserve">Osio Muñoz Armando </t>
  </si>
  <si>
    <t>Grupo Ganadero Gura SPR de RL</t>
  </si>
  <si>
    <t>Gobierno del Estado de Puebla</t>
  </si>
  <si>
    <t>Juarez Cuautle Jose Adrian</t>
  </si>
  <si>
    <t>10073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</si>
  <si>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</si>
  <si>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</si>
  <si>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</si>
  <si>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</si>
  <si>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</si>
  <si>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</si>
  <si>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</si>
  <si>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</si>
  <si>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</si>
  <si>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</si>
  <si>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</si>
  <si>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</si>
  <si>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</si>
  <si>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</si>
  <si>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</si>
  <si>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</si>
  <si>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</si>
  <si>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</si>
  <si>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</si>
  <si>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</si>
  <si>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</si>
  <si>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</si>
  <si>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</si>
  <si>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</si>
  <si>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</si>
  <si>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</si>
  <si>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</si>
  <si>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</si>
  <si>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</si>
  <si>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REMISIONES   O B R A D O R  NOVIEMBRE      2015</t>
  </si>
  <si>
    <t>RETIRO</t>
  </si>
  <si>
    <t>IMPORTE INCIAL</t>
  </si>
  <si>
    <t>IMPORTE INICIAL</t>
  </si>
  <si>
    <t>MONEDA DE $ 1</t>
  </si>
  <si>
    <t>MONEDA DE $ 0.50</t>
  </si>
  <si>
    <t>REMISIONES DE    E N E R O               2 0 1 6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</si>
  <si>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</si>
  <si>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</si>
  <si>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</si>
  <si>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</si>
  <si>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</si>
  <si>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</si>
  <si>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</si>
  <si>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</si>
  <si>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</si>
  <si>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</si>
  <si>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</si>
  <si>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</si>
  <si>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</si>
  <si>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</si>
  <si>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</si>
  <si>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</si>
  <si>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</si>
  <si>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</si>
  <si>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</si>
  <si>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</si>
  <si>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</si>
  <si>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</si>
  <si>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</si>
  <si>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</si>
  <si>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</si>
  <si>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</si>
  <si>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</si>
  <si>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</si>
  <si>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</si>
  <si>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</si>
  <si>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</si>
  <si>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</si>
  <si>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</si>
  <si>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</si>
  <si>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</si>
  <si>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</si>
  <si>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</si>
  <si>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,0601</t>
  </si>
  <si>
    <t>,0602</t>
  </si>
  <si>
    <t>,0603</t>
  </si>
  <si>
    <t>,0604</t>
  </si>
  <si>
    <t>,0605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</si>
  <si>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</si>
  <si>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</si>
  <si>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</si>
  <si>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</si>
  <si>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</si>
  <si>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</si>
  <si>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</si>
  <si>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</si>
  <si>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</si>
  <si>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DON JUSTO</t>
  </si>
  <si>
    <t>JUSTO</t>
  </si>
  <si>
    <t>Victor Hugo Bello</t>
  </si>
  <si>
    <t>VENANCIO</t>
  </si>
  <si>
    <t>GABRIEL DOROTE</t>
  </si>
  <si>
    <t>REMISIONES DE     ENERO            2 0 1 6</t>
  </si>
  <si>
    <t xml:space="preserve"> F A C T U R A S       DE    E N E R O             2 0 1 6</t>
  </si>
  <si>
    <t>2016-01-02T09:30:47</t>
  </si>
  <si>
    <t>11335</t>
  </si>
  <si>
    <t>1872</t>
  </si>
  <si>
    <t>2016-01-02T09:31:31</t>
  </si>
  <si>
    <t>11336</t>
  </si>
  <si>
    <t>1911</t>
  </si>
  <si>
    <t>2016-01-02T09:34:40</t>
  </si>
  <si>
    <t>11337</t>
  </si>
  <si>
    <t>1790</t>
  </si>
  <si>
    <t>2016-01-02T09:35:15</t>
  </si>
  <si>
    <t>11338</t>
  </si>
  <si>
    <t>1810</t>
  </si>
  <si>
    <t>2016-01-02T09:35:53</t>
  </si>
  <si>
    <t>11339</t>
  </si>
  <si>
    <t>1830</t>
  </si>
  <si>
    <t>2016-01-02T09:36:48</t>
  </si>
  <si>
    <t>11340</t>
  </si>
  <si>
    <t>1850</t>
  </si>
  <si>
    <t>2016-01-02T09:37:54</t>
  </si>
  <si>
    <t>11341</t>
  </si>
  <si>
    <t>1617</t>
  </si>
  <si>
    <t>2016-01-02T09:38:26</t>
  </si>
  <si>
    <t>11342</t>
  </si>
  <si>
    <t>1749</t>
  </si>
  <si>
    <t>2016-01-02T09:39:01</t>
  </si>
  <si>
    <t>11343</t>
  </si>
  <si>
    <t>1650</t>
  </si>
  <si>
    <t>2016-01-02T09:40:39</t>
  </si>
  <si>
    <t>11344</t>
  </si>
  <si>
    <t>3735.58</t>
  </si>
  <si>
    <t>2016-01-02T09:43:39</t>
  </si>
  <si>
    <t>11345</t>
  </si>
  <si>
    <t>1774.5</t>
  </si>
  <si>
    <t>2016-01-02T09:45:32</t>
  </si>
  <si>
    <t>11346</t>
  </si>
  <si>
    <t>1980</t>
  </si>
  <si>
    <t>2016-01-02T09:46:40</t>
  </si>
  <si>
    <t>11347</t>
  </si>
  <si>
    <t>1800</t>
  </si>
  <si>
    <t>2016-01-02T09:47:18</t>
  </si>
  <si>
    <t>11348</t>
  </si>
  <si>
    <t>1710</t>
  </si>
  <si>
    <t>2016-01-02T09:48:31</t>
  </si>
  <si>
    <t>11349</t>
  </si>
  <si>
    <t>1960</t>
  </si>
  <si>
    <t>2016-01-02T09:49:13</t>
  </si>
  <si>
    <t>11350</t>
  </si>
  <si>
    <t>1947</t>
  </si>
  <si>
    <t>2016-01-02T09:50:10</t>
  </si>
  <si>
    <t>11351</t>
  </si>
  <si>
    <t>1890</t>
  </si>
  <si>
    <t>2016-01-02T10:01:24</t>
  </si>
  <si>
    <t>11352</t>
  </si>
  <si>
    <t>Guadalupe Gómez Soria</t>
  </si>
  <si>
    <t>8200</t>
  </si>
  <si>
    <t>2016-01-04T08:53:31</t>
  </si>
  <si>
    <t>11353</t>
  </si>
  <si>
    <t>1833</t>
  </si>
  <si>
    <t>2016-01-04T08:58:12</t>
  </si>
  <si>
    <t>11354</t>
  </si>
  <si>
    <t>2016-01-04T09:08:50</t>
  </si>
  <si>
    <t>11355</t>
  </si>
  <si>
    <t>1071.9</t>
  </si>
  <si>
    <t>2016-01-04T09:11:57</t>
  </si>
  <si>
    <t>11356</t>
  </si>
  <si>
    <t>1518</t>
  </si>
  <si>
    <t>2016-01-04T09:27:26</t>
  </si>
  <si>
    <t>11357</t>
  </si>
  <si>
    <t>1860</t>
  </si>
  <si>
    <t>2016-01-04T09:28:00</t>
  </si>
  <si>
    <t>11358</t>
  </si>
  <si>
    <t>1880</t>
  </si>
  <si>
    <t>2016-01-04T09:28:33</t>
  </si>
  <si>
    <t>11359</t>
  </si>
  <si>
    <t>1900</t>
  </si>
  <si>
    <t>2016-01-04T09:29:02</t>
  </si>
  <si>
    <t>11360</t>
  </si>
  <si>
    <t>1920</t>
  </si>
  <si>
    <t>2016-01-04T09:29:37</t>
  </si>
  <si>
    <t>11361</t>
  </si>
  <si>
    <t>1485</t>
  </si>
  <si>
    <t>2016-01-04T09:30:09</t>
  </si>
  <si>
    <t>11362</t>
  </si>
  <si>
    <t>1551</t>
  </si>
  <si>
    <t>2016-01-04T09:30:41</t>
  </si>
  <si>
    <t>11363</t>
  </si>
  <si>
    <t>2016-01-04T09:32:00</t>
  </si>
  <si>
    <t>11364</t>
  </si>
  <si>
    <t>3693.76</t>
  </si>
  <si>
    <t>2016-01-04T09:33:21</t>
  </si>
  <si>
    <t>11365</t>
  </si>
  <si>
    <t>2016-01-04T09:34:39</t>
  </si>
  <si>
    <t>11366</t>
  </si>
  <si>
    <t>2016-01-04T09:37:00</t>
  </si>
  <si>
    <t>11367</t>
  </si>
  <si>
    <t>1290</t>
  </si>
  <si>
    <t>2016-01-04T09:38:00</t>
  </si>
  <si>
    <t>11368</t>
  </si>
  <si>
    <t>2016-01-04T09:39:20</t>
  </si>
  <si>
    <t>11369</t>
  </si>
  <si>
    <t>2016-01-04T09:40:31</t>
  </si>
  <si>
    <t>11370</t>
  </si>
  <si>
    <t>1470</t>
  </si>
  <si>
    <t>2016-01-04T09:41:23</t>
  </si>
  <si>
    <t>11371</t>
  </si>
  <si>
    <t>2016-01-04T09:41:54</t>
  </si>
  <si>
    <t>11372</t>
  </si>
  <si>
    <t>2016-01-04T09:42:32</t>
  </si>
  <si>
    <t>11373</t>
  </si>
  <si>
    <t>1750.5</t>
  </si>
  <si>
    <t>2016-01-04T09:43:34</t>
  </si>
  <si>
    <t>11374</t>
  </si>
  <si>
    <t>2016-01-04T09:45:04</t>
  </si>
  <si>
    <t>11375</t>
  </si>
  <si>
    <t>1505</t>
  </si>
  <si>
    <t>2016-01-04T09:46:07</t>
  </si>
  <si>
    <t>11376</t>
  </si>
  <si>
    <t>1125</t>
  </si>
  <si>
    <t>2016-01-04T09:47:38</t>
  </si>
  <si>
    <t>11377</t>
  </si>
  <si>
    <t>11216.6</t>
  </si>
  <si>
    <t>2016-01-04T09:49:49</t>
  </si>
  <si>
    <t>11378</t>
  </si>
  <si>
    <t>2016-01-04T09:52:11</t>
  </si>
  <si>
    <t>11379</t>
  </si>
  <si>
    <t>13266.74</t>
  </si>
  <si>
    <t>2016-01-04T09:55:08</t>
  </si>
  <si>
    <t>11380</t>
  </si>
  <si>
    <t>2016-01-04T09:56:36</t>
  </si>
  <si>
    <t>11381</t>
  </si>
  <si>
    <t>2016-01-04T09:57:43</t>
  </si>
  <si>
    <t>11382</t>
  </si>
  <si>
    <t>2016-01-04T09:58:50</t>
  </si>
  <si>
    <t>11383</t>
  </si>
  <si>
    <t>1720</t>
  </si>
  <si>
    <t>2016-01-04T09:59:53</t>
  </si>
  <si>
    <t>11384</t>
  </si>
  <si>
    <t>860</t>
  </si>
  <si>
    <t>2016-01-04T10:00:52</t>
  </si>
  <si>
    <t>11385</t>
  </si>
  <si>
    <t>2016-01-04T10:02:54</t>
  </si>
  <si>
    <t>11386</t>
  </si>
  <si>
    <t>1950</t>
  </si>
  <si>
    <t>2016-01-04T10:04:04</t>
  </si>
  <si>
    <t>11387</t>
  </si>
  <si>
    <t>2016-01-04T10:06:01</t>
  </si>
  <si>
    <t>11388</t>
  </si>
  <si>
    <t>Doroteo Otlica Gabriel</t>
  </si>
  <si>
    <t>40521.2</t>
  </si>
  <si>
    <t>2016-01-04T10:07:03</t>
  </si>
  <si>
    <t>11389</t>
  </si>
  <si>
    <t>10847.2</t>
  </si>
  <si>
    <t>2016-01-04T10:43:01</t>
  </si>
  <si>
    <t>11390</t>
  </si>
  <si>
    <t>15164.25</t>
  </si>
  <si>
    <t>2016-01-04T14:01:11</t>
  </si>
  <si>
    <t>11391</t>
  </si>
  <si>
    <t>7378.8</t>
  </si>
  <si>
    <t>2016-01-04T14:56:57</t>
  </si>
  <si>
    <t>11392</t>
  </si>
  <si>
    <t>9675.56</t>
  </si>
  <si>
    <t>2016-01-04T14:57:33</t>
  </si>
  <si>
    <t>11393</t>
  </si>
  <si>
    <t>2685.08</t>
  </si>
  <si>
    <t>2016-01-04T15:12:44</t>
  </si>
  <si>
    <t>11394</t>
  </si>
  <si>
    <t>Rocha Pérez Fco Javier</t>
  </si>
  <si>
    <t>4042</t>
  </si>
  <si>
    <t>2016-01-04T21:24:15</t>
  </si>
  <si>
    <t>11395</t>
  </si>
  <si>
    <t>2920</t>
  </si>
  <si>
    <t>2016-01-04T21:31:22</t>
  </si>
  <si>
    <t>11396</t>
  </si>
  <si>
    <t>1000</t>
  </si>
  <si>
    <t>2016-01-05T00:24:56</t>
  </si>
  <si>
    <t>11397</t>
  </si>
  <si>
    <t>700</t>
  </si>
  <si>
    <t>2016-01-05T09:48:23</t>
  </si>
  <si>
    <t>11398</t>
  </si>
  <si>
    <t>4977.6</t>
  </si>
  <si>
    <t>2016-01-05T09:55:19</t>
  </si>
  <si>
    <t>11399</t>
  </si>
  <si>
    <t>18935.75</t>
  </si>
  <si>
    <t>2016-01-05T11:05:55</t>
  </si>
  <si>
    <t>11400</t>
  </si>
  <si>
    <t>1716</t>
  </si>
  <si>
    <t>2016-01-05T11:06:47</t>
  </si>
  <si>
    <t>11401</t>
  </si>
  <si>
    <t>2016-01-05T11:09:34</t>
  </si>
  <si>
    <t>11402</t>
  </si>
  <si>
    <t>1510.96</t>
  </si>
  <si>
    <t>2016-01-05T11:10:54</t>
  </si>
  <si>
    <t>11403</t>
  </si>
  <si>
    <t>1840</t>
  </si>
  <si>
    <t>2016-01-05T11:11:31</t>
  </si>
  <si>
    <t>11404</t>
  </si>
  <si>
    <t>2016-01-05T11:12:06</t>
  </si>
  <si>
    <t>11405</t>
  </si>
  <si>
    <t>2016-01-05T11:12:54</t>
  </si>
  <si>
    <t>11406</t>
  </si>
  <si>
    <t>2016-01-05T11:47:20</t>
  </si>
  <si>
    <t>11407</t>
  </si>
  <si>
    <t>1649.67</t>
  </si>
  <si>
    <t>2016-01-05T11:48:02</t>
  </si>
  <si>
    <t>11408</t>
  </si>
  <si>
    <t>1782</t>
  </si>
  <si>
    <t>2016-01-05T11:48:59</t>
  </si>
  <si>
    <t>11409</t>
  </si>
  <si>
    <t>1833.15</t>
  </si>
  <si>
    <t>2016-01-05T11:59:06</t>
  </si>
  <si>
    <t>11410</t>
  </si>
  <si>
    <t>111435.39</t>
  </si>
  <si>
    <t>2016-01-05T12:01:07</t>
  </si>
  <si>
    <t>11411</t>
  </si>
  <si>
    <t>2016-01-05T12:02:11</t>
  </si>
  <si>
    <t>11412</t>
  </si>
  <si>
    <t>1876</t>
  </si>
  <si>
    <t>2016-01-05T12:03:28</t>
  </si>
  <si>
    <t>11413</t>
  </si>
  <si>
    <t>1809</t>
  </si>
  <si>
    <t>2016-01-05T12:04:03</t>
  </si>
  <si>
    <t>11414</t>
  </si>
  <si>
    <t>891.1</t>
  </si>
  <si>
    <t>2016-01-05T12:05:03</t>
  </si>
  <si>
    <t>11415</t>
  </si>
  <si>
    <t>1558</t>
  </si>
  <si>
    <t>2016-01-05T12:05:56</t>
  </si>
  <si>
    <t>11416</t>
  </si>
  <si>
    <t>1804</t>
  </si>
  <si>
    <t>2016-01-05T12:06:28</t>
  </si>
  <si>
    <t>11417</t>
  </si>
  <si>
    <t>1664.6</t>
  </si>
  <si>
    <t>2016-01-05T12:08:17</t>
  </si>
  <si>
    <t>11418</t>
  </si>
  <si>
    <t>772.2</t>
  </si>
  <si>
    <t>2016-01-05T12:09:09</t>
  </si>
  <si>
    <t>11419</t>
  </si>
  <si>
    <t>629</t>
  </si>
  <si>
    <t>2016-01-05T12:10:26</t>
  </si>
  <si>
    <t>11420</t>
  </si>
  <si>
    <t>1264</t>
  </si>
  <si>
    <t>2016-01-05T12:11:57</t>
  </si>
  <si>
    <t>11421</t>
  </si>
  <si>
    <t>187</t>
  </si>
  <si>
    <t>2016-01-05T12:18:52</t>
  </si>
  <si>
    <t>11422</t>
  </si>
  <si>
    <t>2016-01-05T12:22:14</t>
  </si>
  <si>
    <t>11423</t>
  </si>
  <si>
    <t>2016-01-05T12:24:13</t>
  </si>
  <si>
    <t>11424</t>
  </si>
  <si>
    <t>2016-01-05T12:24:51</t>
  </si>
  <si>
    <t>11425</t>
  </si>
  <si>
    <t>1683</t>
  </si>
  <si>
    <t>2016-01-05T12:27:00</t>
  </si>
  <si>
    <t>11426</t>
  </si>
  <si>
    <t>1866.48</t>
  </si>
  <si>
    <t>2016-01-05T12:27:47</t>
  </si>
  <si>
    <t>11427</t>
  </si>
  <si>
    <t>1466.52</t>
  </si>
  <si>
    <t>2016-01-05T12:28:26</t>
  </si>
  <si>
    <t>11428</t>
  </si>
  <si>
    <t>299999.83</t>
  </si>
  <si>
    <t>2016-01-05T12:29:36</t>
  </si>
  <si>
    <t>11429</t>
  </si>
  <si>
    <t>2016-01-05T12:30:39</t>
  </si>
  <si>
    <t>11430</t>
  </si>
  <si>
    <t>2016-01-05T12:32:08</t>
  </si>
  <si>
    <t>11431</t>
  </si>
  <si>
    <t>2016-01-05T12:33:23</t>
  </si>
  <si>
    <t>11432</t>
  </si>
  <si>
    <t>2016-01-05T12:39:19</t>
  </si>
  <si>
    <t>11433</t>
  </si>
  <si>
    <t>2016-01-05T12:43:27</t>
  </si>
  <si>
    <t>11434</t>
  </si>
  <si>
    <t>Flores Tlacuahuac Erik</t>
  </si>
  <si>
    <t>23587.2</t>
  </si>
  <si>
    <t>2016-01-05T12:45:04</t>
  </si>
  <si>
    <t>11435</t>
  </si>
  <si>
    <t>1584.4</t>
  </si>
  <si>
    <t>2016-01-05T12:47:48</t>
  </si>
  <si>
    <t>11436</t>
  </si>
  <si>
    <t>3292.4</t>
  </si>
  <si>
    <t>2016-01-05T12:48:54</t>
  </si>
  <si>
    <t>11437</t>
  </si>
  <si>
    <t>2066</t>
  </si>
  <si>
    <t>2016-01-05T13:51:43</t>
  </si>
  <si>
    <t>11438</t>
  </si>
  <si>
    <t>1635</t>
  </si>
  <si>
    <t>2016-01-05T15:14:36</t>
  </si>
  <si>
    <t>11439</t>
  </si>
  <si>
    <t>GRUPO CARNICO AMERICA S.A. DE C.V.</t>
  </si>
  <si>
    <t>97387.5</t>
  </si>
  <si>
    <t>2016-01-05T16:39:20</t>
  </si>
  <si>
    <t>11440</t>
  </si>
  <si>
    <t>28834.8</t>
  </si>
  <si>
    <t>2016-01-05T16:41:51</t>
  </si>
  <si>
    <t>11441</t>
  </si>
  <si>
    <t>13882.2</t>
  </si>
  <si>
    <t>2016-01-05T16:43:54</t>
  </si>
  <si>
    <t>11442</t>
  </si>
  <si>
    <t>56919.1</t>
  </si>
  <si>
    <t>2016-01-05T16:47:22</t>
  </si>
  <si>
    <t>11443</t>
  </si>
  <si>
    <t>19052</t>
  </si>
  <si>
    <t>2016-01-05T16:50:22</t>
  </si>
  <si>
    <t>11444</t>
  </si>
  <si>
    <t>9954.8</t>
  </si>
  <si>
    <t>2016-01-05T17:00:21</t>
  </si>
  <si>
    <t>11445</t>
  </si>
  <si>
    <t>23830.4</t>
  </si>
  <si>
    <t>2016-01-05T17:09:19</t>
  </si>
  <si>
    <t>11446</t>
  </si>
  <si>
    <t>27157.7</t>
  </si>
  <si>
    <t>2016-01-05T17:11:22</t>
  </si>
  <si>
    <t>11447</t>
  </si>
  <si>
    <t>19451.1</t>
  </si>
  <si>
    <t>2016-01-05T17:23:24</t>
  </si>
  <si>
    <t>11448</t>
  </si>
  <si>
    <t>796.4</t>
  </si>
  <si>
    <t>2016-01-05T17:25:28</t>
  </si>
  <si>
    <t>11449</t>
  </si>
  <si>
    <t>1760</t>
  </si>
  <si>
    <t>2016-01-05T17:26:53</t>
  </si>
  <si>
    <t>11450</t>
  </si>
  <si>
    <t>1764.4</t>
  </si>
  <si>
    <t>2016-01-05T17:30:35</t>
  </si>
  <si>
    <t>11451</t>
  </si>
  <si>
    <t>2016-01-05T17:35:26</t>
  </si>
  <si>
    <t>11452</t>
  </si>
  <si>
    <t>52711.9</t>
  </si>
  <si>
    <t>2016-01-05T17:38:35</t>
  </si>
  <si>
    <t>11453</t>
  </si>
  <si>
    <t>23997.6</t>
  </si>
  <si>
    <t>2016-01-06T11:10:51</t>
  </si>
  <si>
    <t>11454</t>
  </si>
  <si>
    <t>1794</t>
  </si>
  <si>
    <t>2016-01-06T11:11:29</t>
  </si>
  <si>
    <t>11455</t>
  </si>
  <si>
    <t>2016-01-06T11:17:15</t>
  </si>
  <si>
    <t>11456</t>
  </si>
  <si>
    <t>37257.92</t>
  </si>
  <si>
    <t>2016-01-06T11:24:35</t>
  </si>
  <si>
    <t>11457</t>
  </si>
  <si>
    <t>2016-01-06T11:26:20</t>
  </si>
  <si>
    <t>11458</t>
  </si>
  <si>
    <t>2016-01-06T11:27:02</t>
  </si>
  <si>
    <t>11459</t>
  </si>
  <si>
    <t>1940</t>
  </si>
  <si>
    <t>2016-01-06T11:27:40</t>
  </si>
  <si>
    <t>11460</t>
  </si>
  <si>
    <t>1930</t>
  </si>
  <si>
    <t>2016-01-06T11:28:52</t>
  </si>
  <si>
    <t>11461</t>
  </si>
  <si>
    <t>2016-01-06T11:29:29</t>
  </si>
  <si>
    <t>11462</t>
  </si>
  <si>
    <t>2016-01-06T11:30:39</t>
  </si>
  <si>
    <t>11463</t>
  </si>
  <si>
    <t>1584</t>
  </si>
  <si>
    <t>2016-01-06T11:33:43</t>
  </si>
  <si>
    <t>11464</t>
  </si>
  <si>
    <t>4242.42</t>
  </si>
  <si>
    <t>2016-01-06T11:47:02</t>
  </si>
  <si>
    <t>11465</t>
  </si>
  <si>
    <t>97673.39</t>
  </si>
  <si>
    <t>2016-01-06T12:19:10</t>
  </si>
  <si>
    <t>11466</t>
  </si>
  <si>
    <t>1755</t>
  </si>
  <si>
    <t>2016-01-06T12:26:43</t>
  </si>
  <si>
    <t>11467</t>
  </si>
  <si>
    <t>2016-01-06T12:27:33</t>
  </si>
  <si>
    <t>11468</t>
  </si>
  <si>
    <t>2016-01-06T12:28:11</t>
  </si>
  <si>
    <t>11469</t>
  </si>
  <si>
    <t>1620</t>
  </si>
  <si>
    <t>2016-01-06T12:29:44</t>
  </si>
  <si>
    <t>11470</t>
  </si>
  <si>
    <t>2016-01-06T12:39:01</t>
  </si>
  <si>
    <t>11471</t>
  </si>
  <si>
    <t>1197</t>
  </si>
  <si>
    <t>2016-01-06T12:42:48</t>
  </si>
  <si>
    <t>11472</t>
  </si>
  <si>
    <t>21948.8</t>
  </si>
  <si>
    <t>2016-01-06T13:57:01</t>
  </si>
  <si>
    <t>11473</t>
  </si>
  <si>
    <t>2937.48</t>
  </si>
  <si>
    <t>2016-01-06T14:09:46</t>
  </si>
  <si>
    <t>11474</t>
  </si>
  <si>
    <t>La Iglesia de Jesucristo de los Santos de los Últimos Días en México A.R.</t>
  </si>
  <si>
    <t>8500</t>
  </si>
  <si>
    <t>2016-01-06T14:18:11</t>
  </si>
  <si>
    <t>11475</t>
  </si>
  <si>
    <t>1995</t>
  </si>
  <si>
    <t>2016-01-06T14:19:49</t>
  </si>
  <si>
    <t>11476</t>
  </si>
  <si>
    <t>2016-01-06T14:20:35</t>
  </si>
  <si>
    <t>11477</t>
  </si>
  <si>
    <t>2016-01-06T14:21:16</t>
  </si>
  <si>
    <t>11478</t>
  </si>
  <si>
    <t>2016-01-06T14:22:15</t>
  </si>
  <si>
    <t>11479</t>
  </si>
  <si>
    <t>2016-01-06T14:23:38</t>
  </si>
  <si>
    <t>11480</t>
  </si>
  <si>
    <t>1512</t>
  </si>
  <si>
    <t>2016-01-06T14:28:51</t>
  </si>
  <si>
    <t>11481</t>
  </si>
  <si>
    <t>Flores Espidio Javier</t>
  </si>
  <si>
    <t>17125.5</t>
  </si>
  <si>
    <t>2016-01-06T14:31:39</t>
  </si>
  <si>
    <t>11482</t>
  </si>
  <si>
    <t>17998.4</t>
  </si>
  <si>
    <t>2016-01-06T15:40:41</t>
  </si>
  <si>
    <t>11483</t>
  </si>
  <si>
    <t>5425</t>
  </si>
  <si>
    <t>2016-01-06T15:45:58</t>
  </si>
  <si>
    <t>11484</t>
  </si>
  <si>
    <t>18550</t>
  </si>
  <si>
    <t>2016-01-07T10:00:19</t>
  </si>
  <si>
    <t>11485</t>
  </si>
  <si>
    <t>17278</t>
  </si>
  <si>
    <t>2016-01-07T10:05:56</t>
  </si>
  <si>
    <t>11486</t>
  </si>
  <si>
    <t>2016-01-07T10:19:45</t>
  </si>
  <si>
    <t>11487</t>
  </si>
  <si>
    <t>1772.16</t>
  </si>
  <si>
    <t>2016-01-07T10:26:33</t>
  </si>
  <si>
    <t>11488</t>
  </si>
  <si>
    <t>1932</t>
  </si>
  <si>
    <t>2016-01-07T10:27:39</t>
  </si>
  <si>
    <t>11489</t>
  </si>
  <si>
    <t>1870</t>
  </si>
  <si>
    <t>2016-01-07T10:28:31</t>
  </si>
  <si>
    <t>11490</t>
  </si>
  <si>
    <t>2016-01-07T10:29:08</t>
  </si>
  <si>
    <t>11491</t>
  </si>
  <si>
    <t>2016-01-07T10:29:41</t>
  </si>
  <si>
    <t>11492</t>
  </si>
  <si>
    <t>2016-01-07T10:30:15</t>
  </si>
  <si>
    <t>11493</t>
  </si>
  <si>
    <t>2016-01-07T10:30:46</t>
  </si>
  <si>
    <t>11494</t>
  </si>
  <si>
    <t>2016-01-07T10:31:19</t>
  </si>
  <si>
    <t>11495</t>
  </si>
  <si>
    <t>2016-01-07T10:32:45</t>
  </si>
  <si>
    <t>11496</t>
  </si>
  <si>
    <t>2016-01-07T10:33:55</t>
  </si>
  <si>
    <t>11497</t>
  </si>
  <si>
    <t>2016-01-07T10:34:55</t>
  </si>
  <si>
    <t>11498</t>
  </si>
  <si>
    <t>2016-01-07T10:35:48</t>
  </si>
  <si>
    <t>11499</t>
  </si>
  <si>
    <t>1935</t>
  </si>
  <si>
    <t>2016-01-07T10:38:20</t>
  </si>
  <si>
    <t>11500</t>
  </si>
  <si>
    <t>2016-01-07T11:43:05</t>
  </si>
  <si>
    <t>11501</t>
  </si>
  <si>
    <t>3917.7</t>
  </si>
  <si>
    <t>2016-01-07T13:48:56</t>
  </si>
  <si>
    <t>11502</t>
  </si>
  <si>
    <t>16500</t>
  </si>
  <si>
    <t>2016-01-08T08:57:32</t>
  </si>
  <si>
    <t>11503</t>
  </si>
  <si>
    <t>11613.2</t>
  </si>
  <si>
    <t>2016-01-08T09:00:47</t>
  </si>
  <si>
    <t>11504</t>
  </si>
  <si>
    <t>33609.7</t>
  </si>
  <si>
    <t>2016-01-08T09:24:20</t>
  </si>
  <si>
    <t>11505</t>
  </si>
  <si>
    <t>1560</t>
  </si>
  <si>
    <t>2016-01-08T09:25:27</t>
  </si>
  <si>
    <t>11506</t>
  </si>
  <si>
    <t>1677</t>
  </si>
  <si>
    <t>2016-01-08T09:29:58</t>
  </si>
  <si>
    <t>11507</t>
  </si>
  <si>
    <t>2016-01-08T09:30:33</t>
  </si>
  <si>
    <t>11508</t>
  </si>
  <si>
    <t>2016-01-08T09:31:09</t>
  </si>
  <si>
    <t>11509</t>
  </si>
  <si>
    <t>1530</t>
  </si>
  <si>
    <t>2016-01-08T09:32:46</t>
  </si>
  <si>
    <t>11510</t>
  </si>
  <si>
    <t>1594.6</t>
  </si>
  <si>
    <t>2016-01-08T09:34:05</t>
  </si>
  <si>
    <t>11511</t>
  </si>
  <si>
    <t>2016-01-08T09:40:04</t>
  </si>
  <si>
    <t>11512</t>
  </si>
  <si>
    <t>2016-01-08T09:41:18</t>
  </si>
  <si>
    <t>11513</t>
  </si>
  <si>
    <t>2016-01-08T09:43:26</t>
  </si>
  <si>
    <t>11514</t>
  </si>
  <si>
    <t>2016-01-08T09:44:48</t>
  </si>
  <si>
    <t>11515</t>
  </si>
  <si>
    <t>2016-01-08T09:46:04</t>
  </si>
  <si>
    <t>11516</t>
  </si>
  <si>
    <t>2016-01-08T09:47:04</t>
  </si>
  <si>
    <t>11517</t>
  </si>
  <si>
    <t>2016-01-08T09:47:48</t>
  </si>
  <si>
    <t>11518</t>
  </si>
  <si>
    <t>2016-01-08T09:48:54</t>
  </si>
  <si>
    <t>11519</t>
  </si>
  <si>
    <t>2016-01-08T09:49:40</t>
  </si>
  <si>
    <t>11520</t>
  </si>
  <si>
    <t>2016-01-08T09:50:06</t>
  </si>
  <si>
    <t>11521</t>
  </si>
  <si>
    <t>2016-01-08T09:50:44</t>
  </si>
  <si>
    <t>11522</t>
  </si>
  <si>
    <t>2016-01-08T09:51:18</t>
  </si>
  <si>
    <t>11523</t>
  </si>
  <si>
    <t>2016-01-08T09:51:50</t>
  </si>
  <si>
    <t>11524</t>
  </si>
  <si>
    <t>2016-01-08T09:52:24</t>
  </si>
  <si>
    <t>11525</t>
  </si>
  <si>
    <t>2016-01-08T09:57:45</t>
  </si>
  <si>
    <t>11526</t>
  </si>
  <si>
    <t>2016-01-08T09:58:29</t>
  </si>
  <si>
    <t>11527</t>
  </si>
  <si>
    <t>2016-01-08T10:00:08</t>
  </si>
  <si>
    <t>11528</t>
  </si>
  <si>
    <t>2016-01-08T10:31:22</t>
  </si>
  <si>
    <t>11529</t>
  </si>
  <si>
    <t>7908.6</t>
  </si>
  <si>
    <t>2016-01-08T10:41:07</t>
  </si>
  <si>
    <t>11530</t>
  </si>
  <si>
    <t>10486.4</t>
  </si>
  <si>
    <t>2016-01-08T10:47:52</t>
  </si>
  <si>
    <t>11531</t>
  </si>
  <si>
    <t>4812.4</t>
  </si>
  <si>
    <t>2016-01-08T10:50:51</t>
  </si>
  <si>
    <t>11532</t>
  </si>
  <si>
    <t>58954.4</t>
  </si>
  <si>
    <t>2016-01-08T11:32:22</t>
  </si>
  <si>
    <t>11533</t>
  </si>
  <si>
    <t>20458.78</t>
  </si>
  <si>
    <t>2016-01-09T09:51:18</t>
  </si>
  <si>
    <t>11534</t>
  </si>
  <si>
    <t>13095.4</t>
  </si>
  <si>
    <t>2016-01-09T10:12:00</t>
  </si>
  <si>
    <t>11535</t>
  </si>
  <si>
    <t>596.4</t>
  </si>
  <si>
    <t>2016-01-09T10:13:20</t>
  </si>
  <si>
    <t>11536</t>
  </si>
  <si>
    <t>2577.2</t>
  </si>
  <si>
    <t>2016-01-09T10:15:24</t>
  </si>
  <si>
    <t>11537</t>
  </si>
  <si>
    <t>23426</t>
  </si>
  <si>
    <t>2016-01-09T10:16:09</t>
  </si>
  <si>
    <t>11538</t>
  </si>
  <si>
    <t>1047.2</t>
  </si>
  <si>
    <t>2016-01-09T10:16:52</t>
  </si>
  <si>
    <t>11539</t>
  </si>
  <si>
    <t>3338.8</t>
  </si>
  <si>
    <t>2016-01-09T10:35:16</t>
  </si>
  <si>
    <t>11540</t>
  </si>
  <si>
    <t>1927.2</t>
  </si>
  <si>
    <t>2016-01-09T10:36:51</t>
  </si>
  <si>
    <t>11541</t>
  </si>
  <si>
    <t>555</t>
  </si>
  <si>
    <t>2016-01-09T10:38:03</t>
  </si>
  <si>
    <t>11542</t>
  </si>
  <si>
    <t>1641.5</t>
  </si>
  <si>
    <t>2016-01-09T10:39:04</t>
  </si>
  <si>
    <t>11543</t>
  </si>
  <si>
    <t>1360.1</t>
  </si>
  <si>
    <t>2016-01-09T10:39:44</t>
  </si>
  <si>
    <t>11544</t>
  </si>
  <si>
    <t>1206</t>
  </si>
  <si>
    <t>2016-01-09T10:41:14</t>
  </si>
  <si>
    <t>11545</t>
  </si>
  <si>
    <t>2016-01-09T10:42:05</t>
  </si>
  <si>
    <t>11546</t>
  </si>
  <si>
    <t>1371.6</t>
  </si>
  <si>
    <t>2016-01-09T10:47:05</t>
  </si>
  <si>
    <t>11547</t>
  </si>
  <si>
    <t>1610</t>
  </si>
  <si>
    <t>2016-01-09T10:47:59</t>
  </si>
  <si>
    <t>11548</t>
  </si>
  <si>
    <t>1398.4</t>
  </si>
  <si>
    <t>2016-01-09T10:48:29</t>
  </si>
  <si>
    <t>11549</t>
  </si>
  <si>
    <t>1076.4</t>
  </si>
  <si>
    <t>2016-01-09T10:50:47</t>
  </si>
  <si>
    <t>11550</t>
  </si>
  <si>
    <t>5529.6</t>
  </si>
  <si>
    <t>2016-01-09T11:09:17</t>
  </si>
  <si>
    <t>11551</t>
  </si>
  <si>
    <t>1505.4</t>
  </si>
  <si>
    <t>2016-01-09T11:10:18</t>
  </si>
  <si>
    <t>11552</t>
  </si>
  <si>
    <t>1386</t>
  </si>
  <si>
    <t>2016-01-09T11:11:39</t>
  </si>
  <si>
    <t>11553</t>
  </si>
  <si>
    <t>1320</t>
  </si>
  <si>
    <t>2016-01-09T11:12:34</t>
  </si>
  <si>
    <t>11554</t>
  </si>
  <si>
    <t>1438.8</t>
  </si>
  <si>
    <t>2016-01-09T11:13:17</t>
  </si>
  <si>
    <t>11555</t>
  </si>
  <si>
    <t>1508.7</t>
  </si>
  <si>
    <t>2016-01-09T11:14:24</t>
  </si>
  <si>
    <t>11556</t>
  </si>
  <si>
    <t>1057.5</t>
  </si>
  <si>
    <t>2016-01-09T12:01:13</t>
  </si>
  <si>
    <t>11557</t>
  </si>
  <si>
    <t>2016-01-09T13:01:10</t>
  </si>
  <si>
    <t>11558</t>
  </si>
  <si>
    <t>2016-01-09T13:02:49</t>
  </si>
  <si>
    <t>11559</t>
  </si>
  <si>
    <t>2016-01-09T13:03:59</t>
  </si>
  <si>
    <t>11560</t>
  </si>
  <si>
    <t>2016-01-09T13:04:59</t>
  </si>
  <si>
    <t>11561</t>
  </si>
  <si>
    <t>2016-01-09T13:21:25</t>
  </si>
  <si>
    <t>11562</t>
  </si>
  <si>
    <t>2016-01-09T13:23:04</t>
  </si>
  <si>
    <t>11563</t>
  </si>
  <si>
    <t>2016-01-09T13:23:48</t>
  </si>
  <si>
    <t>11564</t>
  </si>
  <si>
    <t>1970</t>
  </si>
  <si>
    <t>2016-01-09T23:11:04</t>
  </si>
  <si>
    <t>11565</t>
  </si>
  <si>
    <t>2016-01-09T23:58:39</t>
  </si>
  <si>
    <t>11566</t>
  </si>
  <si>
    <t>2016-01-11T09:04:07</t>
  </si>
  <si>
    <t>11567</t>
  </si>
  <si>
    <t>2016-01-11T09:05:10</t>
  </si>
  <si>
    <t>11568</t>
  </si>
  <si>
    <t>2016-01-11T09:07:26</t>
  </si>
  <si>
    <t>11569</t>
  </si>
  <si>
    <t>2016-01-11T09:08:19</t>
  </si>
  <si>
    <t>11570</t>
  </si>
  <si>
    <t>1922.31</t>
  </si>
  <si>
    <t>2016-01-11T09:09:36</t>
  </si>
  <si>
    <t>11571</t>
  </si>
  <si>
    <t>845.46</t>
  </si>
  <si>
    <t>2016-01-11T09:21:18</t>
  </si>
  <si>
    <t>11572</t>
  </si>
  <si>
    <t>23087.3</t>
  </si>
  <si>
    <t>2016-01-11T09:23:37</t>
  </si>
  <si>
    <t>11573</t>
  </si>
  <si>
    <t>11319.9</t>
  </si>
  <si>
    <t>2016-01-11T09:25:39</t>
  </si>
  <si>
    <t>11574</t>
  </si>
  <si>
    <t>31313</t>
  </si>
  <si>
    <t>2016-01-11T09:31:19</t>
  </si>
  <si>
    <t>11575</t>
  </si>
  <si>
    <t>5867.17</t>
  </si>
  <si>
    <t>2016-01-11T09:34:19</t>
  </si>
  <si>
    <t>11576</t>
  </si>
  <si>
    <t>2016-01-11T09:36:57</t>
  </si>
  <si>
    <t>11578</t>
  </si>
  <si>
    <t>2016-01-11T09:37:32</t>
  </si>
  <si>
    <t>11579</t>
  </si>
  <si>
    <t>2016-01-11T09:38:00</t>
  </si>
  <si>
    <t>11580</t>
  </si>
  <si>
    <t>1910</t>
  </si>
  <si>
    <t>2016-01-11T09:38:41</t>
  </si>
  <si>
    <t>11581</t>
  </si>
  <si>
    <t>2016-01-11T09:39:25</t>
  </si>
  <si>
    <t>11582</t>
  </si>
  <si>
    <t>1848</t>
  </si>
  <si>
    <t>2016-01-11T09:41:11</t>
  </si>
  <si>
    <t>11583</t>
  </si>
  <si>
    <t>1864.5</t>
  </si>
  <si>
    <t>2016-01-11T09:43:01</t>
  </si>
  <si>
    <t>11584</t>
  </si>
  <si>
    <t>30132.8</t>
  </si>
  <si>
    <t>2016-01-11T09:45:57</t>
  </si>
  <si>
    <t>11585</t>
  </si>
  <si>
    <t>2016-01-11T09:56:05</t>
  </si>
  <si>
    <t>11586</t>
  </si>
  <si>
    <t>1993.29</t>
  </si>
  <si>
    <t>2016-01-11T10:01:23</t>
  </si>
  <si>
    <t>11587</t>
  </si>
  <si>
    <t>2016-01-11T10:04:50</t>
  </si>
  <si>
    <t>11588</t>
  </si>
  <si>
    <t>2016-01-11T10:25:51</t>
  </si>
  <si>
    <t>11589</t>
  </si>
  <si>
    <t>2016-01-11T10:47:55</t>
  </si>
  <si>
    <t>11590</t>
  </si>
  <si>
    <t>943</t>
  </si>
  <si>
    <t>2016-01-11T10:49:01</t>
  </si>
  <si>
    <t>11591</t>
  </si>
  <si>
    <t>2016-01-11T10:53:02</t>
  </si>
  <si>
    <t>11592</t>
  </si>
  <si>
    <t>2016-01-11T10:54:29</t>
  </si>
  <si>
    <t>11593</t>
  </si>
  <si>
    <t>2016-01-11T10:55:42</t>
  </si>
  <si>
    <t>11594</t>
  </si>
  <si>
    <t>1804.95</t>
  </si>
  <si>
    <t>2016-01-11T11:05:19</t>
  </si>
  <si>
    <t>11595</t>
  </si>
  <si>
    <t>2016-01-11T11:07:48</t>
  </si>
  <si>
    <t>11596</t>
  </si>
  <si>
    <t xml:space="preserve">Meneses Cervantes Ana Line </t>
  </si>
  <si>
    <t>2016-01-11T11:28:32</t>
  </si>
  <si>
    <t>11597</t>
  </si>
  <si>
    <t>2016-01-11T11:34:07</t>
  </si>
  <si>
    <t>11598</t>
  </si>
  <si>
    <t>2016-01-11T11:36:21</t>
  </si>
  <si>
    <t>11599</t>
  </si>
  <si>
    <t>2016-01-11T11:37:53</t>
  </si>
  <si>
    <t>11600</t>
  </si>
  <si>
    <t>2016-01-11T11:39:19</t>
  </si>
  <si>
    <t>11601</t>
  </si>
  <si>
    <t>2016-01-11T12:17:50</t>
  </si>
  <si>
    <t>11602</t>
  </si>
  <si>
    <t>1000.8</t>
  </si>
  <si>
    <t>2016-01-12T09:06:52</t>
  </si>
  <si>
    <t>11603</t>
  </si>
  <si>
    <t>2016-01-12T09:08:13</t>
  </si>
  <si>
    <t>11604</t>
  </si>
  <si>
    <t>2016-01-12T09:10:45</t>
  </si>
  <si>
    <t>11605</t>
  </si>
  <si>
    <t>1462</t>
  </si>
  <si>
    <t>2016-01-12T09:11:51</t>
  </si>
  <si>
    <t>11606</t>
  </si>
  <si>
    <t>2016-01-12T09:12:30</t>
  </si>
  <si>
    <t>11607</t>
  </si>
  <si>
    <t>2016-01-12T09:13:13</t>
  </si>
  <si>
    <t>11608</t>
  </si>
  <si>
    <t>2016-01-12T09:13:50</t>
  </si>
  <si>
    <t>11609</t>
  </si>
  <si>
    <t>1990</t>
  </si>
  <si>
    <t>2016-01-12T09:14:47</t>
  </si>
  <si>
    <t>11610</t>
  </si>
  <si>
    <t>1188</t>
  </si>
  <si>
    <t>2016-01-12T09:15:24</t>
  </si>
  <si>
    <t>11611</t>
  </si>
  <si>
    <t>2016-01-12T09:16:18</t>
  </si>
  <si>
    <t>11612</t>
  </si>
  <si>
    <t>1910.7</t>
  </si>
  <si>
    <t>2016-01-12T09:17:51</t>
  </si>
  <si>
    <t>11613</t>
  </si>
  <si>
    <t>2016-01-12T09:18:46</t>
  </si>
  <si>
    <t>11614</t>
  </si>
  <si>
    <t>2016-01-12T09:19:32</t>
  </si>
  <si>
    <t>11615</t>
  </si>
  <si>
    <t>2016-01-12T09:23:22</t>
  </si>
  <si>
    <t>11616</t>
  </si>
  <si>
    <t>1602</t>
  </si>
  <si>
    <t>2016-01-12T09:25:46</t>
  </si>
  <si>
    <t>11617</t>
  </si>
  <si>
    <t>2016-01-12T09:26:40</t>
  </si>
  <si>
    <t>11618</t>
  </si>
  <si>
    <t>1577.4</t>
  </si>
  <si>
    <t>2016-01-12T09:27:56</t>
  </si>
  <si>
    <t>11619</t>
  </si>
  <si>
    <t>2016-01-12T09:40:37</t>
  </si>
  <si>
    <t>11620</t>
  </si>
  <si>
    <t>2016-01-12T09:42:01</t>
  </si>
  <si>
    <t>11621</t>
  </si>
  <si>
    <t>2016-01-12T09:42:49</t>
  </si>
  <si>
    <t>11622</t>
  </si>
  <si>
    <t>1672</t>
  </si>
  <si>
    <t>2016-01-12T09:44:33</t>
  </si>
  <si>
    <t>11623</t>
  </si>
  <si>
    <t>1446.48</t>
  </si>
  <si>
    <t>2016-01-12T11:39:50</t>
  </si>
  <si>
    <t>11624</t>
  </si>
  <si>
    <t>2016-01-12T11:40:56</t>
  </si>
  <si>
    <t>11625</t>
  </si>
  <si>
    <t>2016-01-12T11:42:02</t>
  </si>
  <si>
    <t>11626</t>
  </si>
  <si>
    <t>2016-01-12T11:43:42</t>
  </si>
  <si>
    <t>11627</t>
  </si>
  <si>
    <t>2016-01-12T11:45:15</t>
  </si>
  <si>
    <t>11628</t>
  </si>
  <si>
    <t>2016-01-12T12:40:38</t>
  </si>
  <si>
    <t>11629</t>
  </si>
  <si>
    <t>16666.8</t>
  </si>
  <si>
    <t>2016-01-12T12:47:46</t>
  </si>
  <si>
    <t>11630</t>
  </si>
  <si>
    <t>804</t>
  </si>
  <si>
    <t>2016-01-12T12:49:16</t>
  </si>
  <si>
    <t>11631</t>
  </si>
  <si>
    <t>3820.2</t>
  </si>
  <si>
    <t>2016-01-12T12:50:29</t>
  </si>
  <si>
    <t>11632</t>
  </si>
  <si>
    <t>824.8</t>
  </si>
  <si>
    <t>2016-01-12T13:18:35</t>
  </si>
  <si>
    <t>11633</t>
  </si>
  <si>
    <t>16391.75</t>
  </si>
  <si>
    <t>2016-01-12T13:23:31</t>
  </si>
  <si>
    <t>11634</t>
  </si>
  <si>
    <t xml:space="preserve">Espidio Tobon Amelia </t>
  </si>
  <si>
    <t>5022.6</t>
  </si>
  <si>
    <t>2016-01-12T13:29:14</t>
  </si>
  <si>
    <t>11635</t>
  </si>
  <si>
    <t>2016-01-12T13:50:37</t>
  </si>
  <si>
    <t>11636</t>
  </si>
  <si>
    <t>12595.6</t>
  </si>
  <si>
    <t>2016-01-12T13:52:48</t>
  </si>
  <si>
    <t>11637</t>
  </si>
  <si>
    <t>12978.8</t>
  </si>
  <si>
    <t>2016-01-12T13:56:53</t>
  </si>
  <si>
    <t>11638</t>
  </si>
  <si>
    <t xml:space="preserve">Martinez Mendoza Clementina </t>
  </si>
  <si>
    <t>85000</t>
  </si>
  <si>
    <t>2016-01-12T14:15:15</t>
  </si>
  <si>
    <t>11639</t>
  </si>
  <si>
    <t>768.4</t>
  </si>
  <si>
    <t>2016-01-12T14:16:57</t>
  </si>
  <si>
    <t>11640</t>
  </si>
  <si>
    <t>27132.8</t>
  </si>
  <si>
    <t>2016-01-12T14:17:35</t>
  </si>
  <si>
    <t>11641</t>
  </si>
  <si>
    <t>3400</t>
  </si>
  <si>
    <t>2016-01-12T14:18:47</t>
  </si>
  <si>
    <t>11642</t>
  </si>
  <si>
    <t>1738</t>
  </si>
  <si>
    <t>2016-01-12T14:21:47</t>
  </si>
  <si>
    <t>11643</t>
  </si>
  <si>
    <t>9875.2</t>
  </si>
  <si>
    <t>2016-01-12T14:23:00</t>
  </si>
  <si>
    <t>11644</t>
  </si>
  <si>
    <t>5653</t>
  </si>
  <si>
    <t>2016-01-12T16:37:48</t>
  </si>
  <si>
    <t>11645</t>
  </si>
  <si>
    <t>14315</t>
  </si>
  <si>
    <t>2016-01-12T16:49:47</t>
  </si>
  <si>
    <t>11646</t>
  </si>
  <si>
    <t>11236.9</t>
  </si>
  <si>
    <t>2016-01-12T16:59:20</t>
  </si>
  <si>
    <t>11647</t>
  </si>
  <si>
    <t>Guevara Velazquez Maria Antonieta</t>
  </si>
  <si>
    <t>2016-01-13T08:50:40</t>
  </si>
  <si>
    <t>11648</t>
  </si>
  <si>
    <t>26000.6</t>
  </si>
  <si>
    <t>2016-01-13T08:51:56</t>
  </si>
  <si>
    <t>11649</t>
  </si>
  <si>
    <t>17371.2</t>
  </si>
  <si>
    <t>2016-01-13T09:10:25</t>
  </si>
  <si>
    <t>11650</t>
  </si>
  <si>
    <t>1989</t>
  </si>
  <si>
    <t>2016-01-13T09:11:10</t>
  </si>
  <si>
    <t>11651</t>
  </si>
  <si>
    <t>2016-01-13T09:16:20</t>
  </si>
  <si>
    <t>11652</t>
  </si>
  <si>
    <t>2461.68</t>
  </si>
  <si>
    <t>2016-01-13T09:27:49</t>
  </si>
  <si>
    <t>11653</t>
  </si>
  <si>
    <t>2016-01-13T09:28:40</t>
  </si>
  <si>
    <t>11654</t>
  </si>
  <si>
    <t>2016-01-13T09:29:15</t>
  </si>
  <si>
    <t>11655</t>
  </si>
  <si>
    <t>2016-01-13T09:30:08</t>
  </si>
  <si>
    <t>11656</t>
  </si>
  <si>
    <t>2016-01-13T09:30:47</t>
  </si>
  <si>
    <t>11657</t>
  </si>
  <si>
    <t>2016-01-13T09:31:24</t>
  </si>
  <si>
    <t>11658</t>
  </si>
  <si>
    <t>2016-01-13T09:32:02</t>
  </si>
  <si>
    <t>11659</t>
  </si>
  <si>
    <t>2016-01-13T09:34:33</t>
  </si>
  <si>
    <t>11660</t>
  </si>
  <si>
    <t>3710.08</t>
  </si>
  <si>
    <t>2016-01-13T09:35:50</t>
  </si>
  <si>
    <t>11661</t>
  </si>
  <si>
    <t>1914.9</t>
  </si>
  <si>
    <t>2016-01-13T09:37:06</t>
  </si>
  <si>
    <t>11662</t>
  </si>
  <si>
    <t>2016-01-13T09:37:42</t>
  </si>
  <si>
    <t>11663</t>
  </si>
  <si>
    <t>2016-01-13T09:38:20</t>
  </si>
  <si>
    <t>11664</t>
  </si>
  <si>
    <t>1454.85</t>
  </si>
  <si>
    <t>2016-01-13T09:39:52</t>
  </si>
  <si>
    <t>11665</t>
  </si>
  <si>
    <t>2016-01-13T12:21:04</t>
  </si>
  <si>
    <t>11666</t>
  </si>
  <si>
    <t>2016-01-13T12:22:45</t>
  </si>
  <si>
    <t>11667</t>
  </si>
  <si>
    <t>2016-01-13T12:24:13</t>
  </si>
  <si>
    <t>11668</t>
  </si>
  <si>
    <t>2016-01-13T12:26:12</t>
  </si>
  <si>
    <t>11669</t>
  </si>
  <si>
    <t>2016-01-13T12:28:49</t>
  </si>
  <si>
    <t>11670</t>
  </si>
  <si>
    <t>1982.6</t>
  </si>
  <si>
    <t>2016-01-13T12:29:23</t>
  </si>
  <si>
    <t>11671</t>
  </si>
  <si>
    <t>2016-01-13T12:30:00</t>
  </si>
  <si>
    <t>11672</t>
  </si>
  <si>
    <t>2016-01-13T12:30:52</t>
  </si>
  <si>
    <t>11673</t>
  </si>
  <si>
    <t>2016-01-13T12:31:56</t>
  </si>
  <si>
    <t>11674</t>
  </si>
  <si>
    <t>1338.6</t>
  </si>
  <si>
    <t>2016-01-13T12:32:44</t>
  </si>
  <si>
    <t>11675</t>
  </si>
  <si>
    <t>644.8</t>
  </si>
  <si>
    <t>2016-01-13T12:33:56</t>
  </si>
  <si>
    <t>11676</t>
  </si>
  <si>
    <t>2016-01-13T12:34:37</t>
  </si>
  <si>
    <t>11677</t>
  </si>
  <si>
    <t>1090.8</t>
  </si>
  <si>
    <t>2016-01-13T12:35:16</t>
  </si>
  <si>
    <t>11678</t>
  </si>
  <si>
    <t>2016-01-13T12:35:53</t>
  </si>
  <si>
    <t>11679</t>
  </si>
  <si>
    <t>1513.6</t>
  </si>
  <si>
    <t>2016-01-13T12:36:59</t>
  </si>
  <si>
    <t>11680</t>
  </si>
  <si>
    <t>1996.6</t>
  </si>
  <si>
    <t>2016-01-13T12:37:34</t>
  </si>
  <si>
    <t>11681</t>
  </si>
  <si>
    <t>1943</t>
  </si>
  <si>
    <t>2016-01-13T12:38:07</t>
  </si>
  <si>
    <t>11682</t>
  </si>
  <si>
    <t>515.9</t>
  </si>
  <si>
    <t>2016-01-13T13:38:14</t>
  </si>
  <si>
    <t>11683</t>
  </si>
  <si>
    <t>1311.3</t>
  </si>
  <si>
    <t>2016-01-13T13:39:27</t>
  </si>
  <si>
    <t>11684</t>
  </si>
  <si>
    <t>1988</t>
  </si>
  <si>
    <t>2016-01-13T13:40:05</t>
  </si>
  <si>
    <t>11685</t>
  </si>
  <si>
    <t>2016-01-13T13:40:53</t>
  </si>
  <si>
    <t>11686</t>
  </si>
  <si>
    <t>2016-01-13T13:41:40</t>
  </si>
  <si>
    <t>11687</t>
  </si>
  <si>
    <t>2016-01-13T13:42:18</t>
  </si>
  <si>
    <t>11688</t>
  </si>
  <si>
    <t>2016-01-13T13:42:52</t>
  </si>
  <si>
    <t>11689</t>
  </si>
  <si>
    <t>735</t>
  </si>
  <si>
    <t>2016-01-14T11:15:22</t>
  </si>
  <si>
    <t>11690</t>
  </si>
  <si>
    <t>8811</t>
  </si>
  <si>
    <t>2016-01-14T11:19:08</t>
  </si>
  <si>
    <t>11691</t>
  </si>
  <si>
    <t>2016-01-14T11:20:07</t>
  </si>
  <si>
    <t>11692</t>
  </si>
  <si>
    <t>2016-01-14T11:29:07</t>
  </si>
  <si>
    <t>11693</t>
  </si>
  <si>
    <t>1601.4</t>
  </si>
  <si>
    <t>2016-01-14T11:31:52</t>
  </si>
  <si>
    <t>11694</t>
  </si>
  <si>
    <t>2016-01-14T11:37:16</t>
  </si>
  <si>
    <t>11695</t>
  </si>
  <si>
    <t>2016-01-14T11:38:10</t>
  </si>
  <si>
    <t>11696</t>
  </si>
  <si>
    <t>2016-01-14T11:38:54</t>
  </si>
  <si>
    <t>11697</t>
  </si>
  <si>
    <t>2016-01-14T11:46:13</t>
  </si>
  <si>
    <t>11698</t>
  </si>
  <si>
    <t>2016-01-14T11:59:54</t>
  </si>
  <si>
    <t>11699</t>
  </si>
  <si>
    <t>2016-01-14T12:15:49</t>
  </si>
  <si>
    <t>11700</t>
  </si>
  <si>
    <t>2016-01-14T12:17:31</t>
  </si>
  <si>
    <t>11701</t>
  </si>
  <si>
    <t>1399.86</t>
  </si>
  <si>
    <t>2016-01-14T12:18:30</t>
  </si>
  <si>
    <t>11702</t>
  </si>
  <si>
    <t>2016-01-14T12:19:19</t>
  </si>
  <si>
    <t>11703</t>
  </si>
  <si>
    <t>2016-01-14T12:20:21</t>
  </si>
  <si>
    <t>11704</t>
  </si>
  <si>
    <t>1633.8</t>
  </si>
  <si>
    <t>2016-01-14T12:21:41</t>
  </si>
  <si>
    <t>11705</t>
  </si>
  <si>
    <t>1525.5</t>
  </si>
  <si>
    <t>2016-01-14T12:42:49</t>
  </si>
  <si>
    <t>11706</t>
  </si>
  <si>
    <t>1885</t>
  </si>
  <si>
    <t>2016-01-14T12:45:01</t>
  </si>
  <si>
    <t>11707</t>
  </si>
  <si>
    <t>2016-01-14T13:56:25</t>
  </si>
  <si>
    <t>11708</t>
  </si>
  <si>
    <t>59400</t>
  </si>
  <si>
    <t>2016-01-14T14:17:10</t>
  </si>
  <si>
    <t>11709</t>
  </si>
  <si>
    <t>119786.4</t>
  </si>
  <si>
    <t>2016-01-14T14:56:22</t>
  </si>
  <si>
    <t>11710</t>
  </si>
  <si>
    <t>718.2</t>
  </si>
  <si>
    <t>2016-01-14T15:39:59</t>
  </si>
  <si>
    <t>11711</t>
  </si>
  <si>
    <t>3093.4</t>
  </si>
  <si>
    <t>2016-01-14T16:08:49</t>
  </si>
  <si>
    <t>11712</t>
  </si>
  <si>
    <t>18256</t>
  </si>
  <si>
    <t>2016-01-14T16:12:38</t>
  </si>
  <si>
    <t>11713</t>
  </si>
  <si>
    <t>6990.4</t>
  </si>
  <si>
    <t>2016-01-15T08:52:37</t>
  </si>
  <si>
    <t>11714</t>
  </si>
  <si>
    <t>2016-01-15T08:53:22</t>
  </si>
  <si>
    <t>11715</t>
  </si>
  <si>
    <t>2016-01-15T08:54:57</t>
  </si>
  <si>
    <t>11716</t>
  </si>
  <si>
    <t>2016-01-15T08:55:38</t>
  </si>
  <si>
    <t>11717</t>
  </si>
  <si>
    <t>2016-01-15T08:56:06</t>
  </si>
  <si>
    <t>11718</t>
  </si>
  <si>
    <t>2016-01-15T08:56:33</t>
  </si>
  <si>
    <t>11719</t>
  </si>
  <si>
    <t>2016-01-15T08:57:06</t>
  </si>
  <si>
    <t>11720</t>
  </si>
  <si>
    <t>1547.7</t>
  </si>
  <si>
    <t>2016-01-15T08:58:42</t>
  </si>
  <si>
    <t>11721</t>
  </si>
  <si>
    <t>1778.7</t>
  </si>
  <si>
    <t>2016-01-15T08:59:15</t>
  </si>
  <si>
    <t>11722</t>
  </si>
  <si>
    <t>1646.7</t>
  </si>
  <si>
    <t>2016-01-15T09:01:18</t>
  </si>
  <si>
    <t>11723</t>
  </si>
  <si>
    <t>3773.66</t>
  </si>
  <si>
    <t>2016-01-15T09:02:33</t>
  </si>
  <si>
    <t>11724</t>
  </si>
  <si>
    <t>2016-01-15T09:08:30</t>
  </si>
  <si>
    <t>11725</t>
  </si>
  <si>
    <t>2016-01-15T09:09:01</t>
  </si>
  <si>
    <t>11726</t>
  </si>
  <si>
    <t>2016-01-15T09:09:34</t>
  </si>
  <si>
    <t>11727</t>
  </si>
  <si>
    <t>1593</t>
  </si>
  <si>
    <t>2016-01-15T09:10:42</t>
  </si>
  <si>
    <t>11728</t>
  </si>
  <si>
    <t>2016-01-15T09:12:24</t>
  </si>
  <si>
    <t>11729</t>
  </si>
  <si>
    <t>2016-01-15T09:13:58</t>
  </si>
  <si>
    <t>11730</t>
  </si>
  <si>
    <t>2016-01-15T09:52:46</t>
  </si>
  <si>
    <t>11731</t>
  </si>
  <si>
    <t>12045.18</t>
  </si>
  <si>
    <t>2016-01-15T09:59:27</t>
  </si>
  <si>
    <t>11732</t>
  </si>
  <si>
    <t>18980.3</t>
  </si>
  <si>
    <t>2016-01-15T12:47:16</t>
  </si>
  <si>
    <t>11733</t>
  </si>
  <si>
    <t>160088.98</t>
  </si>
  <si>
    <t>2016-01-15T13:00:57</t>
  </si>
  <si>
    <t>11734</t>
  </si>
  <si>
    <t>2016-01-15T13:04:14</t>
  </si>
  <si>
    <t>11735</t>
  </si>
  <si>
    <t>2016-01-15T13:05:54</t>
  </si>
  <si>
    <t>11736</t>
  </si>
  <si>
    <t>2016-01-15T13:07:14</t>
  </si>
  <si>
    <t>11737</t>
  </si>
  <si>
    <t>2016-01-15T13:10:55</t>
  </si>
  <si>
    <t>11738</t>
  </si>
  <si>
    <t>2016-01-15T13:15:27</t>
  </si>
  <si>
    <t>11739</t>
  </si>
  <si>
    <t>136753.07</t>
  </si>
  <si>
    <t>2016-01-15T13:24:34</t>
  </si>
  <si>
    <t>11740</t>
  </si>
  <si>
    <t>150099.02</t>
  </si>
  <si>
    <t>2016-01-15T14:31:11</t>
  </si>
  <si>
    <t>11741</t>
  </si>
  <si>
    <t>14216.14</t>
  </si>
  <si>
    <t>2016-01-15T14:35:49</t>
  </si>
  <si>
    <t>11742</t>
  </si>
  <si>
    <t>30945.6</t>
  </si>
  <si>
    <t>2016-01-15T14:39:18</t>
  </si>
  <si>
    <t>11743</t>
  </si>
  <si>
    <t>32363</t>
  </si>
  <si>
    <t>2016-01-15T14:45:02</t>
  </si>
  <si>
    <t>11744</t>
  </si>
  <si>
    <t>25588.58</t>
  </si>
  <si>
    <t>2016-01-15T15:01:57</t>
  </si>
  <si>
    <t>11745</t>
  </si>
  <si>
    <t>2016-01-15T15:03:02</t>
  </si>
  <si>
    <t>11746</t>
  </si>
  <si>
    <t>1676.4</t>
  </si>
  <si>
    <t>2016-01-15T15:03:50</t>
  </si>
  <si>
    <t>11747</t>
  </si>
  <si>
    <t>1968</t>
  </si>
  <si>
    <t>2016-01-15T15:04:34</t>
  </si>
  <si>
    <t>11748</t>
  </si>
  <si>
    <t>1052.8</t>
  </si>
  <si>
    <t>2016-01-15T15:10:48</t>
  </si>
  <si>
    <t>11749</t>
  </si>
  <si>
    <t>1890.4</t>
  </si>
  <si>
    <t>2016-01-15T15:11:51</t>
  </si>
  <si>
    <t>11750</t>
  </si>
  <si>
    <t>1480.7</t>
  </si>
  <si>
    <t>2016-01-15T15:13:05</t>
  </si>
  <si>
    <t>11751</t>
  </si>
  <si>
    <t>5420.3</t>
  </si>
  <si>
    <t>2016-01-15T17:45:04</t>
  </si>
  <si>
    <t>11752</t>
  </si>
  <si>
    <t>1600</t>
  </si>
  <si>
    <t>2016-01-16T09:28:48</t>
  </si>
  <si>
    <t>11753</t>
  </si>
  <si>
    <t>2016-01-16T09:31:29</t>
  </si>
  <si>
    <t>11754</t>
  </si>
  <si>
    <t>2016-01-16T09:34:20</t>
  </si>
  <si>
    <t>11755</t>
  </si>
  <si>
    <t>1834.65</t>
  </si>
  <si>
    <t>2016-01-16T09:39:27</t>
  </si>
  <si>
    <t>11756</t>
  </si>
  <si>
    <t>2016-01-16T13:43:53</t>
  </si>
  <si>
    <t>11757</t>
  </si>
  <si>
    <t>24186.25</t>
  </si>
  <si>
    <t>2016-01-17T21:24:26</t>
  </si>
  <si>
    <t>11758</t>
  </si>
  <si>
    <t>25000</t>
  </si>
  <si>
    <t>2016-01-17T21:43:18</t>
  </si>
  <si>
    <t>11759</t>
  </si>
  <si>
    <t>3102</t>
  </si>
  <si>
    <t>2016-01-18T09:23:46</t>
  </si>
  <si>
    <t>11760</t>
  </si>
  <si>
    <t>23110.6</t>
  </si>
  <si>
    <t>2016-01-18T09:31:01</t>
  </si>
  <si>
    <t>11761</t>
  </si>
  <si>
    <t>2016-01-18T09:36:51</t>
  </si>
  <si>
    <t>11762</t>
  </si>
  <si>
    <t>3234</t>
  </si>
  <si>
    <t>2016-01-18T09:52:18</t>
  </si>
  <si>
    <t>11763</t>
  </si>
  <si>
    <t>1886</t>
  </si>
  <si>
    <t>2016-01-18T09:52:57</t>
  </si>
  <si>
    <t>11764</t>
  </si>
  <si>
    <t>2016-01-18T09:55:46</t>
  </si>
  <si>
    <t>11765</t>
  </si>
  <si>
    <t>1464.32</t>
  </si>
  <si>
    <t>2016-01-18T09:56:57</t>
  </si>
  <si>
    <t>11766</t>
  </si>
  <si>
    <t>1532.52</t>
  </si>
  <si>
    <t>2016-01-18T09:59:50</t>
  </si>
  <si>
    <t>11767</t>
  </si>
  <si>
    <t>29752.2</t>
  </si>
  <si>
    <t>2016-01-18T10:03:06</t>
  </si>
  <si>
    <t>11768</t>
  </si>
  <si>
    <t>120</t>
  </si>
  <si>
    <t>2016-01-18T10:05:35</t>
  </si>
  <si>
    <t>11769</t>
  </si>
  <si>
    <t>16372.38</t>
  </si>
  <si>
    <t>2016-01-18T10:08:20</t>
  </si>
  <si>
    <t>11770</t>
  </si>
  <si>
    <t>27914.6</t>
  </si>
  <si>
    <t>2016-01-18T10:15:40</t>
  </si>
  <si>
    <t>11771</t>
  </si>
  <si>
    <t>3841.66</t>
  </si>
  <si>
    <t>2016-01-18T10:17:01</t>
  </si>
  <si>
    <t>11772</t>
  </si>
  <si>
    <t>1646.58</t>
  </si>
  <si>
    <t>2016-01-18T10:19:47</t>
  </si>
  <si>
    <t>11773</t>
  </si>
  <si>
    <t>2016-01-18T10:21:03</t>
  </si>
  <si>
    <t>11774</t>
  </si>
  <si>
    <t>2016-01-18T10:23:14</t>
  </si>
  <si>
    <t>11775</t>
  </si>
  <si>
    <t>1945</t>
  </si>
  <si>
    <t>2016-01-18T10:24:24</t>
  </si>
  <si>
    <t>11776</t>
  </si>
  <si>
    <t>1921</t>
  </si>
  <si>
    <t>2016-01-18T10:25:38</t>
  </si>
  <si>
    <t>11777</t>
  </si>
  <si>
    <t>2016-01-18T10:27:14</t>
  </si>
  <si>
    <t>11778</t>
  </si>
  <si>
    <t>2016-01-18T10:28:36</t>
  </si>
  <si>
    <t>11779</t>
  </si>
  <si>
    <t>2016-01-18T10:31:20</t>
  </si>
  <si>
    <t>11780</t>
  </si>
  <si>
    <t>2016-01-18T10:32:02</t>
  </si>
  <si>
    <t>11781</t>
  </si>
  <si>
    <t>1779.75</t>
  </si>
  <si>
    <t>2016-01-18T10:33:08</t>
  </si>
  <si>
    <t>11782</t>
  </si>
  <si>
    <t>2016-01-18T10:34:36</t>
  </si>
  <si>
    <t>11783</t>
  </si>
  <si>
    <t>2016-01-18T10:35:31</t>
  </si>
  <si>
    <t>11784</t>
  </si>
  <si>
    <t>2016-01-18T10:37:30</t>
  </si>
  <si>
    <t>11785</t>
  </si>
  <si>
    <t>2016-01-18T10:38:48</t>
  </si>
  <si>
    <t>11786</t>
  </si>
  <si>
    <t>2016-01-18T10:39:48</t>
  </si>
  <si>
    <t>11787</t>
  </si>
  <si>
    <t>2016-01-18T10:40:48</t>
  </si>
  <si>
    <t>11788</t>
  </si>
  <si>
    <t>2016-01-18T10:42:02</t>
  </si>
  <si>
    <t>11789</t>
  </si>
  <si>
    <t>2016-01-18T10:42:59</t>
  </si>
  <si>
    <t>11790</t>
  </si>
  <si>
    <t>2016-01-18T10:48:01</t>
  </si>
  <si>
    <t>11791</t>
  </si>
  <si>
    <t>1997.78</t>
  </si>
  <si>
    <t>2016-01-18T10:49:03</t>
  </si>
  <si>
    <t>11792</t>
  </si>
  <si>
    <t>2016-01-18T10:49:47</t>
  </si>
  <si>
    <t>11793</t>
  </si>
  <si>
    <t>2016-01-18T10:50:27</t>
  </si>
  <si>
    <t>11794</t>
  </si>
  <si>
    <t>1297.66</t>
  </si>
  <si>
    <t>2016-01-18T10:52:35</t>
  </si>
  <si>
    <t>11795</t>
  </si>
  <si>
    <t>780</t>
  </si>
  <si>
    <t>2016-01-18T10:53:30</t>
  </si>
  <si>
    <t>11796</t>
  </si>
  <si>
    <t>1112.4</t>
  </si>
  <si>
    <t>2016-01-18T10:54:28</t>
  </si>
  <si>
    <t>11797</t>
  </si>
  <si>
    <t>1350</t>
  </si>
  <si>
    <t>2016-01-18T10:55:28</t>
  </si>
  <si>
    <t>11798</t>
  </si>
  <si>
    <t>195.8</t>
  </si>
  <si>
    <t>2016-01-18T10:56:18</t>
  </si>
  <si>
    <t>11799</t>
  </si>
  <si>
    <t>1707.2</t>
  </si>
  <si>
    <t>2016-01-18T10:57:05</t>
  </si>
  <si>
    <t>11800</t>
  </si>
  <si>
    <t>558.4</t>
  </si>
  <si>
    <t>2016-01-18T10:58:15</t>
  </si>
  <si>
    <t>11801</t>
  </si>
  <si>
    <t>571.2</t>
  </si>
  <si>
    <t>2016-01-18T10:59:34</t>
  </si>
  <si>
    <t>11802</t>
  </si>
  <si>
    <t>1420.4</t>
  </si>
  <si>
    <t>2016-01-18T11:01:10</t>
  </si>
  <si>
    <t>11803</t>
  </si>
  <si>
    <t>2016-01-18T11:03:17</t>
  </si>
  <si>
    <t>11804</t>
  </si>
  <si>
    <t>2016-01-18T11:06:50</t>
  </si>
  <si>
    <t>11805</t>
  </si>
  <si>
    <t>1992.6</t>
  </si>
  <si>
    <t>2016-01-18T11:07:51</t>
  </si>
  <si>
    <t>11806</t>
  </si>
  <si>
    <t>1640</t>
  </si>
  <si>
    <t>2016-01-18T11:09:00</t>
  </si>
  <si>
    <t>11807</t>
  </si>
  <si>
    <t>1049.6</t>
  </si>
  <si>
    <t>2016-01-18T13:41:36</t>
  </si>
  <si>
    <t>11808</t>
  </si>
  <si>
    <t>2530</t>
  </si>
  <si>
    <t>2016-01-18T13:45:19</t>
  </si>
  <si>
    <t>11809</t>
  </si>
  <si>
    <t>1333</t>
  </si>
  <si>
    <t>2016-01-18T13:49:33</t>
  </si>
  <si>
    <t>11810</t>
  </si>
  <si>
    <t>1702.4</t>
  </si>
  <si>
    <t>2016-01-18T13:50:25</t>
  </si>
  <si>
    <t>11811</t>
  </si>
  <si>
    <t>2016-01-18T15:18:34</t>
  </si>
  <si>
    <t>11812</t>
  </si>
  <si>
    <t>1880.67</t>
  </si>
  <si>
    <t>2016-01-18T15:19:23</t>
  </si>
  <si>
    <t>11813</t>
  </si>
  <si>
    <t>2016-01-18T15:27:27</t>
  </si>
  <si>
    <t>11814</t>
  </si>
  <si>
    <t>2016-01-18T15:28:02</t>
  </si>
  <si>
    <t>11815</t>
  </si>
  <si>
    <t>2016-01-18T15:28:39</t>
  </si>
  <si>
    <t>11816</t>
  </si>
  <si>
    <t>2016-01-18T15:30:02</t>
  </si>
  <si>
    <t>11817</t>
  </si>
  <si>
    <t>2016-01-18T15:30:57</t>
  </si>
  <si>
    <t>11818</t>
  </si>
  <si>
    <t>2016-01-18T15:32:46</t>
  </si>
  <si>
    <t>11819</t>
  </si>
  <si>
    <t>2016-01-18T15:33:17</t>
  </si>
  <si>
    <t>11820</t>
  </si>
  <si>
    <t>2016-01-18T15:33:53</t>
  </si>
  <si>
    <t>11821</t>
  </si>
  <si>
    <t>2016-01-18T15:34:24</t>
  </si>
  <si>
    <t>11822</t>
  </si>
  <si>
    <t>2016-01-18T15:47:58</t>
  </si>
  <si>
    <t>11823</t>
  </si>
  <si>
    <t>2016-01-18T16:19:24</t>
  </si>
  <si>
    <t>11824</t>
  </si>
  <si>
    <t>800</t>
  </si>
  <si>
    <t>2016-01-18T16:21:01</t>
  </si>
  <si>
    <t>11825</t>
  </si>
  <si>
    <t>1936</t>
  </si>
  <si>
    <t>2016-01-18T16:45:54</t>
  </si>
  <si>
    <t>11826</t>
  </si>
  <si>
    <t>3536</t>
  </si>
  <si>
    <t>2016-01-18T16:48:30</t>
  </si>
  <si>
    <t>11827</t>
  </si>
  <si>
    <t>13801.5</t>
  </si>
  <si>
    <t>2016-01-11T09:36:11</t>
  </si>
  <si>
    <t>11577</t>
  </si>
  <si>
    <t>2016-01-18T16:51:21</t>
  </si>
  <si>
    <t>11828</t>
  </si>
  <si>
    <t>13071.24</t>
  </si>
  <si>
    <t>2016-01-19T09:16:38</t>
  </si>
  <si>
    <t>11829</t>
  </si>
  <si>
    <t>1836</t>
  </si>
  <si>
    <t>2016-01-19T09:17:25</t>
  </si>
  <si>
    <t>11830</t>
  </si>
  <si>
    <t>785.4</t>
  </si>
  <si>
    <t>2016-01-19T09:22:09</t>
  </si>
  <si>
    <t>11831</t>
  </si>
  <si>
    <t>2016-01-19T09:23:38</t>
  </si>
  <si>
    <t>11832</t>
  </si>
  <si>
    <t>1891.5</t>
  </si>
  <si>
    <t>2016-01-19T09:27:23</t>
  </si>
  <si>
    <t>11833</t>
  </si>
  <si>
    <t>1802</t>
  </si>
  <si>
    <t>2016-01-19T10:11:02</t>
  </si>
  <si>
    <t>11834</t>
  </si>
  <si>
    <t>2016-01-19T10:12:18</t>
  </si>
  <si>
    <t>11835</t>
  </si>
  <si>
    <t>2016-01-19T10:20:55</t>
  </si>
  <si>
    <t>11836</t>
  </si>
  <si>
    <t>1440</t>
  </si>
  <si>
    <t>2016-01-19T10:22:02</t>
  </si>
  <si>
    <t>11837</t>
  </si>
  <si>
    <t>2016-01-19T10:25:20</t>
  </si>
  <si>
    <t>11838</t>
  </si>
  <si>
    <t>1786.4</t>
  </si>
  <si>
    <t>2016-01-19T10:26:01</t>
  </si>
  <si>
    <t>11839</t>
  </si>
  <si>
    <t>1609.41</t>
  </si>
  <si>
    <t>2016-01-19T10:26:52</t>
  </si>
  <si>
    <t>11840</t>
  </si>
  <si>
    <t>2016-01-19T11:14:49</t>
  </si>
  <si>
    <t>11841</t>
  </si>
  <si>
    <t>10121.4</t>
  </si>
  <si>
    <t>2016-01-19T12:11:23</t>
  </si>
  <si>
    <t>11842</t>
  </si>
  <si>
    <t>2016-01-19T12:14:16</t>
  </si>
  <si>
    <t>11843</t>
  </si>
  <si>
    <t>2016-01-19T12:15:49</t>
  </si>
  <si>
    <t>11844</t>
  </si>
  <si>
    <t>2016-01-19T12:16:56</t>
  </si>
  <si>
    <t>11845</t>
  </si>
  <si>
    <t>2016-01-19T12:18:52</t>
  </si>
  <si>
    <t>11846</t>
  </si>
  <si>
    <t>2016-01-19T12:25:18</t>
  </si>
  <si>
    <t>11847</t>
  </si>
  <si>
    <t>8822.8</t>
  </si>
  <si>
    <t>2016-01-19T12:32:29</t>
  </si>
  <si>
    <t>11848</t>
  </si>
  <si>
    <t>167599.02</t>
  </si>
  <si>
    <t>2016-01-19T12:33:36</t>
  </si>
  <si>
    <t>11849</t>
  </si>
  <si>
    <t>65834.2</t>
  </si>
  <si>
    <t>2016-01-19T13:04:03</t>
  </si>
  <si>
    <t>11850</t>
  </si>
  <si>
    <t>2016-01-19T13:05:54</t>
  </si>
  <si>
    <t>11851</t>
  </si>
  <si>
    <t>2016-01-19T13:06:40</t>
  </si>
  <si>
    <t>11852</t>
  </si>
  <si>
    <t>2016-01-19T13:07:31</t>
  </si>
  <si>
    <t>11853</t>
  </si>
  <si>
    <t>2016-01-19T13:08:10</t>
  </si>
  <si>
    <t>11854</t>
  </si>
  <si>
    <t>861</t>
  </si>
  <si>
    <t>2016-01-19T13:09:43</t>
  </si>
  <si>
    <t>11855</t>
  </si>
  <si>
    <t>1250.2</t>
  </si>
  <si>
    <t>2016-01-19T16:04:20</t>
  </si>
  <si>
    <t>11856</t>
  </si>
  <si>
    <t>28855</t>
  </si>
  <si>
    <t>2016-01-19T16:35:33</t>
  </si>
  <si>
    <t>11857</t>
  </si>
  <si>
    <t>1750</t>
  </si>
  <si>
    <t>2016-01-20T09:18:59</t>
  </si>
  <si>
    <t>11858</t>
  </si>
  <si>
    <t>1741.74</t>
  </si>
  <si>
    <t>2016-01-20T09:20:34</t>
  </si>
  <si>
    <t>11859</t>
  </si>
  <si>
    <t>1847.04</t>
  </si>
  <si>
    <t>2016-01-20T09:28:33</t>
  </si>
  <si>
    <t>11860</t>
  </si>
  <si>
    <t>3845.74</t>
  </si>
  <si>
    <t>2016-01-20T09:30:21</t>
  </si>
  <si>
    <t>11861</t>
  </si>
  <si>
    <t>1805.7</t>
  </si>
  <si>
    <t>2016-01-20T09:31:55</t>
  </si>
  <si>
    <t>11862</t>
  </si>
  <si>
    <t>2016-01-20T09:38:23</t>
  </si>
  <si>
    <t>11863</t>
  </si>
  <si>
    <t>2016-01-20T09:39:04</t>
  </si>
  <si>
    <t>11864</t>
  </si>
  <si>
    <t>1570.05</t>
  </si>
  <si>
    <t>2016-01-20T09:40:52</t>
  </si>
  <si>
    <t>11865</t>
  </si>
  <si>
    <t>2016-01-20T10:41:44</t>
  </si>
  <si>
    <t>11866</t>
  </si>
  <si>
    <t>2414.1</t>
  </si>
  <si>
    <t>2016-01-20T10:44:56</t>
  </si>
  <si>
    <t>11867</t>
  </si>
  <si>
    <t>23487.45</t>
  </si>
  <si>
    <t>2016-01-20T10:46:45</t>
  </si>
  <si>
    <t>11868</t>
  </si>
  <si>
    <t>39086.75</t>
  </si>
  <si>
    <t>2016-01-20T14:46:41</t>
  </si>
  <si>
    <t>11869</t>
  </si>
  <si>
    <t>1452</t>
  </si>
  <si>
    <t>2016-01-20T14:47:57</t>
  </si>
  <si>
    <t>11870</t>
  </si>
  <si>
    <t>1887.6</t>
  </si>
  <si>
    <t>2016-01-20T14:49:05</t>
  </si>
  <si>
    <t>11871</t>
  </si>
  <si>
    <t>2118.6</t>
  </si>
  <si>
    <t>2016-01-20T14:50:31</t>
  </si>
  <si>
    <t>11872</t>
  </si>
  <si>
    <t>30286.4</t>
  </si>
  <si>
    <t>2016-01-20T14:53:10</t>
  </si>
  <si>
    <t>11873</t>
  </si>
  <si>
    <t>27433.9</t>
  </si>
  <si>
    <t>2016-01-21T10:35:00</t>
  </si>
  <si>
    <t>11874</t>
  </si>
  <si>
    <t>14070</t>
  </si>
  <si>
    <t>2016-01-21T10:40:43</t>
  </si>
  <si>
    <t>11875</t>
  </si>
  <si>
    <t>Ledo Maraber Israel</t>
  </si>
  <si>
    <t>20000</t>
  </si>
  <si>
    <t>2016-01-21T10:52:25</t>
  </si>
  <si>
    <t>11876</t>
  </si>
  <si>
    <t>1772.55</t>
  </si>
  <si>
    <t>2016-01-21T10:53:11</t>
  </si>
  <si>
    <t>11877</t>
  </si>
  <si>
    <t>1925.43</t>
  </si>
  <si>
    <t>2016-01-21T11:19:04</t>
  </si>
  <si>
    <t>11878</t>
  </si>
  <si>
    <t>1790.44</t>
  </si>
  <si>
    <t>2016-01-21T11:21:51</t>
  </si>
  <si>
    <t>11879</t>
  </si>
  <si>
    <t>2016-01-21T11:23:35</t>
  </si>
  <si>
    <t>11880</t>
  </si>
  <si>
    <t>2016-01-21T11:24:43</t>
  </si>
  <si>
    <t>11881</t>
  </si>
  <si>
    <t>2016-01-21T11:25:39</t>
  </si>
  <si>
    <t>11882</t>
  </si>
  <si>
    <t>2016-01-21T11:26:56</t>
  </si>
  <si>
    <t>11883</t>
  </si>
  <si>
    <t>2016-01-21T11:28:56</t>
  </si>
  <si>
    <t>11884</t>
  </si>
  <si>
    <t>2016-01-21T11:30:24</t>
  </si>
  <si>
    <t>11885</t>
  </si>
  <si>
    <t>2016-01-21T11:31:42</t>
  </si>
  <si>
    <t>11886</t>
  </si>
  <si>
    <t>2016-01-21T11:32:51</t>
  </si>
  <si>
    <t>11887</t>
  </si>
  <si>
    <t>2016-01-21T11:33:19</t>
  </si>
  <si>
    <t>11888</t>
  </si>
  <si>
    <t>2016-01-21T11:34:02</t>
  </si>
  <si>
    <t>11889</t>
  </si>
  <si>
    <t>2016-01-21T11:42:53</t>
  </si>
  <si>
    <t>11890</t>
  </si>
  <si>
    <t>2016-01-21T11:45:53</t>
  </si>
  <si>
    <t>11891</t>
  </si>
  <si>
    <t>3526.32</t>
  </si>
  <si>
    <t>2016-01-21T11:48:45</t>
  </si>
  <si>
    <t>11892</t>
  </si>
  <si>
    <t>7330.56</t>
  </si>
  <si>
    <t>2016-01-21T12:44:26</t>
  </si>
  <si>
    <t>11893</t>
  </si>
  <si>
    <t>11212.08</t>
  </si>
  <si>
    <t>2016-01-21T12:56:45</t>
  </si>
  <si>
    <t>11894</t>
  </si>
  <si>
    <t>17637.2</t>
  </si>
  <si>
    <t>2016-01-21T13:01:31</t>
  </si>
  <si>
    <t>11895</t>
  </si>
  <si>
    <t>11816.5</t>
  </si>
  <si>
    <t>2016-01-21T13:42:21</t>
  </si>
  <si>
    <t>11896</t>
  </si>
  <si>
    <t>7675.2</t>
  </si>
  <si>
    <t>2016-01-21T13:57:36</t>
  </si>
  <si>
    <t>11897</t>
  </si>
  <si>
    <t>34580.64</t>
  </si>
  <si>
    <t>2016-01-21T14:05:29</t>
  </si>
  <si>
    <t>11898</t>
  </si>
  <si>
    <t>4711.2</t>
  </si>
  <si>
    <t>2016-01-21T14:20:08</t>
  </si>
  <si>
    <t>11899</t>
  </si>
  <si>
    <t>5567.4</t>
  </si>
  <si>
    <t>2016-01-21T17:03:39</t>
  </si>
  <si>
    <t>11900</t>
  </si>
  <si>
    <t>2016-01-21T17:09:07</t>
  </si>
  <si>
    <t>11901</t>
  </si>
  <si>
    <t>233.1</t>
  </si>
  <si>
    <t>2016-01-21T17:10:16</t>
  </si>
  <si>
    <t>11902</t>
  </si>
  <si>
    <t>494.4</t>
  </si>
  <si>
    <t>2016-01-21T17:10:46</t>
  </si>
  <si>
    <t>11903</t>
  </si>
  <si>
    <t>2016-01-21T17:11:49</t>
  </si>
  <si>
    <t>11904</t>
  </si>
  <si>
    <t>1976.5</t>
  </si>
  <si>
    <t>2016-01-21T17:12:44</t>
  </si>
  <si>
    <t>11905</t>
  </si>
  <si>
    <t>2016-01-21T17:18:35</t>
  </si>
  <si>
    <t>11906</t>
  </si>
  <si>
    <t>2016-01-21T17:19:16</t>
  </si>
  <si>
    <t>11907</t>
  </si>
  <si>
    <t>2016-01-21T17:20:36</t>
  </si>
  <si>
    <t>11908</t>
  </si>
  <si>
    <t>2016-01-21T17:21:14</t>
  </si>
  <si>
    <t>11909</t>
  </si>
  <si>
    <t>1830.4</t>
  </si>
  <si>
    <t>2016-01-22T09:02:30</t>
  </si>
  <si>
    <t>11910</t>
  </si>
  <si>
    <t>Sanchez Cano Hector</t>
  </si>
  <si>
    <t>2050</t>
  </si>
  <si>
    <t>2016-01-22T09:25:25</t>
  </si>
  <si>
    <t>11911</t>
  </si>
  <si>
    <t>1776.84</t>
  </si>
  <si>
    <t>2016-01-22T09:27:41</t>
  </si>
  <si>
    <t>11912</t>
  </si>
  <si>
    <t>1842.75</t>
  </si>
  <si>
    <t>2016-01-22T09:29:44</t>
  </si>
  <si>
    <t>11913</t>
  </si>
  <si>
    <t>3954.2</t>
  </si>
  <si>
    <t>2016-01-22T09:39:10</t>
  </si>
  <si>
    <t>11914</t>
  </si>
  <si>
    <t>3947.06</t>
  </si>
  <si>
    <t>2016-01-22T09:42:22</t>
  </si>
  <si>
    <t>11915</t>
  </si>
  <si>
    <t>1808.43</t>
  </si>
  <si>
    <t>2016-01-22T09:55:18</t>
  </si>
  <si>
    <t>11916</t>
  </si>
  <si>
    <t>2016-01-22T09:56:05</t>
  </si>
  <si>
    <t>11917</t>
  </si>
  <si>
    <t>2016-01-22T09:56:56</t>
  </si>
  <si>
    <t>11918</t>
  </si>
  <si>
    <t>1805.4</t>
  </si>
  <si>
    <t>2016-01-22T10:08:25</t>
  </si>
  <si>
    <t>11919</t>
  </si>
  <si>
    <t>1743.28</t>
  </si>
  <si>
    <t>2016-01-22T10:10:51</t>
  </si>
  <si>
    <t>11920</t>
  </si>
  <si>
    <t>1534.5</t>
  </si>
  <si>
    <t>2016-01-22T10:12:06</t>
  </si>
  <si>
    <t>11921</t>
  </si>
  <si>
    <t>2016-01-22T11:17:11</t>
  </si>
  <si>
    <t>11922</t>
  </si>
  <si>
    <t>18001.08</t>
  </si>
  <si>
    <t>2016-01-22T11:20:25</t>
  </si>
  <si>
    <t>11923</t>
  </si>
  <si>
    <t>31927.3</t>
  </si>
  <si>
    <t>2016-01-22T11:24:02</t>
  </si>
  <si>
    <t>11924</t>
  </si>
  <si>
    <t>22422.4</t>
  </si>
  <si>
    <t>2016-01-22T11:26:10</t>
  </si>
  <si>
    <t>11925</t>
  </si>
  <si>
    <t>30127</t>
  </si>
  <si>
    <t>2016-01-22T12:11:42</t>
  </si>
  <si>
    <t>11926</t>
  </si>
  <si>
    <t>131393.6</t>
  </si>
  <si>
    <t>2016-01-22T12:57:51</t>
  </si>
  <si>
    <t>11927</t>
  </si>
  <si>
    <t>1419.4</t>
  </si>
  <si>
    <t>2016-01-22T12:59:08</t>
  </si>
  <si>
    <t>11928</t>
  </si>
  <si>
    <t>2016-01-22T13:01:19</t>
  </si>
  <si>
    <t>11929</t>
  </si>
  <si>
    <t>1735.8</t>
  </si>
  <si>
    <t>2016-01-22T13:02:03</t>
  </si>
  <si>
    <t>11930</t>
  </si>
  <si>
    <t>2016-01-22T13:02:49</t>
  </si>
  <si>
    <t>11931</t>
  </si>
  <si>
    <t>1148.4</t>
  </si>
  <si>
    <t>2016-01-22T13:20:39</t>
  </si>
  <si>
    <t>11932</t>
  </si>
  <si>
    <t>8618.5</t>
  </si>
  <si>
    <t>2016-01-22T13:22:34</t>
  </si>
  <si>
    <t>11933</t>
  </si>
  <si>
    <t>15598.45</t>
  </si>
  <si>
    <t>2016-01-22T13:33:10</t>
  </si>
  <si>
    <t>11934</t>
  </si>
  <si>
    <t>1924.2</t>
  </si>
  <si>
    <t>2016-01-22T13:57:26</t>
  </si>
  <si>
    <t>11935</t>
  </si>
  <si>
    <t>Nuñez Perez Hector Gustavo</t>
  </si>
  <si>
    <t>3439</t>
  </si>
  <si>
    <t>2016-01-22T14:07:16</t>
  </si>
  <si>
    <t>11936</t>
  </si>
  <si>
    <t>1722</t>
  </si>
  <si>
    <t>2016-01-22T14:26:48</t>
  </si>
  <si>
    <t>11937</t>
  </si>
  <si>
    <t>81650.1</t>
  </si>
  <si>
    <t>2016-01-22T14:28:23</t>
  </si>
  <si>
    <t>11938</t>
  </si>
  <si>
    <t>30063</t>
  </si>
  <si>
    <t>2016-01-22T14:45:29</t>
  </si>
  <si>
    <t>11939</t>
  </si>
  <si>
    <t>69267.99</t>
  </si>
  <si>
    <t>2016-01-22T16:57:19</t>
  </si>
  <si>
    <t>11940</t>
  </si>
  <si>
    <t>14495.6</t>
  </si>
  <si>
    <t>2016-01-22T16:59:23</t>
  </si>
  <si>
    <t>11941</t>
  </si>
  <si>
    <t>19650.6</t>
  </si>
  <si>
    <t>2016-01-22T17:05:49</t>
  </si>
  <si>
    <t>11942</t>
  </si>
  <si>
    <t>1582.35</t>
  </si>
  <si>
    <t>2016-01-22T17:07:22</t>
  </si>
  <si>
    <t>11943</t>
  </si>
  <si>
    <t>1537.47</t>
  </si>
  <si>
    <t>2016-01-22T17:08:12</t>
  </si>
  <si>
    <t>11944</t>
  </si>
  <si>
    <t>1588.29</t>
  </si>
  <si>
    <t>2016-01-22T17:09:03</t>
  </si>
  <si>
    <t>11945</t>
  </si>
  <si>
    <t>1690.59</t>
  </si>
  <si>
    <t>2016-01-22T17:10:08</t>
  </si>
  <si>
    <t>11946</t>
  </si>
  <si>
    <t>1852.29</t>
  </si>
  <si>
    <t>2016-01-23T08:52:36</t>
  </si>
  <si>
    <t>11947</t>
  </si>
  <si>
    <t>2016-01-23T08:53:06</t>
  </si>
  <si>
    <t>11948</t>
  </si>
  <si>
    <t>1939.5</t>
  </si>
  <si>
    <t>2016-01-23T08:53:48</t>
  </si>
  <si>
    <t>11949</t>
  </si>
  <si>
    <t>1573.65</t>
  </si>
  <si>
    <t>2016-01-23T08:55:04</t>
  </si>
  <si>
    <t>11950</t>
  </si>
  <si>
    <t>2016-01-25T11:32:40</t>
  </si>
  <si>
    <t>11951</t>
  </si>
  <si>
    <t>2016-01-25T11:34:47</t>
  </si>
  <si>
    <t>11952</t>
  </si>
  <si>
    <t>2016-01-25T11:36:44</t>
  </si>
  <si>
    <t>11953</t>
  </si>
  <si>
    <t>2016-01-25T11:38:47</t>
  </si>
  <si>
    <t>11954</t>
  </si>
  <si>
    <t>14080</t>
  </si>
  <si>
    <t>2016-01-25T11:43:46</t>
  </si>
  <si>
    <t>11955</t>
  </si>
  <si>
    <t>Gómez Martínez Luis Manuel</t>
  </si>
  <si>
    <t>297</t>
  </si>
  <si>
    <t>2016-01-25T11:49:45</t>
  </si>
  <si>
    <t>11956</t>
  </si>
  <si>
    <t>2016-01-25T12:29:04</t>
  </si>
  <si>
    <t>11957</t>
  </si>
  <si>
    <t>1685.19</t>
  </si>
  <si>
    <t>2016-01-25T12:29:46</t>
  </si>
  <si>
    <t>11958</t>
  </si>
  <si>
    <t>1767.09</t>
  </si>
  <si>
    <t>2016-01-25T12:31:17</t>
  </si>
  <si>
    <t>11959</t>
  </si>
  <si>
    <t>1377.72</t>
  </si>
  <si>
    <t>2016-01-25T13:03:20</t>
  </si>
  <si>
    <t>11960</t>
  </si>
  <si>
    <t>2016-01-25T13:04:47</t>
  </si>
  <si>
    <t>11961</t>
  </si>
  <si>
    <t>22682.4</t>
  </si>
  <si>
    <t>2016-01-25T13:06:31</t>
  </si>
  <si>
    <t>11962</t>
  </si>
  <si>
    <t>25826.1</t>
  </si>
  <si>
    <t>2016-01-25T13:07:38</t>
  </si>
  <si>
    <t>11963</t>
  </si>
  <si>
    <t>27177</t>
  </si>
  <si>
    <t>2016-01-25T13:18:13</t>
  </si>
  <si>
    <t>11964</t>
  </si>
  <si>
    <t>2016-01-25T13:19:36</t>
  </si>
  <si>
    <t>11965</t>
  </si>
  <si>
    <t>2016-01-25T15:41:00</t>
  </si>
  <si>
    <t>11966</t>
  </si>
  <si>
    <t>Benites Vasquez Florentino</t>
  </si>
  <si>
    <t>1820</t>
  </si>
  <si>
    <t>2016-01-25T15:54:06</t>
  </si>
  <si>
    <t>11967</t>
  </si>
  <si>
    <t>1789.92</t>
  </si>
  <si>
    <t>2016-01-25T15:55:48</t>
  </si>
  <si>
    <t>11968</t>
  </si>
  <si>
    <t>1883.6</t>
  </si>
  <si>
    <t>2016-01-25T15:58:39</t>
  </si>
  <si>
    <t>11969</t>
  </si>
  <si>
    <t>1849.99</t>
  </si>
  <si>
    <t>2016-01-25T16:03:46</t>
  </si>
  <si>
    <t>11970</t>
  </si>
  <si>
    <t>12297.8</t>
  </si>
  <si>
    <t>2016-01-25T16:05:44</t>
  </si>
  <si>
    <t>11971</t>
  </si>
  <si>
    <t>2553.6</t>
  </si>
  <si>
    <t>2016-01-25T16:12:51</t>
  </si>
  <si>
    <t>11972</t>
  </si>
  <si>
    <t>7043.3</t>
  </si>
  <si>
    <t>2016-01-25T16:14:10</t>
  </si>
  <si>
    <t>11973</t>
  </si>
  <si>
    <t>9473.6</t>
  </si>
  <si>
    <t>2016-01-25T16:26:59</t>
  </si>
  <si>
    <t>11974</t>
  </si>
  <si>
    <t>Huerta Díaz María Victoria Bertha</t>
  </si>
  <si>
    <t>2016-01-25T16:36:48</t>
  </si>
  <si>
    <t>11975</t>
  </si>
  <si>
    <t>2016-01-25T16:38:05</t>
  </si>
  <si>
    <t>11976</t>
  </si>
  <si>
    <t>2016-01-25T16:38:35</t>
  </si>
  <si>
    <t>11977</t>
  </si>
  <si>
    <t>2016-01-25T16:39:10</t>
  </si>
  <si>
    <t>11978</t>
  </si>
  <si>
    <t>1689.6</t>
  </si>
  <si>
    <t>2016-01-25T16:39:48</t>
  </si>
  <si>
    <t>11979</t>
  </si>
  <si>
    <t>2016-01-25T16:40:25</t>
  </si>
  <si>
    <t>11980</t>
  </si>
  <si>
    <t>1834.8</t>
  </si>
  <si>
    <t>2016-01-25T16:40:56</t>
  </si>
  <si>
    <t>11981</t>
  </si>
  <si>
    <t>2016-01-25T16:41:28</t>
  </si>
  <si>
    <t>11982</t>
  </si>
  <si>
    <t>1881</t>
  </si>
  <si>
    <t>2016-01-25T16:42:19</t>
  </si>
  <si>
    <t>11983</t>
  </si>
  <si>
    <t>1606.77</t>
  </si>
  <si>
    <t>2016-01-25T16:42:54</t>
  </si>
  <si>
    <t>11984</t>
  </si>
  <si>
    <t>1815</t>
  </si>
  <si>
    <t>2016-01-25T16:43:48</t>
  </si>
  <si>
    <t>11985</t>
  </si>
  <si>
    <t>1943.7</t>
  </si>
  <si>
    <t>2016-01-25T16:44:40</t>
  </si>
  <si>
    <t>11986</t>
  </si>
  <si>
    <t>1616.67</t>
  </si>
  <si>
    <t>2016-01-25T16:51:46</t>
  </si>
  <si>
    <t>11987</t>
  </si>
  <si>
    <t>13917.88</t>
  </si>
  <si>
    <t>2016-01-25T17:02:16</t>
  </si>
  <si>
    <t>11988</t>
  </si>
  <si>
    <t>2555.2</t>
  </si>
  <si>
    <t>2016-01-26T10:08:57</t>
  </si>
  <si>
    <t>11989</t>
  </si>
  <si>
    <t>1893.84</t>
  </si>
  <si>
    <t>2016-01-26T10:15:46</t>
  </si>
  <si>
    <t>11990</t>
  </si>
  <si>
    <t>1807.65</t>
  </si>
  <si>
    <t>2016-01-26T10:26:22</t>
  </si>
  <si>
    <t>11991</t>
  </si>
  <si>
    <t>1597.66</t>
  </si>
  <si>
    <t>2016-01-26T10:38:00</t>
  </si>
  <si>
    <t>11992</t>
  </si>
  <si>
    <t>29293.5</t>
  </si>
  <si>
    <t>2016-01-26T10:40:46</t>
  </si>
  <si>
    <t>11993</t>
  </si>
  <si>
    <t>18674.4</t>
  </si>
  <si>
    <t>2016-01-26T10:58:47</t>
  </si>
  <si>
    <t>11994</t>
  </si>
  <si>
    <t>2016-01-26T11:05:23</t>
  </si>
  <si>
    <t>11995</t>
  </si>
  <si>
    <t>2016-01-26T11:06:05</t>
  </si>
  <si>
    <t>11996</t>
  </si>
  <si>
    <t>2016-01-26T11:06:42</t>
  </si>
  <si>
    <t>11997</t>
  </si>
  <si>
    <t>1745.55</t>
  </si>
  <si>
    <t>2016-01-26T11:07:47</t>
  </si>
  <si>
    <t>11998</t>
  </si>
  <si>
    <t>2016-01-26T11:08:52</t>
  </si>
  <si>
    <t>11999</t>
  </si>
  <si>
    <t>1568</t>
  </si>
  <si>
    <t>2016-01-26T11:09:31</t>
  </si>
  <si>
    <t>12000</t>
  </si>
  <si>
    <t>1514.7</t>
  </si>
  <si>
    <t>2016-01-26T11:12:30</t>
  </si>
  <si>
    <t>12001</t>
  </si>
  <si>
    <t>2016-01-26T11:14:16</t>
  </si>
  <si>
    <t>12002</t>
  </si>
  <si>
    <t>2016-01-26T11:22:15</t>
  </si>
  <si>
    <t>12003</t>
  </si>
  <si>
    <t>2016-01-26T11:23:24</t>
  </si>
  <si>
    <t>12004</t>
  </si>
  <si>
    <t>2016-01-26T11:24:34</t>
  </si>
  <si>
    <t>12005</t>
  </si>
  <si>
    <t>2016-01-26T11:25:30</t>
  </si>
  <si>
    <t>12006</t>
  </si>
  <si>
    <t>2016-01-26T11:29:59</t>
  </si>
  <si>
    <t>12007</t>
  </si>
  <si>
    <t>2016-01-26T11:50:08</t>
  </si>
  <si>
    <t>12008</t>
  </si>
  <si>
    <t>Distribuidora Pepe Filete Del Centro S.A. de C.V.</t>
  </si>
  <si>
    <t>316470</t>
  </si>
  <si>
    <t>2016-01-26T11:53:52</t>
  </si>
  <si>
    <t>12009</t>
  </si>
  <si>
    <t>2016-01-26T12:27:50</t>
  </si>
  <si>
    <t>12010</t>
  </si>
  <si>
    <t>1799.6</t>
  </si>
  <si>
    <t>2016-01-26T12:29:02</t>
  </si>
  <si>
    <t>12011</t>
  </si>
  <si>
    <t>2016-01-26T12:40:21</t>
  </si>
  <si>
    <t>12012</t>
  </si>
  <si>
    <t>2016-01-26T12:41:38</t>
  </si>
  <si>
    <t>12013</t>
  </si>
  <si>
    <t>1809.6</t>
  </si>
  <si>
    <t>2016-01-26T14:11:46</t>
  </si>
  <si>
    <t>12014</t>
  </si>
  <si>
    <t>164006.49</t>
  </si>
  <si>
    <t>2016-01-26T14:38:16</t>
  </si>
  <si>
    <t>12015</t>
  </si>
  <si>
    <t>2016-01-26T14:45:18</t>
  </si>
  <si>
    <t>12016</t>
  </si>
  <si>
    <t>2016-01-26T14:46:54</t>
  </si>
  <si>
    <t>12017</t>
  </si>
  <si>
    <t>1668.3</t>
  </si>
  <si>
    <t>2016-01-26T14:47:27</t>
  </si>
  <si>
    <t>12018</t>
  </si>
  <si>
    <t>1608</t>
  </si>
  <si>
    <t>2016-01-26T14:48:06</t>
  </si>
  <si>
    <t>12019</t>
  </si>
  <si>
    <t>1453.9</t>
  </si>
  <si>
    <t>2016-01-26T14:49:12</t>
  </si>
  <si>
    <t>12020</t>
  </si>
  <si>
    <t>258.3</t>
  </si>
  <si>
    <t>2016-01-26T14:50:09</t>
  </si>
  <si>
    <t>12021</t>
  </si>
  <si>
    <t>505.6</t>
  </si>
  <si>
    <t>2016-01-26T14:51:54</t>
  </si>
  <si>
    <t>12022</t>
  </si>
  <si>
    <t>1849</t>
  </si>
  <si>
    <t>2016-01-26T14:52:29</t>
  </si>
  <si>
    <t>12023</t>
  </si>
  <si>
    <t>2016-01-26T14:53:03</t>
  </si>
  <si>
    <t>12024</t>
  </si>
  <si>
    <t>2016-01-26T14:55:58</t>
  </si>
  <si>
    <t>12025</t>
  </si>
  <si>
    <t>2016-01-26T15:00:34</t>
  </si>
  <si>
    <t>12026</t>
  </si>
  <si>
    <t>2016-01-26T15:01:15</t>
  </si>
  <si>
    <t>12027</t>
  </si>
  <si>
    <t>1307.2</t>
  </si>
  <si>
    <t>2016-01-26T15:25:57</t>
  </si>
  <si>
    <t>12028</t>
  </si>
  <si>
    <t>130000</t>
  </si>
  <si>
    <t>2016-01-26T16:39:53</t>
  </si>
  <si>
    <t>12029</t>
  </si>
  <si>
    <t>Cuautle Jimenez Juan Pablo</t>
  </si>
  <si>
    <t>1852.4</t>
  </si>
  <si>
    <t>2016-01-27T09:27:53</t>
  </si>
  <si>
    <t>12030</t>
  </si>
  <si>
    <t>27914.4</t>
  </si>
  <si>
    <t>2016-01-27T09:31:57</t>
  </si>
  <si>
    <t>12031</t>
  </si>
  <si>
    <t>18218.4</t>
  </si>
  <si>
    <t>2016-01-27T09:42:25</t>
  </si>
  <si>
    <t>12032</t>
  </si>
  <si>
    <t>Carnes Finas Hermanos Rocha SA de CV</t>
  </si>
  <si>
    <t>7268</t>
  </si>
  <si>
    <t>2016-01-27T10:15:30</t>
  </si>
  <si>
    <t>12033</t>
  </si>
  <si>
    <t>MACIAS RODRIGUEZ MA. ELVIA</t>
  </si>
  <si>
    <t>59593.7</t>
  </si>
  <si>
    <t>2016-01-27T10:29:56</t>
  </si>
  <si>
    <t>12034</t>
  </si>
  <si>
    <t>4001.4</t>
  </si>
  <si>
    <t>2016-01-27T11:18:34</t>
  </si>
  <si>
    <t>12035</t>
  </si>
  <si>
    <t>1822</t>
  </si>
  <si>
    <t>2016-01-27T15:04:18</t>
  </si>
  <si>
    <t>12036</t>
  </si>
  <si>
    <t>Pomposo Garcia Javier Epifanio</t>
  </si>
  <si>
    <t>1400</t>
  </si>
  <si>
    <t>2016-01-27T15:05:17</t>
  </si>
  <si>
    <t>12037</t>
  </si>
  <si>
    <t>2016-01-27T16:04:45</t>
  </si>
  <si>
    <t>12038</t>
  </si>
  <si>
    <t>1892</t>
  </si>
  <si>
    <t>2016-01-27T16:05:31</t>
  </si>
  <si>
    <t>12039</t>
  </si>
  <si>
    <t>1745.8</t>
  </si>
  <si>
    <t>2016-01-27T16:09:10</t>
  </si>
  <si>
    <t>12040</t>
  </si>
  <si>
    <t>3659</t>
  </si>
  <si>
    <t>2016-01-27T16:13:08</t>
  </si>
  <si>
    <t>12041</t>
  </si>
  <si>
    <t>3978</t>
  </si>
  <si>
    <t>2016-01-27T16:14:08</t>
  </si>
  <si>
    <t>12042</t>
  </si>
  <si>
    <t>1710.93</t>
  </si>
  <si>
    <t>2016-01-27T16:17:39</t>
  </si>
  <si>
    <t>12043</t>
  </si>
  <si>
    <t>2016-01-27T16:18:52</t>
  </si>
  <si>
    <t>12044</t>
  </si>
  <si>
    <t>2016-01-27T16:19:24</t>
  </si>
  <si>
    <t>12045</t>
  </si>
  <si>
    <t>1705.05</t>
  </si>
  <si>
    <t>2016-01-27T16:20:29</t>
  </si>
  <si>
    <t>12046</t>
  </si>
  <si>
    <t>2016-01-27T16:43:28</t>
  </si>
  <si>
    <t>12047</t>
  </si>
  <si>
    <t>1320.2</t>
  </si>
  <si>
    <t>2016-01-28T08:27:38</t>
  </si>
  <si>
    <t>12048</t>
  </si>
  <si>
    <t>2016-01-28T09:10:07</t>
  </si>
  <si>
    <t>12049</t>
  </si>
  <si>
    <t>Manuel Juan Felipe</t>
  </si>
  <si>
    <t>1917.3</t>
  </si>
  <si>
    <t>2016-01-28T11:08:27</t>
  </si>
  <si>
    <t>12050</t>
  </si>
  <si>
    <t>2016-01-28T11:29:30</t>
  </si>
  <si>
    <t>12051</t>
  </si>
  <si>
    <t>2016-01-28T11:30:32</t>
  </si>
  <si>
    <t>12052</t>
  </si>
  <si>
    <t>1581</t>
  </si>
  <si>
    <t>2016-01-28T12:30:41</t>
  </si>
  <si>
    <t>12053</t>
  </si>
  <si>
    <t>2016-01-28T12:32:45</t>
  </si>
  <si>
    <t>12054</t>
  </si>
  <si>
    <t>2016-01-28T12:33:53</t>
  </si>
  <si>
    <t>12055</t>
  </si>
  <si>
    <t>2016-01-28T12:36:22</t>
  </si>
  <si>
    <t>12056</t>
  </si>
  <si>
    <t>2016-01-28T12:54:16</t>
  </si>
  <si>
    <t>12057</t>
  </si>
  <si>
    <t>1567.5</t>
  </si>
  <si>
    <t>2016-01-28T12:54:53</t>
  </si>
  <si>
    <t>12058</t>
  </si>
  <si>
    <t>1633.5</t>
  </si>
  <si>
    <t>2016-01-28T12:55:28</t>
  </si>
  <si>
    <t>12059</t>
  </si>
  <si>
    <t>2016-01-28T12:59:24</t>
  </si>
  <si>
    <t>12060</t>
  </si>
  <si>
    <t>2016-01-28T13:03:14</t>
  </si>
  <si>
    <t>12061</t>
  </si>
  <si>
    <t>2016-01-28T13:06:31</t>
  </si>
  <si>
    <t>12062</t>
  </si>
  <si>
    <t>2016-01-28T13:07:29</t>
  </si>
  <si>
    <t>12063</t>
  </si>
  <si>
    <t>1555.55</t>
  </si>
  <si>
    <t>2016-01-28T13:09:17</t>
  </si>
  <si>
    <t>12064</t>
  </si>
  <si>
    <t>2016-01-28T13:11:09</t>
  </si>
  <si>
    <t>12065</t>
  </si>
  <si>
    <t>2016-01-28T13:28:11</t>
  </si>
  <si>
    <t>12066</t>
  </si>
  <si>
    <t>11000</t>
  </si>
  <si>
    <t>2016-01-28T13:42:39</t>
  </si>
  <si>
    <t>12067</t>
  </si>
  <si>
    <t>7793.4</t>
  </si>
  <si>
    <t>2016-01-28T13:57:18</t>
  </si>
  <si>
    <t>12068</t>
  </si>
  <si>
    <t>18055.4</t>
  </si>
  <si>
    <t>2016-01-28T14:36:15</t>
  </si>
  <si>
    <t>12069</t>
  </si>
  <si>
    <t>7800</t>
  </si>
  <si>
    <t>2016-01-29T09:09:37</t>
  </si>
  <si>
    <t>12070</t>
  </si>
  <si>
    <t>5955.28</t>
  </si>
  <si>
    <t>2016-01-29T09:23:17</t>
  </si>
  <si>
    <t>12071</t>
  </si>
  <si>
    <t>77827.6</t>
  </si>
  <si>
    <t>2016-01-29T09:43:00</t>
  </si>
  <si>
    <t>12072</t>
  </si>
  <si>
    <t>1443</t>
  </si>
  <si>
    <t>2016-01-29T09:43:56</t>
  </si>
  <si>
    <t>12073</t>
  </si>
  <si>
    <t>2016-01-29T09:45:32</t>
  </si>
  <si>
    <t>12074</t>
  </si>
  <si>
    <t>3781.82</t>
  </si>
  <si>
    <t>2016-01-29T09:58:55</t>
  </si>
  <si>
    <t>12075</t>
  </si>
  <si>
    <t>21006.8</t>
  </si>
  <si>
    <t>2016-01-29T10:28:15</t>
  </si>
  <si>
    <t>12076</t>
  </si>
  <si>
    <t>12202.7</t>
  </si>
  <si>
    <t>2016-01-29T10:37:12</t>
  </si>
  <si>
    <t>12077</t>
  </si>
  <si>
    <t>47138.4</t>
  </si>
  <si>
    <t>2016-01-29T10:41:48</t>
  </si>
  <si>
    <t>12078</t>
  </si>
  <si>
    <t>24852.3</t>
  </si>
  <si>
    <t>2016-01-29T10:47:28</t>
  </si>
  <si>
    <t>12079</t>
  </si>
  <si>
    <t>22289.8</t>
  </si>
  <si>
    <t>2016-01-29T10:49:26</t>
  </si>
  <si>
    <t>12080</t>
  </si>
  <si>
    <t>11981.4</t>
  </si>
  <si>
    <t>2016-01-29T11:13:50</t>
  </si>
  <si>
    <t>12081</t>
  </si>
  <si>
    <t>1780</t>
  </si>
  <si>
    <t>2016-01-29T11:21:31</t>
  </si>
  <si>
    <t>12082</t>
  </si>
  <si>
    <t>2016-01-29T11:27:26</t>
  </si>
  <si>
    <t>12083</t>
  </si>
  <si>
    <t>1506.78</t>
  </si>
  <si>
    <t>2016-01-29T11:29:39</t>
  </si>
  <si>
    <t>12084</t>
  </si>
  <si>
    <t>1720.29</t>
  </si>
  <si>
    <t>2016-01-29T11:37:22</t>
  </si>
  <si>
    <t>12085</t>
  </si>
  <si>
    <t>1687</t>
  </si>
  <si>
    <t>2016-01-29T11:38:11</t>
  </si>
  <si>
    <t>12086</t>
  </si>
  <si>
    <t>1846</t>
  </si>
  <si>
    <t>2016-01-29T11:42:16</t>
  </si>
  <si>
    <t>12087</t>
  </si>
  <si>
    <t>1299.87</t>
  </si>
  <si>
    <t>2016-01-29T11:46:38</t>
  </si>
  <si>
    <t>12088</t>
  </si>
  <si>
    <t>2092.08</t>
  </si>
  <si>
    <t>2016-01-29T12:14:21</t>
  </si>
  <si>
    <t>12089</t>
  </si>
  <si>
    <t>16846.58</t>
  </si>
  <si>
    <t>2016-01-29T12:17:52</t>
  </si>
  <si>
    <t>12090</t>
  </si>
  <si>
    <t xml:space="preserve">Dominguez Corona Catalina Irma </t>
  </si>
  <si>
    <t>1074.4</t>
  </si>
  <si>
    <t>2016-01-29T12:21:38</t>
  </si>
  <si>
    <t>12091</t>
  </si>
  <si>
    <t>2016-01-29T12:22:46</t>
  </si>
  <si>
    <t>12092</t>
  </si>
  <si>
    <t>2016-01-29T12:24:18</t>
  </si>
  <si>
    <t>12093</t>
  </si>
  <si>
    <t>2016-01-29T12:24:59</t>
  </si>
  <si>
    <t>12094</t>
  </si>
  <si>
    <t>2016-01-29T12:26:46</t>
  </si>
  <si>
    <t>12095</t>
  </si>
  <si>
    <t>1855</t>
  </si>
  <si>
    <t>2016-01-29T12:32:18</t>
  </si>
  <si>
    <t>12096</t>
  </si>
  <si>
    <t>2016-01-29T12:46:28</t>
  </si>
  <si>
    <t>12097</t>
  </si>
  <si>
    <t>4000</t>
  </si>
  <si>
    <t>2016-01-29T12:54:15</t>
  </si>
  <si>
    <t>12098</t>
  </si>
  <si>
    <t>2016-01-29T13:02:44</t>
  </si>
  <si>
    <t>12099</t>
  </si>
  <si>
    <t>1780.74</t>
  </si>
  <si>
    <t>2016-01-29T13:18:52</t>
  </si>
  <si>
    <t>12100</t>
  </si>
  <si>
    <t>2016-01-29T13:19:26</t>
  </si>
  <si>
    <t>12101</t>
  </si>
  <si>
    <t>2016-01-29T13:20:02</t>
  </si>
  <si>
    <t>12102</t>
  </si>
  <si>
    <t>1846.35</t>
  </si>
  <si>
    <t>2016-01-29T13:22:31</t>
  </si>
  <si>
    <t>12103</t>
  </si>
  <si>
    <t>33600</t>
  </si>
  <si>
    <t>2016-01-29T13:27:55</t>
  </si>
  <si>
    <t>12104</t>
  </si>
  <si>
    <t>2016-01-29T13:28:43</t>
  </si>
  <si>
    <t>12105</t>
  </si>
  <si>
    <t>1742.16</t>
  </si>
  <si>
    <t>2016-01-29T13:31:21</t>
  </si>
  <si>
    <t>12106</t>
  </si>
  <si>
    <t>2016-01-29T13:40:17</t>
  </si>
  <si>
    <t>12107</t>
  </si>
  <si>
    <t>10723.91</t>
  </si>
  <si>
    <t>2016-01-29T13:48:56</t>
  </si>
  <si>
    <t>12108</t>
  </si>
  <si>
    <t>212283.45</t>
  </si>
  <si>
    <t>2016-01-29T16:10:46</t>
  </si>
  <si>
    <t>12109</t>
  </si>
  <si>
    <t>2605.7</t>
  </si>
  <si>
    <t>2016-01-29T16:17:02</t>
  </si>
  <si>
    <t>12110</t>
  </si>
  <si>
    <t>1752</t>
  </si>
  <si>
    <t>2016-01-29T16:17:54</t>
  </si>
  <si>
    <t>12111</t>
  </si>
  <si>
    <t>1407.6</t>
  </si>
  <si>
    <t>2016-01-29T16:21:51</t>
  </si>
  <si>
    <t>12112</t>
  </si>
  <si>
    <t>2016-01-29T16:23:15</t>
  </si>
  <si>
    <t>12113</t>
  </si>
  <si>
    <t>2016-01-29T16:25:53</t>
  </si>
  <si>
    <t>12114</t>
  </si>
  <si>
    <t>2016-01-29T16:26:22</t>
  </si>
  <si>
    <t>12115</t>
  </si>
  <si>
    <t>2016-01-29T16:27:20</t>
  </si>
  <si>
    <t>12116</t>
  </si>
  <si>
    <t>2016-01-29T16:28:00</t>
  </si>
  <si>
    <t>12117</t>
  </si>
  <si>
    <t>644</t>
  </si>
  <si>
    <t>2016-01-29T16:30:40</t>
  </si>
  <si>
    <t>12118</t>
  </si>
  <si>
    <t>1104</t>
  </si>
  <si>
    <t>2016-01-29T16:31:28</t>
  </si>
  <si>
    <t>12119</t>
  </si>
  <si>
    <t>1537.8</t>
  </si>
  <si>
    <t>2016-01-29T16:32:05</t>
  </si>
  <si>
    <t>12120</t>
  </si>
  <si>
    <t>1524.6</t>
  </si>
  <si>
    <t>2016-01-29T16:34:00</t>
  </si>
  <si>
    <t>12121</t>
  </si>
  <si>
    <t>27128.43</t>
  </si>
  <si>
    <t>2016-01-29T16:52:52</t>
  </si>
  <si>
    <t>12122</t>
  </si>
  <si>
    <t>29744.4</t>
  </si>
  <si>
    <t>2016-01-29T17:29:52</t>
  </si>
  <si>
    <t>12123</t>
  </si>
  <si>
    <t>3481.6</t>
  </si>
  <si>
    <t>2016-01-29T17:31:11</t>
  </si>
  <si>
    <t>12124</t>
  </si>
  <si>
    <t>6276.6</t>
  </si>
  <si>
    <t>2016-01-29T17:42:25</t>
  </si>
  <si>
    <t>12125</t>
  </si>
  <si>
    <t>10569.6</t>
  </si>
  <si>
    <t>2016-01-30T08:42:54</t>
  </si>
  <si>
    <t>12126</t>
  </si>
  <si>
    <t xml:space="preserve">Galicia Mendoza Fernando </t>
  </si>
  <si>
    <t>18586.2</t>
  </si>
  <si>
    <t>2016-01-30T08:45:11</t>
  </si>
  <si>
    <t>12127</t>
  </si>
  <si>
    <t>19641.28</t>
  </si>
  <si>
    <t>2016-01-30T08:46:58</t>
  </si>
  <si>
    <t>12128</t>
  </si>
  <si>
    <t>19548.98</t>
  </si>
  <si>
    <t>2016-01-30T08:55:45</t>
  </si>
  <si>
    <t>12129</t>
  </si>
  <si>
    <t>Galicia Mendoza Abigail</t>
  </si>
  <si>
    <t>8791.4</t>
  </si>
  <si>
    <t>2016-01-30T08:56:55</t>
  </si>
  <si>
    <t>12130</t>
  </si>
  <si>
    <t>8555.5</t>
  </si>
  <si>
    <t>2016-01-30T08:57:58</t>
  </si>
  <si>
    <t>12131</t>
  </si>
  <si>
    <t>8790.6</t>
  </si>
  <si>
    <t>2016-01-30T09:04:33</t>
  </si>
  <si>
    <t>12132</t>
  </si>
  <si>
    <t>Galicia Mendoza Geovanny</t>
  </si>
  <si>
    <t>9685.7</t>
  </si>
  <si>
    <t>2016-01-30T09:06:23</t>
  </si>
  <si>
    <t>12133</t>
  </si>
  <si>
    <t>9860.1</t>
  </si>
  <si>
    <t>2016-01-30T09:07:16</t>
  </si>
  <si>
    <t>12134</t>
  </si>
  <si>
    <t>9779.6</t>
  </si>
  <si>
    <t>2016-01-30T09:10:43</t>
  </si>
  <si>
    <t>12135</t>
  </si>
  <si>
    <t>8405.04</t>
  </si>
  <si>
    <t>2016-01-30T09:13:12</t>
  </si>
  <si>
    <t>12136</t>
  </si>
  <si>
    <t>8105</t>
  </si>
  <si>
    <t>2016-01-30T09:14:31</t>
  </si>
  <si>
    <t>12137</t>
  </si>
  <si>
    <t>8820.1</t>
  </si>
  <si>
    <t>2016-01-30T09:56:48</t>
  </si>
  <si>
    <t>12138</t>
  </si>
  <si>
    <t>2016-01-30T10:01:14</t>
  </si>
  <si>
    <t>12139</t>
  </si>
  <si>
    <t>2016-01-30T10:02:52</t>
  </si>
  <si>
    <t>12140</t>
  </si>
  <si>
    <t>2016-01-30T10:04:14</t>
  </si>
  <si>
    <t>12141</t>
  </si>
  <si>
    <t>1439.55</t>
  </si>
  <si>
    <t>2016-01-30T10:05:49</t>
  </si>
  <si>
    <t>12142</t>
  </si>
  <si>
    <t>2016-01-30T10:06:13</t>
  </si>
  <si>
    <t>12143</t>
  </si>
  <si>
    <t>2016-01-30T10:07:21</t>
  </si>
  <si>
    <t>12144</t>
  </si>
  <si>
    <t>2016-01-30T10:08:53</t>
  </si>
  <si>
    <t>12145</t>
  </si>
  <si>
    <t>2016-01-30T10:09:54</t>
  </si>
  <si>
    <t>12146</t>
  </si>
  <si>
    <t>2016-01-30T10:11:16</t>
  </si>
  <si>
    <t>12147</t>
  </si>
  <si>
    <t>2016-01-30T10:13:39</t>
  </si>
  <si>
    <t>12148</t>
  </si>
  <si>
    <t>2016-01-30T10:15:29</t>
  </si>
  <si>
    <t>12149</t>
  </si>
  <si>
    <t>2016-01-30T10:35:54</t>
  </si>
  <si>
    <t>12150</t>
  </si>
  <si>
    <t>1603.62</t>
  </si>
  <si>
    <t>2016-01-30T10:44:28</t>
  </si>
  <si>
    <t>12151</t>
  </si>
  <si>
    <t>1270.4</t>
  </si>
  <si>
    <t>2016-01-30T10:45:15</t>
  </si>
  <si>
    <t>12152</t>
  </si>
  <si>
    <t>400</t>
  </si>
  <si>
    <t>2016-01-30T10:46:16</t>
  </si>
  <si>
    <t>12153</t>
  </si>
  <si>
    <t>1999.5</t>
  </si>
  <si>
    <t>2016-01-30T10:46:53</t>
  </si>
  <si>
    <t>12154</t>
  </si>
  <si>
    <t>2016-01-30T10:47:23</t>
  </si>
  <si>
    <t>12155</t>
  </si>
  <si>
    <t>2016-01-30T10:47:56</t>
  </si>
  <si>
    <t>12156</t>
  </si>
  <si>
    <t>2016-01-30T10:48:35</t>
  </si>
  <si>
    <t>12157</t>
  </si>
  <si>
    <t>903</t>
  </si>
  <si>
    <t>2016-01-30T10:49:03</t>
  </si>
  <si>
    <t>12158</t>
  </si>
  <si>
    <t>1165.3</t>
  </si>
  <si>
    <t>2016-01-30T10:51:14</t>
  </si>
  <si>
    <t>12159</t>
  </si>
  <si>
    <t>1474</t>
  </si>
  <si>
    <t>2016-01-30T10:51:56</t>
  </si>
  <si>
    <t>12160</t>
  </si>
  <si>
    <t>2016-01-30T10:53:18</t>
  </si>
  <si>
    <t>12161</t>
  </si>
  <si>
    <t>1514.2</t>
  </si>
  <si>
    <t>2016-01-30T10:54:06</t>
  </si>
  <si>
    <t>12162</t>
  </si>
  <si>
    <t>1978</t>
  </si>
  <si>
    <t>2016-01-30T10:54:57</t>
  </si>
  <si>
    <t>12163</t>
  </si>
  <si>
    <t>947.6</t>
  </si>
  <si>
    <t>2016-01-30T12:52:23</t>
  </si>
  <si>
    <t>12164</t>
  </si>
  <si>
    <t>2016-01-30T15:36:39</t>
  </si>
  <si>
    <t>12165</t>
  </si>
  <si>
    <t>8460.03</t>
  </si>
  <si>
    <t>2016-01-30T22:35:00</t>
  </si>
  <si>
    <t>12166</t>
  </si>
  <si>
    <t>2016-01-30T22:37:58</t>
  </si>
  <si>
    <t>12167</t>
  </si>
  <si>
    <t>2016-01-30T22:38:51</t>
  </si>
  <si>
    <t>12168</t>
  </si>
  <si>
    <t>2016-01-30T22:39:30</t>
  </si>
  <si>
    <t>12169</t>
  </si>
  <si>
    <t>2016-01-30T22:40:24</t>
  </si>
  <si>
    <t>12170</t>
  </si>
  <si>
    <t>2016-01-30T22:41:09</t>
  </si>
  <si>
    <t>12171</t>
  </si>
  <si>
    <t>2016-01-30T22:41:48</t>
  </si>
  <si>
    <t>12172</t>
  </si>
  <si>
    <t>2016-01-30T22:42:20</t>
  </si>
  <si>
    <t>12173</t>
  </si>
  <si>
    <t>2016-01-30T22:43:27</t>
  </si>
  <si>
    <t>12174</t>
  </si>
  <si>
    <t>2016-01-30T22:44:12</t>
  </si>
  <si>
    <t>12175</t>
  </si>
  <si>
    <t>2016-01-30T22:44:46</t>
  </si>
  <si>
    <t>12176</t>
  </si>
  <si>
    <t>2016-01-30T22:45:17</t>
  </si>
  <si>
    <t>12177</t>
  </si>
  <si>
    <t>2016-01-30T22:46:32</t>
  </si>
  <si>
    <t>12178</t>
  </si>
  <si>
    <r>
      <t>01/01/2016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</si>
  <si>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</si>
  <si>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</si>
  <si>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</si>
  <si>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</si>
  <si>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</si>
  <si>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</si>
  <si>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</si>
  <si>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</si>
  <si>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</si>
  <si>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</si>
  <si>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</si>
  <si>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</si>
  <si>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</si>
  <si>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</si>
  <si>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</si>
  <si>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</si>
  <si>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</si>
  <si>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</si>
  <si>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</si>
  <si>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</si>
  <si>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</si>
  <si>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</si>
  <si>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</si>
  <si>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</si>
  <si>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</si>
  <si>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</si>
  <si>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</si>
  <si>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</si>
  <si>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</si>
  <si>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</si>
  <si>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</si>
  <si>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</si>
  <si>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</si>
  <si>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</si>
  <si>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</si>
  <si>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</si>
  <si>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</si>
  <si>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</si>
  <si>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</si>
  <si>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</si>
  <si>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</si>
  <si>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</si>
  <si>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</si>
  <si>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</si>
  <si>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</si>
  <si>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</si>
  <si>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</si>
  <si>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</si>
  <si>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</si>
  <si>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</si>
  <si>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</si>
  <si>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</si>
  <si>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</si>
  <si>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</si>
  <si>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</si>
  <si>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</si>
  <si>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</si>
  <si>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</si>
  <si>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</si>
  <si>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</si>
  <si>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</si>
  <si>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</si>
  <si>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</si>
  <si>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</si>
  <si>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</si>
  <si>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</si>
  <si>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</si>
  <si>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</si>
  <si>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</si>
  <si>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</si>
  <si>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</si>
  <si>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</si>
  <si>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</si>
  <si>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</si>
  <si>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</si>
  <si>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</si>
  <si>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</si>
  <si>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</si>
  <si>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</si>
  <si>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</si>
  <si>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</si>
  <si>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</si>
  <si>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</si>
  <si>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</si>
  <si>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</si>
  <si>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</si>
  <si>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</si>
  <si>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</si>
  <si>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</si>
  <si>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</si>
  <si>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</si>
  <si>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</si>
  <si>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</si>
  <si>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</si>
  <si>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PONCE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</si>
  <si>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</si>
  <si>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</si>
  <si>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</si>
  <si>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</si>
  <si>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</si>
  <si>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</si>
  <si>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</si>
  <si>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(636)ANTONIIO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</si>
  <si>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</si>
  <si>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</si>
  <si>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</si>
  <si>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</si>
  <si>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</si>
  <si>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</si>
  <si>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</si>
  <si>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</si>
  <si>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</si>
  <si>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</si>
  <si>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</si>
  <si>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</si>
  <si>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</si>
  <si>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</si>
  <si>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</si>
  <si>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</si>
  <si>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</si>
  <si>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</si>
  <si>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</si>
  <si>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</si>
  <si>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</si>
  <si>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</si>
  <si>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</si>
  <si>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</si>
  <si>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</si>
  <si>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</si>
  <si>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</si>
  <si>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(536)ANGELES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</si>
  <si>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</si>
  <si>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</si>
  <si>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</si>
  <si>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</si>
  <si>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</si>
  <si>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</si>
  <si>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</si>
  <si>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</si>
  <si>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</si>
  <si>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</si>
  <si>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</si>
  <si>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</si>
  <si>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</si>
  <si>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</si>
  <si>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</si>
  <si>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</si>
  <si>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</si>
  <si>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</si>
  <si>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</si>
  <si>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</si>
  <si>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</si>
  <si>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</si>
  <si>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</si>
  <si>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</si>
  <si>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</si>
  <si>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</si>
  <si>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</si>
  <si>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</si>
  <si>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</si>
  <si>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</si>
  <si>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</si>
  <si>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</si>
  <si>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</si>
  <si>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</si>
  <si>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</si>
  <si>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</si>
  <si>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</si>
  <si>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</si>
  <si>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</si>
  <si>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</si>
  <si>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</si>
  <si>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</si>
  <si>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</si>
  <si>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</si>
  <si>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</si>
  <si>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</si>
  <si>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</si>
  <si>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</si>
  <si>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</si>
  <si>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</si>
  <si>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</si>
  <si>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</si>
  <si>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</si>
  <si>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</si>
  <si>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</si>
  <si>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</si>
  <si>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</si>
  <si>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</si>
  <si>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</si>
  <si>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</si>
  <si>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</si>
  <si>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</si>
  <si>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</si>
  <si>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</si>
  <si>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</si>
  <si>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</si>
  <si>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</si>
  <si>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</si>
  <si>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</si>
  <si>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</si>
  <si>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</si>
  <si>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</si>
  <si>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</si>
  <si>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</si>
  <si>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</si>
  <si>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</si>
  <si>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</si>
  <si>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</si>
  <si>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</si>
  <si>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</si>
  <si>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</si>
  <si>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</si>
  <si>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</si>
  <si>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</si>
  <si>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</si>
  <si>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</si>
  <si>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</si>
  <si>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</si>
  <si>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</si>
  <si>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</si>
  <si>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</si>
  <si>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</si>
  <si>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</si>
  <si>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</si>
  <si>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</si>
  <si>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</si>
  <si>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</si>
  <si>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</si>
  <si>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</si>
  <si>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</si>
  <si>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</si>
  <si>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</si>
  <si>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</si>
  <si>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</si>
  <si>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</si>
  <si>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</si>
  <si>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</si>
  <si>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</si>
  <si>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</si>
  <si>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</si>
  <si>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</si>
  <si>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</si>
  <si>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</si>
  <si>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</si>
  <si>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</si>
  <si>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</si>
  <si>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</si>
  <si>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</si>
  <si>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</si>
  <si>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</si>
  <si>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</si>
  <si>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</si>
  <si>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</si>
  <si>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</si>
  <si>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</si>
  <si>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</si>
  <si>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</si>
  <si>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</si>
  <si>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</si>
  <si>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</si>
  <si>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</si>
  <si>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</si>
  <si>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</si>
  <si>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</si>
  <si>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</si>
  <si>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</si>
  <si>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</si>
  <si>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</si>
  <si>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</si>
  <si>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</si>
  <si>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</si>
  <si>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</si>
  <si>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</si>
  <si>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</si>
  <si>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</si>
  <si>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</si>
  <si>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</si>
  <si>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</si>
  <si>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</si>
  <si>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</si>
  <si>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</si>
  <si>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</si>
  <si>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</si>
  <si>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</si>
  <si>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</si>
  <si>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</si>
  <si>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(531)ANTONIO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</si>
  <si>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</si>
  <si>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</si>
  <si>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</si>
  <si>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</si>
  <si>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(297)ACUARIO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</si>
  <si>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</si>
  <si>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</si>
  <si>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</si>
  <si>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</si>
  <si>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</si>
  <si>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</si>
  <si>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</si>
  <si>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</si>
  <si>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</si>
  <si>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</si>
  <si>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</si>
  <si>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</si>
  <si>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</si>
  <si>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</si>
  <si>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</si>
  <si>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</si>
  <si>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</si>
  <si>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</si>
  <si>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</si>
  <si>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</si>
  <si>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</si>
  <si>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</si>
  <si>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</si>
  <si>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</si>
  <si>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</si>
  <si>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</si>
  <si>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</si>
  <si>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</si>
  <si>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</si>
  <si>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</si>
  <si>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</si>
  <si>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</si>
  <si>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</si>
  <si>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</si>
  <si>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</si>
  <si>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</si>
  <si>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</si>
  <si>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</si>
  <si>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</si>
  <si>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(636)ANTONIIO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</si>
  <si>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</si>
  <si>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</si>
  <si>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</si>
  <si>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</si>
  <si>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</si>
  <si>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</si>
  <si>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</si>
  <si>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</si>
  <si>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</si>
  <si>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</si>
  <si>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</si>
  <si>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</si>
  <si>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</si>
  <si>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</si>
  <si>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</si>
  <si>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</si>
  <si>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</si>
  <si>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</si>
  <si>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</si>
  <si>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</si>
  <si>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</si>
  <si>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</si>
  <si>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</si>
  <si>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</si>
  <si>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</si>
  <si>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</si>
  <si>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</si>
  <si>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</si>
  <si>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</si>
  <si>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</si>
  <si>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</si>
  <si>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</si>
  <si>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</si>
  <si>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</si>
  <si>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</si>
  <si>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</si>
  <si>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</si>
  <si>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</si>
  <si>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</si>
  <si>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</si>
  <si>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</si>
  <si>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</si>
  <si>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</si>
  <si>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</si>
  <si>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</si>
  <si>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</si>
  <si>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</si>
  <si>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</si>
  <si>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</si>
  <si>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</si>
  <si>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</si>
  <si>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</si>
  <si>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</si>
  <si>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</si>
  <si>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</si>
  <si>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</si>
  <si>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</si>
  <si>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</si>
  <si>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</si>
  <si>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</si>
  <si>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</si>
  <si>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</si>
  <si>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</si>
  <si>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</si>
  <si>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</si>
  <si>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</si>
  <si>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</si>
  <si>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</si>
  <si>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</si>
  <si>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</si>
  <si>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</si>
  <si>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</si>
  <si>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</si>
  <si>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</si>
  <si>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</si>
  <si>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</si>
  <si>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</si>
  <si>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</si>
  <si>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</si>
  <si>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</si>
  <si>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</si>
  <si>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</si>
  <si>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</si>
  <si>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</si>
  <si>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</si>
  <si>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</si>
  <si>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</si>
  <si>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</si>
  <si>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</si>
  <si>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</si>
  <si>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</si>
  <si>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</si>
  <si>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</si>
  <si>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</si>
  <si>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</si>
  <si>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</si>
  <si>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</si>
  <si>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</si>
  <si>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</si>
  <si>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</si>
  <si>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</si>
  <si>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</si>
  <si>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</si>
  <si>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</si>
  <si>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</si>
  <si>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</si>
  <si>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</si>
  <si>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</si>
  <si>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</si>
  <si>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</si>
  <si>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</si>
  <si>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</si>
  <si>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</si>
  <si>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</si>
  <si>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</si>
  <si>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</si>
  <si>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</si>
  <si>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</si>
  <si>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</si>
  <si>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</si>
  <si>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</si>
  <si>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</si>
  <si>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</si>
  <si>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</si>
  <si>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</si>
  <si>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</si>
  <si>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</si>
  <si>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</si>
  <si>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</si>
  <si>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</si>
  <si>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</si>
  <si>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</si>
  <si>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</si>
  <si>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</si>
  <si>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</si>
  <si>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</si>
  <si>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</si>
  <si>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</si>
  <si>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</si>
  <si>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</si>
  <si>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</si>
  <si>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</si>
  <si>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</si>
  <si>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</si>
  <si>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</si>
  <si>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</si>
  <si>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</si>
  <si>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(484)COCINA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MEMO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</si>
  <si>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</si>
  <si>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</si>
  <si>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</si>
  <si>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</si>
  <si>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</si>
  <si>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</si>
  <si>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</si>
  <si>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</si>
  <si>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</si>
  <si>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</si>
  <si>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</si>
  <si>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</si>
  <si>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</si>
  <si>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</si>
  <si>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</si>
  <si>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</si>
  <si>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</si>
  <si>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</si>
  <si>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</si>
  <si>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</si>
  <si>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</si>
  <si>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</si>
  <si>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</si>
  <si>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</si>
  <si>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</si>
  <si>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</si>
  <si>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</si>
  <si>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</si>
  <si>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</si>
  <si>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</si>
  <si>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</si>
  <si>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</si>
  <si>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</si>
  <si>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</si>
  <si>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</si>
  <si>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</si>
  <si>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</si>
  <si>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</si>
  <si>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</si>
  <si>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</si>
  <si>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</si>
  <si>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</si>
  <si>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</si>
  <si>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</si>
  <si>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</si>
  <si>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</si>
  <si>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</si>
  <si>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</si>
  <si>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</si>
  <si>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</si>
  <si>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</si>
  <si>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</si>
  <si>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</si>
  <si>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</si>
  <si>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</si>
  <si>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</si>
  <si>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</si>
  <si>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</si>
  <si>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</si>
  <si>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</si>
  <si>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</si>
  <si>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</si>
  <si>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</si>
  <si>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</si>
  <si>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</si>
  <si>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</si>
  <si>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</si>
  <si>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</si>
  <si>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</si>
  <si>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</si>
  <si>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</si>
  <si>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</si>
  <si>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</si>
  <si>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</si>
  <si>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</si>
  <si>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</si>
  <si>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</si>
  <si>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</si>
  <si>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</si>
  <si>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</si>
  <si>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</si>
  <si>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</si>
  <si>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</si>
  <si>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</si>
  <si>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</si>
  <si>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</si>
  <si>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</si>
  <si>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</si>
  <si>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</si>
  <si>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</si>
  <si>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</si>
  <si>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</si>
  <si>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</si>
  <si>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</si>
  <si>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</si>
  <si>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</si>
  <si>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</si>
  <si>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</si>
  <si>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</si>
  <si>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</si>
  <si>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</si>
  <si>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(48)PORFIRIO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</si>
  <si>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</si>
  <si>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</si>
  <si>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</si>
  <si>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</si>
  <si>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</si>
  <si>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</si>
  <si>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</si>
  <si>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</si>
  <si>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</si>
  <si>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</si>
  <si>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</si>
  <si>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</si>
  <si>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</si>
  <si>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</si>
  <si>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</si>
  <si>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</si>
  <si>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</si>
  <si>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</si>
  <si>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</si>
  <si>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</si>
  <si>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</si>
  <si>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</si>
  <si>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</si>
  <si>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</si>
  <si>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</si>
  <si>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</si>
  <si>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</si>
  <si>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</si>
  <si>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</si>
  <si>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</si>
  <si>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</si>
  <si>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</si>
  <si>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</si>
  <si>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</si>
  <si>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</si>
  <si>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</si>
  <si>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</si>
  <si>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</si>
  <si>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</si>
  <si>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</si>
  <si>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</si>
  <si>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</si>
  <si>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</si>
  <si>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</si>
  <si>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</si>
  <si>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</si>
  <si>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</si>
  <si>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</si>
  <si>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</si>
  <si>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</si>
  <si>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</si>
  <si>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</si>
  <si>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</si>
  <si>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</si>
  <si>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</si>
  <si>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</si>
  <si>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</si>
  <si>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</si>
  <si>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</si>
  <si>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</si>
  <si>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</si>
  <si>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</si>
  <si>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</si>
  <si>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</si>
  <si>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</si>
  <si>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</si>
  <si>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</si>
  <si>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</si>
  <si>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</si>
  <si>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</si>
  <si>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</si>
  <si>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</si>
  <si>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</si>
  <si>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</si>
  <si>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</si>
  <si>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</si>
  <si>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</si>
  <si>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</si>
  <si>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</si>
  <si>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</si>
  <si>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</si>
  <si>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</si>
  <si>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</si>
  <si>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</si>
  <si>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</si>
  <si>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</si>
  <si>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</si>
  <si>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</si>
  <si>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</si>
  <si>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</si>
  <si>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</si>
  <si>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</si>
  <si>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</si>
  <si>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</si>
  <si>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</si>
  <si>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</si>
  <si>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</si>
  <si>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</si>
  <si>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</si>
  <si>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</si>
  <si>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</si>
  <si>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</si>
  <si>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</si>
  <si>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</si>
  <si>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</si>
  <si>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</si>
  <si>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</si>
  <si>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</si>
  <si>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</si>
  <si>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</si>
  <si>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</si>
  <si>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</si>
  <si>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</si>
  <si>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</si>
  <si>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</si>
  <si>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</si>
  <si>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</si>
  <si>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</si>
  <si>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</si>
  <si>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</si>
  <si>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</si>
  <si>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</si>
  <si>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</si>
  <si>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</si>
  <si>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</si>
  <si>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</si>
  <si>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(343)RUTILIO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</si>
  <si>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</si>
  <si>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</si>
  <si>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</si>
  <si>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</si>
  <si>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</si>
  <si>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</si>
  <si>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</si>
  <si>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</si>
  <si>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</si>
  <si>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</si>
  <si>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</si>
  <si>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</si>
  <si>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</si>
  <si>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</si>
  <si>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</si>
  <si>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</si>
  <si>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</si>
  <si>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</si>
  <si>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</si>
  <si>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</si>
  <si>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</si>
  <si>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</si>
  <si>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</si>
  <si>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</si>
  <si>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</si>
  <si>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</si>
  <si>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</si>
  <si>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</si>
  <si>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</si>
  <si>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</si>
  <si>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</si>
  <si>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</si>
  <si>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</si>
  <si>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</si>
  <si>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</si>
  <si>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</si>
  <si>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</si>
  <si>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</si>
  <si>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</si>
  <si>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</si>
  <si>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</si>
  <si>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</si>
  <si>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</si>
  <si>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</si>
  <si>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</si>
  <si>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</si>
  <si>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</si>
  <si>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</si>
  <si>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</si>
  <si>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</si>
  <si>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</si>
  <si>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</si>
  <si>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</si>
  <si>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</si>
  <si>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</si>
  <si>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</si>
  <si>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</si>
  <si>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</si>
  <si>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</si>
  <si>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</si>
  <si>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</si>
  <si>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</si>
  <si>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</si>
  <si>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</si>
  <si>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</si>
  <si>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</si>
  <si>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</si>
  <si>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</si>
  <si>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</si>
  <si>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</si>
  <si>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</si>
  <si>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</si>
  <si>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</si>
  <si>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</si>
  <si>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</si>
  <si>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</si>
  <si>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</si>
  <si>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</si>
  <si>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</si>
  <si>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</si>
  <si>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</si>
  <si>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</si>
  <si>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(510)GUMARO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MARQUEZ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</si>
  <si>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</si>
  <si>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</si>
  <si>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</si>
  <si>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</si>
  <si>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</si>
  <si>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</si>
  <si>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</si>
  <si>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</si>
  <si>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</si>
  <si>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</si>
  <si>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</si>
  <si>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</si>
  <si>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</si>
  <si>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</si>
  <si>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</si>
  <si>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</si>
  <si>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</si>
  <si>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</si>
  <si>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</si>
  <si>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</si>
  <si>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</si>
  <si>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</si>
  <si>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</si>
  <si>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</si>
  <si>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</si>
  <si>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</si>
  <si>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</si>
  <si>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</si>
  <si>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</si>
  <si>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</si>
  <si>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</si>
  <si>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</si>
  <si>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</si>
  <si>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</si>
  <si>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</si>
  <si>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</si>
  <si>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</si>
  <si>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</si>
  <si>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</si>
  <si>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</si>
  <si>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</si>
  <si>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</si>
  <si>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</si>
  <si>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</si>
  <si>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</si>
  <si>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</si>
  <si>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</si>
  <si>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</si>
  <si>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</si>
  <si>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</si>
  <si>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</si>
  <si>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</si>
  <si>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</si>
  <si>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</si>
  <si>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</si>
  <si>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</si>
  <si>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</si>
  <si>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</si>
  <si>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</si>
  <si>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</si>
  <si>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</si>
  <si>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(579)FABIAN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</si>
  <si>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</si>
  <si>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</si>
  <si>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</si>
  <si>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</si>
  <si>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</si>
  <si>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</si>
  <si>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</si>
  <si>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</si>
  <si>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</si>
  <si>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</si>
  <si>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</si>
  <si>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</si>
  <si>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</si>
  <si>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</si>
  <si>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</si>
  <si>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</si>
  <si>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</si>
  <si>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</si>
  <si>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</si>
  <si>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</si>
  <si>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</si>
  <si>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</si>
  <si>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</si>
  <si>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</si>
  <si>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</si>
  <si>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</si>
  <si>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</si>
  <si>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</si>
  <si>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</si>
  <si>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</si>
  <si>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</si>
  <si>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</si>
  <si>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</si>
  <si>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</si>
  <si>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</si>
  <si>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</si>
  <si>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</si>
  <si>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</si>
  <si>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</si>
  <si>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</si>
  <si>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</si>
  <si>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</si>
  <si>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</si>
  <si>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</si>
  <si>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</si>
  <si>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</si>
  <si>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</si>
  <si>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</si>
  <si>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</si>
  <si>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</si>
  <si>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</si>
  <si>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</si>
  <si>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</si>
  <si>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</si>
  <si>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</si>
  <si>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</si>
  <si>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</si>
  <si>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</si>
  <si>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</si>
  <si>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</si>
  <si>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</si>
  <si>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</si>
  <si>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</si>
  <si>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</si>
  <si>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</si>
  <si>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</si>
  <si>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</si>
  <si>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</si>
  <si>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</si>
  <si>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</si>
  <si>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</si>
  <si>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</si>
  <si>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</si>
  <si>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</si>
  <si>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</si>
  <si>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</si>
  <si>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</si>
  <si>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</si>
  <si>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</si>
  <si>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</si>
  <si>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</si>
  <si>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</si>
  <si>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PRADO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</si>
  <si>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</si>
  <si>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</si>
  <si>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</si>
  <si>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</si>
  <si>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</si>
  <si>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</si>
  <si>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</si>
  <si>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</si>
  <si>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</si>
  <si>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</si>
  <si>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</si>
  <si>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</si>
  <si>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</si>
  <si>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</si>
  <si>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</si>
  <si>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</si>
  <si>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</si>
  <si>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</si>
  <si>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</si>
  <si>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</si>
  <si>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</si>
  <si>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</si>
  <si>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</si>
  <si>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</si>
  <si>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</si>
  <si>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</si>
  <si>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</si>
  <si>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</si>
  <si>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</si>
  <si>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</si>
  <si>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</si>
  <si>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</si>
  <si>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</si>
  <si>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</si>
  <si>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</si>
  <si>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</si>
  <si>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</si>
  <si>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</si>
  <si>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</si>
  <si>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</si>
  <si>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</si>
  <si>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</si>
  <si>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</si>
  <si>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</si>
  <si>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</si>
  <si>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</si>
  <si>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</si>
  <si>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</si>
  <si>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</si>
  <si>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</si>
  <si>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</si>
  <si>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</si>
  <si>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</si>
  <si>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</si>
  <si>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</si>
  <si>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</si>
  <si>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</si>
  <si>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</si>
  <si>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</si>
  <si>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</si>
  <si>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</si>
  <si>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</si>
  <si>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</si>
  <si>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</si>
  <si>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</si>
  <si>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</si>
  <si>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</si>
  <si>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</si>
  <si>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</si>
  <si>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</si>
  <si>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</si>
  <si>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</si>
  <si>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</si>
  <si>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</si>
  <si>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</si>
  <si>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</si>
  <si>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</si>
  <si>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</si>
  <si>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</si>
  <si>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</si>
  <si>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</si>
  <si>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</si>
  <si>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</si>
  <si>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</si>
  <si>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</si>
  <si>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</si>
  <si>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</si>
  <si>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</si>
  <si>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</si>
  <si>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</si>
  <si>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</si>
  <si>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</si>
  <si>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</si>
  <si>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</si>
  <si>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</si>
  <si>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</si>
  <si>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</si>
  <si>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</si>
  <si>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</si>
  <si>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</si>
  <si>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</si>
  <si>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</si>
  <si>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</si>
  <si>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</si>
  <si>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</si>
  <si>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</si>
  <si>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</si>
  <si>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</si>
  <si>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</si>
  <si>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</si>
  <si>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</si>
  <si>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</si>
  <si>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</si>
  <si>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</si>
  <si>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</si>
  <si>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</si>
  <si>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</si>
  <si>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</si>
  <si>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</si>
  <si>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</si>
  <si>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</si>
  <si>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</si>
  <si>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</si>
  <si>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</si>
  <si>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</si>
  <si>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</si>
  <si>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</si>
  <si>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</si>
  <si>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</si>
  <si>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</si>
  <si>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</si>
  <si>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</si>
  <si>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</si>
  <si>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</si>
  <si>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</si>
  <si>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</si>
  <si>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</si>
  <si>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</si>
  <si>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</si>
  <si>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</si>
  <si>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(275)LEONARDO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</si>
  <si>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</si>
  <si>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</si>
  <si>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</si>
  <si>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</si>
  <si>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</si>
  <si>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</si>
  <si>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</si>
  <si>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</si>
  <si>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</si>
  <si>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</si>
  <si>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</si>
  <si>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</si>
  <si>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</si>
  <si>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</si>
  <si>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</si>
  <si>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</si>
  <si>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</si>
  <si>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</si>
  <si>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</si>
  <si>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</si>
  <si>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</si>
  <si>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</si>
  <si>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</si>
  <si>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</si>
  <si>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</si>
  <si>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</si>
  <si>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</si>
  <si>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</si>
  <si>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</si>
  <si>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</si>
  <si>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</si>
  <si>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</si>
  <si>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</si>
  <si>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</si>
  <si>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</si>
  <si>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</si>
  <si>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</si>
  <si>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</si>
  <si>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</si>
  <si>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</si>
  <si>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(631)ISABEL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BRIONES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</si>
  <si>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</si>
  <si>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</si>
  <si>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</si>
  <si>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</si>
  <si>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</si>
  <si>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</si>
  <si>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</si>
  <si>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</si>
  <si>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</si>
  <si>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</si>
  <si>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</si>
  <si>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</si>
  <si>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</si>
  <si>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</si>
  <si>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</si>
  <si>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</si>
  <si>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</si>
  <si>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</si>
  <si>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</si>
  <si>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</si>
  <si>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</si>
  <si>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</si>
  <si>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</si>
  <si>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</si>
  <si>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</si>
  <si>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</si>
  <si>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</si>
  <si>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</si>
  <si>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</si>
  <si>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</si>
  <si>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</si>
  <si>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</si>
  <si>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</si>
  <si>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</si>
  <si>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</si>
  <si>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</si>
  <si>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</si>
  <si>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</si>
  <si>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</si>
  <si>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</si>
  <si>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</si>
  <si>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</si>
  <si>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</si>
  <si>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</si>
  <si>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</si>
  <si>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</si>
  <si>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</si>
  <si>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</si>
  <si>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</si>
  <si>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</si>
  <si>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</si>
  <si>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</si>
  <si>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</si>
  <si>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</si>
  <si>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</si>
  <si>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</si>
  <si>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</si>
  <si>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</si>
  <si>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</si>
  <si>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</si>
  <si>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</si>
  <si>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</si>
  <si>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</si>
  <si>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</si>
  <si>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</si>
  <si>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</si>
  <si>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</si>
  <si>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</si>
  <si>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</si>
  <si>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</si>
  <si>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</si>
  <si>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</si>
  <si>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</si>
  <si>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(360)ARTHURO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</si>
  <si>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</si>
  <si>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</si>
  <si>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</si>
  <si>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</si>
  <si>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</si>
  <si>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</si>
  <si>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</si>
  <si>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</si>
  <si>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</si>
  <si>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</si>
  <si>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</si>
  <si>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</si>
  <si>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</si>
  <si>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</si>
  <si>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</si>
  <si>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</si>
  <si>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</si>
  <si>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</si>
  <si>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</si>
  <si>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</si>
  <si>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</si>
  <si>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</si>
  <si>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</si>
  <si>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</si>
  <si>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</si>
  <si>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</si>
  <si>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</si>
  <si>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</si>
  <si>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</si>
  <si>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</si>
  <si>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</si>
  <si>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</si>
  <si>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</si>
  <si>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</si>
  <si>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</si>
  <si>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</si>
  <si>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</si>
  <si>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</si>
  <si>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</si>
  <si>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</si>
  <si>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</si>
  <si>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</si>
  <si>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</si>
  <si>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</si>
  <si>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</si>
  <si>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</si>
  <si>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</si>
  <si>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</si>
  <si>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</si>
  <si>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</si>
  <si>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</si>
  <si>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</si>
  <si>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</si>
  <si>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</si>
  <si>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</si>
  <si>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</si>
  <si>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</si>
  <si>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</si>
  <si>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</si>
  <si>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</si>
  <si>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</si>
  <si>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</si>
  <si>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</si>
  <si>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</si>
  <si>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</si>
  <si>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</si>
  <si>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</si>
  <si>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</si>
  <si>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</si>
  <si>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</si>
  <si>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</si>
  <si>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</si>
  <si>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</si>
  <si>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</si>
  <si>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</si>
  <si>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</si>
  <si>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</si>
  <si>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</si>
  <si>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</si>
  <si>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</si>
  <si>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</si>
  <si>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</si>
  <si>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</si>
  <si>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</si>
  <si>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</si>
  <si>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</si>
  <si>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</si>
  <si>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</si>
  <si>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</si>
  <si>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</si>
  <si>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</si>
  <si>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</si>
  <si>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</si>
  <si>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</si>
  <si>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</si>
  <si>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</si>
  <si>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</si>
  <si>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</si>
  <si>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</si>
  <si>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</si>
  <si>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</si>
  <si>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</si>
  <si>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</si>
  <si>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</si>
  <si>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</si>
  <si>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</si>
  <si>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</si>
  <si>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</si>
  <si>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</si>
  <si>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</si>
  <si>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</si>
  <si>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</si>
  <si>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</si>
  <si>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</si>
  <si>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</si>
  <si>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</si>
  <si>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</si>
  <si>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</si>
  <si>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</si>
  <si>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</si>
  <si>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</si>
  <si>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</si>
  <si>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</si>
  <si>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</si>
  <si>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</si>
  <si>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</si>
  <si>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</si>
  <si>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</si>
  <si>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</si>
  <si>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</si>
  <si>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</si>
  <si>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</si>
  <si>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</si>
  <si>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</si>
  <si>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</si>
  <si>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</si>
  <si>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</si>
  <si>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</si>
  <si>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</si>
  <si>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</si>
  <si>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</si>
  <si>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</si>
  <si>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</si>
  <si>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</si>
  <si>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</si>
  <si>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</si>
  <si>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</si>
  <si>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</si>
  <si>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</si>
  <si>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</si>
  <si>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</si>
  <si>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</si>
  <si>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</si>
  <si>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</si>
  <si>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</si>
  <si>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</si>
  <si>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</si>
  <si>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</si>
  <si>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</si>
  <si>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</si>
  <si>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</si>
  <si>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</si>
  <si>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</si>
  <si>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</si>
  <si>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</si>
  <si>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</si>
  <si>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</si>
  <si>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</si>
  <si>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</si>
  <si>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</si>
  <si>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</si>
  <si>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</si>
  <si>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</si>
  <si>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</si>
  <si>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</si>
  <si>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</si>
  <si>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</si>
  <si>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</si>
  <si>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</si>
  <si>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</si>
  <si>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</si>
  <si>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</si>
  <si>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</si>
  <si>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</si>
  <si>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</si>
  <si>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</si>
  <si>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</si>
  <si>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</si>
  <si>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</si>
  <si>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</si>
  <si>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</si>
  <si>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</si>
  <si>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</si>
  <si>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</si>
  <si>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</si>
  <si>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</si>
  <si>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</si>
  <si>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</si>
  <si>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</si>
  <si>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</si>
  <si>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</si>
  <si>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</si>
  <si>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</si>
  <si>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</si>
  <si>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</si>
  <si>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</si>
  <si>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</si>
  <si>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</si>
  <si>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</si>
  <si>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</si>
  <si>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</si>
  <si>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</si>
  <si>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</si>
  <si>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</si>
  <si>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</si>
  <si>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</si>
  <si>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</si>
  <si>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</si>
  <si>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</si>
  <si>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</si>
  <si>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</si>
  <si>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</si>
  <si>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</si>
  <si>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</si>
  <si>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</si>
  <si>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</si>
  <si>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</si>
  <si>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</si>
  <si>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</si>
  <si>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</si>
  <si>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</si>
  <si>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</si>
  <si>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</si>
  <si>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</si>
  <si>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</si>
  <si>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</si>
  <si>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</si>
  <si>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</si>
  <si>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</si>
  <si>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</si>
  <si>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</si>
  <si>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</si>
  <si>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</si>
  <si>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</si>
  <si>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</si>
  <si>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</si>
  <si>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</si>
  <si>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</si>
  <si>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</si>
  <si>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</si>
  <si>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</si>
  <si>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</si>
  <si>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</si>
  <si>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</si>
  <si>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</si>
  <si>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</si>
  <si>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</si>
  <si>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</si>
  <si>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</si>
  <si>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</si>
  <si>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</si>
  <si>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</si>
  <si>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</si>
  <si>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</si>
  <si>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</si>
  <si>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</si>
  <si>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</si>
  <si>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</si>
  <si>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</si>
  <si>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</si>
  <si>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</si>
  <si>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</si>
  <si>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</si>
  <si>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</si>
  <si>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</si>
  <si>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</si>
  <si>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</si>
  <si>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</si>
  <si>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</si>
  <si>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</si>
  <si>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</si>
  <si>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</si>
  <si>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</si>
  <si>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</si>
  <si>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</si>
  <si>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</si>
  <si>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</si>
  <si>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</si>
  <si>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</si>
  <si>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</si>
  <si>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</si>
  <si>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</si>
  <si>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</si>
  <si>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</si>
  <si>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</si>
  <si>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</si>
  <si>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</si>
  <si>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</si>
  <si>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</si>
  <si>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</si>
  <si>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</si>
  <si>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</si>
  <si>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</si>
  <si>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</si>
  <si>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</si>
  <si>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</si>
  <si>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</si>
  <si>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</si>
  <si>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</si>
  <si>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</si>
  <si>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</si>
  <si>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</si>
  <si>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</si>
  <si>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</si>
  <si>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</si>
  <si>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</si>
  <si>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</si>
  <si>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</si>
  <si>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</si>
  <si>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</si>
  <si>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</si>
  <si>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</si>
  <si>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</si>
  <si>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</si>
  <si>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</si>
  <si>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</si>
  <si>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</si>
  <si>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</si>
  <si>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</si>
  <si>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</si>
  <si>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</si>
  <si>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</si>
  <si>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</si>
  <si>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</si>
  <si>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</si>
  <si>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</si>
  <si>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</si>
  <si>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</si>
  <si>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</si>
  <si>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</si>
  <si>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</si>
  <si>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</si>
  <si>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</si>
  <si>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</si>
  <si>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</si>
  <si>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</si>
  <si>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</si>
  <si>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</si>
  <si>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</si>
  <si>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</si>
  <si>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</si>
  <si>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</si>
  <si>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</si>
  <si>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</si>
  <si>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</si>
  <si>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</si>
  <si>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</si>
  <si>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</si>
  <si>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</si>
  <si>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</si>
  <si>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</si>
  <si>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</si>
  <si>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</si>
  <si>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</si>
  <si>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</si>
  <si>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</si>
  <si>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</si>
  <si>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</si>
  <si>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</si>
  <si>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</si>
  <si>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</si>
  <si>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(84)LOS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COMPADRES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</si>
  <si>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</si>
  <si>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</si>
  <si>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</si>
  <si>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</si>
  <si>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</si>
  <si>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</si>
  <si>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</si>
  <si>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</si>
  <si>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</si>
  <si>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</si>
  <si>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</si>
  <si>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</si>
  <si>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</si>
  <si>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</si>
  <si>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</si>
  <si>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</si>
  <si>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</si>
  <si>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</si>
  <si>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</si>
  <si>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</si>
  <si>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</si>
  <si>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</si>
  <si>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</si>
  <si>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</si>
  <si>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</si>
  <si>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</si>
  <si>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</si>
  <si>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</si>
  <si>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</si>
  <si>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</si>
  <si>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</si>
  <si>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</si>
  <si>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</si>
  <si>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</si>
  <si>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</si>
  <si>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</si>
  <si>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</si>
  <si>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</si>
  <si>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</si>
  <si>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</si>
  <si>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</si>
  <si>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</si>
  <si>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</si>
  <si>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</si>
  <si>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</si>
  <si>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</si>
  <si>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</si>
  <si>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</si>
  <si>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</si>
  <si>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</si>
  <si>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</si>
  <si>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</si>
  <si>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</si>
  <si>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</si>
  <si>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</si>
  <si>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</si>
  <si>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</si>
  <si>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</si>
  <si>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</si>
  <si>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</si>
  <si>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</si>
  <si>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</si>
  <si>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</si>
  <si>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</si>
  <si>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</si>
  <si>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</si>
  <si>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</si>
  <si>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</si>
  <si>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</si>
  <si>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</si>
  <si>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</si>
  <si>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</si>
  <si>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</si>
  <si>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</si>
  <si>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</si>
  <si>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</si>
  <si>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</si>
  <si>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</si>
  <si>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</si>
  <si>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</si>
  <si>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</si>
  <si>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</si>
  <si>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</si>
  <si>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</si>
  <si>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</si>
  <si>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</si>
  <si>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</si>
  <si>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</si>
  <si>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</si>
  <si>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</si>
  <si>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</si>
  <si>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</si>
  <si>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</si>
  <si>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</si>
  <si>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</si>
  <si>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</si>
  <si>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</si>
  <si>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</si>
  <si>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</si>
  <si>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</si>
  <si>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</si>
  <si>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</si>
  <si>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</si>
  <si>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</si>
  <si>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</si>
  <si>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</si>
  <si>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</si>
  <si>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</si>
  <si>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</si>
  <si>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</si>
  <si>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</si>
  <si>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</si>
  <si>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</si>
  <si>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</si>
  <si>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</si>
  <si>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LEONARDO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</si>
  <si>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</si>
  <si>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</si>
  <si>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</si>
  <si>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</si>
  <si>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</si>
  <si>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</si>
  <si>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</si>
  <si>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</si>
  <si>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</si>
  <si>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</si>
  <si>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</si>
  <si>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</si>
  <si>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</si>
  <si>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</si>
  <si>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</si>
  <si>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</si>
  <si>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</si>
  <si>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</si>
  <si>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</si>
  <si>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</si>
  <si>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</si>
  <si>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</si>
  <si>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</si>
  <si>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</si>
  <si>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</si>
  <si>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</si>
  <si>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</si>
  <si>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</si>
  <si>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</si>
  <si>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</si>
  <si>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</si>
  <si>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</si>
  <si>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</si>
  <si>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</si>
  <si>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</si>
  <si>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</si>
  <si>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</si>
  <si>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</si>
  <si>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</si>
  <si>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</si>
  <si>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</si>
  <si>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</si>
  <si>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</si>
  <si>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</si>
  <si>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</si>
  <si>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</si>
  <si>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</si>
  <si>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</si>
  <si>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</si>
  <si>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</si>
  <si>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</si>
  <si>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</si>
  <si>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</si>
  <si>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</si>
  <si>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</si>
  <si>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</si>
  <si>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</si>
  <si>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</si>
  <si>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</si>
  <si>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</si>
  <si>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</si>
  <si>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</si>
  <si>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</si>
  <si>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</si>
  <si>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</si>
  <si>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</si>
  <si>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</si>
  <si>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</si>
  <si>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</si>
  <si>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</si>
  <si>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</si>
  <si>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</si>
  <si>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</si>
  <si>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</si>
  <si>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</si>
  <si>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</si>
  <si>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</si>
  <si>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</si>
  <si>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</si>
  <si>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</si>
  <si>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</si>
  <si>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</si>
  <si>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</si>
  <si>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</si>
  <si>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</si>
  <si>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</si>
  <si>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</si>
  <si>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</si>
  <si>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</si>
  <si>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</si>
  <si>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</si>
  <si>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</si>
  <si>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</si>
  <si>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</si>
  <si>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</si>
  <si>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</si>
  <si>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</si>
  <si>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</si>
  <si>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</si>
  <si>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</si>
  <si>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</si>
  <si>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</si>
  <si>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</si>
  <si>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</si>
  <si>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</si>
  <si>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</si>
  <si>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</si>
  <si>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</si>
  <si>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</si>
  <si>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</si>
  <si>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</si>
  <si>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</si>
  <si>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</si>
  <si>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</si>
  <si>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</si>
  <si>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</si>
  <si>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</si>
  <si>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</si>
  <si>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</si>
  <si>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</si>
  <si>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</si>
  <si>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</si>
  <si>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</si>
  <si>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</si>
  <si>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</si>
  <si>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</si>
  <si>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</si>
  <si>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</si>
  <si>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</si>
  <si>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</si>
  <si>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</si>
  <si>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</si>
  <si>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</si>
  <si>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</si>
  <si>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</si>
  <si>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</si>
  <si>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</si>
  <si>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</si>
  <si>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</si>
  <si>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(337)ISRAEL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</si>
  <si>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</si>
  <si>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</si>
  <si>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</si>
  <si>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</si>
  <si>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</si>
  <si>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</si>
  <si>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</si>
  <si>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</si>
  <si>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</si>
  <si>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</si>
  <si>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</si>
  <si>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</si>
  <si>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</si>
  <si>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</si>
  <si>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</si>
  <si>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</si>
  <si>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</si>
  <si>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OLIVARES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</si>
  <si>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</si>
  <si>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</si>
  <si>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</si>
  <si>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</si>
  <si>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</si>
  <si>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</si>
  <si>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</si>
  <si>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</si>
  <si>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</si>
  <si>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</si>
  <si>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</si>
  <si>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</si>
  <si>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</si>
  <si>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</si>
  <si>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</si>
  <si>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</si>
  <si>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</si>
  <si>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</si>
  <si>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</si>
  <si>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</si>
  <si>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</si>
  <si>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</si>
  <si>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</si>
  <si>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</si>
  <si>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</si>
  <si>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</si>
  <si>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</si>
  <si>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</si>
  <si>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</si>
  <si>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</si>
  <si>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</si>
  <si>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</si>
  <si>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</si>
  <si>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</si>
  <si>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</si>
  <si>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</si>
  <si>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</si>
  <si>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</si>
  <si>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</si>
  <si>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</si>
  <si>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</si>
  <si>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</si>
  <si>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</si>
  <si>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</si>
  <si>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</si>
  <si>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</si>
  <si>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</si>
  <si>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</si>
  <si>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</si>
  <si>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</si>
  <si>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</si>
  <si>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</si>
  <si>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</si>
  <si>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</si>
  <si>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</si>
  <si>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</si>
  <si>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</si>
  <si>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</si>
  <si>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</si>
  <si>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</si>
  <si>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</si>
  <si>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</si>
  <si>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</si>
  <si>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</si>
  <si>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</si>
  <si>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</si>
  <si>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</si>
  <si>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</si>
  <si>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</si>
  <si>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</si>
  <si>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</si>
  <si>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</si>
  <si>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</si>
  <si>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</si>
  <si>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</si>
  <si>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</si>
  <si>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</si>
  <si>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</si>
  <si>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</si>
  <si>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</si>
  <si>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</si>
  <si>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</si>
  <si>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</si>
  <si>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</si>
  <si>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</si>
  <si>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</si>
  <si>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</si>
  <si>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</si>
  <si>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</si>
  <si>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</si>
  <si>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</si>
  <si>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</si>
  <si>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</si>
  <si>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</si>
  <si>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</si>
  <si>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</si>
  <si>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</si>
  <si>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</si>
  <si>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</si>
  <si>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</si>
  <si>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</si>
  <si>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</si>
  <si>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</si>
  <si>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</si>
  <si>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</si>
  <si>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(455)CHAVA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</si>
  <si>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</si>
  <si>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</si>
  <si>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</si>
  <si>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</si>
  <si>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</si>
  <si>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</si>
  <si>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</si>
  <si>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</si>
  <si>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</si>
  <si>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</si>
  <si>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</si>
  <si>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</si>
  <si>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</si>
  <si>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</si>
  <si>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</si>
  <si>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</si>
  <si>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</si>
  <si>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(314)EMILIO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</si>
  <si>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</si>
  <si>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</si>
  <si>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</si>
  <si>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</si>
  <si>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</si>
  <si>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</si>
  <si>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</si>
  <si>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</si>
  <si>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</si>
  <si>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</si>
  <si>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</si>
  <si>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</si>
  <si>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</si>
  <si>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</si>
  <si>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</si>
  <si>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</si>
  <si>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</si>
  <si>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</si>
  <si>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</si>
  <si>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</si>
  <si>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</si>
  <si>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</si>
  <si>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</si>
  <si>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</si>
  <si>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</si>
  <si>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</si>
  <si>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</si>
  <si>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</si>
  <si>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</si>
  <si>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</si>
  <si>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</si>
  <si>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</si>
  <si>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</si>
  <si>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</si>
  <si>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</si>
  <si>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</si>
  <si>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</si>
  <si>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</si>
  <si>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</si>
  <si>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</si>
  <si>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</si>
  <si>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</si>
  <si>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</si>
  <si>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</si>
  <si>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</si>
  <si>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</si>
  <si>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</si>
  <si>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</si>
  <si>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</si>
  <si>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</si>
  <si>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</si>
  <si>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</si>
  <si>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</si>
  <si>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</si>
  <si>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</si>
  <si>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</si>
  <si>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</si>
  <si>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</si>
  <si>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</si>
  <si>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</si>
  <si>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</si>
  <si>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</si>
  <si>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</si>
  <si>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</si>
  <si>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</si>
  <si>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</si>
  <si>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</si>
  <si>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</si>
  <si>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</si>
  <si>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</si>
  <si>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</si>
  <si>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</si>
  <si>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</si>
  <si>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</si>
  <si>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</si>
  <si>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</si>
  <si>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</si>
  <si>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</si>
  <si>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</si>
  <si>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</si>
  <si>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</si>
  <si>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</si>
  <si>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</si>
  <si>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</si>
  <si>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(48)PORFIRIO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</si>
  <si>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</si>
  <si>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</si>
  <si>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</si>
  <si>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</si>
  <si>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</si>
  <si>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</si>
  <si>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</si>
  <si>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</si>
  <si>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</si>
  <si>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</si>
  <si>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</si>
  <si>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</si>
  <si>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</si>
  <si>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</si>
  <si>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</si>
  <si>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</si>
  <si>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</si>
  <si>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</si>
  <si>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</si>
  <si>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</si>
  <si>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</si>
  <si>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</si>
  <si>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</si>
  <si>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</si>
  <si>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</si>
  <si>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</si>
  <si>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</si>
  <si>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</si>
  <si>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</si>
  <si>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</si>
  <si>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</si>
  <si>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</si>
  <si>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</si>
  <si>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</si>
  <si>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</si>
  <si>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</si>
  <si>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</si>
  <si>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</si>
  <si>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</si>
  <si>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</si>
  <si>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</si>
  <si>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</si>
  <si>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</si>
  <si>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</si>
  <si>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</si>
  <si>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</si>
  <si>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</si>
  <si>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</si>
  <si>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</si>
  <si>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</si>
  <si>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</si>
  <si>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</si>
  <si>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</si>
  <si>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</si>
  <si>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</si>
  <si>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</si>
  <si>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</si>
  <si>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</si>
  <si>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</si>
  <si>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</si>
  <si>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</si>
  <si>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</si>
  <si>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</si>
  <si>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</si>
  <si>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</si>
  <si>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</si>
  <si>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</si>
  <si>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</si>
  <si>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</si>
  <si>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</si>
  <si>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</si>
  <si>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</si>
  <si>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</si>
  <si>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</si>
  <si>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</si>
  <si>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</si>
  <si>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</si>
  <si>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</si>
  <si>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</si>
  <si>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</si>
  <si>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</si>
  <si>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</si>
  <si>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</si>
  <si>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</si>
  <si>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</si>
  <si>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</si>
  <si>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</si>
  <si>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</si>
  <si>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</si>
  <si>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</si>
  <si>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</si>
  <si>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</si>
  <si>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</si>
  <si>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</si>
  <si>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</si>
  <si>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</si>
  <si>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</si>
  <si>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</si>
  <si>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</si>
  <si>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</si>
  <si>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</si>
  <si>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</si>
  <si>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</si>
  <si>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</si>
  <si>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</si>
  <si>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</si>
  <si>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</si>
  <si>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</si>
  <si>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</si>
  <si>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</si>
  <si>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</si>
  <si>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</si>
  <si>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</si>
  <si>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</si>
  <si>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</si>
  <si>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</si>
  <si>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</si>
  <si>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</si>
  <si>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</si>
  <si>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</si>
  <si>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</si>
  <si>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</si>
  <si>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</si>
  <si>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</si>
  <si>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</si>
  <si>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</si>
  <si>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</si>
  <si>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</si>
  <si>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</si>
  <si>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</si>
  <si>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</si>
  <si>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</si>
  <si>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</si>
  <si>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</si>
  <si>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</si>
  <si>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</si>
  <si>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</si>
  <si>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</si>
  <si>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</si>
  <si>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</si>
  <si>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</si>
  <si>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</si>
  <si>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</si>
  <si>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(360)ARTHURO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</si>
  <si>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</si>
  <si>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</si>
  <si>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</si>
  <si>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</si>
  <si>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</si>
  <si>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</si>
  <si>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</si>
  <si>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</si>
  <si>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</si>
  <si>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</si>
  <si>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</si>
  <si>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</si>
  <si>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</si>
  <si>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</si>
  <si>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</si>
  <si>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</si>
  <si>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</si>
  <si>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</si>
  <si>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</si>
  <si>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</si>
  <si>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</si>
  <si>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</si>
  <si>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</si>
  <si>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</si>
  <si>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</si>
  <si>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</si>
  <si>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</si>
  <si>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</si>
  <si>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</si>
  <si>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</si>
  <si>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</si>
  <si>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</si>
  <si>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</si>
  <si>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</si>
  <si>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</si>
  <si>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</si>
  <si>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</si>
  <si>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</si>
  <si>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</si>
  <si>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</si>
  <si>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</si>
  <si>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</si>
  <si>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</si>
  <si>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</si>
  <si>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</si>
  <si>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</si>
  <si>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</si>
  <si>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</si>
  <si>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</si>
  <si>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</si>
  <si>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</si>
  <si>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</si>
  <si>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</si>
  <si>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</si>
  <si>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</si>
  <si>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</si>
  <si>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</si>
  <si>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</si>
  <si>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</si>
  <si>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</si>
  <si>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</si>
  <si>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</si>
  <si>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</si>
  <si>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</si>
  <si>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</si>
  <si>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</si>
  <si>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</si>
  <si>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</si>
  <si>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</si>
  <si>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</si>
  <si>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</si>
  <si>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</si>
  <si>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</si>
  <si>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</si>
  <si>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</si>
  <si>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</si>
  <si>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</si>
  <si>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</si>
  <si>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</si>
  <si>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</si>
  <si>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</si>
  <si>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</si>
  <si>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</si>
  <si>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</si>
  <si>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</si>
  <si>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</si>
  <si>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</si>
  <si>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</si>
  <si>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</si>
  <si>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</si>
  <si>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</si>
  <si>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</si>
  <si>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</si>
  <si>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</si>
  <si>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</si>
  <si>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</si>
  <si>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</si>
  <si>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</si>
  <si>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</si>
  <si>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</si>
  <si>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</si>
  <si>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</si>
  <si>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</si>
  <si>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</si>
  <si>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</si>
  <si>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</si>
  <si>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</si>
  <si>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</si>
  <si>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</si>
  <si>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</si>
  <si>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</si>
  <si>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</si>
  <si>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</si>
  <si>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</si>
  <si>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</si>
  <si>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</si>
  <si>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</si>
  <si>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</si>
  <si>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</si>
  <si>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</si>
  <si>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</si>
  <si>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</si>
  <si>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</si>
  <si>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</si>
  <si>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</si>
  <si>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</si>
  <si>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</si>
  <si>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</si>
  <si>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</si>
  <si>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</si>
  <si>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</si>
  <si>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</si>
  <si>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</si>
  <si>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</si>
  <si>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</si>
  <si>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</si>
  <si>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</si>
  <si>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</si>
  <si>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</si>
  <si>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</si>
  <si>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</si>
  <si>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</si>
  <si>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</si>
  <si>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</si>
  <si>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</si>
  <si>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</si>
  <si>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</si>
  <si>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</si>
  <si>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</si>
  <si>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</si>
  <si>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</si>
  <si>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</si>
  <si>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</si>
  <si>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</si>
  <si>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</si>
  <si>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</si>
  <si>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</si>
  <si>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</si>
  <si>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</si>
  <si>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</si>
  <si>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</si>
  <si>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</si>
  <si>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</si>
  <si>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</si>
  <si>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</si>
  <si>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</si>
  <si>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</si>
  <si>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</si>
  <si>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</si>
  <si>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</si>
  <si>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</si>
  <si>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</si>
  <si>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</si>
  <si>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</si>
  <si>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</si>
  <si>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</si>
  <si>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</si>
  <si>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</si>
  <si>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</si>
  <si>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</si>
  <si>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</si>
  <si>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</si>
  <si>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</si>
  <si>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</si>
  <si>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</si>
  <si>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</si>
  <si>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</si>
  <si>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</si>
  <si>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</si>
  <si>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</si>
  <si>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</si>
  <si>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</si>
  <si>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</si>
  <si>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</si>
  <si>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</si>
  <si>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</si>
  <si>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</si>
  <si>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</si>
  <si>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</si>
  <si>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</si>
  <si>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</si>
  <si>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</si>
  <si>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</si>
  <si>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</si>
  <si>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</si>
  <si>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</si>
  <si>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</si>
  <si>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</si>
  <si>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</si>
  <si>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</si>
  <si>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</si>
  <si>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</si>
  <si>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</si>
  <si>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</si>
  <si>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</si>
  <si>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</si>
  <si>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</si>
  <si>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</si>
  <si>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</si>
  <si>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</si>
  <si>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</si>
  <si>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</si>
  <si>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</si>
  <si>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</si>
  <si>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</si>
  <si>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</si>
  <si>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</si>
  <si>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</si>
  <si>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</si>
  <si>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</si>
  <si>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</si>
  <si>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</si>
  <si>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</si>
  <si>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</si>
  <si>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</si>
  <si>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</si>
  <si>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</si>
  <si>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</si>
  <si>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</si>
  <si>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</si>
  <si>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</si>
  <si>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</si>
  <si>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</si>
  <si>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</si>
  <si>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</si>
  <si>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</si>
  <si>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</si>
  <si>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</si>
  <si>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</si>
  <si>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(360)ARTHURO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</si>
  <si>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</si>
  <si>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</si>
  <si>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</si>
  <si>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</si>
  <si>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</si>
  <si>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</si>
  <si>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</si>
  <si>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</si>
  <si>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</si>
  <si>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</si>
  <si>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</si>
  <si>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</si>
  <si>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</si>
  <si>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</si>
  <si>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</si>
  <si>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</si>
  <si>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</si>
  <si>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</si>
  <si>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</si>
  <si>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</si>
  <si>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</si>
  <si>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</si>
  <si>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</si>
  <si>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</si>
  <si>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</si>
  <si>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</si>
  <si>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</si>
  <si>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</si>
  <si>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</si>
  <si>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</si>
  <si>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</si>
  <si>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</si>
  <si>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</si>
  <si>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</si>
  <si>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</si>
  <si>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</si>
  <si>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</si>
  <si>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</si>
  <si>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</si>
  <si>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</si>
  <si>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</si>
  <si>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</si>
  <si>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</si>
  <si>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</si>
  <si>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</si>
  <si>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</si>
  <si>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</si>
  <si>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</si>
  <si>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</si>
  <si>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</si>
  <si>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</si>
  <si>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</si>
  <si>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</si>
  <si>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</si>
  <si>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</si>
  <si>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</si>
  <si>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</si>
  <si>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</si>
  <si>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</si>
  <si>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</si>
  <si>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</si>
  <si>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</si>
  <si>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</si>
  <si>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</si>
  <si>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</si>
  <si>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</si>
  <si>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</si>
  <si>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</si>
  <si>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</si>
  <si>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</si>
  <si>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</si>
  <si>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</si>
  <si>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</si>
  <si>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</si>
  <si>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</si>
  <si>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</si>
  <si>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</si>
  <si>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</si>
  <si>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</si>
  <si>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</si>
  <si>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</si>
  <si>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</si>
  <si>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</si>
  <si>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</si>
  <si>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</si>
  <si>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</si>
  <si>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</si>
  <si>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</si>
  <si>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</si>
  <si>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</si>
  <si>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</si>
  <si>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</si>
  <si>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</si>
  <si>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</si>
  <si>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</si>
  <si>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</si>
  <si>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</si>
  <si>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</si>
  <si>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</si>
  <si>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</si>
  <si>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</si>
  <si>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</si>
  <si>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</si>
  <si>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</si>
  <si>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</si>
  <si>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</si>
  <si>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</si>
  <si>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</si>
  <si>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</si>
  <si>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</si>
  <si>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</si>
  <si>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</si>
  <si>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</si>
  <si>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</si>
  <si>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</si>
  <si>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</si>
  <si>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</si>
  <si>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</si>
  <si>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</si>
  <si>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</si>
  <si>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</si>
  <si>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</si>
  <si>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</si>
  <si>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</si>
  <si>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</si>
  <si>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</si>
  <si>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</si>
  <si>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</si>
  <si>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</si>
  <si>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</si>
  <si>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</si>
  <si>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</si>
  <si>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</si>
  <si>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</si>
  <si>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</si>
  <si>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</si>
  <si>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</si>
  <si>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</si>
  <si>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</si>
  <si>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</si>
  <si>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</si>
  <si>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</si>
  <si>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</si>
  <si>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</si>
  <si>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</si>
  <si>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</si>
  <si>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</si>
  <si>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</si>
  <si>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</si>
  <si>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</si>
  <si>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</si>
  <si>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</si>
  <si>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</si>
  <si>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</si>
  <si>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</si>
  <si>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</si>
  <si>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</si>
  <si>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</si>
  <si>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</si>
  <si>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</si>
  <si>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</si>
  <si>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</si>
  <si>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</si>
  <si>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</si>
  <si>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</si>
  <si>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</si>
  <si>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</si>
  <si>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</si>
  <si>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</si>
  <si>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</si>
  <si>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</si>
  <si>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</si>
  <si>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</si>
  <si>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</si>
  <si>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</si>
  <si>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</si>
  <si>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</si>
  <si>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</si>
  <si>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</si>
  <si>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</si>
  <si>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</si>
  <si>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</si>
  <si>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</si>
  <si>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</si>
  <si>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</si>
  <si>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</si>
  <si>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</si>
  <si>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</si>
  <si>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</si>
  <si>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</si>
  <si>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</si>
  <si>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</si>
  <si>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</si>
  <si>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</si>
  <si>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</si>
  <si>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</si>
  <si>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</si>
  <si>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</si>
  <si>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</si>
  <si>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</si>
  <si>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</si>
  <si>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</si>
  <si>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</si>
  <si>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</si>
  <si>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</si>
  <si>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</si>
  <si>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</si>
  <si>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</si>
  <si>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</si>
  <si>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</si>
  <si>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</si>
  <si>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</si>
  <si>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</si>
  <si>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</si>
  <si>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</si>
  <si>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</si>
  <si>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</si>
  <si>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</si>
  <si>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</si>
  <si>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</si>
  <si>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</si>
  <si>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</si>
  <si>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</si>
  <si>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</si>
  <si>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</si>
  <si>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</si>
  <si>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</si>
  <si>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</si>
  <si>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</si>
  <si>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</si>
  <si>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</si>
  <si>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</si>
  <si>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</si>
  <si>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</si>
  <si>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</si>
  <si>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</si>
  <si>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</si>
  <si>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</si>
  <si>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</si>
  <si>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</si>
  <si>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</si>
  <si>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</si>
  <si>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</si>
  <si>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</si>
  <si>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</si>
  <si>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</si>
  <si>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</si>
  <si>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</si>
  <si>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</si>
  <si>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</si>
  <si>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</si>
  <si>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</si>
  <si>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</si>
  <si>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</si>
  <si>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</si>
  <si>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</si>
  <si>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</si>
  <si>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</si>
  <si>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</si>
  <si>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</si>
  <si>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</si>
  <si>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</si>
  <si>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</si>
  <si>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</si>
  <si>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</si>
  <si>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</si>
  <si>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</si>
  <si>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</si>
  <si>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</si>
  <si>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</si>
  <si>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</si>
  <si>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</si>
  <si>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</si>
  <si>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</si>
  <si>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</si>
  <si>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</si>
  <si>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</si>
  <si>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</si>
  <si>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</si>
  <si>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</si>
  <si>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</si>
  <si>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</si>
  <si>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</si>
  <si>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</si>
  <si>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</si>
  <si>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</si>
  <si>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</si>
  <si>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</si>
  <si>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</si>
  <si>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</si>
  <si>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</si>
  <si>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</si>
  <si>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</si>
  <si>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</si>
  <si>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</si>
  <si>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</si>
  <si>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</si>
  <si>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</si>
  <si>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</si>
  <si>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</si>
  <si>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</si>
  <si>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</si>
  <si>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</si>
  <si>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</si>
  <si>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</si>
  <si>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</si>
  <si>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</si>
  <si>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</si>
  <si>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</si>
  <si>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</si>
  <si>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</si>
  <si>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</si>
  <si>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</si>
  <si>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</si>
  <si>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</si>
  <si>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</si>
  <si>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</si>
  <si>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</si>
  <si>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</si>
  <si>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</si>
  <si>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</si>
  <si>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</si>
  <si>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</si>
  <si>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</si>
  <si>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</si>
  <si>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</si>
  <si>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</si>
  <si>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</si>
  <si>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</si>
  <si>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</si>
  <si>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</si>
  <si>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</si>
  <si>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</si>
  <si>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</si>
  <si>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</si>
  <si>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</si>
  <si>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</si>
  <si>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</si>
  <si>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</si>
  <si>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</si>
  <si>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</si>
  <si>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</si>
  <si>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</si>
  <si>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</si>
  <si>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</si>
  <si>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</si>
  <si>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</si>
  <si>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</si>
  <si>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</si>
  <si>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</si>
  <si>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</si>
  <si>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</si>
  <si>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</si>
  <si>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</si>
  <si>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</si>
  <si>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</si>
  <si>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</si>
  <si>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</si>
  <si>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</si>
  <si>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</si>
  <si>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</si>
  <si>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</si>
  <si>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</si>
  <si>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</si>
  <si>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</si>
  <si>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</si>
  <si>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</si>
  <si>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</si>
  <si>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</si>
  <si>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</si>
  <si>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(321)GUADALUPE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PABLO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</si>
  <si>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</si>
  <si>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</si>
  <si>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</si>
  <si>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</si>
  <si>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</si>
  <si>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</si>
  <si>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</si>
  <si>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</si>
  <si>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</si>
  <si>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</si>
  <si>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</si>
  <si>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</si>
  <si>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</si>
  <si>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</si>
  <si>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</si>
  <si>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</si>
  <si>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</si>
  <si>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</si>
  <si>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</si>
  <si>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</si>
  <si>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</si>
  <si>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</si>
  <si>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</si>
  <si>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</si>
  <si>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</si>
  <si>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</si>
  <si>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</si>
  <si>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</si>
  <si>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</si>
  <si>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</si>
  <si>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</si>
  <si>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(549)JAIME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</si>
  <si>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</si>
  <si>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</si>
  <si>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</si>
  <si>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</si>
  <si>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</si>
  <si>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</si>
  <si>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</si>
  <si>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</si>
  <si>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</si>
  <si>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</si>
  <si>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</si>
  <si>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</si>
  <si>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</si>
  <si>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</si>
  <si>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</si>
  <si>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</si>
  <si>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</si>
  <si>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LEONARDO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</si>
  <si>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</si>
  <si>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(275)LEONARDO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</si>
  <si>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</si>
  <si>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</si>
  <si>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IGNACIO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</si>
  <si>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</si>
  <si>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</si>
  <si>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</si>
  <si>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</si>
  <si>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</si>
  <si>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</si>
  <si>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</si>
  <si>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</si>
  <si>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</si>
  <si>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(631)ISABEL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BRIONES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</si>
  <si>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</si>
  <si>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</si>
  <si>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</si>
  <si>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</si>
  <si>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</si>
  <si>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</si>
  <si>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</si>
  <si>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</si>
  <si>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</si>
  <si>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</si>
  <si>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</si>
  <si>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</si>
  <si>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</si>
  <si>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</si>
  <si>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</si>
  <si>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</si>
  <si>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</si>
  <si>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</si>
  <si>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</si>
  <si>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</si>
  <si>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</si>
  <si>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</si>
  <si>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</si>
  <si>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</si>
  <si>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</si>
  <si>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</si>
  <si>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</si>
  <si>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</si>
  <si>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</si>
  <si>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</si>
  <si>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</si>
  <si>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</si>
  <si>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</si>
  <si>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</si>
  <si>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</si>
  <si>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</si>
  <si>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</si>
  <si>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</si>
  <si>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</si>
  <si>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</si>
  <si>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</si>
  <si>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</si>
  <si>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</si>
  <si>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</si>
  <si>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</si>
  <si>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</si>
  <si>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</si>
  <si>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</si>
  <si>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</si>
  <si>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</si>
  <si>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</si>
  <si>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</si>
  <si>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</si>
  <si>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</si>
  <si>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</si>
  <si>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</si>
  <si>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</si>
  <si>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</si>
  <si>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</si>
  <si>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</si>
  <si>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</si>
  <si>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</si>
  <si>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</si>
  <si>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</si>
  <si>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</si>
  <si>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</si>
  <si>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</si>
  <si>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</si>
  <si>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</si>
  <si>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</si>
  <si>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</si>
  <si>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</si>
  <si>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</si>
  <si>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</si>
  <si>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</si>
  <si>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</si>
  <si>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</si>
  <si>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</si>
  <si>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</si>
  <si>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</si>
  <si>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</si>
  <si>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</si>
  <si>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</si>
  <si>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</si>
  <si>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</si>
  <si>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</si>
  <si>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</si>
  <si>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</si>
  <si>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</si>
  <si>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</si>
  <si>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</si>
  <si>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</si>
  <si>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</si>
  <si>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</si>
  <si>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</si>
  <si>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</si>
  <si>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OLARTE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</si>
  <si>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</si>
  <si>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</si>
  <si>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</si>
  <si>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</si>
  <si>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</si>
  <si>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</si>
  <si>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</si>
  <si>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</si>
  <si>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</si>
  <si>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</si>
  <si>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</si>
  <si>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</si>
  <si>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</si>
  <si>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</si>
  <si>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</si>
  <si>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</si>
  <si>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</si>
  <si>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</si>
  <si>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</si>
  <si>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</si>
  <si>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</si>
  <si>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</si>
  <si>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</si>
  <si>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</si>
  <si>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</si>
  <si>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</si>
  <si>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</si>
  <si>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</si>
  <si>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</si>
  <si>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</si>
  <si>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</si>
  <si>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</si>
  <si>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</si>
  <si>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</si>
  <si>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</si>
  <si>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</si>
  <si>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</si>
  <si>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</si>
  <si>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</si>
  <si>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</si>
  <si>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</si>
  <si>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</si>
  <si>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</si>
  <si>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</si>
  <si>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</si>
  <si>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</si>
  <si>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</si>
  <si>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</si>
  <si>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</si>
  <si>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</si>
  <si>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</si>
  <si>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</si>
  <si>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</si>
  <si>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</si>
  <si>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</si>
  <si>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</si>
  <si>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</si>
  <si>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</si>
  <si>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</si>
  <si>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</si>
  <si>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</si>
  <si>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</si>
  <si>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</si>
  <si>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</si>
  <si>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</si>
  <si>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</si>
  <si>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</si>
  <si>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</si>
  <si>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</si>
  <si>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</si>
  <si>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</si>
  <si>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</si>
  <si>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</si>
  <si>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</si>
  <si>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</si>
  <si>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</si>
  <si>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</si>
  <si>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</si>
  <si>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</si>
  <si>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</si>
  <si>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</si>
  <si>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</si>
  <si>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</si>
  <si>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</si>
  <si>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</si>
  <si>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</si>
  <si>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</si>
  <si>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</si>
  <si>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</si>
  <si>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</si>
  <si>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</si>
  <si>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</si>
  <si>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</si>
  <si>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</si>
  <si>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</si>
  <si>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</si>
  <si>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</si>
  <si>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</si>
  <si>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</si>
  <si>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</si>
  <si>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</si>
  <si>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</si>
  <si>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</si>
  <si>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</si>
  <si>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</si>
  <si>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</si>
  <si>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</si>
  <si>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</si>
  <si>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</si>
  <si>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</si>
  <si>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</si>
  <si>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</si>
  <si>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</si>
  <si>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</si>
  <si>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</si>
  <si>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</si>
  <si>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</si>
  <si>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</si>
  <si>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</si>
  <si>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</si>
  <si>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</si>
  <si>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</si>
  <si>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</si>
  <si>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</si>
  <si>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</si>
  <si>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</si>
  <si>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</si>
  <si>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</si>
  <si>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</si>
  <si>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</si>
  <si>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</si>
  <si>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</si>
  <si>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</si>
  <si>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</si>
  <si>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</si>
  <si>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</si>
  <si>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</si>
  <si>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</si>
  <si>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</si>
  <si>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</si>
  <si>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</si>
  <si>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</si>
  <si>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</si>
  <si>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</si>
  <si>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</si>
  <si>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</si>
  <si>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</si>
  <si>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</si>
  <si>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</si>
  <si>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</si>
  <si>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</si>
  <si>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</si>
  <si>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</si>
  <si>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</si>
  <si>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</si>
  <si>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</si>
  <si>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</si>
  <si>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</si>
  <si>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</si>
  <si>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</si>
  <si>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</si>
  <si>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</si>
  <si>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</si>
  <si>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</si>
  <si>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</si>
  <si>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</si>
  <si>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</si>
  <si>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</si>
  <si>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</si>
  <si>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</si>
  <si>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</si>
  <si>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</si>
  <si>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</si>
  <si>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</si>
  <si>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</si>
  <si>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</si>
  <si>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</si>
  <si>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</si>
  <si>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</si>
  <si>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</si>
  <si>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</si>
  <si>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</si>
  <si>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</si>
  <si>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</si>
  <si>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</si>
  <si>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</si>
  <si>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</si>
  <si>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</si>
  <si>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</si>
  <si>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</si>
  <si>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</si>
  <si>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</si>
  <si>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</si>
  <si>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</si>
  <si>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</si>
  <si>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</si>
  <si>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</si>
  <si>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</si>
  <si>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</si>
  <si>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</si>
  <si>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</si>
  <si>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</si>
  <si>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</si>
  <si>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</si>
  <si>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</si>
  <si>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</si>
  <si>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</si>
  <si>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</si>
  <si>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</si>
  <si>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</si>
  <si>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</si>
  <si>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</si>
  <si>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</si>
  <si>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</si>
  <si>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</si>
  <si>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</si>
  <si>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</si>
  <si>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</si>
  <si>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</si>
  <si>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</si>
  <si>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</si>
  <si>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</si>
  <si>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</si>
  <si>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</si>
  <si>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</si>
  <si>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RODRIGUEZ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</si>
  <si>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</si>
  <si>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</si>
  <si>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</si>
  <si>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</si>
  <si>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</si>
  <si>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</si>
  <si>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</si>
  <si>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</si>
  <si>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</si>
  <si>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</si>
  <si>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</si>
  <si>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</si>
  <si>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</si>
  <si>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</si>
  <si>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</si>
  <si>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</si>
  <si>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</si>
  <si>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</si>
  <si>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</si>
  <si>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</si>
  <si>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</si>
  <si>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</si>
  <si>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</si>
  <si>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</si>
  <si>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</si>
  <si>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</si>
  <si>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</si>
  <si>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</si>
  <si>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</si>
  <si>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</si>
  <si>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</si>
  <si>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</si>
  <si>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</si>
  <si>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</si>
  <si>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</si>
  <si>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</si>
  <si>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</si>
  <si>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</si>
  <si>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</si>
  <si>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</si>
  <si>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</si>
  <si>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</si>
  <si>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</si>
  <si>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</si>
  <si>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</si>
  <si>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</si>
  <si>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</si>
  <si>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</si>
  <si>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</si>
  <si>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</si>
  <si>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</si>
  <si>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</si>
  <si>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</si>
  <si>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</si>
  <si>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</si>
  <si>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</si>
  <si>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</si>
  <si>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</si>
  <si>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</si>
  <si>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</si>
  <si>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</si>
  <si>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</si>
  <si>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</si>
  <si>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</si>
  <si>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</si>
  <si>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</si>
  <si>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</si>
  <si>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</si>
  <si>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</si>
  <si>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</si>
  <si>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</si>
  <si>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</si>
  <si>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</si>
  <si>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</si>
  <si>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</si>
  <si>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</si>
  <si>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</si>
  <si>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</si>
  <si>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</si>
  <si>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</si>
  <si>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</si>
  <si>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</si>
  <si>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</si>
  <si>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</si>
  <si>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t xml:space="preserve">A </t>
  </si>
  <si>
    <t>02-Ene--04-Ene</t>
  </si>
  <si>
    <t xml:space="preserve">02-Ene --05-Ene </t>
  </si>
  <si>
    <t xml:space="preserve">05-Ene --06-Ene </t>
  </si>
  <si>
    <t xml:space="preserve">04-Ene --06-Ene </t>
  </si>
  <si>
    <t xml:space="preserve">05-Ene --07-Ene </t>
  </si>
  <si>
    <t xml:space="preserve">06-Ene--07-Ene </t>
  </si>
  <si>
    <t xml:space="preserve">05-Ene --08-Ene </t>
  </si>
  <si>
    <t xml:space="preserve">05-Ene--08-Ene </t>
  </si>
  <si>
    <t>07-Ene --09-Ene</t>
  </si>
  <si>
    <t xml:space="preserve">06-Ene --09Ene </t>
  </si>
  <si>
    <t>08-Ene --09-Ene</t>
  </si>
  <si>
    <t xml:space="preserve">07-Ene --10-Ene </t>
  </si>
  <si>
    <t xml:space="preserve">09-Ene --10-Ene </t>
  </si>
  <si>
    <t xml:space="preserve">08-Ene --10-Ene </t>
  </si>
  <si>
    <t>SIN COPIA AZUL</t>
  </si>
  <si>
    <t xml:space="preserve">05-Ene --07-Ene 11-Ene </t>
  </si>
  <si>
    <t>08-Ene--11-Ene</t>
  </si>
  <si>
    <t xml:space="preserve">10-Ene --12-Ene </t>
  </si>
  <si>
    <t xml:space="preserve">09-Ene --12-Ene </t>
  </si>
  <si>
    <t>11-Ene --12-Ene</t>
  </si>
  <si>
    <t xml:space="preserve">11-Ene --13-Ene </t>
  </si>
  <si>
    <t xml:space="preserve">11-Ene--13-Ene </t>
  </si>
  <si>
    <t xml:space="preserve">12-Ene --13-ene </t>
  </si>
  <si>
    <t xml:space="preserve">12-Ene--14-Ene </t>
  </si>
  <si>
    <t>09-Ene --15-Ene</t>
  </si>
  <si>
    <t>13-Ene --15-Ene</t>
  </si>
  <si>
    <t xml:space="preserve">12-Ene--16-Ene </t>
  </si>
  <si>
    <t>09-Ene --16-Ene</t>
  </si>
  <si>
    <t>13-Ene--16-Ene</t>
  </si>
  <si>
    <t>15-Ene--16-Ene</t>
  </si>
  <si>
    <t>11-Ene --13-Ene --14-Ene --17-Ene</t>
  </si>
  <si>
    <t xml:space="preserve">15-Ene--17-Ene </t>
  </si>
  <si>
    <t xml:space="preserve">12-Ene --18-Ene </t>
  </si>
  <si>
    <t xml:space="preserve">14-Ene --18-Ene </t>
  </si>
  <si>
    <t xml:space="preserve">14-Ene--19-Ene </t>
  </si>
  <si>
    <t>19-Ene--19-Ene</t>
  </si>
  <si>
    <t xml:space="preserve">18-Ene--19-Ene </t>
  </si>
  <si>
    <t xml:space="preserve">07-Ene --20-Ene </t>
  </si>
  <si>
    <t xml:space="preserve">13-Ene --20-Ene </t>
  </si>
  <si>
    <t xml:space="preserve">17-Ene --20-Ene </t>
  </si>
  <si>
    <t xml:space="preserve">16-Ene--17-Ene--20-Ene--21-Ene </t>
  </si>
  <si>
    <t xml:space="preserve">18-Ene --22-Ene </t>
  </si>
  <si>
    <t xml:space="preserve">21-Ene --22-+Ene </t>
  </si>
  <si>
    <t xml:space="preserve">21-Ene --22-Ene </t>
  </si>
  <si>
    <t xml:space="preserve">16-Ene--19-Ene--23-Ene </t>
  </si>
  <si>
    <t>18-Ene --20-Ene --23-Enew</t>
  </si>
  <si>
    <t xml:space="preserve">22-Ene ---23-Ene </t>
  </si>
  <si>
    <t xml:space="preserve">19-Ene--23-Ene </t>
  </si>
  <si>
    <t xml:space="preserve">16-Ene--24-Ene </t>
  </si>
  <si>
    <t xml:space="preserve">21-Ene --25-Ene </t>
  </si>
  <si>
    <t xml:space="preserve">07-Ene --08-Ene -26-Ene </t>
  </si>
  <si>
    <t xml:space="preserve">20-Ene --26-Ene </t>
  </si>
  <si>
    <t>LUIS GUILLERMO ZALASAR ANDRADE</t>
  </si>
  <si>
    <t xml:space="preserve">24-Ene --26-Ene </t>
  </si>
  <si>
    <t xml:space="preserve">09-Ene --27-Ene </t>
  </si>
  <si>
    <t xml:space="preserve">16-Ene--27-Ene </t>
  </si>
  <si>
    <t xml:space="preserve">19-Ene--27-Ene </t>
  </si>
  <si>
    <t xml:space="preserve">24-Ene--28-Ene </t>
  </si>
  <si>
    <t xml:space="preserve">27-Ene --28-Ene </t>
  </si>
  <si>
    <t xml:space="preserve">25-Ene --26-Ene -28-Ene </t>
  </si>
  <si>
    <t xml:space="preserve">25-ene --28-ene </t>
  </si>
  <si>
    <t xml:space="preserve">12-Ene--15-Ene-27-Ene -30-Ene </t>
  </si>
  <si>
    <t xml:space="preserve">19-Ene --30-Ene </t>
  </si>
  <si>
    <t xml:space="preserve">23-Ene --30-Ene </t>
  </si>
  <si>
    <t xml:space="preserve">28-Ene --30-Ene </t>
  </si>
  <si>
    <t xml:space="preserve">29-Ene --30-Ene </t>
  </si>
  <si>
    <t xml:space="preserve">24-Ene --31-Ene </t>
  </si>
  <si>
    <t xml:space="preserve">29-Ene --31-Ene </t>
  </si>
  <si>
    <t xml:space="preserve">30-Ene --31-Ene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</si>
</sst>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7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rgb="FF7F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  <font>
      <b/>
      <sz val="11"/>
      <color rgb="FFFF0000"/>
      <name val="Tahoma"/>
      <family val="2"/>
    </font>
    <font>
      <b/>
      <sz val="12"/>
      <color rgb="FFFF0000"/>
      <name val="Tahoma"/>
      <family val="2"/>
    </font>
    <font>
      <b/>
      <i/>
      <u/>
      <sz val="11"/>
      <color rgb="FF3333CC"/>
      <name val="Cambria"/>
      <family val="1"/>
      <scheme val="major"/>
    </font>
    <font>
      <b/>
      <sz val="10"/>
      <color rgb="FFFF0000"/>
      <name val="Tahoma"/>
      <family val="2"/>
    </font>
    <font>
      <b/>
      <sz val="10"/>
      <color rgb="FF7F0000"/>
      <name val="Tahoma"/>
      <family val="2"/>
    </font>
    <font>
      <b/>
      <sz val="12"/>
      <color theme="1"/>
      <name val="Calibri"/>
      <family val="2"/>
    </font>
    <font>
      <b/>
      <sz val="12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15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4" fillId="0" borderId="0" xfId="0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124" fillId="0" borderId="11" xfId="0" applyFont="1" applyFill="1" applyBorder="1"/>
    <xf numFmtId="0" fontId="117" fillId="0" borderId="16" xfId="0" applyFont="1" applyFill="1" applyBorder="1"/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0" fontId="121" fillId="0" borderId="0" xfId="2" applyFont="1" applyFill="1"/>
    <xf numFmtId="164" fontId="121" fillId="0" borderId="0" xfId="2" applyNumberFormat="1" applyFont="1" applyFill="1"/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6" fillId="0" borderId="0" xfId="1" applyNumberFormat="1" applyFont="1" applyFill="1" applyBorder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4" fontId="117" fillId="10" borderId="20" xfId="2" applyNumberFormat="1" applyFont="1" applyFill="1" applyBorder="1"/>
    <xf numFmtId="0" fontId="164" fillId="0" borderId="116" xfId="0" applyFont="1" applyBorder="1" applyAlignment="1">
      <alignment vertical="top"/>
    </xf>
    <xf numFmtId="0" fontId="164" fillId="0" borderId="0" xfId="0" applyFont="1" applyBorder="1" applyAlignment="1">
      <alignment vertical="top"/>
    </xf>
    <xf numFmtId="0" fontId="164" fillId="0" borderId="117" xfId="0" applyFont="1" applyBorder="1" applyAlignment="1">
      <alignment vertical="top"/>
    </xf>
    <xf numFmtId="44" fontId="164" fillId="0" borderId="116" xfId="1" applyFont="1" applyBorder="1" applyAlignment="1">
      <alignment vertical="top"/>
    </xf>
    <xf numFmtId="44" fontId="164" fillId="0" borderId="0" xfId="1" applyFont="1" applyBorder="1" applyAlignment="1">
      <alignment vertical="top"/>
    </xf>
    <xf numFmtId="44" fontId="164" fillId="0" borderId="117" xfId="1" applyFont="1" applyBorder="1" applyAlignment="1">
      <alignment vertical="top"/>
    </xf>
    <xf numFmtId="165" fontId="1" fillId="0" borderId="82" xfId="1" applyNumberFormat="1" applyFont="1" applyFill="1" applyBorder="1"/>
    <xf numFmtId="165" fontId="1" fillId="0" borderId="66" xfId="1" applyNumberFormat="1" applyFont="1" applyFill="1" applyBorder="1"/>
    <xf numFmtId="165" fontId="1" fillId="0" borderId="0" xfId="1" applyNumberFormat="1" applyFont="1" applyFill="1"/>
    <xf numFmtId="165" fontId="2" fillId="0" borderId="0" xfId="1" applyNumberFormat="1" applyFont="1" applyFill="1" applyAlignment="1">
      <alignment horizontal="center" wrapText="1"/>
    </xf>
    <xf numFmtId="0" fontId="35" fillId="7" borderId="0" xfId="0" applyFont="1" applyFill="1" applyAlignment="1">
      <alignment horizontal="center"/>
    </xf>
    <xf numFmtId="0" fontId="165" fillId="0" borderId="0" xfId="0" applyFont="1" applyBorder="1" applyAlignment="1">
      <alignment horizontal="center" vertical="top"/>
    </xf>
    <xf numFmtId="0" fontId="165" fillId="0" borderId="116" xfId="0" applyFont="1" applyBorder="1" applyAlignment="1">
      <alignment horizontal="center" vertical="top"/>
    </xf>
    <xf numFmtId="0" fontId="164" fillId="0" borderId="0" xfId="0" applyFont="1" applyBorder="1" applyAlignment="1">
      <alignment horizontal="left" vertical="top"/>
    </xf>
    <xf numFmtId="0" fontId="164" fillId="0" borderId="116" xfId="0" applyFont="1" applyBorder="1" applyAlignment="1">
      <alignment horizontal="left" vertical="top"/>
    </xf>
    <xf numFmtId="0" fontId="164" fillId="0" borderId="118" xfId="0" applyFont="1" applyBorder="1" applyAlignment="1">
      <alignment vertical="top"/>
    </xf>
    <xf numFmtId="44" fontId="164" fillId="0" borderId="118" xfId="1" applyFont="1" applyBorder="1" applyAlignment="1">
      <alignment horizontal="left" vertical="top"/>
    </xf>
    <xf numFmtId="44" fontId="164" fillId="0" borderId="116" xfId="1" applyFont="1" applyBorder="1" applyAlignment="1">
      <alignment horizontal="left" vertical="top"/>
    </xf>
    <xf numFmtId="44" fontId="164" fillId="0" borderId="0" xfId="1" applyFont="1" applyBorder="1" applyAlignment="1">
      <alignment horizontal="left" vertical="top"/>
    </xf>
    <xf numFmtId="44" fontId="164" fillId="0" borderId="117" xfId="1" applyFont="1" applyBorder="1" applyAlignment="1">
      <alignment horizontal="left" vertical="top"/>
    </xf>
    <xf numFmtId="0" fontId="164" fillId="29" borderId="0" xfId="0" applyFont="1" applyFill="1" applyBorder="1" applyAlignment="1">
      <alignment horizontal="left" vertical="top"/>
    </xf>
    <xf numFmtId="0" fontId="169" fillId="0" borderId="0" xfId="0" applyFont="1" applyBorder="1" applyAlignment="1">
      <alignment horizontal="left" vertical="top"/>
    </xf>
    <xf numFmtId="0" fontId="164" fillId="15" borderId="0" xfId="0" applyFont="1" applyFill="1" applyBorder="1" applyAlignment="1">
      <alignment horizontal="left" vertical="top"/>
    </xf>
    <xf numFmtId="44" fontId="164" fillId="15" borderId="0" xfId="1" applyFont="1" applyFill="1" applyBorder="1" applyAlignment="1">
      <alignment vertical="top"/>
    </xf>
    <xf numFmtId="0" fontId="170" fillId="0" borderId="0" xfId="0" applyFont="1" applyBorder="1" applyAlignment="1">
      <alignment horizontal="left" vertical="top"/>
    </xf>
    <xf numFmtId="44" fontId="1" fillId="0" borderId="1" xfId="1" applyFont="1" applyBorder="1" applyAlignment="1">
      <alignment horizontal="center"/>
    </xf>
    <xf numFmtId="165" fontId="124" fillId="27" borderId="0" xfId="1" applyNumberFormat="1" applyFont="1" applyFill="1" applyBorder="1"/>
    <xf numFmtId="164" fontId="117" fillId="27" borderId="17" xfId="0" applyNumberFormat="1" applyFont="1" applyFill="1" applyBorder="1"/>
    <xf numFmtId="0" fontId="171" fillId="0" borderId="16" xfId="0" applyFont="1" applyFill="1" applyBorder="1" applyAlignment="1">
      <alignment horizontal="center"/>
    </xf>
    <xf numFmtId="0" fontId="171" fillId="0" borderId="15" xfId="0" applyFont="1" applyFill="1" applyBorder="1" applyAlignment="1">
      <alignment horizontal="center"/>
    </xf>
    <xf numFmtId="0" fontId="1" fillId="29" borderId="0" xfId="0" applyFont="1" applyFill="1"/>
    <xf numFmtId="0" fontId="165" fillId="29" borderId="0" xfId="0" applyFont="1" applyFill="1" applyBorder="1" applyAlignment="1">
      <alignment horizontal="center" vertical="top"/>
    </xf>
    <xf numFmtId="44" fontId="164" fillId="29" borderId="0" xfId="1" applyFont="1" applyFill="1" applyBorder="1" applyAlignment="1">
      <alignment vertical="top"/>
    </xf>
    <xf numFmtId="0" fontId="169" fillId="0" borderId="0" xfId="0" applyFont="1" applyBorder="1" applyAlignment="1">
      <alignment vertical="top"/>
    </xf>
    <xf numFmtId="0" fontId="172" fillId="0" borderId="0" xfId="0" applyFont="1" applyBorder="1" applyAlignment="1">
      <alignment vertical="top"/>
    </xf>
    <xf numFmtId="0" fontId="173" fillId="0" borderId="0" xfId="0" applyFont="1" applyBorder="1" applyAlignment="1">
      <alignment horizontal="center" vertical="top"/>
    </xf>
    <xf numFmtId="0" fontId="164" fillId="10" borderId="0" xfId="0" applyFont="1" applyFill="1" applyBorder="1" applyAlignment="1">
      <alignment vertical="top"/>
    </xf>
    <xf numFmtId="44" fontId="164" fillId="10" borderId="0" xfId="1" applyFont="1" applyFill="1" applyBorder="1" applyAlignment="1">
      <alignment horizontal="left" vertical="top"/>
    </xf>
    <xf numFmtId="165" fontId="124" fillId="25" borderId="0" xfId="1" applyNumberFormat="1" applyFont="1" applyFill="1" applyBorder="1"/>
    <xf numFmtId="164" fontId="117" fillId="25" borderId="17" xfId="0" applyNumberFormat="1" applyFont="1" applyFill="1" applyBorder="1"/>
    <xf numFmtId="165" fontId="174" fillId="0" borderId="0" xfId="1" applyNumberFormat="1" applyFont="1" applyFill="1" applyBorder="1"/>
    <xf numFmtId="168" fontId="2" fillId="0" borderId="0" xfId="0" applyNumberFormat="1" applyFont="1" applyFill="1" applyBorder="1"/>
    <xf numFmtId="0" fontId="169" fillId="25" borderId="0" xfId="0" applyFont="1" applyFill="1" applyBorder="1" applyAlignment="1">
      <alignment vertical="top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164" fontId="14" fillId="8" borderId="16" xfId="0" applyNumberFormat="1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44" fontId="3" fillId="4" borderId="16" xfId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4" fontId="175" fillId="0" borderId="17" xfId="0" applyNumberFormat="1" applyFont="1" applyFill="1" applyBorder="1"/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FF00"/>
      <color rgb="FF3333CC"/>
      <color rgb="FF0000CC"/>
      <color rgb="FF0000FF"/>
      <color rgb="FFFF6600"/>
      <color rgb="FFFF9933"/>
      <color rgb="FFFF66CC"/>
      <color rgb="FFFF5050"/>
      <color rgb="FFFF330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65</xdr:row>
      <xdr:rowOff>104775</xdr:rowOff>
    </xdr:from>
    <xdr:to>
      <xdr:col>4</xdr:col>
      <xdr:colOff>533404</xdr:colOff>
      <xdr:row>67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65</xdr:row>
      <xdr:rowOff>57949</xdr:rowOff>
    </xdr:from>
    <xdr:to>
      <xdr:col>6</xdr:col>
      <xdr:colOff>391320</xdr:colOff>
      <xdr:row>66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70</xdr:row>
      <xdr:rowOff>28577</xdr:rowOff>
    </xdr:from>
    <xdr:to>
      <xdr:col>6</xdr:col>
      <xdr:colOff>200027</xdr:colOff>
      <xdr:row>73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65</xdr:row>
      <xdr:rowOff>104775</xdr:rowOff>
    </xdr:from>
    <xdr:to>
      <xdr:col>4</xdr:col>
      <xdr:colOff>533404</xdr:colOff>
      <xdr:row>67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65</xdr:row>
      <xdr:rowOff>57949</xdr:rowOff>
    </xdr:from>
    <xdr:to>
      <xdr:col>6</xdr:col>
      <xdr:colOff>391320</xdr:colOff>
      <xdr:row>66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70</xdr:row>
      <xdr:rowOff>28577</xdr:rowOff>
    </xdr:from>
    <xdr:to>
      <xdr:col>6</xdr:col>
      <xdr:colOff>200027</xdr:colOff>
      <xdr:row>73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65</xdr:row>
      <xdr:rowOff>104775</xdr:rowOff>
    </xdr:from>
    <xdr:to>
      <xdr:col>4</xdr:col>
      <xdr:colOff>533404</xdr:colOff>
      <xdr:row>67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65</xdr:row>
      <xdr:rowOff>57949</xdr:rowOff>
    </xdr:from>
    <xdr:to>
      <xdr:col>6</xdr:col>
      <xdr:colOff>391320</xdr:colOff>
      <xdr:row>66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70</xdr:row>
      <xdr:rowOff>28577</xdr:rowOff>
    </xdr:from>
    <xdr:to>
      <xdr:col>6</xdr:col>
      <xdr:colOff>200027</xdr:colOff>
      <xdr:row>73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65</xdr:row>
      <xdr:rowOff>104775</xdr:rowOff>
    </xdr:from>
    <xdr:to>
      <xdr:col>4</xdr:col>
      <xdr:colOff>533404</xdr:colOff>
      <xdr:row>67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65</xdr:row>
      <xdr:rowOff>57949</xdr:rowOff>
    </xdr:from>
    <xdr:to>
      <xdr:col>6</xdr:col>
      <xdr:colOff>391320</xdr:colOff>
      <xdr:row>66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70</xdr:row>
      <xdr:rowOff>28577</xdr:rowOff>
    </xdr:from>
    <xdr:to>
      <xdr:col>6</xdr:col>
      <xdr:colOff>200027</xdr:colOff>
      <xdr:row>73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65</xdr:row>
      <xdr:rowOff>104775</xdr:rowOff>
    </xdr:from>
    <xdr:to>
      <xdr:col>4</xdr:col>
      <xdr:colOff>533404</xdr:colOff>
      <xdr:row>67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65</xdr:row>
      <xdr:rowOff>57949</xdr:rowOff>
    </xdr:from>
    <xdr:to>
      <xdr:col>6</xdr:col>
      <xdr:colOff>391320</xdr:colOff>
      <xdr:row>66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70</xdr:row>
      <xdr:rowOff>28577</xdr:rowOff>
    </xdr:from>
    <xdr:to>
      <xdr:col>6</xdr:col>
      <xdr:colOff>200027</xdr:colOff>
      <xdr:row>73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65</xdr:row>
      <xdr:rowOff>104775</xdr:rowOff>
    </xdr:from>
    <xdr:to>
      <xdr:col>4</xdr:col>
      <xdr:colOff>533404</xdr:colOff>
      <xdr:row>67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65</xdr:row>
      <xdr:rowOff>57949</xdr:rowOff>
    </xdr:from>
    <xdr:to>
      <xdr:col>6</xdr:col>
      <xdr:colOff>391320</xdr:colOff>
      <xdr:row>66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70</xdr:row>
      <xdr:rowOff>28577</xdr:rowOff>
    </xdr:from>
    <xdr:to>
      <xdr:col>6</xdr:col>
      <xdr:colOff>200027</xdr:colOff>
      <xdr:row>73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65</xdr:row>
      <xdr:rowOff>104775</xdr:rowOff>
    </xdr:from>
    <xdr:to>
      <xdr:col>4</xdr:col>
      <xdr:colOff>533404</xdr:colOff>
      <xdr:row>67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65</xdr:row>
      <xdr:rowOff>57949</xdr:rowOff>
    </xdr:from>
    <xdr:to>
      <xdr:col>6</xdr:col>
      <xdr:colOff>391320</xdr:colOff>
      <xdr:row>66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70</xdr:row>
      <xdr:rowOff>28577</xdr:rowOff>
    </xdr:from>
    <xdr:to>
      <xdr:col>6</xdr:col>
      <xdr:colOff>200027</xdr:colOff>
      <xdr:row>73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65</xdr:row>
      <xdr:rowOff>104775</xdr:rowOff>
    </xdr:from>
    <xdr:to>
      <xdr:col>4</xdr:col>
      <xdr:colOff>533404</xdr:colOff>
      <xdr:row>67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65</xdr:row>
      <xdr:rowOff>57949</xdr:rowOff>
    </xdr:from>
    <xdr:to>
      <xdr:col>6</xdr:col>
      <xdr:colOff>391320</xdr:colOff>
      <xdr:row>66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70</xdr:row>
      <xdr:rowOff>28577</xdr:rowOff>
    </xdr:from>
    <xdr:to>
      <xdr:col>6</xdr:col>
      <xdr:colOff>200027</xdr:colOff>
      <xdr:row>73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4148</xdr:row>
      <xdr:rowOff>85727</xdr:rowOff>
    </xdr:from>
    <xdr:to>
      <xdr:col>7</xdr:col>
      <xdr:colOff>504829</xdr:colOff>
      <xdr:row>4150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4148</xdr:row>
      <xdr:rowOff>85727</xdr:rowOff>
    </xdr:from>
    <xdr:to>
      <xdr:col>7</xdr:col>
      <xdr:colOff>504829</xdr:colOff>
      <xdr:row>4150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4148</xdr:row>
      <xdr:rowOff>85727</xdr:rowOff>
    </xdr:from>
    <xdr:to>
      <xdr:col>7</xdr:col>
      <xdr:colOff>504829</xdr:colOff>
      <xdr:row>4150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4148</xdr:row>
      <xdr:rowOff>85727</xdr:rowOff>
    </xdr:from>
    <xdr:to>
      <xdr:col>7</xdr:col>
      <xdr:colOff>504829</xdr:colOff>
      <xdr:row>4150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92" t="s">
        <v>111</v>
      </c>
      <c r="B1" s="2192"/>
      <c r="C1" s="2192"/>
      <c r="D1" s="2192"/>
      <c r="E1" s="2192"/>
      <c r="F1" s="2192"/>
      <c r="G1" s="21">
        <v>1</v>
      </c>
      <c r="H1" s="2192" t="str">
        <f>A1</f>
        <v>ESTADO DE CUENTA POR CLIENTE</v>
      </c>
      <c r="I1" s="2192"/>
      <c r="J1" s="2192"/>
      <c r="K1" s="2192"/>
      <c r="L1" s="2192"/>
      <c r="M1" s="2192"/>
      <c r="N1" s="21">
        <f>G1+1</f>
        <v>2</v>
      </c>
      <c r="O1" s="2192" t="str">
        <f>H1</f>
        <v>ESTADO DE CUENTA POR CLIENTE</v>
      </c>
      <c r="P1" s="2192"/>
      <c r="Q1" s="2192"/>
      <c r="R1" s="2192"/>
      <c r="S1" s="2192"/>
      <c r="T1" s="2192"/>
      <c r="U1" s="21">
        <f>N1+1</f>
        <v>3</v>
      </c>
      <c r="V1" s="2192" t="str">
        <f>H1</f>
        <v>ESTADO DE CUENTA POR CLIENTE</v>
      </c>
      <c r="W1" s="2192"/>
      <c r="X1" s="2192"/>
      <c r="Y1" s="2192"/>
      <c r="Z1" s="2192"/>
      <c r="AA1" s="2192"/>
      <c r="AB1" s="21">
        <f>U1+1</f>
        <v>4</v>
      </c>
      <c r="AC1" s="2192" t="str">
        <f>H1</f>
        <v>ESTADO DE CUENTA POR CLIENTE</v>
      </c>
      <c r="AD1" s="2192"/>
      <c r="AE1" s="2192"/>
      <c r="AF1" s="2192"/>
      <c r="AG1" s="2192"/>
      <c r="AH1" s="2192"/>
      <c r="AI1" s="21">
        <f>AB1+1</f>
        <v>5</v>
      </c>
      <c r="AJ1" s="2192" t="str">
        <f>O1</f>
        <v>ESTADO DE CUENTA POR CLIENTE</v>
      </c>
      <c r="AK1" s="2192"/>
      <c r="AL1" s="2192"/>
      <c r="AM1" s="2192"/>
      <c r="AN1" s="2192"/>
      <c r="AO1" s="2192"/>
      <c r="AP1" s="21">
        <f>AI1+1</f>
        <v>6</v>
      </c>
      <c r="AQ1" s="2192" t="str">
        <f>V1</f>
        <v>ESTADO DE CUENTA POR CLIENTE</v>
      </c>
      <c r="AR1" s="2192"/>
      <c r="AS1" s="2192"/>
      <c r="AT1" s="2192"/>
      <c r="AU1" s="2192"/>
      <c r="AV1" s="2192"/>
      <c r="AW1" s="21">
        <f>AP1+1</f>
        <v>7</v>
      </c>
      <c r="AX1" s="2192" t="str">
        <f>V1</f>
        <v>ESTADO DE CUENTA POR CLIENTE</v>
      </c>
      <c r="AY1" s="2192"/>
      <c r="AZ1" s="2192"/>
      <c r="BA1" s="2192"/>
      <c r="BB1" s="2192"/>
      <c r="BC1" s="2192"/>
      <c r="BD1" s="21">
        <f>AW1+1</f>
        <v>8</v>
      </c>
      <c r="BE1" s="2192" t="str">
        <f>V1</f>
        <v>ESTADO DE CUENTA POR CLIENTE</v>
      </c>
      <c r="BF1" s="2192"/>
      <c r="BG1" s="2192"/>
      <c r="BH1" s="2192"/>
      <c r="BI1" s="2192"/>
      <c r="BJ1" s="2192"/>
      <c r="BK1" s="21">
        <f>BD1+1</f>
        <v>9</v>
      </c>
      <c r="BL1" s="2192" t="str">
        <f>AC1</f>
        <v>ESTADO DE CUENTA POR CLIENTE</v>
      </c>
      <c r="BM1" s="2192"/>
      <c r="BN1" s="2192"/>
      <c r="BO1" s="2192"/>
      <c r="BP1" s="2192"/>
      <c r="BQ1" s="2192"/>
      <c r="BR1" s="21">
        <f>BK1+1</f>
        <v>10</v>
      </c>
      <c r="BS1" s="2192" t="str">
        <f>BE1</f>
        <v>ESTADO DE CUENTA POR CLIENTE</v>
      </c>
      <c r="BT1" s="2192"/>
      <c r="BU1" s="2192"/>
      <c r="BV1" s="2192"/>
      <c r="BW1" s="2192"/>
      <c r="BX1" s="2192"/>
      <c r="BY1" s="21">
        <f>BR1+1</f>
        <v>11</v>
      </c>
      <c r="BZ1" s="2192" t="str">
        <f>BL1</f>
        <v>ESTADO DE CUENTA POR CLIENTE</v>
      </c>
      <c r="CA1" s="2192"/>
      <c r="CB1" s="2192"/>
      <c r="CC1" s="2192"/>
      <c r="CD1" s="2192"/>
      <c r="CE1" s="2192"/>
      <c r="CF1" s="21">
        <f>BY1+1</f>
        <v>12</v>
      </c>
      <c r="CG1" s="2192" t="str">
        <f>BS1</f>
        <v>ESTADO DE CUENTA POR CLIENTE</v>
      </c>
      <c r="CH1" s="2192"/>
      <c r="CI1" s="2192"/>
      <c r="CJ1" s="2192"/>
      <c r="CK1" s="2192"/>
      <c r="CL1" s="2192"/>
      <c r="CM1" s="21">
        <f>CF1+1</f>
        <v>13</v>
      </c>
      <c r="CN1" s="2192" t="str">
        <f>BZ1</f>
        <v>ESTADO DE CUENTA POR CLIENTE</v>
      </c>
      <c r="CO1" s="2192"/>
      <c r="CP1" s="2192"/>
      <c r="CQ1" s="2192"/>
      <c r="CR1" s="2192"/>
      <c r="CS1" s="2192"/>
      <c r="CT1" s="21">
        <f>CM1+1</f>
        <v>14</v>
      </c>
      <c r="CU1" s="2192" t="s">
        <v>59</v>
      </c>
      <c r="CV1" s="2192"/>
      <c r="CW1" s="2192"/>
      <c r="CX1" s="2192"/>
      <c r="CY1" s="2192"/>
      <c r="CZ1" s="2192"/>
      <c r="DA1" s="21">
        <f>CT1+1</f>
        <v>15</v>
      </c>
      <c r="DB1" s="2192" t="s">
        <v>59</v>
      </c>
      <c r="DC1" s="2192"/>
      <c r="DD1" s="2192"/>
      <c r="DE1" s="2192"/>
      <c r="DF1" s="2192"/>
      <c r="DG1" s="2192"/>
      <c r="DH1" s="21">
        <f>DA1+1</f>
        <v>16</v>
      </c>
      <c r="DI1" s="2192" t="s">
        <v>59</v>
      </c>
      <c r="DJ1" s="2192"/>
      <c r="DK1" s="2192"/>
      <c r="DL1" s="2192"/>
      <c r="DM1" s="2192"/>
      <c r="DN1" s="2192"/>
      <c r="DO1" s="21">
        <f>DH1+1</f>
        <v>17</v>
      </c>
      <c r="DP1" s="2192" t="s">
        <v>59</v>
      </c>
      <c r="DQ1" s="2192"/>
      <c r="DR1" s="2192"/>
      <c r="DS1" s="2192"/>
      <c r="DT1" s="2192"/>
      <c r="DU1" s="2192"/>
      <c r="DV1" s="21">
        <f>DO1+1</f>
        <v>18</v>
      </c>
      <c r="DW1" s="2192" t="s">
        <v>59</v>
      </c>
      <c r="DX1" s="2192"/>
      <c r="DY1" s="2192"/>
      <c r="DZ1" s="2192"/>
      <c r="EA1" s="2192"/>
      <c r="EB1" s="2192"/>
      <c r="EC1" s="21">
        <f>DV1+1</f>
        <v>19</v>
      </c>
      <c r="ED1" s="2192" t="s">
        <v>59</v>
      </c>
      <c r="EE1" s="2192"/>
      <c r="EF1" s="2192"/>
      <c r="EG1" s="2192"/>
      <c r="EH1" s="2192"/>
      <c r="EI1" s="2192"/>
      <c r="EJ1" s="21">
        <f>DV1+1</f>
        <v>19</v>
      </c>
      <c r="EK1" s="2192" t="s">
        <v>59</v>
      </c>
      <c r="EL1" s="2192"/>
      <c r="EM1" s="2192"/>
      <c r="EN1" s="2192"/>
      <c r="EO1" s="2192"/>
      <c r="EP1" s="2192"/>
      <c r="EQ1" s="21">
        <f>EJ1+1</f>
        <v>20</v>
      </c>
      <c r="ER1" s="2192" t="s">
        <v>59</v>
      </c>
      <c r="ES1" s="2192"/>
      <c r="ET1" s="2192"/>
      <c r="EU1" s="2192"/>
      <c r="EV1" s="2192"/>
      <c r="EW1" s="2192"/>
      <c r="EX1" s="21">
        <f>EQ1+1</f>
        <v>21</v>
      </c>
      <c r="EY1" s="2192" t="s">
        <v>59</v>
      </c>
      <c r="EZ1" s="2192"/>
      <c r="FA1" s="2192"/>
      <c r="FB1" s="2192"/>
      <c r="FC1" s="2192"/>
      <c r="FD1" s="2192"/>
      <c r="FE1" s="21">
        <f>EX1+1</f>
        <v>22</v>
      </c>
      <c r="FF1" s="2192" t="s">
        <v>59</v>
      </c>
      <c r="FG1" s="2192"/>
      <c r="FH1" s="2192"/>
      <c r="FI1" s="2192"/>
      <c r="FJ1" s="2192"/>
      <c r="FK1" s="2192"/>
      <c r="FL1" s="21">
        <f>FE1+1</f>
        <v>23</v>
      </c>
      <c r="FM1" s="2192" t="s">
        <v>59</v>
      </c>
      <c r="FN1" s="2192"/>
      <c r="FO1" s="2192"/>
      <c r="FP1" s="2192"/>
      <c r="FQ1" s="2192"/>
      <c r="FR1" s="2192"/>
      <c r="FS1" s="21">
        <f>FL1+1</f>
        <v>24</v>
      </c>
      <c r="FT1" s="2192" t="s">
        <v>59</v>
      </c>
      <c r="FU1" s="2192"/>
      <c r="FV1" s="2192"/>
      <c r="FW1" s="2192"/>
      <c r="FX1" s="2192"/>
      <c r="FY1" s="2192"/>
      <c r="FZ1" s="21">
        <f>FS1+1</f>
        <v>25</v>
      </c>
      <c r="GA1" s="2192" t="s">
        <v>59</v>
      </c>
      <c r="GB1" s="2192"/>
      <c r="GC1" s="2192"/>
      <c r="GD1" s="2192"/>
      <c r="GE1" s="2192"/>
      <c r="GF1" s="2192"/>
      <c r="GG1" s="21">
        <f>FZ1+1</f>
        <v>26</v>
      </c>
      <c r="GH1" s="2192" t="s">
        <v>59</v>
      </c>
      <c r="GI1" s="2192"/>
      <c r="GJ1" s="2192"/>
      <c r="GK1" s="2192"/>
      <c r="GL1" s="2192"/>
      <c r="GM1" s="2192"/>
      <c r="GN1" s="21">
        <f>GG1+1</f>
        <v>27</v>
      </c>
      <c r="GO1" s="2192" t="s">
        <v>59</v>
      </c>
      <c r="GP1" s="2192"/>
      <c r="GQ1" s="2192"/>
      <c r="GR1" s="2192"/>
      <c r="GS1" s="2192"/>
      <c r="GT1" s="2192"/>
      <c r="GU1" s="21">
        <f>GN1+1</f>
        <v>28</v>
      </c>
      <c r="GV1" s="2192" t="s">
        <v>59</v>
      </c>
      <c r="GW1" s="2192"/>
      <c r="GX1" s="2192"/>
      <c r="GY1" s="2192"/>
      <c r="GZ1" s="2192"/>
      <c r="HA1" s="2192"/>
      <c r="HB1" s="21">
        <f>GU1+1</f>
        <v>29</v>
      </c>
      <c r="HC1" s="2192" t="s">
        <v>59</v>
      </c>
      <c r="HD1" s="2192"/>
      <c r="HE1" s="2192"/>
      <c r="HF1" s="2192"/>
      <c r="HG1" s="2192"/>
      <c r="HH1" s="2192"/>
      <c r="HI1" s="21">
        <f>HB1+1</f>
        <v>30</v>
      </c>
      <c r="HJ1" s="2192" t="s">
        <v>59</v>
      </c>
      <c r="HK1" s="2192"/>
      <c r="HL1" s="2192"/>
      <c r="HM1" s="2192"/>
      <c r="HN1" s="2192"/>
      <c r="HO1" s="2192"/>
      <c r="HP1" s="21">
        <f>HI1+1</f>
        <v>31</v>
      </c>
      <c r="HQ1" s="2192" t="s">
        <v>59</v>
      </c>
      <c r="HR1" s="2192"/>
      <c r="HS1" s="2192"/>
      <c r="HT1" s="2192"/>
      <c r="HU1" s="2192"/>
      <c r="HV1" s="2192"/>
      <c r="HW1" s="21">
        <f>HP1+1</f>
        <v>32</v>
      </c>
      <c r="HX1" s="2192" t="s">
        <v>59</v>
      </c>
      <c r="HY1" s="2192"/>
      <c r="HZ1" s="2192"/>
      <c r="IA1" s="2192"/>
      <c r="IB1" s="2192"/>
      <c r="IC1" s="2192"/>
      <c r="ID1" s="21">
        <f>HW1+1</f>
        <v>33</v>
      </c>
      <c r="IE1" s="2192" t="s">
        <v>59</v>
      </c>
      <c r="IF1" s="2192"/>
      <c r="IG1" s="2192"/>
      <c r="IH1" s="2192"/>
      <c r="II1" s="2192"/>
      <c r="IJ1" s="2192"/>
      <c r="IK1" s="21">
        <f>ID1+1</f>
        <v>34</v>
      </c>
      <c r="IL1" s="2192" t="s">
        <v>59</v>
      </c>
      <c r="IM1" s="2192"/>
      <c r="IN1" s="2192"/>
      <c r="IO1" s="2192"/>
      <c r="IP1" s="2192"/>
      <c r="IQ1" s="2192"/>
      <c r="IR1" s="21">
        <f>IK1+1</f>
        <v>35</v>
      </c>
      <c r="IS1" s="2192" t="s">
        <v>59</v>
      </c>
      <c r="IT1" s="2192"/>
      <c r="IU1" s="2192"/>
      <c r="IV1" s="2192"/>
      <c r="IW1" s="2192"/>
      <c r="IX1" s="2192"/>
      <c r="IY1" s="21">
        <f>IR1+1</f>
        <v>36</v>
      </c>
      <c r="IZ1" s="2192" t="s">
        <v>59</v>
      </c>
      <c r="JA1" s="2192"/>
      <c r="JB1" s="2192"/>
      <c r="JC1" s="2192"/>
      <c r="JD1" s="2192"/>
      <c r="JE1" s="2192"/>
      <c r="JF1" s="21">
        <f>IY1+1</f>
        <v>37</v>
      </c>
      <c r="JG1" s="2192" t="s">
        <v>59</v>
      </c>
      <c r="JH1" s="2192"/>
      <c r="JI1" s="2192"/>
      <c r="JJ1" s="2192"/>
      <c r="JK1" s="2192"/>
      <c r="JL1" s="2192"/>
      <c r="JM1" s="21">
        <f>JF1+1</f>
        <v>38</v>
      </c>
      <c r="JN1" s="2192" t="s">
        <v>59</v>
      </c>
      <c r="JO1" s="2192"/>
      <c r="JP1" s="2192"/>
      <c r="JQ1" s="2192"/>
      <c r="JR1" s="2192"/>
      <c r="JS1" s="2192"/>
      <c r="JT1" s="21">
        <f>JM1+1</f>
        <v>39</v>
      </c>
      <c r="JU1" s="2192" t="s">
        <v>59</v>
      </c>
      <c r="JV1" s="2192"/>
      <c r="JW1" s="2192"/>
      <c r="JX1" s="2192"/>
      <c r="JY1" s="2192"/>
      <c r="JZ1" s="2192"/>
      <c r="KA1" s="21">
        <f>JT1+1</f>
        <v>40</v>
      </c>
      <c r="KB1" s="2192" t="s">
        <v>59</v>
      </c>
      <c r="KC1" s="2192"/>
      <c r="KD1" s="2192"/>
      <c r="KE1" s="2192"/>
      <c r="KF1" s="2192"/>
      <c r="KG1" s="2192"/>
      <c r="KH1" s="21">
        <f>KA1+1</f>
        <v>41</v>
      </c>
      <c r="KI1" s="2192" t="s">
        <v>59</v>
      </c>
      <c r="KJ1" s="2192"/>
      <c r="KK1" s="2192"/>
      <c r="KL1" s="2192"/>
      <c r="KM1" s="2192"/>
      <c r="KN1" s="2192"/>
      <c r="KO1" s="21">
        <f>KH1+1</f>
        <v>42</v>
      </c>
      <c r="KP1" s="2192" t="s">
        <v>59</v>
      </c>
      <c r="KQ1" s="2192"/>
      <c r="KR1" s="2192"/>
      <c r="KS1" s="2192"/>
      <c r="KT1" s="2192"/>
      <c r="KU1" s="2192"/>
      <c r="KV1" s="21">
        <f>KO1+1</f>
        <v>43</v>
      </c>
      <c r="KW1" s="2192" t="s">
        <v>59</v>
      </c>
      <c r="KX1" s="2192"/>
      <c r="KY1" s="2192"/>
      <c r="KZ1" s="2192"/>
      <c r="LA1" s="2192"/>
      <c r="LB1" s="2192"/>
      <c r="LC1" s="21">
        <f>KV1+1</f>
        <v>44</v>
      </c>
      <c r="LD1" s="2192" t="s">
        <v>59</v>
      </c>
      <c r="LE1" s="2192"/>
      <c r="LF1" s="2192"/>
      <c r="LG1" s="2192"/>
      <c r="LH1" s="2192"/>
      <c r="LI1" s="2192"/>
      <c r="LJ1" s="21">
        <f>LC1+1</f>
        <v>45</v>
      </c>
      <c r="LK1" s="2192" t="s">
        <v>59</v>
      </c>
      <c r="LL1" s="2192"/>
      <c r="LM1" s="2192"/>
      <c r="LN1" s="2192"/>
      <c r="LO1" s="2192"/>
      <c r="LP1" s="2192"/>
      <c r="LQ1" s="21">
        <f>LJ1+1</f>
        <v>46</v>
      </c>
      <c r="LR1" s="2192" t="s">
        <v>59</v>
      </c>
      <c r="LS1" s="2192"/>
      <c r="LT1" s="2192"/>
      <c r="LU1" s="2192"/>
      <c r="LV1" s="2192"/>
      <c r="LW1" s="2192"/>
      <c r="LX1" s="21">
        <f>LQ1+1</f>
        <v>47</v>
      </c>
      <c r="LY1" s="2192" t="s">
        <v>59</v>
      </c>
      <c r="LZ1" s="2192"/>
      <c r="MA1" s="2192"/>
      <c r="MB1" s="2192"/>
      <c r="MC1" s="2192"/>
      <c r="MD1" s="2192"/>
      <c r="ME1" s="21">
        <f>LX1+1</f>
        <v>48</v>
      </c>
      <c r="MF1" s="2192" t="s">
        <v>59</v>
      </c>
      <c r="MG1" s="2192"/>
      <c r="MH1" s="2192"/>
      <c r="MI1" s="2192"/>
      <c r="MJ1" s="2192"/>
      <c r="MK1" s="2192"/>
      <c r="MM1" s="2192" t="s">
        <v>59</v>
      </c>
      <c r="MN1" s="2192"/>
      <c r="MO1" s="2192"/>
      <c r="MP1" s="2192"/>
      <c r="MQ1" s="2192"/>
      <c r="MR1" s="2192"/>
      <c r="MT1" s="2192" t="s">
        <v>59</v>
      </c>
      <c r="MU1" s="2192"/>
      <c r="MV1" s="2192"/>
      <c r="MW1" s="2192"/>
      <c r="MX1" s="2192"/>
      <c r="MY1" s="2192"/>
      <c r="NA1" s="2192" t="s">
        <v>59</v>
      </c>
      <c r="NB1" s="2192"/>
      <c r="NC1" s="2192"/>
      <c r="ND1" s="2192"/>
      <c r="NE1" s="2192"/>
      <c r="NF1" s="2192"/>
      <c r="NH1" s="2192" t="s">
        <v>59</v>
      </c>
      <c r="NI1" s="2192"/>
      <c r="NJ1" s="2192"/>
      <c r="NK1" s="2192"/>
      <c r="NL1" s="2192"/>
      <c r="NM1" s="2192"/>
      <c r="NO1" s="2192" t="s">
        <v>59</v>
      </c>
      <c r="NP1" s="2192"/>
      <c r="NQ1" s="2192"/>
      <c r="NR1" s="2192"/>
      <c r="NS1" s="2192"/>
      <c r="NT1" s="2192"/>
      <c r="NV1" s="2192" t="s">
        <v>59</v>
      </c>
      <c r="NW1" s="2192"/>
      <c r="NX1" s="2192"/>
      <c r="NY1" s="2192"/>
      <c r="NZ1" s="2192"/>
      <c r="OA1" s="2192"/>
      <c r="OC1" s="2192" t="s">
        <v>59</v>
      </c>
      <c r="OD1" s="2192"/>
      <c r="OE1" s="2192"/>
      <c r="OF1" s="2192"/>
      <c r="OG1" s="2192"/>
      <c r="OH1" s="2192"/>
      <c r="OJ1" s="2192" t="s">
        <v>59</v>
      </c>
      <c r="OK1" s="2192"/>
      <c r="OL1" s="2192"/>
      <c r="OM1" s="2192"/>
      <c r="ON1" s="2192"/>
      <c r="OO1" s="2192"/>
      <c r="OQ1" s="2192" t="s">
        <v>59</v>
      </c>
      <c r="OR1" s="2192"/>
      <c r="OS1" s="2192"/>
      <c r="OT1" s="2192"/>
      <c r="OU1" s="2192"/>
      <c r="OV1" s="2192"/>
      <c r="OX1" s="2192" t="s">
        <v>59</v>
      </c>
      <c r="OY1" s="2192"/>
      <c r="OZ1" s="2192"/>
      <c r="PA1" s="2192"/>
      <c r="PB1" s="2192"/>
      <c r="PC1" s="2192"/>
      <c r="PE1" s="2192" t="s">
        <v>59</v>
      </c>
      <c r="PF1" s="2192"/>
      <c r="PG1" s="2192"/>
      <c r="PH1" s="2192"/>
      <c r="PI1" s="2192"/>
      <c r="PJ1" s="2192"/>
      <c r="PL1" s="2192" t="s">
        <v>59</v>
      </c>
      <c r="PM1" s="2192"/>
      <c r="PN1" s="2192"/>
      <c r="PO1" s="2192"/>
      <c r="PP1" s="2192"/>
      <c r="PQ1" s="2192"/>
      <c r="PS1" s="2192" t="s">
        <v>59</v>
      </c>
      <c r="PT1" s="2192"/>
      <c r="PU1" s="2192"/>
      <c r="PV1" s="2192"/>
      <c r="PW1" s="2192"/>
      <c r="PX1" s="2192"/>
      <c r="PZ1" s="2192" t="s">
        <v>59</v>
      </c>
      <c r="QA1" s="2192"/>
      <c r="QB1" s="2192"/>
      <c r="QC1" s="2192"/>
      <c r="QD1" s="2192"/>
      <c r="QE1" s="2192"/>
      <c r="QG1" s="2192" t="s">
        <v>59</v>
      </c>
      <c r="QH1" s="2192"/>
      <c r="QI1" s="2192"/>
      <c r="QJ1" s="2192"/>
      <c r="QK1" s="2192"/>
      <c r="QL1" s="2192"/>
      <c r="QN1" s="2192" t="s">
        <v>59</v>
      </c>
      <c r="QO1" s="2192"/>
      <c r="QP1" s="2192"/>
      <c r="QQ1" s="2192"/>
      <c r="QR1" s="2192"/>
      <c r="QS1" s="2192"/>
      <c r="QU1" s="2192" t="s">
        <v>59</v>
      </c>
      <c r="QV1" s="2192"/>
      <c r="QW1" s="2192"/>
      <c r="QX1" s="2192"/>
      <c r="QY1" s="2192"/>
      <c r="QZ1" s="2192"/>
      <c r="RB1" s="2192" t="s">
        <v>59</v>
      </c>
      <c r="RC1" s="2192"/>
      <c r="RD1" s="2192"/>
      <c r="RE1" s="2192"/>
      <c r="RF1" s="2192"/>
      <c r="RG1" s="2192"/>
      <c r="RI1" s="2192" t="s">
        <v>59</v>
      </c>
      <c r="RJ1" s="2192"/>
      <c r="RK1" s="2192"/>
      <c r="RL1" s="2192"/>
      <c r="RM1" s="2192"/>
      <c r="RN1" s="2192"/>
      <c r="RP1" s="2192" t="s">
        <v>59</v>
      </c>
      <c r="RQ1" s="2192"/>
      <c r="RR1" s="2192"/>
      <c r="RS1" s="2192"/>
      <c r="RT1" s="2192"/>
      <c r="RU1" s="2192"/>
      <c r="RW1" s="2192" t="s">
        <v>59</v>
      </c>
      <c r="RX1" s="2192"/>
      <c r="RY1" s="2192"/>
      <c r="RZ1" s="2192"/>
      <c r="SA1" s="2192"/>
      <c r="SB1" s="2192"/>
      <c r="SD1" s="2192" t="s">
        <v>59</v>
      </c>
      <c r="SE1" s="2192"/>
      <c r="SF1" s="2192"/>
      <c r="SG1" s="2192"/>
      <c r="SH1" s="2192"/>
      <c r="SI1" s="2192"/>
      <c r="SK1" s="2192" t="s">
        <v>59</v>
      </c>
      <c r="SL1" s="2192"/>
      <c r="SM1" s="2192"/>
      <c r="SN1" s="2192"/>
      <c r="SO1" s="2192"/>
      <c r="SP1" s="2192"/>
      <c r="SR1" s="2192" t="s">
        <v>59</v>
      </c>
      <c r="SS1" s="2192"/>
      <c r="ST1" s="2192"/>
      <c r="SU1" s="2192"/>
      <c r="SV1" s="2192"/>
      <c r="SW1" s="2192"/>
      <c r="SY1" s="2192" t="s">
        <v>59</v>
      </c>
      <c r="SZ1" s="2192"/>
      <c r="TA1" s="2192"/>
      <c r="TB1" s="2192"/>
      <c r="TC1" s="2192"/>
      <c r="TD1" s="2192"/>
      <c r="TF1" s="2192" t="s">
        <v>59</v>
      </c>
      <c r="TG1" s="2192"/>
      <c r="TH1" s="2192"/>
      <c r="TI1" s="2192"/>
      <c r="TJ1" s="2192"/>
      <c r="TK1" s="2192"/>
      <c r="TM1" s="2192" t="s">
        <v>59</v>
      </c>
      <c r="TN1" s="2192"/>
      <c r="TO1" s="2192"/>
      <c r="TP1" s="2192"/>
      <c r="TQ1" s="2192"/>
      <c r="TR1" s="2192"/>
      <c r="TT1" s="2192" t="s">
        <v>59</v>
      </c>
      <c r="TU1" s="2192"/>
      <c r="TV1" s="2192"/>
      <c r="TW1" s="2192"/>
      <c r="TX1" s="2192"/>
      <c r="TY1" s="2192"/>
      <c r="UA1" s="2192" t="s">
        <v>59</v>
      </c>
      <c r="UB1" s="2192"/>
      <c r="UC1" s="2192"/>
      <c r="UD1" s="2192"/>
      <c r="UE1" s="2192"/>
      <c r="UF1" s="2192"/>
      <c r="UH1" s="2192" t="s">
        <v>59</v>
      </c>
      <c r="UI1" s="2192"/>
      <c r="UJ1" s="2192"/>
      <c r="UK1" s="2192"/>
      <c r="UL1" s="2192"/>
      <c r="UM1" s="2192"/>
      <c r="UO1" s="2192" t="s">
        <v>59</v>
      </c>
      <c r="UP1" s="2192"/>
      <c r="UQ1" s="2192"/>
      <c r="UR1" s="2192"/>
      <c r="US1" s="2192"/>
      <c r="UT1" s="2192"/>
      <c r="UV1" s="2192" t="s">
        <v>59</v>
      </c>
      <c r="UW1" s="2192"/>
      <c r="UX1" s="2192"/>
      <c r="UY1" s="2192"/>
      <c r="UZ1" s="2192"/>
      <c r="VA1" s="2192"/>
      <c r="VB1" s="21">
        <f>UU2+1</f>
        <v>77</v>
      </c>
      <c r="VC1" s="2192" t="s">
        <v>59</v>
      </c>
      <c r="VD1" s="2192"/>
      <c r="VE1" s="2192"/>
      <c r="VF1" s="2192"/>
      <c r="VG1" s="2192"/>
      <c r="VH1" s="2192"/>
      <c r="VI1" s="21">
        <f>VB1+1</f>
        <v>78</v>
      </c>
      <c r="VJ1" s="2192" t="s">
        <v>59</v>
      </c>
      <c r="VK1" s="2192"/>
      <c r="VL1" s="2192"/>
      <c r="VM1" s="2192"/>
      <c r="VN1" s="2192"/>
      <c r="VO1" s="2192"/>
      <c r="VP1" s="21">
        <f>VI1+1</f>
        <v>79</v>
      </c>
      <c r="VQ1" s="2192" t="s">
        <v>59</v>
      </c>
      <c r="VR1" s="2192"/>
      <c r="VS1" s="2192"/>
      <c r="VT1" s="2192"/>
      <c r="VU1" s="2192"/>
      <c r="VV1" s="2192"/>
      <c r="VW1" s="21">
        <f>VP1+1</f>
        <v>80</v>
      </c>
      <c r="VX1" s="2192" t="s">
        <v>59</v>
      </c>
      <c r="VY1" s="2192"/>
      <c r="VZ1" s="2192"/>
      <c r="WA1" s="2192"/>
      <c r="WB1" s="2192"/>
      <c r="WC1" s="2192"/>
      <c r="WD1" s="117"/>
      <c r="WE1" s="2192" t="s">
        <v>59</v>
      </c>
      <c r="WF1" s="2192"/>
      <c r="WG1" s="2192"/>
      <c r="WH1" s="2192"/>
      <c r="WI1" s="2192"/>
      <c r="WJ1" s="2192"/>
      <c r="WL1" s="2192" t="s">
        <v>59</v>
      </c>
      <c r="WM1" s="2192"/>
      <c r="WN1" s="2192"/>
      <c r="WO1" s="2192"/>
      <c r="WP1" s="2192"/>
      <c r="WQ1" s="2192"/>
      <c r="WS1" s="2192" t="s">
        <v>59</v>
      </c>
      <c r="WT1" s="2192"/>
      <c r="WU1" s="2192"/>
      <c r="WV1" s="2192"/>
      <c r="WW1" s="2192"/>
      <c r="WX1" s="2192"/>
      <c r="WZ1" s="2192" t="s">
        <v>59</v>
      </c>
      <c r="XA1" s="2192"/>
      <c r="XB1" s="2192"/>
      <c r="XC1" s="2192"/>
      <c r="XD1" s="2192"/>
      <c r="XE1" s="2192"/>
      <c r="XG1" s="2192" t="s">
        <v>59</v>
      </c>
      <c r="XH1" s="2192"/>
      <c r="XI1" s="2192"/>
      <c r="XJ1" s="2192"/>
      <c r="XK1" s="2192"/>
      <c r="XL1" s="2192"/>
      <c r="XN1" s="2192" t="s">
        <v>59</v>
      </c>
      <c r="XO1" s="2192"/>
      <c r="XP1" s="2192"/>
      <c r="XQ1" s="2192"/>
      <c r="XR1" s="2192"/>
      <c r="XS1" s="2192"/>
      <c r="XU1" s="2192" t="s">
        <v>59</v>
      </c>
      <c r="XV1" s="2192"/>
      <c r="XW1" s="2192"/>
      <c r="XX1" s="2192"/>
      <c r="XY1" s="2192"/>
      <c r="XZ1" s="2192"/>
      <c r="YB1" s="2192" t="s">
        <v>59</v>
      </c>
      <c r="YC1" s="2192"/>
      <c r="YD1" s="2192"/>
      <c r="YE1" s="2192"/>
      <c r="YF1" s="2192"/>
      <c r="YG1" s="2192"/>
      <c r="YI1" s="2192" t="s">
        <v>59</v>
      </c>
      <c r="YJ1" s="2192"/>
      <c r="YK1" s="2192"/>
      <c r="YL1" s="2192"/>
      <c r="YM1" s="2192"/>
      <c r="YN1" s="2192"/>
      <c r="YP1" s="2192" t="s">
        <v>59</v>
      </c>
      <c r="YQ1" s="2192"/>
      <c r="YR1" s="2192"/>
      <c r="YS1" s="2192"/>
      <c r="YT1" s="2192"/>
      <c r="YU1" s="2192"/>
      <c r="YW1" s="2192" t="s">
        <v>59</v>
      </c>
      <c r="YX1" s="2192"/>
      <c r="YY1" s="2192"/>
      <c r="YZ1" s="2192"/>
      <c r="ZA1" s="2192"/>
      <c r="ZB1" s="2192"/>
      <c r="ZD1" s="2192" t="s">
        <v>59</v>
      </c>
      <c r="ZE1" s="2192"/>
      <c r="ZF1" s="2192"/>
      <c r="ZG1" s="2192"/>
      <c r="ZH1" s="2192"/>
      <c r="ZI1" s="2192"/>
      <c r="ZK1" s="2192" t="s">
        <v>59</v>
      </c>
      <c r="ZL1" s="2192"/>
      <c r="ZM1" s="2192"/>
      <c r="ZN1" s="2192"/>
      <c r="ZO1" s="2192"/>
      <c r="ZP1" s="2192"/>
      <c r="ZR1" s="2192" t="s">
        <v>59</v>
      </c>
      <c r="ZS1" s="2192"/>
      <c r="ZT1" s="2192"/>
      <c r="ZU1" s="2192"/>
      <c r="ZV1" s="2192"/>
      <c r="ZW1" s="2192"/>
      <c r="ZY1" s="2192" t="s">
        <v>59</v>
      </c>
      <c r="ZZ1" s="2192"/>
      <c r="AAA1" s="2192"/>
      <c r="AAB1" s="2192"/>
      <c r="AAC1" s="2192"/>
      <c r="AAD1" s="2192"/>
      <c r="AAF1" s="2192" t="s">
        <v>59</v>
      </c>
      <c r="AAG1" s="2192"/>
      <c r="AAH1" s="2192"/>
      <c r="AAI1" s="2192"/>
      <c r="AAJ1" s="2192"/>
      <c r="AAK1" s="2192"/>
      <c r="AAM1" s="2192" t="s">
        <v>59</v>
      </c>
      <c r="AAN1" s="2192"/>
      <c r="AAO1" s="2192"/>
      <c r="AAP1" s="2192"/>
      <c r="AAQ1" s="2192"/>
      <c r="AAR1" s="2192"/>
      <c r="AAT1" s="2192" t="s">
        <v>59</v>
      </c>
      <c r="AAU1" s="2192"/>
      <c r="AAV1" s="2192"/>
      <c r="AAW1" s="2192"/>
      <c r="AAX1" s="2192"/>
      <c r="AAY1" s="2192"/>
      <c r="ABA1" s="2192" t="s">
        <v>59</v>
      </c>
      <c r="ABB1" s="2192"/>
      <c r="ABC1" s="2192"/>
      <c r="ABD1" s="2192"/>
      <c r="ABE1" s="2192"/>
      <c r="ABF1" s="2192"/>
      <c r="ABH1" s="2192" t="s">
        <v>59</v>
      </c>
      <c r="ABI1" s="2192"/>
      <c r="ABJ1" s="2192"/>
      <c r="ABK1" s="2192"/>
      <c r="ABL1" s="2192"/>
      <c r="ABM1" s="2192"/>
      <c r="ABO1" s="2192" t="s">
        <v>59</v>
      </c>
      <c r="ABP1" s="2192"/>
      <c r="ABQ1" s="2192"/>
      <c r="ABR1" s="2192"/>
      <c r="ABS1" s="2192"/>
      <c r="ABT1" s="2192"/>
      <c r="ABV1" s="2192" t="s">
        <v>59</v>
      </c>
      <c r="ABW1" s="2192"/>
      <c r="ABX1" s="2192"/>
      <c r="ABY1" s="2192"/>
      <c r="ABZ1" s="2192"/>
      <c r="ACA1" s="2192"/>
      <c r="ACC1" s="2192" t="s">
        <v>59</v>
      </c>
      <c r="ACD1" s="2192"/>
      <c r="ACE1" s="2192"/>
      <c r="ACF1" s="2192"/>
      <c r="ACG1" s="2192"/>
      <c r="ACH1" s="2192"/>
      <c r="ACJ1" s="2192" t="s">
        <v>59</v>
      </c>
      <c r="ACK1" s="2192"/>
      <c r="ACL1" s="2192"/>
      <c r="ACM1" s="2192"/>
      <c r="ACN1" s="2192"/>
      <c r="ACO1" s="2192"/>
      <c r="ACQ1" s="2192" t="s">
        <v>59</v>
      </c>
      <c r="ACR1" s="2192"/>
      <c r="ACS1" s="2192"/>
      <c r="ACT1" s="2192"/>
      <c r="ACU1" s="2192"/>
      <c r="ACV1" s="2192"/>
      <c r="ACX1" s="2192" t="s">
        <v>59</v>
      </c>
      <c r="ACY1" s="2192"/>
      <c r="ACZ1" s="2192"/>
      <c r="ADA1" s="2192"/>
      <c r="ADB1" s="2192"/>
      <c r="ADC1" s="2192"/>
      <c r="ADE1" s="2192" t="s">
        <v>59</v>
      </c>
      <c r="ADF1" s="2192"/>
      <c r="ADG1" s="2192"/>
      <c r="ADH1" s="2192"/>
      <c r="ADI1" s="2192"/>
      <c r="ADJ1" s="2192"/>
      <c r="ADL1" s="2192" t="s">
        <v>59</v>
      </c>
      <c r="ADM1" s="2192"/>
      <c r="ADN1" s="2192"/>
      <c r="ADO1" s="2192"/>
      <c r="ADP1" s="2192"/>
      <c r="ADQ1" s="2192"/>
      <c r="ADS1" s="2192" t="s">
        <v>59</v>
      </c>
      <c r="ADT1" s="2192"/>
      <c r="ADU1" s="2192"/>
      <c r="ADV1" s="2192"/>
      <c r="ADW1" s="2192"/>
      <c r="ADX1" s="2192"/>
      <c r="ADZ1" s="2192" t="s">
        <v>59</v>
      </c>
      <c r="AEA1" s="2192"/>
      <c r="AEB1" s="2192"/>
      <c r="AEC1" s="2192"/>
      <c r="AED1" s="2192"/>
      <c r="AEE1" s="2192"/>
      <c r="AEG1" s="2192" t="s">
        <v>59</v>
      </c>
      <c r="AEH1" s="2192"/>
      <c r="AEI1" s="2192"/>
      <c r="AEJ1" s="2192"/>
      <c r="AEK1" s="2192"/>
      <c r="AEL1" s="2192"/>
      <c r="AEN1" s="2192" t="s">
        <v>59</v>
      </c>
      <c r="AEO1" s="2192"/>
      <c r="AEP1" s="2192"/>
      <c r="AEQ1" s="2192"/>
      <c r="AER1" s="2192"/>
      <c r="AES1" s="2192"/>
      <c r="AEU1" s="2192" t="s">
        <v>59</v>
      </c>
      <c r="AEV1" s="2192"/>
      <c r="AEW1" s="2192"/>
      <c r="AEX1" s="2192"/>
      <c r="AEY1" s="2192"/>
      <c r="AEZ1" s="2192"/>
      <c r="AFB1" s="2192" t="s">
        <v>59</v>
      </c>
      <c r="AFC1" s="2192"/>
      <c r="AFD1" s="2192"/>
      <c r="AFE1" s="2192"/>
      <c r="AFF1" s="2192"/>
      <c r="AFG1" s="2192"/>
      <c r="AFI1" s="2192" t="s">
        <v>59</v>
      </c>
      <c r="AFJ1" s="2192"/>
      <c r="AFK1" s="2192"/>
      <c r="AFL1" s="2192"/>
      <c r="AFM1" s="2192"/>
      <c r="AFN1" s="2192"/>
      <c r="AFP1" s="2192" t="s">
        <v>59</v>
      </c>
      <c r="AFQ1" s="2192"/>
      <c r="AFR1" s="2192"/>
      <c r="AFS1" s="2192"/>
      <c r="AFT1" s="2192"/>
      <c r="AFU1" s="2192"/>
      <c r="AFW1" s="2192" t="s">
        <v>59</v>
      </c>
      <c r="AFX1" s="2192"/>
      <c r="AFY1" s="2192"/>
      <c r="AFZ1" s="2192"/>
      <c r="AGA1" s="2192"/>
      <c r="AGB1" s="2192"/>
      <c r="AGD1" s="2192" t="s">
        <v>59</v>
      </c>
      <c r="AGE1" s="2192"/>
      <c r="AGF1" s="2192"/>
      <c r="AGG1" s="2192"/>
      <c r="AGH1" s="2192"/>
      <c r="AGI1" s="2192"/>
      <c r="AGK1" s="2192" t="s">
        <v>59</v>
      </c>
      <c r="AGL1" s="2192"/>
      <c r="AGM1" s="2192"/>
      <c r="AGN1" s="2192"/>
      <c r="AGO1" s="2192"/>
      <c r="AGP1" s="2192"/>
      <c r="AGR1" s="2192" t="s">
        <v>59</v>
      </c>
      <c r="AGS1" s="2192"/>
      <c r="AGT1" s="2192"/>
      <c r="AGU1" s="2192"/>
      <c r="AGV1" s="2192"/>
      <c r="AGW1" s="2192"/>
      <c r="AGY1" s="2192" t="s">
        <v>59</v>
      </c>
      <c r="AGZ1" s="2192"/>
      <c r="AHA1" s="2192"/>
      <c r="AHB1" s="2192"/>
      <c r="AHC1" s="2192"/>
      <c r="AHD1" s="2192"/>
      <c r="AHF1" s="2192" t="s">
        <v>59</v>
      </c>
      <c r="AHG1" s="2192"/>
      <c r="AHH1" s="2192"/>
      <c r="AHI1" s="2192"/>
      <c r="AHJ1" s="2192"/>
      <c r="AHK1" s="2192"/>
      <c r="AHM1" s="2192" t="s">
        <v>59</v>
      </c>
      <c r="AHN1" s="2192"/>
      <c r="AHO1" s="2192"/>
      <c r="AHP1" s="2192"/>
      <c r="AHQ1" s="2192"/>
      <c r="AHR1" s="2192"/>
      <c r="AHT1" s="2192" t="s">
        <v>59</v>
      </c>
      <c r="AHU1" s="2192"/>
      <c r="AHV1" s="2192"/>
      <c r="AHW1" s="2192"/>
      <c r="AHX1" s="2192"/>
      <c r="AHY1" s="2192"/>
      <c r="AIA1" s="2192" t="s">
        <v>59</v>
      </c>
      <c r="AIB1" s="2192"/>
      <c r="AIC1" s="2192"/>
      <c r="AID1" s="2192"/>
      <c r="AIE1" s="2192"/>
      <c r="AIF1" s="2192"/>
      <c r="AIH1" s="2192" t="s">
        <v>59</v>
      </c>
      <c r="AII1" s="2192"/>
      <c r="AIJ1" s="2192"/>
      <c r="AIK1" s="2192"/>
      <c r="AIL1" s="2192"/>
      <c r="AIM1" s="2192"/>
      <c r="AIO1" s="2192" t="s">
        <v>59</v>
      </c>
      <c r="AIP1" s="2192"/>
      <c r="AIQ1" s="2192"/>
      <c r="AIR1" s="2192"/>
      <c r="AIS1" s="2192"/>
      <c r="AIT1" s="2192"/>
      <c r="AIV1" s="2192" t="s">
        <v>59</v>
      </c>
      <c r="AIW1" s="2192"/>
      <c r="AIX1" s="2192"/>
      <c r="AIY1" s="2192"/>
      <c r="AIZ1" s="2192"/>
      <c r="AJA1" s="2192"/>
      <c r="AJC1" s="2192" t="s">
        <v>59</v>
      </c>
      <c r="AJD1" s="2192"/>
      <c r="AJE1" s="2192"/>
      <c r="AJF1" s="2192"/>
      <c r="AJG1" s="2192"/>
      <c r="AJH1" s="2192"/>
      <c r="AJJ1" s="2192" t="s">
        <v>59</v>
      </c>
      <c r="AJK1" s="2192"/>
      <c r="AJL1" s="2192"/>
      <c r="AJM1" s="2192"/>
      <c r="AJN1" s="2192"/>
      <c r="AJO1" s="2192"/>
      <c r="AJQ1" s="2192" t="s">
        <v>59</v>
      </c>
      <c r="AJR1" s="2192"/>
      <c r="AJS1" s="2192"/>
      <c r="AJT1" s="2192"/>
      <c r="AJU1" s="2192"/>
      <c r="AJV1" s="2192"/>
      <c r="AJX1" s="2192" t="s">
        <v>59</v>
      </c>
      <c r="AJY1" s="2192"/>
      <c r="AJZ1" s="2192"/>
      <c r="AKA1" s="2192"/>
      <c r="AKB1" s="2192"/>
      <c r="AKC1" s="2192"/>
      <c r="AKE1" s="2192" t="s">
        <v>59</v>
      </c>
      <c r="AKF1" s="2192"/>
      <c r="AKG1" s="2192"/>
      <c r="AKH1" s="2192"/>
      <c r="AKI1" s="2192"/>
      <c r="AKJ1" s="2192"/>
    </row>
    <row r="2" spans="1:973" ht="32.25" customHeight="1" thickBot="1" x14ac:dyDescent="0.6">
      <c r="A2" s="2193" t="s">
        <v>598</v>
      </c>
      <c r="B2" s="2193"/>
      <c r="C2" s="2193"/>
      <c r="D2" s="2193"/>
      <c r="E2" s="2193"/>
      <c r="F2" s="116"/>
      <c r="H2" s="2193" t="str">
        <f>A2</f>
        <v>FACTURAS    CENTRAL  MARZO      2011</v>
      </c>
      <c r="I2" s="2193"/>
      <c r="J2" s="2193"/>
      <c r="K2" s="2193"/>
      <c r="L2" s="2193"/>
      <c r="M2" s="132"/>
      <c r="N2" t="s">
        <v>170</v>
      </c>
      <c r="O2" s="2193" t="str">
        <f>H2</f>
        <v>FACTURAS    CENTRAL  MARZO      2011</v>
      </c>
      <c r="P2" s="2193"/>
      <c r="Q2" s="2193"/>
      <c r="R2" s="2193"/>
      <c r="S2" s="2193"/>
      <c r="T2" s="225"/>
      <c r="U2" t="s">
        <v>170</v>
      </c>
      <c r="V2" s="2193" t="str">
        <f>H2</f>
        <v>FACTURAS    CENTRAL  MARZO      2011</v>
      </c>
      <c r="W2" s="2193"/>
      <c r="X2" s="2193"/>
      <c r="Y2" s="2193"/>
      <c r="Z2" s="2193"/>
      <c r="AA2" s="209"/>
      <c r="AC2" s="2193" t="str">
        <f>H2</f>
        <v>FACTURAS    CENTRAL  MARZO      2011</v>
      </c>
      <c r="AD2" s="2193"/>
      <c r="AE2" s="2193"/>
      <c r="AF2" s="2193"/>
      <c r="AG2" s="2193"/>
      <c r="AH2" s="132"/>
      <c r="AJ2" s="2193" t="str">
        <f>O2</f>
        <v>FACTURAS    CENTRAL  MARZO      2011</v>
      </c>
      <c r="AK2" s="2193"/>
      <c r="AL2" s="2193"/>
      <c r="AM2" s="2193"/>
      <c r="AN2" s="2193"/>
      <c r="AO2" s="268"/>
      <c r="AQ2" s="2193" t="str">
        <f>V2</f>
        <v>FACTURAS    CENTRAL  MARZO      2011</v>
      </c>
      <c r="AR2" s="2193"/>
      <c r="AS2" s="2193"/>
      <c r="AT2" s="2193"/>
      <c r="AU2" s="2193"/>
      <c r="AV2" s="270"/>
      <c r="AX2" s="2193" t="str">
        <f>V2</f>
        <v>FACTURAS    CENTRAL  MARZO      2011</v>
      </c>
      <c r="AY2" s="2193"/>
      <c r="AZ2" s="2193"/>
      <c r="BA2" s="2193"/>
      <c r="BB2" s="2193"/>
      <c r="BC2" s="217"/>
      <c r="BE2" s="2193" t="str">
        <f>V2</f>
        <v>FACTURAS    CENTRAL  MARZO      2011</v>
      </c>
      <c r="BF2" s="2193"/>
      <c r="BG2" s="2193"/>
      <c r="BH2" s="2193"/>
      <c r="BI2" s="2193"/>
      <c r="BJ2" s="211"/>
      <c r="BL2" s="2193" t="str">
        <f>AC2</f>
        <v>FACTURAS    CENTRAL  MARZO      2011</v>
      </c>
      <c r="BM2" s="2193"/>
      <c r="BN2" s="2193"/>
      <c r="BO2" s="2193"/>
      <c r="BP2" s="2193"/>
      <c r="BQ2" s="132"/>
      <c r="BS2" s="2193" t="str">
        <f>BE2</f>
        <v>FACTURAS    CENTRAL  MARZO      2011</v>
      </c>
      <c r="BT2" s="2193"/>
      <c r="BU2" s="2193"/>
      <c r="BV2" s="2193"/>
      <c r="BW2" s="2193"/>
      <c r="BX2" s="211"/>
      <c r="BZ2" s="2193" t="str">
        <f>BL2</f>
        <v>FACTURAS    CENTRAL  MARZO      2011</v>
      </c>
      <c r="CA2" s="2193"/>
      <c r="CB2" s="2193"/>
      <c r="CC2" s="2193"/>
      <c r="CD2" s="2193"/>
      <c r="CE2" s="177"/>
      <c r="CG2" s="2193" t="str">
        <f>BS2</f>
        <v>FACTURAS    CENTRAL  MARZO      2011</v>
      </c>
      <c r="CH2" s="2193"/>
      <c r="CI2" s="2193"/>
      <c r="CJ2" s="2193"/>
      <c r="CK2" s="2193"/>
      <c r="CL2" s="276"/>
      <c r="CN2" s="2193" t="str">
        <f>BZ2</f>
        <v>FACTURAS    CENTRAL  MARZO      2011</v>
      </c>
      <c r="CO2" s="2193"/>
      <c r="CP2" s="2193"/>
      <c r="CQ2" s="2193"/>
      <c r="CR2" s="2193"/>
      <c r="CS2" s="189"/>
      <c r="CU2" s="2193" t="str">
        <f>CN2</f>
        <v>FACTURAS    CENTRAL  MARZO      2011</v>
      </c>
      <c r="CV2" s="2193"/>
      <c r="CW2" s="2193"/>
      <c r="CX2" s="2193"/>
      <c r="CY2" s="2193"/>
      <c r="CZ2" s="116"/>
      <c r="DB2" s="2193" t="str">
        <f>CU2</f>
        <v>FACTURAS    CENTRAL  MARZO      2011</v>
      </c>
      <c r="DC2" s="2193"/>
      <c r="DD2" s="2193"/>
      <c r="DE2" s="2193"/>
      <c r="DF2" s="2193"/>
      <c r="DG2" s="191"/>
      <c r="DI2" s="2193" t="str">
        <f>DB2</f>
        <v>FACTURAS    CENTRAL  MARZO      2011</v>
      </c>
      <c r="DJ2" s="2193"/>
      <c r="DK2" s="2193"/>
      <c r="DL2" s="2193"/>
      <c r="DM2" s="2193"/>
      <c r="DN2" s="247"/>
      <c r="DP2" s="2193" t="str">
        <f>DB2</f>
        <v>FACTURAS    CENTRAL  MARZO      2011</v>
      </c>
      <c r="DQ2" s="2193"/>
      <c r="DR2" s="2193"/>
      <c r="DS2" s="2193"/>
      <c r="DT2" s="2193"/>
      <c r="DU2" s="233"/>
      <c r="DW2" s="2193" t="str">
        <f>DP2</f>
        <v>FACTURAS    CENTRAL  MARZO      2011</v>
      </c>
      <c r="DX2" s="2193"/>
      <c r="DY2" s="2193"/>
      <c r="DZ2" s="2193"/>
      <c r="EA2" s="2193"/>
      <c r="EB2" s="235"/>
      <c r="ED2" s="2193" t="str">
        <f>DB2</f>
        <v>FACTURAS    CENTRAL  MARZO      2011</v>
      </c>
      <c r="EE2" s="2193"/>
      <c r="EF2" s="2193"/>
      <c r="EG2" s="2193"/>
      <c r="EH2" s="2193"/>
      <c r="EI2" s="177"/>
      <c r="EK2" s="2193" t="str">
        <f>ED2</f>
        <v>FACTURAS    CENTRAL  MARZO      2011</v>
      </c>
      <c r="EL2" s="2193"/>
      <c r="EM2" s="2193"/>
      <c r="EN2" s="2193"/>
      <c r="EO2" s="2193"/>
      <c r="EP2" s="189"/>
      <c r="ER2" s="2193" t="str">
        <f>EK2</f>
        <v>FACTURAS    CENTRAL  MARZO      2011</v>
      </c>
      <c r="ES2" s="2193"/>
      <c r="ET2" s="2193"/>
      <c r="EU2" s="2193"/>
      <c r="EV2" s="2193"/>
      <c r="EW2" s="255"/>
      <c r="EY2" s="2193" t="str">
        <f>ER2</f>
        <v>FACTURAS    CENTRAL  MARZO      2011</v>
      </c>
      <c r="EZ2" s="2193"/>
      <c r="FA2" s="2193"/>
      <c r="FB2" s="2193"/>
      <c r="FC2" s="2193"/>
      <c r="FD2" s="265"/>
      <c r="FF2" s="2193" t="str">
        <f>EK2</f>
        <v>FACTURAS    CENTRAL  MARZO      2011</v>
      </c>
      <c r="FG2" s="2193"/>
      <c r="FH2" s="2193"/>
      <c r="FI2" s="2193"/>
      <c r="FJ2" s="2193"/>
      <c r="FK2" s="132"/>
      <c r="FM2" s="2193" t="str">
        <f>ER2</f>
        <v>FACTURAS    CENTRAL  MARZO      2011</v>
      </c>
      <c r="FN2" s="2193"/>
      <c r="FO2" s="2193"/>
      <c r="FP2" s="2193"/>
      <c r="FQ2" s="2193"/>
      <c r="FR2" s="361"/>
      <c r="FT2" s="2193" t="str">
        <f>FF2</f>
        <v>FACTURAS    CENTRAL  MARZO      2011</v>
      </c>
      <c r="FU2" s="2193"/>
      <c r="FV2" s="2193"/>
      <c r="FW2" s="2193"/>
      <c r="FX2" s="2193"/>
      <c r="FY2" s="132"/>
      <c r="GA2" s="2193" t="str">
        <f>FT2</f>
        <v>FACTURAS    CENTRAL  MARZO      2011</v>
      </c>
      <c r="GB2" s="2193"/>
      <c r="GC2" s="2193"/>
      <c r="GD2" s="2193"/>
      <c r="GE2" s="2193"/>
      <c r="GF2" s="294"/>
      <c r="GH2" s="2193" t="str">
        <f>FT2</f>
        <v>FACTURAS    CENTRAL  MARZO      2011</v>
      </c>
      <c r="GI2" s="2193"/>
      <c r="GJ2" s="2193"/>
      <c r="GK2" s="2193"/>
      <c r="GL2" s="2193"/>
      <c r="GM2" s="225"/>
      <c r="GO2" s="2193" t="str">
        <f>GH2</f>
        <v>FACTURAS    CENTRAL  MARZO      2011</v>
      </c>
      <c r="GP2" s="2193"/>
      <c r="GQ2" s="2193"/>
      <c r="GR2" s="2193"/>
      <c r="GS2" s="2193"/>
      <c r="GT2" s="250"/>
      <c r="GV2" s="2193" t="str">
        <f>FT2</f>
        <v>FACTURAS    CENTRAL  MARZO      2011</v>
      </c>
      <c r="GW2" s="2193"/>
      <c r="GX2" s="2193"/>
      <c r="GY2" s="2193"/>
      <c r="GZ2" s="2193"/>
      <c r="HA2" s="217"/>
      <c r="HC2" s="2193" t="str">
        <f>GA2</f>
        <v>FACTURAS    CENTRAL  MARZO      2011</v>
      </c>
      <c r="HD2" s="2193"/>
      <c r="HE2" s="2193"/>
      <c r="HF2" s="2193"/>
      <c r="HG2" s="2193"/>
      <c r="HH2" s="366"/>
      <c r="HJ2" s="2193" t="str">
        <f>FT2</f>
        <v>FACTURAS    CENTRAL  MARZO      2011</v>
      </c>
      <c r="HK2" s="2193"/>
      <c r="HL2" s="2193"/>
      <c r="HM2" s="2193"/>
      <c r="HN2" s="2193"/>
      <c r="HO2" s="187"/>
      <c r="HQ2" s="2193" t="str">
        <f>HJ2</f>
        <v>FACTURAS    CENTRAL  MARZO      2011</v>
      </c>
      <c r="HR2" s="2193"/>
      <c r="HS2" s="2193"/>
      <c r="HT2" s="2193"/>
      <c r="HU2" s="2193"/>
      <c r="HV2" s="187"/>
      <c r="HX2" s="2193" t="str">
        <f>HQ2</f>
        <v>FACTURAS    CENTRAL  MARZO      2011</v>
      </c>
      <c r="HY2" s="2193"/>
      <c r="HZ2" s="2193"/>
      <c r="IA2" s="2193"/>
      <c r="IB2" s="2193"/>
      <c r="IC2" s="299"/>
      <c r="IE2" s="2193" t="str">
        <f>HQ2</f>
        <v>FACTURAS    CENTRAL  MARZO      2011</v>
      </c>
      <c r="IF2" s="2193"/>
      <c r="IG2" s="2193"/>
      <c r="IH2" s="2193"/>
      <c r="II2" s="2193"/>
      <c r="IJ2" s="132"/>
      <c r="IL2" s="2193" t="str">
        <f>IE2</f>
        <v>FACTURAS    CENTRAL  MARZO      2011</v>
      </c>
      <c r="IM2" s="2193"/>
      <c r="IN2" s="2193"/>
      <c r="IO2" s="2193"/>
      <c r="IP2" s="2193"/>
      <c r="IQ2" s="251"/>
      <c r="IS2" s="2"/>
      <c r="IT2" s="2193" t="str">
        <f>CU2</f>
        <v>FACTURAS    CENTRAL  MARZO      2011</v>
      </c>
      <c r="IU2" s="2193"/>
      <c r="IV2" s="2193"/>
      <c r="IW2" s="2193"/>
      <c r="IX2" s="2193"/>
      <c r="IZ2" s="2"/>
      <c r="JA2" s="2193" t="str">
        <f>FF2</f>
        <v>FACTURAS    CENTRAL  MARZO      2011</v>
      </c>
      <c r="JB2" s="2193"/>
      <c r="JC2" s="2193"/>
      <c r="JD2" s="2193"/>
      <c r="JE2" s="2193"/>
      <c r="JG2" s="2"/>
      <c r="JH2" s="2193" t="str">
        <f>FT2</f>
        <v>FACTURAS    CENTRAL  MARZO      2011</v>
      </c>
      <c r="JI2" s="2193"/>
      <c r="JJ2" s="2193"/>
      <c r="JK2" s="2193"/>
      <c r="JL2" s="2193"/>
      <c r="JN2" s="2"/>
      <c r="JO2" s="2193" t="str">
        <f>GH2</f>
        <v>FACTURAS    CENTRAL  MARZO      2011</v>
      </c>
      <c r="JP2" s="2193"/>
      <c r="JQ2" s="2193"/>
      <c r="JR2" s="2193"/>
      <c r="JS2" s="2193"/>
      <c r="JU2" s="2"/>
      <c r="JV2" s="2193" t="str">
        <f>IE2</f>
        <v>FACTURAS    CENTRAL  MARZO      2011</v>
      </c>
      <c r="JW2" s="2193"/>
      <c r="JX2" s="2193"/>
      <c r="JY2" s="2193"/>
      <c r="JZ2" s="2193"/>
      <c r="KB2" s="2"/>
      <c r="KC2" s="2193" t="str">
        <f>IL2</f>
        <v>FACTURAS    CENTRAL  MARZO      2011</v>
      </c>
      <c r="KD2" s="2193"/>
      <c r="KE2" s="2193"/>
      <c r="KF2" s="2193"/>
      <c r="KG2" s="2193"/>
      <c r="KI2" s="2"/>
      <c r="KJ2" s="2193" t="str">
        <f>KC2</f>
        <v>FACTURAS    CENTRAL  MARZO      2011</v>
      </c>
      <c r="KK2" s="2193"/>
      <c r="KL2" s="2193"/>
      <c r="KM2" s="2193"/>
      <c r="KN2" s="2193"/>
      <c r="KP2" s="2"/>
      <c r="KQ2" s="2193" t="str">
        <f>JV2</f>
        <v>FACTURAS    CENTRAL  MARZO      2011</v>
      </c>
      <c r="KR2" s="2193"/>
      <c r="KS2" s="2193"/>
      <c r="KT2" s="2193"/>
      <c r="KU2" s="2193"/>
      <c r="KW2" s="2"/>
      <c r="KX2" s="2193" t="str">
        <f>KQ2</f>
        <v>FACTURAS    CENTRAL  MARZO      2011</v>
      </c>
      <c r="KY2" s="2193"/>
      <c r="KZ2" s="2193"/>
      <c r="LA2" s="2193"/>
      <c r="LB2" s="2193"/>
      <c r="LD2" s="2"/>
      <c r="LE2" s="2193" t="str">
        <f>KX2</f>
        <v>FACTURAS    CENTRAL  MARZO      2011</v>
      </c>
      <c r="LF2" s="2193"/>
      <c r="LG2" s="2193"/>
      <c r="LH2" s="2193"/>
      <c r="LI2" s="2193"/>
      <c r="LK2" s="2"/>
      <c r="LL2" s="2193" t="str">
        <f>LE2</f>
        <v>FACTURAS    CENTRAL  MARZO      2011</v>
      </c>
      <c r="LM2" s="2193"/>
      <c r="LN2" s="2193"/>
      <c r="LO2" s="2193"/>
      <c r="LP2" s="2193"/>
      <c r="LR2" s="2"/>
      <c r="LS2" s="2193" t="str">
        <f>KQ2</f>
        <v>FACTURAS    CENTRAL  MARZO      2011</v>
      </c>
      <c r="LT2" s="2193"/>
      <c r="LU2" s="2193"/>
      <c r="LV2" s="2193"/>
      <c r="LW2" s="2193"/>
      <c r="LY2" s="2"/>
      <c r="LZ2" s="2193" t="str">
        <f>KX2</f>
        <v>FACTURAS    CENTRAL  MARZO      2011</v>
      </c>
      <c r="MA2" s="2193"/>
      <c r="MB2" s="2193"/>
      <c r="MC2" s="2193"/>
      <c r="MD2" s="2193"/>
      <c r="MF2" s="2"/>
      <c r="MG2" s="2193" t="str">
        <f>IT2</f>
        <v>FACTURAS    CENTRAL  MARZO      2011</v>
      </c>
      <c r="MH2" s="2193"/>
      <c r="MI2" s="2193"/>
      <c r="MJ2" s="2193"/>
      <c r="MK2" s="2193"/>
      <c r="ML2" s="21">
        <f>ME1+1</f>
        <v>49</v>
      </c>
      <c r="MM2" s="2"/>
      <c r="MN2" s="2193" t="str">
        <f>JA2</f>
        <v>FACTURAS    CENTRAL  MARZO      2011</v>
      </c>
      <c r="MO2" s="2193"/>
      <c r="MP2" s="2193"/>
      <c r="MQ2" s="2193"/>
      <c r="MR2" s="2193"/>
      <c r="MS2" s="21">
        <f>ML2+1</f>
        <v>50</v>
      </c>
      <c r="MT2" s="2"/>
      <c r="MU2" s="2193" t="str">
        <f>JH2</f>
        <v>FACTURAS    CENTRAL  MARZO      2011</v>
      </c>
      <c r="MV2" s="2193"/>
      <c r="MW2" s="2193"/>
      <c r="MX2" s="2193"/>
      <c r="MY2" s="2193"/>
      <c r="MZ2" s="21">
        <f>MS2+1</f>
        <v>51</v>
      </c>
      <c r="NA2" s="2"/>
      <c r="NB2" s="2193" t="str">
        <f>JH2</f>
        <v>FACTURAS    CENTRAL  MARZO      2011</v>
      </c>
      <c r="NC2" s="2193"/>
      <c r="ND2" s="2193"/>
      <c r="NE2" s="2193"/>
      <c r="NF2" s="2193"/>
      <c r="NG2" s="21">
        <f>MS2+1</f>
        <v>51</v>
      </c>
      <c r="NH2" s="2"/>
      <c r="NI2" s="2193" t="str">
        <f>JA2</f>
        <v>FACTURAS    CENTRAL  MARZO      2011</v>
      </c>
      <c r="NJ2" s="2193"/>
      <c r="NK2" s="2193"/>
      <c r="NL2" s="2193"/>
      <c r="NM2" s="2193"/>
      <c r="NN2" s="21">
        <f>NG2+1</f>
        <v>52</v>
      </c>
      <c r="NO2" s="2"/>
      <c r="NP2" s="2193" t="str">
        <f>JH2</f>
        <v>FACTURAS    CENTRAL  MARZO      2011</v>
      </c>
      <c r="NQ2" s="2193"/>
      <c r="NR2" s="2193"/>
      <c r="NS2" s="2193"/>
      <c r="NT2" s="2193"/>
      <c r="NU2" s="21">
        <f>NN2+1</f>
        <v>53</v>
      </c>
      <c r="NV2" s="2"/>
      <c r="NW2" s="2193" t="str">
        <f>JH2</f>
        <v>FACTURAS    CENTRAL  MARZO      2011</v>
      </c>
      <c r="NX2" s="2193"/>
      <c r="NY2" s="2193"/>
      <c r="NZ2" s="2193"/>
      <c r="OA2" s="2193"/>
      <c r="OB2" s="21">
        <f>NU2+1</f>
        <v>54</v>
      </c>
      <c r="OC2" s="2"/>
      <c r="OD2" s="2193" t="str">
        <f>MG2</f>
        <v>FACTURAS    CENTRAL  MARZO      2011</v>
      </c>
      <c r="OE2" s="2193"/>
      <c r="OF2" s="2193"/>
      <c r="OG2" s="2193"/>
      <c r="OH2" s="2193"/>
      <c r="OI2" s="21">
        <f>OB2+1</f>
        <v>55</v>
      </c>
      <c r="OJ2" s="2"/>
      <c r="OK2" s="2193" t="str">
        <f>MN2</f>
        <v>FACTURAS    CENTRAL  MARZO      2011</v>
      </c>
      <c r="OL2" s="2193"/>
      <c r="OM2" s="2193"/>
      <c r="ON2" s="2193"/>
      <c r="OO2" s="2193"/>
      <c r="OP2" s="21">
        <f>OI2+1</f>
        <v>56</v>
      </c>
      <c r="OQ2" s="2"/>
      <c r="OR2" s="2193" t="str">
        <f>NI2</f>
        <v>FACTURAS    CENTRAL  MARZO      2011</v>
      </c>
      <c r="OS2" s="2193"/>
      <c r="OT2" s="2193"/>
      <c r="OU2" s="2193"/>
      <c r="OV2" s="2193"/>
      <c r="OW2" s="21">
        <f>OP2+1</f>
        <v>57</v>
      </c>
      <c r="OX2" s="2"/>
      <c r="OY2" s="2193" t="str">
        <f>OD2</f>
        <v>FACTURAS    CENTRAL  MARZO      2011</v>
      </c>
      <c r="OZ2" s="2193"/>
      <c r="PA2" s="2193"/>
      <c r="PB2" s="2193"/>
      <c r="PC2" s="2193"/>
      <c r="PD2" s="21">
        <f>OI2+1</f>
        <v>56</v>
      </c>
      <c r="PE2" s="2"/>
      <c r="PF2" s="2193" t="str">
        <f>OR2</f>
        <v>FACTURAS    CENTRAL  MARZO      2011</v>
      </c>
      <c r="PG2" s="2193"/>
      <c r="PH2" s="2193"/>
      <c r="PI2" s="2193"/>
      <c r="PJ2" s="2193"/>
      <c r="PK2" s="21">
        <f>OW2+1</f>
        <v>58</v>
      </c>
      <c r="PL2" s="2"/>
      <c r="PM2" s="2193" t="str">
        <f>OY2</f>
        <v>FACTURAS    CENTRAL  MARZO      2011</v>
      </c>
      <c r="PN2" s="2193"/>
      <c r="PO2" s="2193"/>
      <c r="PP2" s="2193"/>
      <c r="PQ2" s="2193"/>
      <c r="PR2" s="21">
        <f>PK2+1</f>
        <v>59</v>
      </c>
      <c r="PS2" s="2"/>
      <c r="PT2" s="2193" t="str">
        <f>PF2</f>
        <v>FACTURAS    CENTRAL  MARZO      2011</v>
      </c>
      <c r="PU2" s="2193"/>
      <c r="PV2" s="2193"/>
      <c r="PW2" s="2193"/>
      <c r="PX2" s="2193"/>
      <c r="PY2" s="21">
        <f>PR2+1</f>
        <v>60</v>
      </c>
      <c r="PZ2" s="2"/>
      <c r="QA2" s="2193" t="str">
        <f>PM2</f>
        <v>FACTURAS    CENTRAL  MARZO      2011</v>
      </c>
      <c r="QB2" s="2193"/>
      <c r="QC2" s="2193"/>
      <c r="QD2" s="2193"/>
      <c r="QE2" s="2193"/>
      <c r="QF2" s="21">
        <f>PY2+1</f>
        <v>61</v>
      </c>
      <c r="QG2" s="2"/>
      <c r="QH2" s="2193" t="str">
        <f>OD2</f>
        <v>FACTURAS    CENTRAL  MARZO      2011</v>
      </c>
      <c r="QI2" s="2193"/>
      <c r="QJ2" s="2193"/>
      <c r="QK2" s="2193"/>
      <c r="QL2" s="2193"/>
      <c r="QM2" s="21">
        <f>PY2+1</f>
        <v>61</v>
      </c>
      <c r="QN2" s="2"/>
      <c r="QO2" s="2193" t="str">
        <f>OR2</f>
        <v>FACTURAS    CENTRAL  MARZO      2011</v>
      </c>
      <c r="QP2" s="2193"/>
      <c r="QQ2" s="2193"/>
      <c r="QR2" s="2193"/>
      <c r="QS2" s="2193"/>
      <c r="QT2" s="21">
        <f>QM2+1</f>
        <v>62</v>
      </c>
      <c r="QU2" s="2"/>
      <c r="QV2" s="2193" t="str">
        <f>OR2</f>
        <v>FACTURAS    CENTRAL  MARZO      2011</v>
      </c>
      <c r="QW2" s="2193"/>
      <c r="QX2" s="2193"/>
      <c r="QY2" s="2193"/>
      <c r="QZ2" s="2193"/>
      <c r="RA2" s="21">
        <f>QT2+1</f>
        <v>63</v>
      </c>
      <c r="RB2" s="2"/>
      <c r="RC2" s="2193" t="str">
        <f>OR2</f>
        <v>FACTURAS    CENTRAL  MARZO      2011</v>
      </c>
      <c r="RD2" s="2193"/>
      <c r="RE2" s="2193"/>
      <c r="RF2" s="2193"/>
      <c r="RG2" s="2193"/>
      <c r="RH2" s="21">
        <f>RA2+1</f>
        <v>64</v>
      </c>
      <c r="RI2" s="2"/>
      <c r="RJ2" s="2193" t="str">
        <f>OY2</f>
        <v>FACTURAS    CENTRAL  MARZO      2011</v>
      </c>
      <c r="RK2" s="2193"/>
      <c r="RL2" s="2193"/>
      <c r="RM2" s="2193"/>
      <c r="RN2" s="2193"/>
      <c r="RO2" s="21">
        <f>RH2+1</f>
        <v>65</v>
      </c>
      <c r="RP2" s="2"/>
      <c r="RQ2" s="2193" t="str">
        <f>PF2</f>
        <v>FACTURAS    CENTRAL  MARZO      2011</v>
      </c>
      <c r="RR2" s="2193"/>
      <c r="RS2" s="2193"/>
      <c r="RT2" s="2193"/>
      <c r="RU2" s="2193"/>
      <c r="RV2" s="21">
        <f>RO2+1</f>
        <v>66</v>
      </c>
      <c r="RW2" s="2"/>
      <c r="RX2" s="2193" t="str">
        <f>JH2</f>
        <v>FACTURAS    CENTRAL  MARZO      2011</v>
      </c>
      <c r="RY2" s="2193"/>
      <c r="RZ2" s="2193"/>
      <c r="SA2" s="2193"/>
      <c r="SB2" s="2193"/>
      <c r="SC2" s="21">
        <f>RV2+1</f>
        <v>67</v>
      </c>
      <c r="SD2" s="2"/>
      <c r="SE2" s="2193" t="str">
        <f>JO2</f>
        <v>FACTURAS    CENTRAL  MARZO      2011</v>
      </c>
      <c r="SF2" s="2193"/>
      <c r="SG2" s="2193"/>
      <c r="SH2" s="2193"/>
      <c r="SI2" s="2193"/>
      <c r="SJ2" s="21">
        <f>SC2+1</f>
        <v>68</v>
      </c>
      <c r="SK2" s="2"/>
      <c r="SL2" s="2193" t="str">
        <f>JV2</f>
        <v>FACTURAS    CENTRAL  MARZO      2011</v>
      </c>
      <c r="SM2" s="2193"/>
      <c r="SN2" s="2193"/>
      <c r="SO2" s="2193"/>
      <c r="SP2" s="2193"/>
      <c r="SQ2" s="21">
        <f>SJ2+1</f>
        <v>69</v>
      </c>
      <c r="SR2" s="2"/>
      <c r="SS2" s="2193" t="str">
        <f>KQ2</f>
        <v>FACTURAS    CENTRAL  MARZO      2011</v>
      </c>
      <c r="ST2" s="2193"/>
      <c r="SU2" s="2193"/>
      <c r="SV2" s="2193"/>
      <c r="SW2" s="2193"/>
      <c r="SX2" s="21">
        <f>SQ2+1</f>
        <v>70</v>
      </c>
      <c r="SY2" s="2"/>
      <c r="SZ2" s="2193" t="str">
        <f>KX2</f>
        <v>FACTURAS    CENTRAL  MARZO      2011</v>
      </c>
      <c r="TA2" s="2193"/>
      <c r="TB2" s="2193"/>
      <c r="TC2" s="2193"/>
      <c r="TD2" s="2193"/>
      <c r="TE2" s="21">
        <f>SX2+1</f>
        <v>71</v>
      </c>
      <c r="TF2" s="2"/>
      <c r="TG2" s="2193" t="str">
        <f>JV2</f>
        <v>FACTURAS    CENTRAL  MARZO      2011</v>
      </c>
      <c r="TH2" s="2193"/>
      <c r="TI2" s="2193"/>
      <c r="TJ2" s="2193"/>
      <c r="TK2" s="2193"/>
      <c r="TL2" s="21">
        <f>SX2+1</f>
        <v>71</v>
      </c>
      <c r="TM2" s="2"/>
      <c r="TN2" s="2193" t="str">
        <f>KQ2</f>
        <v>FACTURAS    CENTRAL  MARZO      2011</v>
      </c>
      <c r="TO2" s="2193"/>
      <c r="TP2" s="2193"/>
      <c r="TQ2" s="2193"/>
      <c r="TR2" s="2193"/>
      <c r="TS2" s="21">
        <f>TL2+1</f>
        <v>72</v>
      </c>
      <c r="TT2" s="2"/>
      <c r="TU2" s="2193" t="str">
        <f>MG2</f>
        <v>FACTURAS    CENTRAL  MARZO      2011</v>
      </c>
      <c r="TV2" s="2193"/>
      <c r="TW2" s="2193"/>
      <c r="TX2" s="2193"/>
      <c r="TY2" s="2193"/>
      <c r="TZ2" s="21">
        <f>TS2+1</f>
        <v>73</v>
      </c>
      <c r="UA2" s="2"/>
      <c r="UB2" s="2193" t="str">
        <f>OD2</f>
        <v>FACTURAS    CENTRAL  MARZO      2011</v>
      </c>
      <c r="UC2" s="2193"/>
      <c r="UD2" s="2193"/>
      <c r="UE2" s="2193"/>
      <c r="UF2" s="2193"/>
      <c r="UG2" s="21">
        <f>TZ2+1</f>
        <v>74</v>
      </c>
      <c r="UH2" s="2"/>
      <c r="UI2" s="2193" t="str">
        <f>OR2</f>
        <v>FACTURAS    CENTRAL  MARZO      2011</v>
      </c>
      <c r="UJ2" s="2193"/>
      <c r="UK2" s="2193"/>
      <c r="UL2" s="2193"/>
      <c r="UM2" s="2193"/>
      <c r="UN2" s="21">
        <f>UG2+1</f>
        <v>75</v>
      </c>
      <c r="UO2" s="2"/>
      <c r="UP2" s="2193" t="str">
        <f>OD2</f>
        <v>FACTURAS    CENTRAL  MARZO      2011</v>
      </c>
      <c r="UQ2" s="2193"/>
      <c r="UR2" s="2193"/>
      <c r="US2" s="2193"/>
      <c r="UT2" s="2193"/>
      <c r="UU2" s="21">
        <f>UN2+1</f>
        <v>76</v>
      </c>
      <c r="UW2" s="2193" t="str">
        <f>TU2</f>
        <v>FACTURAS    CENTRAL  MARZO      2011</v>
      </c>
      <c r="UX2" s="2193"/>
      <c r="UY2" s="2193"/>
      <c r="UZ2" s="2193"/>
      <c r="VA2" s="2193"/>
      <c r="VC2" s="2"/>
      <c r="VD2" s="2193" t="str">
        <f>UW2</f>
        <v>FACTURAS    CENTRAL  MARZO      2011</v>
      </c>
      <c r="VE2" s="2193"/>
      <c r="VF2" s="2193"/>
      <c r="VG2" s="2193"/>
      <c r="VH2" s="2193"/>
      <c r="VI2" s="96"/>
      <c r="VJ2" s="2"/>
      <c r="VK2" s="2193" t="str">
        <f>UW2</f>
        <v>FACTURAS    CENTRAL  MARZO      2011</v>
      </c>
      <c r="VL2" s="2193"/>
      <c r="VM2" s="2193"/>
      <c r="VN2" s="2193"/>
      <c r="VO2" s="2193"/>
      <c r="VQ2" s="2"/>
      <c r="VR2" s="2193" t="str">
        <f>VD2</f>
        <v>FACTURAS    CENTRAL  MARZO      2011</v>
      </c>
      <c r="VS2" s="2193"/>
      <c r="VT2" s="2193"/>
      <c r="VU2" s="2193"/>
      <c r="VV2" s="2193"/>
      <c r="VX2" s="2"/>
      <c r="VY2" s="2193" t="str">
        <f>VK2</f>
        <v>FACTURAS    CENTRAL  MARZO      2011</v>
      </c>
      <c r="VZ2" s="2193"/>
      <c r="WA2" s="2193"/>
      <c r="WB2" s="2193"/>
      <c r="WC2" s="2193"/>
      <c r="WD2" s="21">
        <f>VW1+1</f>
        <v>81</v>
      </c>
      <c r="WE2" s="2"/>
      <c r="WF2" s="2193" t="str">
        <f>VY2</f>
        <v>FACTURAS    CENTRAL  MARZO      2011</v>
      </c>
      <c r="WG2" s="2193"/>
      <c r="WH2" s="2193"/>
      <c r="WI2" s="2193"/>
      <c r="WJ2" s="2193"/>
      <c r="WK2" s="21">
        <f>WD2+1</f>
        <v>82</v>
      </c>
      <c r="WL2" s="2"/>
      <c r="WM2" s="2193" t="str">
        <f>WF2</f>
        <v>FACTURAS    CENTRAL  MARZO      2011</v>
      </c>
      <c r="WN2" s="2193"/>
      <c r="WO2" s="2193"/>
      <c r="WP2" s="2193"/>
      <c r="WQ2" s="2193"/>
      <c r="WR2" s="21">
        <f>WK2+1</f>
        <v>83</v>
      </c>
      <c r="WS2" s="2"/>
      <c r="WT2" s="2193" t="str">
        <f>WM2</f>
        <v>FACTURAS    CENTRAL  MARZO      2011</v>
      </c>
      <c r="WU2" s="2193"/>
      <c r="WV2" s="2193"/>
      <c r="WW2" s="2193"/>
      <c r="WX2" s="2193"/>
      <c r="WY2" s="21">
        <f>WR2+1</f>
        <v>84</v>
      </c>
      <c r="WZ2" s="2"/>
      <c r="XA2" s="2193" t="str">
        <f>WT2</f>
        <v>FACTURAS    CENTRAL  MARZO      2011</v>
      </c>
      <c r="XB2" s="2193"/>
      <c r="XC2" s="2193"/>
      <c r="XD2" s="2193"/>
      <c r="XE2" s="2193"/>
      <c r="XF2" s="21">
        <f>WY2+1</f>
        <v>85</v>
      </c>
      <c r="XG2" s="2"/>
      <c r="XH2" s="2193" t="str">
        <f>XA2</f>
        <v>FACTURAS    CENTRAL  MARZO      2011</v>
      </c>
      <c r="XI2" s="2193"/>
      <c r="XJ2" s="2193"/>
      <c r="XK2" s="2193"/>
      <c r="XL2" s="2193"/>
      <c r="XM2" s="21">
        <f>XF2+1</f>
        <v>86</v>
      </c>
      <c r="XN2" s="2"/>
      <c r="XO2" s="2193" t="str">
        <f>WT2</f>
        <v>FACTURAS    CENTRAL  MARZO      2011</v>
      </c>
      <c r="XP2" s="2193"/>
      <c r="XQ2" s="2193"/>
      <c r="XR2" s="2193"/>
      <c r="XS2" s="2193"/>
      <c r="XT2" s="21">
        <f>XM2+1</f>
        <v>87</v>
      </c>
      <c r="XU2" s="2"/>
      <c r="XV2" s="2193" t="str">
        <f>XA2</f>
        <v>FACTURAS    CENTRAL  MARZO      2011</v>
      </c>
      <c r="XW2" s="2193"/>
      <c r="XX2" s="2193"/>
      <c r="XY2" s="2193"/>
      <c r="XZ2" s="2193"/>
      <c r="YA2" s="21">
        <f>XT2+1</f>
        <v>88</v>
      </c>
      <c r="YB2" s="2"/>
      <c r="YC2" s="2193" t="str">
        <f>XA2</f>
        <v>FACTURAS    CENTRAL  MARZO      2011</v>
      </c>
      <c r="YD2" s="2193"/>
      <c r="YE2" s="2193"/>
      <c r="YF2" s="2193"/>
      <c r="YG2" s="2193"/>
      <c r="YH2" s="21">
        <f>YA2+1</f>
        <v>89</v>
      </c>
      <c r="YI2" s="2"/>
      <c r="YJ2" s="2193" t="str">
        <f>WM2</f>
        <v>FACTURAS    CENTRAL  MARZO      2011</v>
      </c>
      <c r="YK2" s="2193"/>
      <c r="YL2" s="2193"/>
      <c r="YM2" s="2193"/>
      <c r="YN2" s="2193"/>
      <c r="YO2" s="21">
        <f>YH2+1</f>
        <v>90</v>
      </c>
      <c r="YP2" s="2"/>
      <c r="YQ2" s="2193" t="str">
        <f>WT2</f>
        <v>FACTURAS    CENTRAL  MARZO      2011</v>
      </c>
      <c r="YR2" s="2193"/>
      <c r="YS2" s="2193"/>
      <c r="YT2" s="2193"/>
      <c r="YU2" s="2193"/>
      <c r="YV2" s="21">
        <f>YO2+1</f>
        <v>91</v>
      </c>
      <c r="YW2" s="2"/>
      <c r="YX2" s="2193" t="str">
        <f>WT2</f>
        <v>FACTURAS    CENTRAL  MARZO      2011</v>
      </c>
      <c r="YY2" s="2193"/>
      <c r="YZ2" s="2193"/>
      <c r="ZA2" s="2193"/>
      <c r="ZB2" s="2193"/>
      <c r="ZC2" s="21">
        <f>YV2+1</f>
        <v>92</v>
      </c>
      <c r="ZD2" s="2"/>
      <c r="ZE2" s="2193" t="str">
        <f>WM2</f>
        <v>FACTURAS    CENTRAL  MARZO      2011</v>
      </c>
      <c r="ZF2" s="2193"/>
      <c r="ZG2" s="2193"/>
      <c r="ZH2" s="2193"/>
      <c r="ZI2" s="2193"/>
      <c r="ZJ2" s="21">
        <f>ZC2+1</f>
        <v>93</v>
      </c>
      <c r="ZK2" s="2"/>
      <c r="ZL2" s="2193" t="str">
        <f>ZE2</f>
        <v>FACTURAS    CENTRAL  MARZO      2011</v>
      </c>
      <c r="ZM2" s="2193"/>
      <c r="ZN2" s="2193"/>
      <c r="ZO2" s="2193"/>
      <c r="ZP2" s="2193"/>
      <c r="ZQ2" s="21">
        <f>ZJ2+1</f>
        <v>94</v>
      </c>
      <c r="ZR2" s="2"/>
      <c r="ZS2" s="2193" t="str">
        <f>ZL2</f>
        <v>FACTURAS    CENTRAL  MARZO      2011</v>
      </c>
      <c r="ZT2" s="2193"/>
      <c r="ZU2" s="2193"/>
      <c r="ZV2" s="2193"/>
      <c r="ZW2" s="2193"/>
      <c r="ZX2" s="21">
        <f>ZQ2+1</f>
        <v>95</v>
      </c>
      <c r="ZY2" s="2"/>
      <c r="ZZ2" s="2193" t="str">
        <f>ZS2</f>
        <v>FACTURAS    CENTRAL  MARZO      2011</v>
      </c>
      <c r="AAA2" s="2193"/>
      <c r="AAB2" s="2193"/>
      <c r="AAC2" s="2193"/>
      <c r="AAD2" s="2193"/>
      <c r="AAE2" s="21">
        <f>ZX2+1</f>
        <v>96</v>
      </c>
      <c r="AAF2" s="2"/>
      <c r="AAG2" s="2193" t="str">
        <f>ZS2</f>
        <v>FACTURAS    CENTRAL  MARZO      2011</v>
      </c>
      <c r="AAH2" s="2193"/>
      <c r="AAI2" s="2193"/>
      <c r="AAJ2" s="2193"/>
      <c r="AAK2" s="2193"/>
      <c r="AAL2" s="21">
        <f>AAE2+1</f>
        <v>97</v>
      </c>
      <c r="AAM2" s="2"/>
      <c r="AAN2" s="2193" t="str">
        <f>WF2</f>
        <v>FACTURAS    CENTRAL  MARZO      2011</v>
      </c>
      <c r="AAO2" s="2193"/>
      <c r="AAP2" s="2193"/>
      <c r="AAQ2" s="2193"/>
      <c r="AAR2" s="2193"/>
      <c r="AAS2" s="21">
        <f>AAL2+1</f>
        <v>98</v>
      </c>
      <c r="AAT2" s="2"/>
      <c r="AAU2" s="2193" t="str">
        <f>WM2</f>
        <v>FACTURAS    CENTRAL  MARZO      2011</v>
      </c>
      <c r="AAV2" s="2193"/>
      <c r="AAW2" s="2193"/>
      <c r="AAX2" s="2193"/>
      <c r="AAY2" s="2193"/>
      <c r="AAZ2" s="21">
        <f>AAS2+1</f>
        <v>99</v>
      </c>
      <c r="ABA2" s="2"/>
      <c r="ABB2" s="2193" t="str">
        <f>WT2</f>
        <v>FACTURAS    CENTRAL  MARZO      2011</v>
      </c>
      <c r="ABC2" s="2193"/>
      <c r="ABD2" s="2193"/>
      <c r="ABE2" s="2193"/>
      <c r="ABF2" s="2193"/>
      <c r="ABG2" s="370">
        <f>AAZ2+1</f>
        <v>100</v>
      </c>
      <c r="ABH2" s="2"/>
      <c r="ABI2" s="2193" t="str">
        <f>WT2</f>
        <v>FACTURAS    CENTRAL  MARZO      2011</v>
      </c>
      <c r="ABJ2" s="2193"/>
      <c r="ABK2" s="2193"/>
      <c r="ABL2" s="2193"/>
      <c r="ABM2" s="2193"/>
      <c r="ABN2" s="370">
        <f>ABG2+1</f>
        <v>101</v>
      </c>
      <c r="ABO2" s="2"/>
      <c r="ABP2" s="2193" t="str">
        <f>WM2</f>
        <v>FACTURAS    CENTRAL  MARZO      2011</v>
      </c>
      <c r="ABQ2" s="2193"/>
      <c r="ABR2" s="2193"/>
      <c r="ABS2" s="2193"/>
      <c r="ABT2" s="2193"/>
      <c r="ABU2" s="21">
        <f>ABN2+1</f>
        <v>102</v>
      </c>
      <c r="ABV2" s="2"/>
      <c r="ABW2" s="2193" t="str">
        <f>WM2</f>
        <v>FACTURAS    CENTRAL  MARZO      2011</v>
      </c>
      <c r="ABX2" s="2193"/>
      <c r="ABY2" s="2193"/>
      <c r="ABZ2" s="2193"/>
      <c r="ACA2" s="2193"/>
      <c r="ACB2" s="370">
        <f>ABU2+1</f>
        <v>103</v>
      </c>
      <c r="ACC2" s="2"/>
      <c r="ACD2" s="2193" t="str">
        <f>WT2</f>
        <v>FACTURAS    CENTRAL  MARZO      2011</v>
      </c>
      <c r="ACE2" s="2193"/>
      <c r="ACF2" s="2193"/>
      <c r="ACG2" s="2193"/>
      <c r="ACH2" s="2193"/>
      <c r="ACI2" s="21">
        <f>ACB2+1</f>
        <v>104</v>
      </c>
      <c r="ACJ2" s="2"/>
      <c r="ACK2" s="2193" t="str">
        <f>XA2</f>
        <v>FACTURAS    CENTRAL  MARZO      2011</v>
      </c>
      <c r="ACL2" s="2193"/>
      <c r="ACM2" s="2193"/>
      <c r="ACN2" s="2193"/>
      <c r="ACO2" s="2193"/>
      <c r="ACP2" s="21">
        <f>ACI2+1</f>
        <v>105</v>
      </c>
      <c r="ACQ2" s="2"/>
      <c r="ACR2" s="2193" t="str">
        <f>XO2</f>
        <v>FACTURAS    CENTRAL  MARZO      2011</v>
      </c>
      <c r="ACS2" s="2193"/>
      <c r="ACT2" s="2193"/>
      <c r="ACU2" s="2193"/>
      <c r="ACV2" s="2193"/>
      <c r="ACW2" s="21">
        <f>ACP2+1</f>
        <v>106</v>
      </c>
      <c r="ACX2" s="2"/>
      <c r="ACY2" s="2193" t="str">
        <f>XV2</f>
        <v>FACTURAS    CENTRAL  MARZO      2011</v>
      </c>
      <c r="ACZ2" s="2193"/>
      <c r="ADA2" s="2193"/>
      <c r="ADB2" s="2193"/>
      <c r="ADC2" s="2193"/>
      <c r="ADD2" s="21">
        <f>ACW2+1</f>
        <v>107</v>
      </c>
      <c r="ADE2" s="2"/>
      <c r="ADF2" s="2193" t="str">
        <f>YC2</f>
        <v>FACTURAS    CENTRAL  MARZO      2011</v>
      </c>
      <c r="ADG2" s="2193"/>
      <c r="ADH2" s="2193"/>
      <c r="ADI2" s="2193"/>
      <c r="ADJ2" s="2193"/>
      <c r="ADK2" s="21">
        <f>ACW2+1</f>
        <v>107</v>
      </c>
      <c r="ADL2" s="2"/>
      <c r="ADM2" s="2193" t="str">
        <f>YJ2</f>
        <v>FACTURAS    CENTRAL  MARZO      2011</v>
      </c>
      <c r="ADN2" s="2193"/>
      <c r="ADO2" s="2193"/>
      <c r="ADP2" s="2193"/>
      <c r="ADQ2" s="2193"/>
      <c r="ADR2" s="21">
        <f>ADK2+1</f>
        <v>108</v>
      </c>
      <c r="ADS2" s="2"/>
      <c r="ADT2" s="2193" t="str">
        <f>WM2</f>
        <v>FACTURAS    CENTRAL  MARZO      2011</v>
      </c>
      <c r="ADU2" s="2193"/>
      <c r="ADV2" s="2193"/>
      <c r="ADW2" s="2193"/>
      <c r="ADX2" s="2193"/>
      <c r="ADY2" s="21">
        <f>ADR2+1</f>
        <v>109</v>
      </c>
      <c r="ADZ2" s="2"/>
      <c r="AEA2" s="2193" t="str">
        <f>AAN2</f>
        <v>FACTURAS    CENTRAL  MARZO      2011</v>
      </c>
      <c r="AEB2" s="2193"/>
      <c r="AEC2" s="2193"/>
      <c r="AED2" s="2193"/>
      <c r="AEE2" s="2193"/>
      <c r="AEF2" s="21">
        <f>ADY2+1</f>
        <v>110</v>
      </c>
      <c r="AEG2" s="2"/>
      <c r="AEH2" s="2193" t="str">
        <f>ABP2</f>
        <v>FACTURAS    CENTRAL  MARZO      2011</v>
      </c>
      <c r="AEI2" s="2193"/>
      <c r="AEJ2" s="2193"/>
      <c r="AEK2" s="2193"/>
      <c r="AEL2" s="2193"/>
      <c r="AEM2" s="21">
        <f>AEF2+1</f>
        <v>111</v>
      </c>
      <c r="AEN2" s="2"/>
      <c r="AEO2" s="2193" t="str">
        <f>ADT2</f>
        <v>FACTURAS    CENTRAL  MARZO      2011</v>
      </c>
      <c r="AEP2" s="2193"/>
      <c r="AEQ2" s="2193"/>
      <c r="AER2" s="2193"/>
      <c r="AES2" s="2193"/>
      <c r="AET2" s="21">
        <f>AEF2+1</f>
        <v>111</v>
      </c>
      <c r="AEU2" s="2"/>
      <c r="AEV2" s="2193" t="str">
        <f>WF2</f>
        <v>FACTURAS    CENTRAL  MARZO      2011</v>
      </c>
      <c r="AEW2" s="2193"/>
      <c r="AEX2" s="2193"/>
      <c r="AEY2" s="2193"/>
      <c r="AEZ2" s="2193"/>
      <c r="AFA2" s="21">
        <f>AET2+1</f>
        <v>112</v>
      </c>
      <c r="AFB2" s="2"/>
      <c r="AFC2" s="2193" t="str">
        <f>WM2</f>
        <v>FACTURAS    CENTRAL  MARZO      2011</v>
      </c>
      <c r="AFD2" s="2193"/>
      <c r="AFE2" s="2193"/>
      <c r="AFF2" s="2193"/>
      <c r="AFG2" s="2193"/>
      <c r="AFH2" s="21">
        <f>AFA2+1</f>
        <v>113</v>
      </c>
      <c r="AFI2" s="2"/>
      <c r="AFJ2" s="2193" t="str">
        <f>WT2</f>
        <v>FACTURAS    CENTRAL  MARZO      2011</v>
      </c>
      <c r="AFK2" s="2193"/>
      <c r="AFL2" s="2193"/>
      <c r="AFM2" s="2193"/>
      <c r="AFN2" s="2193"/>
      <c r="AFO2" s="21">
        <f>AFH2+1</f>
        <v>114</v>
      </c>
      <c r="AFP2" s="2"/>
      <c r="AFQ2" s="2193" t="str">
        <f>WT2</f>
        <v>FACTURAS    CENTRAL  MARZO      2011</v>
      </c>
      <c r="AFR2" s="2193"/>
      <c r="AFS2" s="2193"/>
      <c r="AFT2" s="2193"/>
      <c r="AFU2" s="2193"/>
      <c r="AFV2" s="21">
        <f>AFO2+1</f>
        <v>115</v>
      </c>
      <c r="AFW2" s="2"/>
      <c r="AFX2" s="2193" t="str">
        <f>XA2</f>
        <v>FACTURAS    CENTRAL  MARZO      2011</v>
      </c>
      <c r="AFY2" s="2193"/>
      <c r="AFZ2" s="2193"/>
      <c r="AGA2" s="2193"/>
      <c r="AGB2" s="2193"/>
      <c r="AGC2" s="21">
        <f>AFV2+1</f>
        <v>116</v>
      </c>
      <c r="AGD2" s="2"/>
      <c r="AGE2" s="2193" t="str">
        <f>AAN2</f>
        <v>FACTURAS    CENTRAL  MARZO      2011</v>
      </c>
      <c r="AGF2" s="2193"/>
      <c r="AGG2" s="2193"/>
      <c r="AGH2" s="2193"/>
      <c r="AGI2" s="2193"/>
      <c r="AGJ2" s="21">
        <f>AGC2+1</f>
        <v>117</v>
      </c>
      <c r="AGK2" s="2193" t="str">
        <f>WF2</f>
        <v>FACTURAS    CENTRAL  MARZO      2011</v>
      </c>
      <c r="AGL2" s="2193"/>
      <c r="AGM2" s="2193"/>
      <c r="AGN2" s="2193"/>
      <c r="AGO2" s="2193"/>
      <c r="AGP2" s="2193"/>
      <c r="AGQ2" s="21">
        <f>AGJ2+1</f>
        <v>118</v>
      </c>
      <c r="AGR2" s="2193" t="str">
        <f>WM2</f>
        <v>FACTURAS    CENTRAL  MARZO      2011</v>
      </c>
      <c r="AGS2" s="2193"/>
      <c r="AGT2" s="2193"/>
      <c r="AGU2" s="2193"/>
      <c r="AGV2" s="2193"/>
      <c r="AGW2" s="2193"/>
      <c r="AGX2" s="21">
        <f>AGQ2+1</f>
        <v>119</v>
      </c>
      <c r="AGY2" s="2193" t="str">
        <f>WM2</f>
        <v>FACTURAS    CENTRAL  MARZO      2011</v>
      </c>
      <c r="AGZ2" s="2193"/>
      <c r="AHA2" s="2193"/>
      <c r="AHB2" s="2193"/>
      <c r="AHC2" s="2193"/>
      <c r="AHD2" s="2193"/>
      <c r="AHE2" s="21">
        <f>AGX2+1</f>
        <v>120</v>
      </c>
      <c r="AHF2" s="2193" t="str">
        <f>WT2</f>
        <v>FACTURAS    CENTRAL  MARZO      2011</v>
      </c>
      <c r="AHG2" s="2193"/>
      <c r="AHH2" s="2193"/>
      <c r="AHI2" s="2193"/>
      <c r="AHJ2" s="2193"/>
      <c r="AHK2" s="2193"/>
      <c r="AHL2" s="21">
        <f>AHE2+1</f>
        <v>121</v>
      </c>
      <c r="AHM2" s="2193" t="str">
        <f>XO2</f>
        <v>FACTURAS    CENTRAL  MARZO      2011</v>
      </c>
      <c r="AHN2" s="2193"/>
      <c r="AHO2" s="2193"/>
      <c r="AHP2" s="2193"/>
      <c r="AHQ2" s="2193"/>
      <c r="AHR2" s="2193"/>
      <c r="AHS2" s="21">
        <f>AHL2+1</f>
        <v>122</v>
      </c>
      <c r="AHT2" s="2193" t="str">
        <f>WM2</f>
        <v>FACTURAS    CENTRAL  MARZO      2011</v>
      </c>
      <c r="AHU2" s="2193"/>
      <c r="AHV2" s="2193"/>
      <c r="AHW2" s="2193"/>
      <c r="AHX2" s="2193"/>
      <c r="AHY2" s="2193"/>
      <c r="AHZ2" s="21">
        <f>AHS2+1</f>
        <v>123</v>
      </c>
      <c r="AIA2" s="2193" t="str">
        <f>WT2</f>
        <v>FACTURAS    CENTRAL  MARZO      2011</v>
      </c>
      <c r="AIB2" s="2193"/>
      <c r="AIC2" s="2193"/>
      <c r="AID2" s="2193"/>
      <c r="AIE2" s="2193"/>
      <c r="AIF2" s="2193"/>
      <c r="AIG2" s="21">
        <f>AHZ2+1</f>
        <v>124</v>
      </c>
      <c r="AIH2" s="2193" t="str">
        <f>WT2</f>
        <v>FACTURAS    CENTRAL  MARZO      2011</v>
      </c>
      <c r="AII2" s="2193"/>
      <c r="AIJ2" s="2193"/>
      <c r="AIK2" s="2193"/>
      <c r="AIL2" s="2193"/>
      <c r="AIM2" s="2193"/>
      <c r="AIN2" s="21">
        <f>AIG2+1</f>
        <v>125</v>
      </c>
      <c r="AIO2" s="2193" t="str">
        <f>WM2</f>
        <v>FACTURAS    CENTRAL  MARZO      2011</v>
      </c>
      <c r="AIP2" s="2193"/>
      <c r="AIQ2" s="2193"/>
      <c r="AIR2" s="2193"/>
      <c r="AIS2" s="2193"/>
      <c r="AIT2" s="2193"/>
      <c r="AIU2" s="21">
        <f>AIN2+1</f>
        <v>126</v>
      </c>
      <c r="AIV2" s="2193" t="str">
        <f>WT2</f>
        <v>FACTURAS    CENTRAL  MARZO      2011</v>
      </c>
      <c r="AIW2" s="2193"/>
      <c r="AIX2" s="2193"/>
      <c r="AIY2" s="2193"/>
      <c r="AIZ2" s="2193"/>
      <c r="AJA2" s="2193"/>
      <c r="AJB2" s="21">
        <f>AIU2+1</f>
        <v>127</v>
      </c>
      <c r="AJC2" s="2193" t="str">
        <f>WT2</f>
        <v>FACTURAS    CENTRAL  MARZO      2011</v>
      </c>
      <c r="AJD2" s="2193"/>
      <c r="AJE2" s="2193"/>
      <c r="AJF2" s="2193"/>
      <c r="AJG2" s="2193"/>
      <c r="AJH2" s="2193"/>
      <c r="AJI2" s="21">
        <f>AJB2+1</f>
        <v>128</v>
      </c>
      <c r="AJJ2" s="2193" t="str">
        <f>AGK2</f>
        <v>FACTURAS    CENTRAL  MARZO      2011</v>
      </c>
      <c r="AJK2" s="2193"/>
      <c r="AJL2" s="2193"/>
      <c r="AJM2" s="2193"/>
      <c r="AJN2" s="2193"/>
      <c r="AJO2" s="2193"/>
      <c r="AJP2" s="21">
        <f>AJI2+1</f>
        <v>129</v>
      </c>
      <c r="AJQ2" s="2193" t="str">
        <f>AGY2</f>
        <v>FACTURAS    CENTRAL  MARZO      2011</v>
      </c>
      <c r="AJR2" s="2193"/>
      <c r="AJS2" s="2193"/>
      <c r="AJT2" s="2193"/>
      <c r="AJU2" s="2193"/>
      <c r="AJV2" s="2193"/>
      <c r="AJW2" s="21">
        <f>AJP2+1</f>
        <v>130</v>
      </c>
      <c r="AJX2" s="2193" t="str">
        <f>AHF2</f>
        <v>FACTURAS    CENTRAL  MARZO      2011</v>
      </c>
      <c r="AJY2" s="2193"/>
      <c r="AJZ2" s="2193"/>
      <c r="AKA2" s="2193"/>
      <c r="AKB2" s="2193"/>
      <c r="AKC2" s="2193"/>
      <c r="AKD2" s="21">
        <f>AJW2+1</f>
        <v>131</v>
      </c>
      <c r="AKE2" s="2193" t="str">
        <f>AJJ2</f>
        <v>FACTURAS    CENTRAL  MARZO      2011</v>
      </c>
      <c r="AKF2" s="2193"/>
      <c r="AKG2" s="2193"/>
      <c r="AKH2" s="2193"/>
      <c r="AKI2" s="2193"/>
      <c r="AKJ2" s="2193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94" t="s">
        <v>547</v>
      </c>
      <c r="D3" s="2196"/>
      <c r="E3" s="2196"/>
      <c r="F3" s="2197"/>
      <c r="H3" s="2"/>
      <c r="I3" s="8" t="s">
        <v>18</v>
      </c>
      <c r="J3" s="2194" t="s">
        <v>537</v>
      </c>
      <c r="K3" s="2196"/>
      <c r="L3" s="2196"/>
      <c r="M3" s="2197"/>
      <c r="O3" s="2"/>
      <c r="P3" s="8" t="s">
        <v>18</v>
      </c>
      <c r="Q3" s="2194" t="s">
        <v>550</v>
      </c>
      <c r="R3" s="2196"/>
      <c r="S3" s="2196"/>
      <c r="T3" s="2197"/>
      <c r="V3" s="2"/>
      <c r="W3" s="8" t="s">
        <v>18</v>
      </c>
      <c r="X3" s="2194" t="s">
        <v>131</v>
      </c>
      <c r="Y3" s="2196"/>
      <c r="Z3" s="2196"/>
      <c r="AA3" s="2197"/>
      <c r="AC3" s="2"/>
      <c r="AD3" s="8" t="s">
        <v>18</v>
      </c>
      <c r="AE3" s="2194" t="s">
        <v>403</v>
      </c>
      <c r="AF3" s="2195"/>
      <c r="AG3" s="2196"/>
      <c r="AH3" s="2197"/>
      <c r="AJ3" s="2"/>
      <c r="AK3" s="8" t="s">
        <v>18</v>
      </c>
      <c r="AL3" s="2194" t="s">
        <v>327</v>
      </c>
      <c r="AM3" s="2195"/>
      <c r="AN3" s="2196"/>
      <c r="AO3" s="2197"/>
      <c r="AQ3" s="2"/>
      <c r="AR3" s="8" t="s">
        <v>18</v>
      </c>
      <c r="AS3" s="2194" t="s">
        <v>492</v>
      </c>
      <c r="AT3" s="2195"/>
      <c r="AU3" s="2196"/>
      <c r="AV3" s="2197"/>
      <c r="AX3" s="2"/>
      <c r="AY3" s="8" t="s">
        <v>18</v>
      </c>
      <c r="AZ3" s="2194" t="s">
        <v>586</v>
      </c>
      <c r="BA3" s="2195"/>
      <c r="BB3" s="2196"/>
      <c r="BC3" s="2197"/>
      <c r="BE3" s="2"/>
      <c r="BF3" s="8" t="s">
        <v>18</v>
      </c>
      <c r="BG3" s="2194" t="s">
        <v>331</v>
      </c>
      <c r="BH3" s="2195"/>
      <c r="BI3" s="2196"/>
      <c r="BJ3" s="2197"/>
      <c r="BL3" s="2"/>
      <c r="BM3" s="8" t="s">
        <v>18</v>
      </c>
      <c r="BN3" s="2194" t="s">
        <v>85</v>
      </c>
      <c r="BO3" s="2196"/>
      <c r="BP3" s="2196"/>
      <c r="BQ3" s="2197"/>
      <c r="BS3" s="2"/>
      <c r="BT3" s="8" t="s">
        <v>18</v>
      </c>
      <c r="BU3" s="2194" t="s">
        <v>310</v>
      </c>
      <c r="BV3" s="2196"/>
      <c r="BW3" s="2196"/>
      <c r="BX3" s="2197"/>
      <c r="BZ3" s="2"/>
      <c r="CA3" s="8" t="s">
        <v>18</v>
      </c>
      <c r="CB3" s="2194" t="s">
        <v>416</v>
      </c>
      <c r="CC3" s="2196"/>
      <c r="CD3" s="2196"/>
      <c r="CE3" s="2197"/>
      <c r="CG3" s="2"/>
      <c r="CH3" s="8" t="s">
        <v>18</v>
      </c>
      <c r="CI3" s="2194" t="s">
        <v>541</v>
      </c>
      <c r="CJ3" s="2196"/>
      <c r="CK3" s="2196"/>
      <c r="CL3" s="2197"/>
      <c r="CN3" s="2"/>
      <c r="CO3" s="8" t="s">
        <v>18</v>
      </c>
      <c r="CP3" s="2194" t="s">
        <v>244</v>
      </c>
      <c r="CQ3" s="2196"/>
      <c r="CR3" s="2196"/>
      <c r="CS3" s="2197"/>
      <c r="CU3" s="2"/>
      <c r="CV3" s="8" t="s">
        <v>18</v>
      </c>
      <c r="CW3" s="2194" t="s">
        <v>539</v>
      </c>
      <c r="CX3" s="2196"/>
      <c r="CY3" s="2196"/>
      <c r="CZ3" s="2197"/>
      <c r="DB3" s="2"/>
      <c r="DC3" s="8" t="s">
        <v>18</v>
      </c>
      <c r="DD3" s="2194" t="s">
        <v>589</v>
      </c>
      <c r="DE3" s="2196"/>
      <c r="DF3" s="2196"/>
      <c r="DG3" s="2197"/>
      <c r="DI3" s="2"/>
      <c r="DJ3" s="8" t="s">
        <v>18</v>
      </c>
      <c r="DK3" s="2194" t="s">
        <v>575</v>
      </c>
      <c r="DL3" s="2196"/>
      <c r="DM3" s="2196"/>
      <c r="DN3" s="2197"/>
      <c r="DP3" s="2"/>
      <c r="DQ3" s="8" t="s">
        <v>18</v>
      </c>
      <c r="DR3" s="2194" t="s">
        <v>446</v>
      </c>
      <c r="DS3" s="2196"/>
      <c r="DT3" s="2196"/>
      <c r="DU3" s="2197"/>
      <c r="DW3" s="2"/>
      <c r="DX3" s="8" t="s">
        <v>18</v>
      </c>
      <c r="DY3" s="2194" t="s">
        <v>221</v>
      </c>
      <c r="DZ3" s="2196"/>
      <c r="EA3" s="2196"/>
      <c r="EB3" s="2197"/>
      <c r="ED3" s="2"/>
      <c r="EE3" s="8" t="s">
        <v>18</v>
      </c>
      <c r="EF3" s="2198" t="s">
        <v>215</v>
      </c>
      <c r="EG3" s="2200"/>
      <c r="EH3" s="2200"/>
      <c r="EI3" s="2201"/>
      <c r="EK3" s="2"/>
      <c r="EL3" s="8" t="s">
        <v>18</v>
      </c>
      <c r="EM3" s="2194" t="s">
        <v>557</v>
      </c>
      <c r="EN3" s="2196"/>
      <c r="EO3" s="2196"/>
      <c r="EP3" s="2197"/>
      <c r="ER3" s="2"/>
      <c r="ES3" s="8" t="s">
        <v>18</v>
      </c>
      <c r="ET3" s="2198" t="s">
        <v>576</v>
      </c>
      <c r="EU3" s="2200"/>
      <c r="EV3" s="2200"/>
      <c r="EW3" s="2201"/>
      <c r="EY3" s="2"/>
      <c r="EZ3" s="8" t="s">
        <v>18</v>
      </c>
      <c r="FA3" s="2194" t="s">
        <v>551</v>
      </c>
      <c r="FB3" s="2196"/>
      <c r="FC3" s="2196"/>
      <c r="FD3" s="2197"/>
      <c r="FF3" s="2"/>
      <c r="FG3" s="8" t="s">
        <v>18</v>
      </c>
      <c r="FH3" s="2198" t="s">
        <v>92</v>
      </c>
      <c r="FI3" s="2200"/>
      <c r="FJ3" s="2200"/>
      <c r="FK3" s="2201"/>
      <c r="FM3" s="2"/>
      <c r="FN3" s="362" t="s">
        <v>18</v>
      </c>
      <c r="FO3" s="2194" t="s">
        <v>571</v>
      </c>
      <c r="FP3" s="2196"/>
      <c r="FQ3" s="2196"/>
      <c r="FR3" s="2197"/>
      <c r="FT3" s="2"/>
      <c r="FU3" s="8" t="s">
        <v>18</v>
      </c>
      <c r="FV3" s="2198" t="s">
        <v>91</v>
      </c>
      <c r="FW3" s="2200"/>
      <c r="FX3" s="2200"/>
      <c r="FY3" s="2201"/>
      <c r="GA3" s="2"/>
      <c r="GB3" s="8" t="s">
        <v>18</v>
      </c>
      <c r="GC3" s="2198" t="s">
        <v>519</v>
      </c>
      <c r="GD3" s="2200"/>
      <c r="GE3" s="2200"/>
      <c r="GF3" s="2201"/>
      <c r="GH3" s="2"/>
      <c r="GI3" s="8" t="s">
        <v>18</v>
      </c>
      <c r="GJ3" s="2194" t="s">
        <v>590</v>
      </c>
      <c r="GK3" s="2196"/>
      <c r="GL3" s="2196"/>
      <c r="GM3" s="2197"/>
      <c r="GO3" s="2"/>
      <c r="GP3" s="8" t="s">
        <v>18</v>
      </c>
      <c r="GQ3" s="2198" t="s">
        <v>234</v>
      </c>
      <c r="GR3" s="2200"/>
      <c r="GS3" s="2200"/>
      <c r="GT3" s="2201"/>
      <c r="GV3" s="2"/>
      <c r="GW3" s="8" t="s">
        <v>18</v>
      </c>
      <c r="GX3" s="2194" t="s">
        <v>533</v>
      </c>
      <c r="GY3" s="2196"/>
      <c r="GZ3" s="2196"/>
      <c r="HA3" s="2197"/>
      <c r="HC3" s="2"/>
      <c r="HD3" s="367" t="s">
        <v>18</v>
      </c>
      <c r="HE3" s="2194" t="s">
        <v>138</v>
      </c>
      <c r="HF3" s="2196"/>
      <c r="HG3" s="2196"/>
      <c r="HH3" s="2197"/>
      <c r="HJ3" s="2"/>
      <c r="HK3" s="8" t="s">
        <v>18</v>
      </c>
      <c r="HL3" s="2198" t="s">
        <v>565</v>
      </c>
      <c r="HM3" s="2200"/>
      <c r="HN3" s="2200"/>
      <c r="HO3" s="2201"/>
      <c r="HQ3" s="2"/>
      <c r="HR3" s="8" t="s">
        <v>18</v>
      </c>
      <c r="HS3" s="2194" t="s">
        <v>543</v>
      </c>
      <c r="HT3" s="2196"/>
      <c r="HU3" s="2196"/>
      <c r="HV3" s="2197"/>
      <c r="HX3" s="2"/>
      <c r="HY3" s="8" t="s">
        <v>18</v>
      </c>
      <c r="HZ3" s="2194" t="s">
        <v>376</v>
      </c>
      <c r="IA3" s="2196"/>
      <c r="IB3" s="2196"/>
      <c r="IC3" s="2197"/>
      <c r="IE3" s="2"/>
      <c r="IF3" s="8" t="s">
        <v>18</v>
      </c>
      <c r="IG3" s="2198" t="s">
        <v>573</v>
      </c>
      <c r="IH3" s="2200"/>
      <c r="II3" s="2200"/>
      <c r="IJ3" s="2201"/>
      <c r="IL3" s="2"/>
      <c r="IM3" s="8" t="s">
        <v>18</v>
      </c>
      <c r="IN3" s="2194" t="s">
        <v>76</v>
      </c>
      <c r="IO3" s="2196"/>
      <c r="IP3" s="2196"/>
      <c r="IQ3" s="2197"/>
      <c r="IS3" s="2"/>
      <c r="IT3" s="8" t="s">
        <v>18</v>
      </c>
      <c r="IU3" s="2198" t="s">
        <v>554</v>
      </c>
      <c r="IV3" s="2200"/>
      <c r="IW3" s="2200"/>
      <c r="IX3" s="2201"/>
      <c r="IZ3" s="2"/>
      <c r="JA3" s="8" t="s">
        <v>18</v>
      </c>
      <c r="JB3" s="2198" t="s">
        <v>334</v>
      </c>
      <c r="JC3" s="2200"/>
      <c r="JD3" s="2200"/>
      <c r="JE3" s="2201"/>
      <c r="JG3" s="2"/>
      <c r="JH3" s="8" t="s">
        <v>18</v>
      </c>
      <c r="JI3" s="2194" t="s">
        <v>588</v>
      </c>
      <c r="JJ3" s="2196"/>
      <c r="JK3" s="2196"/>
      <c r="JL3" s="2197"/>
      <c r="JN3" s="2"/>
      <c r="JO3" s="8" t="s">
        <v>18</v>
      </c>
      <c r="JP3" s="2198" t="s">
        <v>555</v>
      </c>
      <c r="JQ3" s="2200"/>
      <c r="JR3" s="2200"/>
      <c r="JS3" s="2201"/>
      <c r="JU3" s="2"/>
      <c r="JV3" s="8" t="s">
        <v>18</v>
      </c>
      <c r="JW3" s="2194" t="s">
        <v>561</v>
      </c>
      <c r="JX3" s="2196"/>
      <c r="JY3" s="2196"/>
      <c r="JZ3" s="2197"/>
      <c r="KB3" s="2"/>
      <c r="KC3" s="8" t="s">
        <v>18</v>
      </c>
      <c r="KD3" s="2198" t="s">
        <v>570</v>
      </c>
      <c r="KE3" s="2200"/>
      <c r="KF3" s="2200"/>
      <c r="KG3" s="2201"/>
      <c r="KI3" s="2"/>
      <c r="KJ3" s="8" t="s">
        <v>18</v>
      </c>
      <c r="KK3" s="2194" t="s">
        <v>578</v>
      </c>
      <c r="KL3" s="2196"/>
      <c r="KM3" s="2196"/>
      <c r="KN3" s="2197"/>
      <c r="KP3" s="2"/>
      <c r="KQ3" s="8" t="s">
        <v>18</v>
      </c>
      <c r="KR3" s="2194" t="s">
        <v>225</v>
      </c>
      <c r="KS3" s="2196"/>
      <c r="KT3" s="2196"/>
      <c r="KU3" s="2197"/>
      <c r="KW3" s="2"/>
      <c r="KX3" s="8" t="s">
        <v>18</v>
      </c>
      <c r="KY3" s="2194" t="s">
        <v>556</v>
      </c>
      <c r="KZ3" s="2196"/>
      <c r="LA3" s="2196"/>
      <c r="LB3" s="2197"/>
      <c r="LD3" s="2"/>
      <c r="LE3" s="8" t="s">
        <v>18</v>
      </c>
      <c r="LF3" s="2194" t="s">
        <v>568</v>
      </c>
      <c r="LG3" s="2196"/>
      <c r="LH3" s="2196"/>
      <c r="LI3" s="2197"/>
      <c r="LK3" s="2"/>
      <c r="LL3" s="8" t="s">
        <v>18</v>
      </c>
      <c r="LM3" s="2194" t="s">
        <v>535</v>
      </c>
      <c r="LN3" s="2196"/>
      <c r="LO3" s="2196"/>
      <c r="LP3" s="2197"/>
      <c r="LR3" s="2"/>
      <c r="LS3" s="8" t="s">
        <v>18</v>
      </c>
      <c r="LT3" s="2194" t="s">
        <v>510</v>
      </c>
      <c r="LU3" s="2196"/>
      <c r="LV3" s="2196"/>
      <c r="LW3" s="2197"/>
      <c r="LY3" s="2"/>
      <c r="LZ3" s="8" t="s">
        <v>18</v>
      </c>
      <c r="MA3" s="2194" t="s">
        <v>116</v>
      </c>
      <c r="MB3" s="2196"/>
      <c r="MC3" s="2196"/>
      <c r="MD3" s="2197"/>
      <c r="MF3" s="2"/>
      <c r="MG3" s="8" t="s">
        <v>18</v>
      </c>
      <c r="MH3" s="2194" t="s">
        <v>536</v>
      </c>
      <c r="MI3" s="2196"/>
      <c r="MJ3" s="2196"/>
      <c r="MK3" s="2197"/>
      <c r="MM3" s="2"/>
      <c r="MN3" s="8" t="s">
        <v>18</v>
      </c>
      <c r="MO3" s="2194" t="s">
        <v>545</v>
      </c>
      <c r="MP3" s="2196"/>
      <c r="MQ3" s="2196"/>
      <c r="MR3" s="2197"/>
      <c r="MT3" s="2"/>
      <c r="MU3" s="360" t="s">
        <v>18</v>
      </c>
      <c r="MV3" s="2194" t="s">
        <v>353</v>
      </c>
      <c r="MW3" s="2196"/>
      <c r="MX3" s="2196"/>
      <c r="MY3" s="2197"/>
      <c r="NA3" s="2"/>
      <c r="NB3" s="8" t="s">
        <v>18</v>
      </c>
      <c r="NC3" s="2194" t="s">
        <v>542</v>
      </c>
      <c r="ND3" s="2196"/>
      <c r="NE3" s="2196"/>
      <c r="NF3" s="2197"/>
      <c r="NH3" s="2"/>
      <c r="NI3" s="8" t="s">
        <v>18</v>
      </c>
      <c r="NJ3" s="2202" t="s">
        <v>161</v>
      </c>
      <c r="NK3" s="2195"/>
      <c r="NL3" s="2195"/>
      <c r="NM3" s="2203"/>
      <c r="NO3" s="2"/>
      <c r="NP3" s="359" t="s">
        <v>18</v>
      </c>
      <c r="NQ3" s="2202" t="s">
        <v>558</v>
      </c>
      <c r="NR3" s="2195"/>
      <c r="NS3" s="2195"/>
      <c r="NT3" s="2203"/>
      <c r="NV3" s="2"/>
      <c r="NW3" s="8" t="s">
        <v>18</v>
      </c>
      <c r="NX3" s="2198" t="s">
        <v>134</v>
      </c>
      <c r="NY3" s="2199"/>
      <c r="NZ3" s="2200"/>
      <c r="OA3" s="2201"/>
      <c r="OC3" s="2"/>
      <c r="OD3" s="8" t="s">
        <v>18</v>
      </c>
      <c r="OE3" s="2198" t="s">
        <v>75</v>
      </c>
      <c r="OF3" s="2200"/>
      <c r="OG3" s="2200"/>
      <c r="OH3" s="2201"/>
      <c r="OJ3" s="2"/>
      <c r="OK3" s="8" t="s">
        <v>18</v>
      </c>
      <c r="OL3" s="2198" t="s">
        <v>553</v>
      </c>
      <c r="OM3" s="2200"/>
      <c r="ON3" s="2200"/>
      <c r="OO3" s="2201"/>
      <c r="OQ3" s="2"/>
      <c r="OR3" s="8" t="s">
        <v>18</v>
      </c>
      <c r="OS3" s="2194" t="s">
        <v>362</v>
      </c>
      <c r="OT3" s="2196"/>
      <c r="OU3" s="2196"/>
      <c r="OV3" s="2197"/>
      <c r="OX3" s="2"/>
      <c r="OY3" s="8" t="s">
        <v>18</v>
      </c>
      <c r="OZ3" s="2198" t="s">
        <v>469</v>
      </c>
      <c r="PA3" s="2200"/>
      <c r="PB3" s="2200"/>
      <c r="PC3" s="2201"/>
      <c r="PE3" s="2"/>
      <c r="PF3" s="8" t="s">
        <v>18</v>
      </c>
      <c r="PG3" s="2194" t="s">
        <v>187</v>
      </c>
      <c r="PH3" s="2196"/>
      <c r="PI3" s="2196"/>
      <c r="PJ3" s="2197"/>
      <c r="PL3" s="2"/>
      <c r="PM3" s="8" t="s">
        <v>18</v>
      </c>
      <c r="PN3" s="2198" t="s">
        <v>224</v>
      </c>
      <c r="PO3" s="2200"/>
      <c r="PP3" s="2200"/>
      <c r="PQ3" s="2201"/>
      <c r="PS3" s="2"/>
      <c r="PT3" s="8" t="s">
        <v>18</v>
      </c>
      <c r="PU3" s="2198" t="s">
        <v>494</v>
      </c>
      <c r="PV3" s="2200"/>
      <c r="PW3" s="2200"/>
      <c r="PX3" s="2201"/>
      <c r="PZ3" s="2"/>
      <c r="QA3" s="8" t="s">
        <v>18</v>
      </c>
      <c r="QB3" s="2198" t="s">
        <v>330</v>
      </c>
      <c r="QC3" s="2200"/>
      <c r="QD3" s="2200"/>
      <c r="QE3" s="2201"/>
      <c r="QG3" s="2"/>
      <c r="QH3" s="8" t="s">
        <v>18</v>
      </c>
      <c r="QI3" s="2198" t="s">
        <v>183</v>
      </c>
      <c r="QJ3" s="2200"/>
      <c r="QK3" s="2200"/>
      <c r="QL3" s="2201"/>
      <c r="QN3" s="2"/>
      <c r="QO3" s="8" t="s">
        <v>18</v>
      </c>
      <c r="QP3" s="2198" t="s">
        <v>564</v>
      </c>
      <c r="QQ3" s="2200"/>
      <c r="QR3" s="2200"/>
      <c r="QS3" s="2201"/>
      <c r="QU3" s="2"/>
      <c r="QV3" s="8" t="s">
        <v>18</v>
      </c>
      <c r="QW3" s="2198"/>
      <c r="QX3" s="2200"/>
      <c r="QY3" s="2200"/>
      <c r="QZ3" s="2201"/>
      <c r="RB3" s="2"/>
      <c r="RC3" s="8" t="s">
        <v>18</v>
      </c>
      <c r="RD3" s="2198" t="s">
        <v>460</v>
      </c>
      <c r="RE3" s="2200"/>
      <c r="RF3" s="2200"/>
      <c r="RG3" s="2201"/>
      <c r="RI3" s="2"/>
      <c r="RJ3" s="8" t="s">
        <v>18</v>
      </c>
      <c r="RK3" s="2212" t="s">
        <v>527</v>
      </c>
      <c r="RL3" s="2213"/>
      <c r="RM3" s="2213"/>
      <c r="RN3" s="2214"/>
      <c r="RP3" s="2"/>
      <c r="RQ3" s="8" t="s">
        <v>18</v>
      </c>
      <c r="RR3" s="2198" t="s">
        <v>587</v>
      </c>
      <c r="RS3" s="2200"/>
      <c r="RT3" s="2200"/>
      <c r="RU3" s="2201"/>
      <c r="RW3" s="2"/>
      <c r="RX3" s="8" t="s">
        <v>18</v>
      </c>
      <c r="RY3" s="2198" t="s">
        <v>348</v>
      </c>
      <c r="RZ3" s="2200"/>
      <c r="SA3" s="2200"/>
      <c r="SB3" s="2201"/>
      <c r="SD3" s="2"/>
      <c r="SE3" s="8" t="s">
        <v>18</v>
      </c>
      <c r="SF3" s="2209" t="s">
        <v>344</v>
      </c>
      <c r="SG3" s="2210"/>
      <c r="SH3" s="2210"/>
      <c r="SI3" s="2211"/>
      <c r="SK3" s="2"/>
      <c r="SL3" s="8" t="s">
        <v>18</v>
      </c>
      <c r="SM3" s="2198" t="s">
        <v>424</v>
      </c>
      <c r="SN3" s="2200"/>
      <c r="SO3" s="2200"/>
      <c r="SP3" s="2201"/>
      <c r="SR3" s="2"/>
      <c r="SS3" s="8" t="s">
        <v>18</v>
      </c>
      <c r="ST3" s="2194" t="s">
        <v>249</v>
      </c>
      <c r="SU3" s="2196"/>
      <c r="SV3" s="2196"/>
      <c r="SW3" s="2197"/>
      <c r="SY3" s="2"/>
      <c r="SZ3" s="8" t="s">
        <v>18</v>
      </c>
      <c r="TA3" s="2194" t="s">
        <v>326</v>
      </c>
      <c r="TB3" s="2196"/>
      <c r="TC3" s="2196"/>
      <c r="TD3" s="2197"/>
      <c r="TF3" s="2"/>
      <c r="TG3" s="8" t="s">
        <v>18</v>
      </c>
      <c r="TH3" s="2198" t="s">
        <v>104</v>
      </c>
      <c r="TI3" s="2200"/>
      <c r="TJ3" s="2200"/>
      <c r="TK3" s="2201"/>
      <c r="TM3" s="2"/>
      <c r="TN3" s="8" t="s">
        <v>18</v>
      </c>
      <c r="TO3" s="2198" t="s">
        <v>569</v>
      </c>
      <c r="TP3" s="2200"/>
      <c r="TQ3" s="2200"/>
      <c r="TR3" s="2201"/>
      <c r="TT3" s="2"/>
      <c r="TU3" s="8" t="s">
        <v>18</v>
      </c>
      <c r="TV3" s="2198" t="s">
        <v>74</v>
      </c>
      <c r="TW3" s="2200"/>
      <c r="TX3" s="2200"/>
      <c r="TY3" s="2201"/>
      <c r="UA3" s="2"/>
      <c r="UB3" s="8" t="s">
        <v>18</v>
      </c>
      <c r="UC3" s="2194" t="s">
        <v>529</v>
      </c>
      <c r="UD3" s="2196"/>
      <c r="UE3" s="2196"/>
      <c r="UF3" s="2197"/>
      <c r="UH3" s="2"/>
      <c r="UI3" s="8" t="s">
        <v>18</v>
      </c>
      <c r="UJ3" s="2198" t="s">
        <v>117</v>
      </c>
      <c r="UK3" s="2200"/>
      <c r="UL3" s="2200"/>
      <c r="UM3" s="2201"/>
      <c r="UO3" s="2"/>
      <c r="UP3" s="8" t="s">
        <v>18</v>
      </c>
      <c r="UQ3" s="2198" t="s">
        <v>531</v>
      </c>
      <c r="UR3" s="2200"/>
      <c r="US3" s="2200"/>
      <c r="UT3" s="2201"/>
      <c r="UW3" s="8" t="s">
        <v>18</v>
      </c>
      <c r="UX3" s="2194" t="s">
        <v>94</v>
      </c>
      <c r="UY3" s="2196"/>
      <c r="UZ3" s="2196"/>
      <c r="VA3" s="2197"/>
      <c r="VC3" s="2"/>
      <c r="VD3" s="8" t="s">
        <v>18</v>
      </c>
      <c r="VE3" s="2194" t="s">
        <v>577</v>
      </c>
      <c r="VF3" s="2196"/>
      <c r="VG3" s="2196"/>
      <c r="VH3" s="2197"/>
      <c r="VJ3" s="2"/>
      <c r="VK3" s="8" t="s">
        <v>18</v>
      </c>
      <c r="VL3" s="2198" t="s">
        <v>461</v>
      </c>
      <c r="VM3" s="2200"/>
      <c r="VN3" s="2200"/>
      <c r="VO3" s="2201"/>
      <c r="VQ3" s="2"/>
      <c r="VR3" s="8" t="s">
        <v>18</v>
      </c>
      <c r="VS3" s="2194" t="s">
        <v>560</v>
      </c>
      <c r="VT3" s="2196"/>
      <c r="VU3" s="2196"/>
      <c r="VV3" s="2197"/>
      <c r="VX3" s="2"/>
      <c r="VY3" s="8" t="s">
        <v>18</v>
      </c>
      <c r="VZ3" s="2198" t="s">
        <v>84</v>
      </c>
      <c r="WA3" s="2200"/>
      <c r="WB3" s="2200"/>
      <c r="WC3" s="2201"/>
      <c r="WE3" s="2"/>
      <c r="WF3" s="8" t="s">
        <v>18</v>
      </c>
      <c r="WG3" s="2194" t="s">
        <v>253</v>
      </c>
      <c r="WH3" s="2196"/>
      <c r="WI3" s="2196"/>
      <c r="WJ3" s="2197"/>
      <c r="WL3" s="2"/>
      <c r="WM3" s="8" t="s">
        <v>18</v>
      </c>
      <c r="WN3" s="2198" t="s">
        <v>384</v>
      </c>
      <c r="WO3" s="2200"/>
      <c r="WP3" s="2200"/>
      <c r="WQ3" s="2201"/>
      <c r="WS3" s="2"/>
      <c r="WT3" s="8" t="s">
        <v>18</v>
      </c>
      <c r="WU3" s="2198" t="s">
        <v>133</v>
      </c>
      <c r="WV3" s="2200"/>
      <c r="WW3" s="2200"/>
      <c r="WX3" s="2201"/>
      <c r="WZ3" s="2"/>
      <c r="XA3" s="8" t="s">
        <v>18</v>
      </c>
      <c r="XB3" s="2194" t="s">
        <v>534</v>
      </c>
      <c r="XC3" s="2196"/>
      <c r="XD3" s="2196"/>
      <c r="XE3" s="2197"/>
      <c r="XG3" s="2"/>
      <c r="XH3" s="8" t="s">
        <v>18</v>
      </c>
      <c r="XI3" s="2194" t="s">
        <v>552</v>
      </c>
      <c r="XJ3" s="2196"/>
      <c r="XK3" s="2196"/>
      <c r="XL3" s="2197"/>
      <c r="XN3" s="2"/>
      <c r="XO3" s="8" t="s">
        <v>18</v>
      </c>
      <c r="XP3" s="2194" t="s">
        <v>579</v>
      </c>
      <c r="XQ3" s="2196"/>
      <c r="XR3" s="2196"/>
      <c r="XS3" s="2197"/>
      <c r="XU3" s="2"/>
      <c r="XV3" s="8" t="s">
        <v>18</v>
      </c>
      <c r="XW3" s="2194" t="s">
        <v>435</v>
      </c>
      <c r="XX3" s="2196"/>
      <c r="XY3" s="2196"/>
      <c r="XZ3" s="2197"/>
      <c r="YB3" s="2"/>
      <c r="YC3" s="8" t="s">
        <v>18</v>
      </c>
      <c r="YD3" s="2194" t="s">
        <v>336</v>
      </c>
      <c r="YE3" s="2196"/>
      <c r="YF3" s="2196"/>
      <c r="YG3" s="2197"/>
      <c r="YI3" s="2"/>
      <c r="YJ3" s="8" t="s">
        <v>18</v>
      </c>
      <c r="YK3" s="2194" t="s">
        <v>544</v>
      </c>
      <c r="YL3" s="2196"/>
      <c r="YM3" s="2196"/>
      <c r="YN3" s="2197"/>
      <c r="YP3" s="2"/>
      <c r="YQ3" s="8" t="s">
        <v>18</v>
      </c>
      <c r="YR3" s="2194" t="s">
        <v>358</v>
      </c>
      <c r="YS3" s="2196"/>
      <c r="YT3" s="2196"/>
      <c r="YU3" s="2197"/>
      <c r="YW3" s="2"/>
      <c r="YX3" s="8" t="s">
        <v>18</v>
      </c>
      <c r="YY3" s="2198" t="s">
        <v>371</v>
      </c>
      <c r="YZ3" s="2200"/>
      <c r="ZA3" s="2200"/>
      <c r="ZB3" s="2201"/>
      <c r="ZD3" s="2"/>
      <c r="ZE3" s="8" t="s">
        <v>18</v>
      </c>
      <c r="ZF3" s="2194" t="s">
        <v>296</v>
      </c>
      <c r="ZG3" s="2196"/>
      <c r="ZH3" s="2196"/>
      <c r="ZI3" s="2197"/>
      <c r="ZK3" s="2"/>
      <c r="ZL3" s="8" t="s">
        <v>18</v>
      </c>
      <c r="ZM3" s="2198" t="s">
        <v>108</v>
      </c>
      <c r="ZN3" s="2200"/>
      <c r="ZO3" s="2200"/>
      <c r="ZP3" s="2201"/>
      <c r="ZR3" s="2"/>
      <c r="ZS3" s="8" t="s">
        <v>18</v>
      </c>
      <c r="ZT3" s="2194" t="s">
        <v>548</v>
      </c>
      <c r="ZU3" s="2196"/>
      <c r="ZV3" s="2196"/>
      <c r="ZW3" s="2197"/>
      <c r="ZY3" s="2"/>
      <c r="ZZ3" s="365" t="s">
        <v>18</v>
      </c>
      <c r="AAA3" s="2194" t="s">
        <v>581</v>
      </c>
      <c r="AAB3" s="2196"/>
      <c r="AAC3" s="2196"/>
      <c r="AAD3" s="2197"/>
      <c r="AAF3" s="2"/>
      <c r="AAG3" s="8" t="s">
        <v>18</v>
      </c>
      <c r="AAH3" s="2194" t="s">
        <v>567</v>
      </c>
      <c r="AAI3" s="2196"/>
      <c r="AAJ3" s="2196"/>
      <c r="AAK3" s="2197"/>
      <c r="AAM3" s="2"/>
      <c r="AAN3" s="8" t="s">
        <v>18</v>
      </c>
      <c r="AAO3" s="2198" t="s">
        <v>528</v>
      </c>
      <c r="AAP3" s="2200"/>
      <c r="AAQ3" s="2200"/>
      <c r="AAR3" s="2201"/>
      <c r="AAT3" s="2"/>
      <c r="AAU3" s="350" t="s">
        <v>18</v>
      </c>
      <c r="AAV3" s="2198" t="s">
        <v>88</v>
      </c>
      <c r="AAW3" s="2200"/>
      <c r="AAX3" s="2200"/>
      <c r="AAY3" s="2201"/>
      <c r="ABA3" s="2"/>
      <c r="ABB3" s="365" t="s">
        <v>18</v>
      </c>
      <c r="ABC3" s="2198" t="s">
        <v>580</v>
      </c>
      <c r="ABD3" s="2200"/>
      <c r="ABE3" s="2200"/>
      <c r="ABF3" s="2201"/>
      <c r="ABH3" s="2"/>
      <c r="ABI3" s="8" t="s">
        <v>18</v>
      </c>
      <c r="ABJ3" s="2194" t="s">
        <v>549</v>
      </c>
      <c r="ABK3" s="2196"/>
      <c r="ABL3" s="2196"/>
      <c r="ABM3" s="2197"/>
      <c r="ABO3" s="2"/>
      <c r="ABP3" s="350" t="s">
        <v>18</v>
      </c>
      <c r="ABQ3" s="2194" t="s">
        <v>163</v>
      </c>
      <c r="ABR3" s="2196"/>
      <c r="ABS3" s="2196"/>
      <c r="ABT3" s="2197"/>
      <c r="ABV3" s="2"/>
      <c r="ABW3" s="8" t="s">
        <v>18</v>
      </c>
      <c r="ABX3" s="2194" t="s">
        <v>546</v>
      </c>
      <c r="ABY3" s="2196"/>
      <c r="ABZ3" s="2196"/>
      <c r="ACA3" s="2197"/>
      <c r="ACC3" s="2"/>
      <c r="ACD3" s="8" t="s">
        <v>18</v>
      </c>
      <c r="ACE3" s="2194" t="s">
        <v>563</v>
      </c>
      <c r="ACF3" s="2196"/>
      <c r="ACG3" s="2196"/>
      <c r="ACH3" s="2197"/>
      <c r="ACJ3" s="2"/>
      <c r="ACK3" s="363" t="s">
        <v>18</v>
      </c>
      <c r="ACL3" s="2194" t="s">
        <v>379</v>
      </c>
      <c r="ACM3" s="2196"/>
      <c r="ACN3" s="2196"/>
      <c r="ACO3" s="2197"/>
      <c r="ACQ3" s="2"/>
      <c r="ACR3" s="360" t="s">
        <v>18</v>
      </c>
      <c r="ACS3" s="2194" t="s">
        <v>540</v>
      </c>
      <c r="ACT3" s="2196"/>
      <c r="ACU3" s="2196"/>
      <c r="ACV3" s="2197"/>
      <c r="ACX3" s="2"/>
      <c r="ACY3" s="365" t="s">
        <v>18</v>
      </c>
      <c r="ACZ3" s="2194" t="s">
        <v>227</v>
      </c>
      <c r="ADA3" s="2196"/>
      <c r="ADB3" s="2196"/>
      <c r="ADC3" s="2197"/>
      <c r="ADE3" s="2"/>
      <c r="ADF3" s="8" t="s">
        <v>18</v>
      </c>
      <c r="ADG3" s="2194" t="s">
        <v>562</v>
      </c>
      <c r="ADH3" s="2196"/>
      <c r="ADI3" s="2196"/>
      <c r="ADJ3" s="2197"/>
      <c r="ADL3" s="2"/>
      <c r="ADM3" s="8" t="s">
        <v>18</v>
      </c>
      <c r="ADN3" s="2194" t="s">
        <v>559</v>
      </c>
      <c r="ADO3" s="2196"/>
      <c r="ADP3" s="2196"/>
      <c r="ADQ3" s="2197"/>
      <c r="ADS3" s="2"/>
      <c r="ADT3" s="8" t="s">
        <v>18</v>
      </c>
      <c r="ADU3" s="2194" t="s">
        <v>530</v>
      </c>
      <c r="ADV3" s="2196"/>
      <c r="ADW3" s="2196"/>
      <c r="ADX3" s="2197"/>
      <c r="ADZ3" s="2"/>
      <c r="AEA3" s="8" t="s">
        <v>18</v>
      </c>
      <c r="AEB3" s="2198" t="s">
        <v>159</v>
      </c>
      <c r="AEC3" s="2200"/>
      <c r="AED3" s="2200"/>
      <c r="AEE3" s="2201"/>
      <c r="AEG3" s="2"/>
      <c r="AEH3" s="8" t="s">
        <v>18</v>
      </c>
      <c r="AEI3" s="2198" t="s">
        <v>502</v>
      </c>
      <c r="AEJ3" s="2200"/>
      <c r="AEK3" s="2200"/>
      <c r="AEL3" s="2201"/>
      <c r="AEN3" s="2"/>
      <c r="AEO3" s="8" t="s">
        <v>18</v>
      </c>
      <c r="AEP3" s="2194" t="s">
        <v>365</v>
      </c>
      <c r="AEQ3" s="2196"/>
      <c r="AER3" s="2196"/>
      <c r="AES3" s="2197"/>
      <c r="AEU3" s="2"/>
      <c r="AEV3" s="8" t="s">
        <v>18</v>
      </c>
      <c r="AEW3" s="2198" t="s">
        <v>86</v>
      </c>
      <c r="AEX3" s="2200"/>
      <c r="AEY3" s="2200"/>
      <c r="AEZ3" s="2201"/>
      <c r="AFB3" s="2"/>
      <c r="AFC3" s="8" t="s">
        <v>18</v>
      </c>
      <c r="AFD3" s="2194" t="s">
        <v>380</v>
      </c>
      <c r="AFE3" s="2196"/>
      <c r="AFF3" s="2196"/>
      <c r="AFG3" s="2197"/>
      <c r="AFI3" s="2"/>
      <c r="AFJ3" s="8" t="s">
        <v>18</v>
      </c>
      <c r="AFK3" s="2194" t="s">
        <v>158</v>
      </c>
      <c r="AFL3" s="2196"/>
      <c r="AFM3" s="2196"/>
      <c r="AFN3" s="2197"/>
      <c r="AFP3" s="2"/>
      <c r="AFQ3" s="8" t="s">
        <v>18</v>
      </c>
      <c r="AFR3" s="2198" t="s">
        <v>572</v>
      </c>
      <c r="AFS3" s="2200"/>
      <c r="AFT3" s="2200"/>
      <c r="AFU3" s="2201"/>
      <c r="AFW3" s="2"/>
      <c r="AFX3" s="8" t="s">
        <v>18</v>
      </c>
      <c r="AFY3" s="2198" t="s">
        <v>585</v>
      </c>
      <c r="AFZ3" s="2200"/>
      <c r="AGA3" s="2200"/>
      <c r="AGB3" s="2201"/>
      <c r="AGD3" s="2"/>
      <c r="AGE3" s="8" t="s">
        <v>18</v>
      </c>
      <c r="AGF3" s="2198" t="s">
        <v>507</v>
      </c>
      <c r="AGG3" s="2199"/>
      <c r="AGH3" s="2200"/>
      <c r="AGI3" s="2201"/>
      <c r="AGK3" s="2"/>
      <c r="AGL3" s="8" t="s">
        <v>18</v>
      </c>
      <c r="AGM3" s="2198" t="s">
        <v>495</v>
      </c>
      <c r="AGN3" s="2200"/>
      <c r="AGO3" s="2200"/>
      <c r="AGP3" s="2201"/>
      <c r="AGR3" s="2"/>
      <c r="AGS3" s="8" t="s">
        <v>18</v>
      </c>
      <c r="AGT3" s="2194" t="s">
        <v>366</v>
      </c>
      <c r="AGU3" s="2196"/>
      <c r="AGV3" s="2196"/>
      <c r="AGW3" s="2197"/>
      <c r="AGY3" s="2"/>
      <c r="AGZ3" s="8" t="s">
        <v>18</v>
      </c>
      <c r="AHA3" s="2194" t="s">
        <v>218</v>
      </c>
      <c r="AHB3" s="2196"/>
      <c r="AHC3" s="2196"/>
      <c r="AHD3" s="2197"/>
      <c r="AHF3" s="2"/>
      <c r="AHG3" s="8" t="s">
        <v>18</v>
      </c>
      <c r="AHH3" s="2194" t="s">
        <v>584</v>
      </c>
      <c r="AHI3" s="2196"/>
      <c r="AHJ3" s="2196"/>
      <c r="AHK3" s="2197"/>
      <c r="AHM3" s="2"/>
      <c r="AHN3" s="8" t="s">
        <v>18</v>
      </c>
      <c r="AHO3" s="2194" t="s">
        <v>378</v>
      </c>
      <c r="AHP3" s="2196"/>
      <c r="AHQ3" s="2196"/>
      <c r="AHR3" s="2197"/>
      <c r="AHT3" s="2"/>
      <c r="AHU3" s="8" t="s">
        <v>18</v>
      </c>
      <c r="AHV3" s="2198" t="s">
        <v>122</v>
      </c>
      <c r="AHW3" s="2200"/>
      <c r="AHX3" s="2200"/>
      <c r="AHY3" s="2201"/>
      <c r="AIA3" s="2"/>
      <c r="AIB3" s="8" t="s">
        <v>18</v>
      </c>
      <c r="AIC3" s="2194" t="s">
        <v>583</v>
      </c>
      <c r="AID3" s="2196"/>
      <c r="AIE3" s="2196"/>
      <c r="AIF3" s="2197"/>
      <c r="AIH3" s="2"/>
      <c r="AII3" s="8" t="s">
        <v>18</v>
      </c>
      <c r="AIJ3" s="2194" t="s">
        <v>566</v>
      </c>
      <c r="AIK3" s="2196"/>
      <c r="AIL3" s="2196"/>
      <c r="AIM3" s="2197"/>
      <c r="AIO3" s="2"/>
      <c r="AIP3" s="8" t="s">
        <v>18</v>
      </c>
      <c r="AIQ3" s="2198" t="s">
        <v>115</v>
      </c>
      <c r="AIR3" s="2200"/>
      <c r="AIS3" s="2200"/>
      <c r="AIT3" s="2201"/>
      <c r="AIV3" s="2"/>
      <c r="AIW3" s="8" t="s">
        <v>18</v>
      </c>
      <c r="AIX3" s="2198" t="s">
        <v>521</v>
      </c>
      <c r="AIY3" s="2200"/>
      <c r="AIZ3" s="2200"/>
      <c r="AJA3" s="2201"/>
      <c r="AJC3" s="2"/>
      <c r="AJD3" s="8" t="s">
        <v>18</v>
      </c>
      <c r="AJE3" s="2206" t="s">
        <v>538</v>
      </c>
      <c r="AJF3" s="2207"/>
      <c r="AJG3" s="2207"/>
      <c r="AJH3" s="2208"/>
      <c r="AJK3" s="8" t="s">
        <v>18</v>
      </c>
      <c r="AJL3" s="2198" t="s">
        <v>98</v>
      </c>
      <c r="AJM3" s="2199"/>
      <c r="AJN3" s="2200"/>
      <c r="AJO3" s="2201"/>
      <c r="AJQ3" s="2"/>
      <c r="AJR3" s="8" t="s">
        <v>18</v>
      </c>
      <c r="AJS3" s="2198" t="s">
        <v>204</v>
      </c>
      <c r="AJT3" s="2199"/>
      <c r="AJU3" s="2200"/>
      <c r="AJV3" s="2201"/>
      <c r="AJX3" s="2"/>
      <c r="AJY3" s="8" t="s">
        <v>18</v>
      </c>
      <c r="AJZ3" s="2198" t="s">
        <v>532</v>
      </c>
      <c r="AKA3" s="2199"/>
      <c r="AKB3" s="2200"/>
      <c r="AKC3" s="2201"/>
      <c r="AKE3" s="2"/>
      <c r="AKF3" s="8" t="s">
        <v>18</v>
      </c>
      <c r="AKG3" s="2198" t="s">
        <v>574</v>
      </c>
      <c r="AKH3" s="2200"/>
      <c r="AKI3" s="2200"/>
      <c r="AKJ3" s="2201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05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05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04" t="s">
        <v>78</v>
      </c>
      <c r="B73" s="2204"/>
      <c r="C73" s="2204"/>
      <c r="D73" s="2204"/>
      <c r="E73" s="2204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1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15" t="s">
        <v>2230</v>
      </c>
      <c r="C1" s="2215"/>
      <c r="D1" s="2215"/>
      <c r="E1" s="2215"/>
      <c r="F1" s="2215"/>
      <c r="G1" s="2215"/>
      <c r="H1" s="452"/>
      <c r="I1" s="55"/>
      <c r="J1" s="55"/>
      <c r="L1" s="37"/>
      <c r="M1" s="37"/>
      <c r="N1" s="37"/>
      <c r="O1" s="37"/>
    </row>
    <row r="2" spans="1:15" x14ac:dyDescent="0.25">
      <c r="A2" s="1648"/>
      <c r="B2" s="2216"/>
      <c r="C2" s="2216"/>
      <c r="D2" s="2216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2" t="s">
        <v>0</v>
      </c>
      <c r="B3" s="1549" t="s">
        <v>1</v>
      </c>
      <c r="C3" s="1549"/>
      <c r="D3" s="1550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6" t="s">
        <v>2231</v>
      </c>
      <c r="L3" s="37"/>
      <c r="M3" s="37"/>
      <c r="N3" s="37"/>
      <c r="O3" s="37"/>
    </row>
    <row r="4" spans="1:15" ht="16.5" thickTop="1" x14ac:dyDescent="0.25">
      <c r="A4" s="1623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4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4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4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4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4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4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4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4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4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4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4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4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4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4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4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4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4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4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4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4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4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4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4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4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4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4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4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4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4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4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4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4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4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4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4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4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4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4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4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4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4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4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4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4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4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4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4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4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4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4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4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4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4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4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3"/>
      <c r="B59" s="579"/>
      <c r="C59" s="579"/>
      <c r="D59" s="303"/>
      <c r="F59" s="303"/>
      <c r="H59" s="1551">
        <f t="shared" si="0"/>
        <v>0</v>
      </c>
      <c r="J59" s="55"/>
      <c r="L59" s="37"/>
      <c r="M59" s="37"/>
      <c r="N59" s="37"/>
      <c r="O59" s="37"/>
    </row>
    <row r="60" spans="1:15" x14ac:dyDescent="0.25">
      <c r="A60" s="1624"/>
      <c r="B60" s="579"/>
      <c r="C60" s="579"/>
      <c r="D60" s="303"/>
      <c r="F60" s="303"/>
      <c r="H60" s="1552">
        <f t="shared" si="0"/>
        <v>0</v>
      </c>
      <c r="J60" s="55"/>
      <c r="L60" s="37"/>
      <c r="M60" s="37"/>
      <c r="N60" s="37"/>
      <c r="O60" s="37"/>
    </row>
    <row r="61" spans="1:15" x14ac:dyDescent="0.25">
      <c r="A61" s="1624"/>
      <c r="B61" s="579"/>
      <c r="C61" s="579"/>
      <c r="D61" s="303"/>
      <c r="F61" s="303"/>
      <c r="H61" s="1552">
        <f t="shared" si="0"/>
        <v>0</v>
      </c>
      <c r="J61" s="55"/>
      <c r="L61" s="37"/>
      <c r="M61" s="37"/>
      <c r="N61" s="37"/>
      <c r="O61" s="37"/>
    </row>
    <row r="62" spans="1:15" x14ac:dyDescent="0.25">
      <c r="A62" s="1624"/>
      <c r="B62" s="579"/>
      <c r="C62" s="579"/>
      <c r="D62" s="303"/>
      <c r="F62" s="427"/>
      <c r="H62" s="1552">
        <f t="shared" si="0"/>
        <v>0</v>
      </c>
      <c r="J62" s="55"/>
      <c r="L62" s="37"/>
      <c r="M62" s="37"/>
      <c r="N62" s="37"/>
      <c r="O62" s="37"/>
    </row>
    <row r="63" spans="1:15" x14ac:dyDescent="0.25">
      <c r="A63" s="1624"/>
      <c r="B63" s="579"/>
      <c r="C63" s="579"/>
      <c r="D63" s="581"/>
      <c r="E63" s="582"/>
      <c r="F63" s="303"/>
      <c r="H63" s="1552">
        <f t="shared" si="0"/>
        <v>0</v>
      </c>
      <c r="J63" s="55"/>
      <c r="L63" s="37"/>
      <c r="M63" s="37"/>
      <c r="N63" s="37"/>
      <c r="O63" s="37"/>
    </row>
    <row r="64" spans="1:15" x14ac:dyDescent="0.25">
      <c r="A64" s="1624"/>
      <c r="B64" s="579"/>
      <c r="C64" s="579"/>
      <c r="D64" s="303"/>
      <c r="F64" s="303"/>
      <c r="H64" s="1552">
        <f t="shared" si="0"/>
        <v>0</v>
      </c>
      <c r="J64" s="55"/>
      <c r="L64" s="37"/>
      <c r="M64" s="37"/>
      <c r="N64" s="37"/>
      <c r="O64" s="37"/>
    </row>
    <row r="65" spans="1:15" x14ac:dyDescent="0.25">
      <c r="A65" s="1624"/>
      <c r="B65" s="579"/>
      <c r="C65" s="579"/>
      <c r="D65" s="303"/>
      <c r="F65" s="303"/>
      <c r="H65" s="1552">
        <f t="shared" si="0"/>
        <v>0</v>
      </c>
      <c r="J65" s="55"/>
      <c r="L65" s="37"/>
      <c r="M65" s="37"/>
      <c r="N65" s="37"/>
      <c r="O65" s="37"/>
    </row>
    <row r="66" spans="1:15" x14ac:dyDescent="0.25">
      <c r="A66" s="1624"/>
      <c r="B66" s="579"/>
      <c r="C66" s="579"/>
      <c r="D66" s="303"/>
      <c r="F66" s="303"/>
      <c r="H66" s="1552">
        <f t="shared" si="0"/>
        <v>0</v>
      </c>
      <c r="J66" s="55"/>
      <c r="L66" s="37"/>
      <c r="M66" s="37"/>
      <c r="N66" s="37"/>
      <c r="O66" s="37"/>
    </row>
    <row r="67" spans="1:15" x14ac:dyDescent="0.25">
      <c r="A67" s="1624"/>
      <c r="B67" s="579"/>
      <c r="C67" s="579"/>
      <c r="D67" s="581"/>
      <c r="E67" s="582"/>
      <c r="F67" s="303"/>
      <c r="H67" s="1552">
        <f t="shared" si="0"/>
        <v>0</v>
      </c>
      <c r="J67" s="55"/>
      <c r="L67" s="37"/>
      <c r="M67" s="37"/>
      <c r="N67" s="37"/>
      <c r="O67" s="37"/>
    </row>
    <row r="68" spans="1:15" x14ac:dyDescent="0.25">
      <c r="A68" s="1624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4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4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4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4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4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4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4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4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4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4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4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4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4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4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4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4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4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4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4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4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4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4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4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4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4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4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4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4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4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4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4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4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4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4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4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4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4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4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4"/>
      <c r="B107" s="579"/>
      <c r="C107" s="579"/>
      <c r="D107" s="1471"/>
      <c r="E107" s="109"/>
      <c r="F107" s="303"/>
      <c r="H107" s="580">
        <f t="shared" si="1"/>
        <v>0</v>
      </c>
      <c r="J107" s="55"/>
    </row>
    <row r="108" spans="1:15" x14ac:dyDescent="0.25">
      <c r="A108" s="1624"/>
      <c r="B108" s="579"/>
      <c r="C108" s="579"/>
      <c r="D108" s="1471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4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4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4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4"/>
      <c r="B112" s="579"/>
      <c r="C112" s="579"/>
      <c r="D112" s="303"/>
      <c r="F112" s="303"/>
      <c r="H112" s="580">
        <f t="shared" si="1"/>
        <v>0</v>
      </c>
      <c r="J112" s="55"/>
      <c r="K112" s="1626"/>
      <c r="L112" s="283"/>
      <c r="M112" s="283"/>
      <c r="N112" s="37"/>
      <c r="O112" s="37"/>
    </row>
    <row r="113" spans="1:15" x14ac:dyDescent="0.25">
      <c r="A113" s="1624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4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3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4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4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4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4"/>
      <c r="B119" s="579"/>
      <c r="C119" s="579"/>
      <c r="D119" s="1471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4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4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4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4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4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4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4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4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4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4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4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4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4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4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4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4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4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4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4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4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4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4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4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4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4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4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4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4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4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4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4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4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4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4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4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4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4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4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4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4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4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1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1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1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1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7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4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4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4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4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4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4"/>
      <c r="B171" s="579"/>
      <c r="C171" s="579"/>
      <c r="D171" s="1471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4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4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4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4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4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4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4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4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4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4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4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4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4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4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4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4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4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4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4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4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4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4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4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4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4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4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4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4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4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4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4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4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4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4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4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4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4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4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4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4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4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4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4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4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4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4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4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4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4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4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4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4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4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4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4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4"/>
      <c r="B228" s="579"/>
      <c r="C228" s="579"/>
      <c r="D228" s="1471"/>
      <c r="E228" s="109"/>
      <c r="F228" s="303"/>
      <c r="H228" s="580">
        <f t="shared" si="2"/>
        <v>0</v>
      </c>
      <c r="J228" s="55"/>
    </row>
    <row r="229" spans="1:15" x14ac:dyDescent="0.25">
      <c r="A229" s="1624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4"/>
      <c r="B230" s="579"/>
      <c r="C230" s="579"/>
      <c r="D230" s="1471"/>
      <c r="E230" s="109"/>
      <c r="F230" s="303"/>
      <c r="H230" s="580">
        <f t="shared" si="2"/>
        <v>0</v>
      </c>
      <c r="J230" s="55"/>
    </row>
    <row r="231" spans="1:15" x14ac:dyDescent="0.25">
      <c r="A231" s="1624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4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4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4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4"/>
      <c r="B235" s="579"/>
      <c r="C235" s="579"/>
      <c r="D235" s="1471"/>
      <c r="E235" s="109"/>
      <c r="F235" s="303"/>
      <c r="H235" s="580">
        <f t="shared" si="2"/>
        <v>0</v>
      </c>
      <c r="J235" s="55"/>
    </row>
    <row r="236" spans="1:15" x14ac:dyDescent="0.25">
      <c r="A236" s="1624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4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4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4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4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4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4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4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4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4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4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4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4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4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4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4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4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4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4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4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4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4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4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4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4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4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4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4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4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4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4"/>
      <c r="B267" s="579"/>
      <c r="C267" s="579"/>
      <c r="D267" s="303"/>
      <c r="F267" s="1748"/>
      <c r="H267" s="580">
        <f t="shared" si="2"/>
        <v>0</v>
      </c>
      <c r="J267" s="55"/>
    </row>
    <row r="268" spans="1:15" x14ac:dyDescent="0.25">
      <c r="A268" s="1624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4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4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4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4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4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4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4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4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4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4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4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4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4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4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4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4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4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4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4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4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4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4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4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4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4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4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4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4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4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4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4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4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4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4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4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4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4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4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4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4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4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4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4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4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4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4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4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4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4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4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4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4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4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4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4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4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4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4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4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4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4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4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4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4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4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4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4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4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4"/>
      <c r="B337" s="579"/>
      <c r="C337" s="579"/>
      <c r="D337" s="1471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4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4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4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4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4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4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4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4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4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4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4"/>
      <c r="B348" s="579"/>
      <c r="C348" s="579"/>
      <c r="D348" s="303"/>
      <c r="F348" s="303"/>
      <c r="H348" s="580">
        <f t="shared" si="2"/>
        <v>0</v>
      </c>
      <c r="J348" s="1787"/>
      <c r="K348" s="1788"/>
      <c r="M348" s="37"/>
      <c r="N348" s="37"/>
      <c r="O348" s="37"/>
    </row>
    <row r="349" spans="1:15" x14ac:dyDescent="0.25">
      <c r="A349" s="1624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4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4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4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4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4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4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4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4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4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4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4"/>
      <c r="B360" s="579"/>
      <c r="C360" s="579"/>
      <c r="D360" s="1471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4"/>
      <c r="B361" s="579"/>
      <c r="C361" s="579"/>
      <c r="D361" s="1471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4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4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4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4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4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4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4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4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4"/>
      <c r="B370" s="579"/>
      <c r="C370" s="579"/>
      <c r="D370" s="1471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4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4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4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4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4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4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4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4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4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4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4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4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4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4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4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4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4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4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4"/>
      <c r="B389" s="579"/>
      <c r="C389" s="579"/>
      <c r="D389" s="1471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4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4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4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4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4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4"/>
      <c r="B395" s="579"/>
      <c r="C395" s="579"/>
      <c r="D395" s="1471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4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4"/>
      <c r="B398" s="579"/>
      <c r="C398" s="579"/>
      <c r="D398" s="1471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4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4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4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4"/>
      <c r="B402" s="579"/>
      <c r="C402" s="579"/>
      <c r="D402" s="1471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4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4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4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4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4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4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4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4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4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4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4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4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4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4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4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4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4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4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4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4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4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4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4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4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4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4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4"/>
      <c r="B430" s="579"/>
      <c r="C430" s="579"/>
      <c r="D430" s="1471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4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4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4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4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4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4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4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4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4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4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4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4"/>
      <c r="B442" s="579"/>
      <c r="C442" s="579"/>
      <c r="D442" s="1471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4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4"/>
      <c r="B444" s="579"/>
      <c r="C444" s="579"/>
      <c r="D444" s="1471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4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4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4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4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4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4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4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4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4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4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4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4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4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4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4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4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4"/>
      <c r="B461" s="579"/>
      <c r="C461" s="579"/>
      <c r="D461" s="1471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4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4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4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4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4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4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4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4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4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4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4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4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4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4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4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4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4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4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4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4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0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0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0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4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4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4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4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4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4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4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4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4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4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4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4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4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4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4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4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4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4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4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4"/>
      <c r="B504" s="579"/>
      <c r="C504" s="579"/>
      <c r="D504" s="1471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4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4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4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1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1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1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2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1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3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2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4"/>
      <c r="B515" s="579"/>
      <c r="C515" s="579"/>
      <c r="D515" s="1789"/>
      <c r="E515" s="1790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1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2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1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3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2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1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3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2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1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3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2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1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3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2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1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3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2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1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3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2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31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3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2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31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3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2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31"/>
      <c r="B542" s="579"/>
      <c r="C542" s="579"/>
      <c r="D542" s="1471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3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2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31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3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2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31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3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2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1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3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2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1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3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2"/>
      <c r="B556" s="579"/>
      <c r="C556" s="579"/>
      <c r="D556" s="1555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1"/>
      <c r="B557" s="579"/>
      <c r="C557" s="579"/>
      <c r="D557" s="1555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3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2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1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3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2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1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3"/>
      <c r="B564" s="579"/>
      <c r="C564" s="579"/>
      <c r="D564" s="1555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4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4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4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4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4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4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4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4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4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4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4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4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4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4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4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4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4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4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4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4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4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4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4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4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4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4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4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1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1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1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1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1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1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91"/>
      <c r="C598" s="1791"/>
      <c r="F598" s="303"/>
      <c r="H598" s="139"/>
      <c r="I598" s="55"/>
      <c r="J598" s="55"/>
      <c r="O598" s="37"/>
    </row>
    <row r="599" spans="1:15" ht="15" x14ac:dyDescent="0.25">
      <c r="A599" s="712"/>
      <c r="B599" s="1791"/>
      <c r="C599" s="1791"/>
      <c r="F599" s="303"/>
      <c r="H599" s="139"/>
      <c r="I599" s="55"/>
      <c r="J599" s="55"/>
      <c r="O599" s="37"/>
    </row>
    <row r="600" spans="1:15" x14ac:dyDescent="0.25">
      <c r="A600" s="1628"/>
      <c r="B600" s="1556"/>
      <c r="C600" s="1556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17" t="e">
        <f>#REF!</f>
        <v>#REF!</v>
      </c>
      <c r="B601" s="2217"/>
      <c r="C601" s="2217"/>
      <c r="D601" s="2217"/>
      <c r="E601" s="2217"/>
      <c r="F601" s="2217"/>
      <c r="I601" s="55"/>
      <c r="J601" s="55"/>
      <c r="L601" s="37"/>
      <c r="M601" s="37"/>
      <c r="N601" s="37"/>
      <c r="O601" s="37"/>
    </row>
    <row r="602" spans="1:15" ht="35.25" thickBot="1" x14ac:dyDescent="0.35">
      <c r="A602" s="1625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8"/>
      <c r="B603" s="1556"/>
      <c r="C603" s="1556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8"/>
      <c r="B604" s="1556"/>
      <c r="C604" s="1556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8"/>
      <c r="B605" s="1556"/>
      <c r="C605" s="1556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8"/>
      <c r="B606" s="1556"/>
      <c r="C606" s="1556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8"/>
      <c r="B607" s="1554"/>
      <c r="C607" s="1554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8"/>
      <c r="B608" s="1556"/>
      <c r="C608" s="1556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5"/>
      <c r="B609" s="1473"/>
      <c r="C609" s="1473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9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9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9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9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9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9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9"/>
      <c r="B616" s="443"/>
      <c r="C616" s="443"/>
      <c r="D616" s="452" t="s">
        <v>61</v>
      </c>
      <c r="E616" s="2218">
        <f>E610-G610</f>
        <v>0</v>
      </c>
      <c r="F616" s="2219"/>
      <c r="G616" s="2220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9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9"/>
      <c r="B618" s="443"/>
      <c r="C618" s="443"/>
      <c r="D618" s="452"/>
      <c r="E618" s="2221" t="s">
        <v>52</v>
      </c>
      <c r="F618" s="2221"/>
      <c r="G618" s="2221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9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4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10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192" t="s">
        <v>59</v>
      </c>
      <c r="I1" s="2192"/>
      <c r="J1" s="2192"/>
      <c r="K1" s="2192"/>
      <c r="L1" s="2192"/>
      <c r="M1" s="2192"/>
      <c r="N1" s="21">
        <v>1</v>
      </c>
      <c r="O1" s="2222" t="s">
        <v>59</v>
      </c>
      <c r="P1" s="2222"/>
      <c r="Q1" s="2222"/>
      <c r="R1" s="2222"/>
      <c r="S1" s="2222"/>
      <c r="T1" s="2222"/>
      <c r="U1" s="21">
        <f>2</f>
        <v>2</v>
      </c>
      <c r="V1" s="2222" t="s">
        <v>59</v>
      </c>
      <c r="W1" s="2222"/>
      <c r="X1" s="2222"/>
      <c r="Y1" s="2222"/>
      <c r="Z1" s="2222"/>
      <c r="AA1" s="2222"/>
      <c r="AB1" s="21">
        <f>U1+1</f>
        <v>3</v>
      </c>
      <c r="AC1" s="2222" t="s">
        <v>59</v>
      </c>
      <c r="AD1" s="2222"/>
      <c r="AE1" s="2222"/>
      <c r="AF1" s="2222"/>
      <c r="AG1" s="2222"/>
      <c r="AH1" s="2222"/>
      <c r="AI1" s="21">
        <f>AB1+1</f>
        <v>4</v>
      </c>
      <c r="AJ1" s="2222" t="s">
        <v>59</v>
      </c>
      <c r="AK1" s="2222"/>
      <c r="AL1" s="2222"/>
      <c r="AM1" s="2222"/>
      <c r="AN1" s="2222"/>
      <c r="AO1" s="2222"/>
      <c r="AP1" s="21">
        <f>3+1</f>
        <v>4</v>
      </c>
      <c r="AQ1" s="2222" t="s">
        <v>59</v>
      </c>
      <c r="AR1" s="2222"/>
      <c r="AS1" s="2222"/>
      <c r="AT1" s="2222"/>
      <c r="AU1" s="2222"/>
      <c r="AV1" s="2222"/>
      <c r="AW1" s="21">
        <f>4+1</f>
        <v>5</v>
      </c>
      <c r="AX1" s="2222" t="s">
        <v>59</v>
      </c>
      <c r="AY1" s="2222"/>
      <c r="AZ1" s="2222"/>
      <c r="BA1" s="2222"/>
      <c r="BB1" s="2222"/>
      <c r="BC1" s="2222"/>
      <c r="BD1" s="21">
        <f>5+1</f>
        <v>6</v>
      </c>
      <c r="BE1" s="2192" t="s">
        <v>59</v>
      </c>
      <c r="BF1" s="2192"/>
      <c r="BG1" s="2192"/>
      <c r="BH1" s="2192"/>
      <c r="BI1" s="2192"/>
      <c r="BJ1" s="2192"/>
      <c r="BK1" s="21">
        <f>BD1+1</f>
        <v>7</v>
      </c>
      <c r="BL1" s="2192" t="s">
        <v>59</v>
      </c>
      <c r="BM1" s="2192"/>
      <c r="BN1" s="2192"/>
      <c r="BO1" s="2192"/>
      <c r="BP1" s="2192"/>
      <c r="BQ1" s="2192"/>
      <c r="BR1" s="21">
        <f>BK1+1</f>
        <v>8</v>
      </c>
      <c r="BS1" s="2192" t="s">
        <v>59</v>
      </c>
      <c r="BT1" s="2192"/>
      <c r="BU1" s="2192"/>
      <c r="BV1" s="2192"/>
      <c r="BW1" s="2192"/>
      <c r="BX1" s="2192"/>
      <c r="BY1" s="21">
        <f>BR1+1</f>
        <v>9</v>
      </c>
      <c r="BZ1" s="2192" t="s">
        <v>59</v>
      </c>
      <c r="CA1" s="2192"/>
      <c r="CB1" s="2192"/>
      <c r="CC1" s="2192"/>
      <c r="CD1" s="2192"/>
      <c r="CE1" s="2192"/>
      <c r="CF1" s="21">
        <f>BY1+1</f>
        <v>10</v>
      </c>
      <c r="CG1" s="2192" t="s">
        <v>59</v>
      </c>
      <c r="CH1" s="2192"/>
      <c r="CI1" s="2192"/>
      <c r="CJ1" s="2192"/>
      <c r="CK1" s="2192"/>
      <c r="CL1" s="2192"/>
      <c r="CN1" s="2192" t="s">
        <v>59</v>
      </c>
      <c r="CO1" s="2192"/>
      <c r="CP1" s="2192"/>
      <c r="CQ1" s="2192"/>
      <c r="CR1" s="2192"/>
      <c r="CS1" s="2192"/>
      <c r="CU1" s="2192" t="s">
        <v>59</v>
      </c>
      <c r="CV1" s="2192"/>
      <c r="CW1" s="2192"/>
      <c r="CX1" s="2192"/>
      <c r="CY1" s="2192"/>
      <c r="CZ1" s="2192"/>
      <c r="DB1" s="2192" t="s">
        <v>59</v>
      </c>
      <c r="DC1" s="2192"/>
      <c r="DD1" s="2192"/>
      <c r="DE1" s="2192"/>
      <c r="DF1" s="2192"/>
      <c r="DG1" s="2192"/>
      <c r="DI1" s="2192" t="s">
        <v>59</v>
      </c>
      <c r="DJ1" s="2192"/>
      <c r="DK1" s="2192"/>
      <c r="DL1" s="2192"/>
      <c r="DM1" s="2192"/>
      <c r="DN1" s="2192"/>
      <c r="DP1" s="2192" t="s">
        <v>59</v>
      </c>
      <c r="DQ1" s="2192"/>
      <c r="DR1" s="2192"/>
      <c r="DS1" s="2192"/>
      <c r="DT1" s="2192"/>
      <c r="DU1" s="2192"/>
      <c r="DW1" s="2192" t="s">
        <v>59</v>
      </c>
      <c r="DX1" s="2192"/>
      <c r="DY1" s="2192"/>
      <c r="DZ1" s="2192"/>
      <c r="EA1" s="2192"/>
      <c r="EB1" s="2192"/>
      <c r="ED1" s="2192" t="s">
        <v>59</v>
      </c>
      <c r="EE1" s="2192"/>
      <c r="EF1" s="2192"/>
      <c r="EG1" s="2192"/>
      <c r="EH1" s="2192"/>
      <c r="EI1" s="2192"/>
      <c r="EK1" s="2248" t="s">
        <v>59</v>
      </c>
      <c r="EL1" s="2248"/>
      <c r="EM1" s="2248"/>
      <c r="EN1" s="2248"/>
      <c r="EO1" s="2248"/>
      <c r="EP1" s="2248"/>
      <c r="ER1" s="2222" t="s">
        <v>59</v>
      </c>
      <c r="ES1" s="2222"/>
      <c r="ET1" s="2222"/>
      <c r="EU1" s="2222"/>
      <c r="EV1" s="2222"/>
      <c r="EW1" s="2222"/>
      <c r="EY1" s="2222" t="s">
        <v>59</v>
      </c>
      <c r="EZ1" s="2222"/>
      <c r="FA1" s="2222"/>
      <c r="FB1" s="2222"/>
      <c r="FC1" s="2222"/>
      <c r="FD1" s="2222"/>
      <c r="FF1" s="2192" t="s">
        <v>59</v>
      </c>
      <c r="FG1" s="2192"/>
      <c r="FH1" s="2192"/>
      <c r="FI1" s="2192"/>
      <c r="FJ1" s="2192"/>
      <c r="FK1" s="2192"/>
      <c r="FM1" s="2192" t="s">
        <v>59</v>
      </c>
      <c r="FN1" s="2192"/>
      <c r="FO1" s="2192"/>
      <c r="FP1" s="2192"/>
      <c r="FQ1" s="2192"/>
      <c r="FR1" s="2192"/>
      <c r="FS1" s="588"/>
      <c r="FT1" s="2192" t="s">
        <v>59</v>
      </c>
      <c r="FU1" s="2192"/>
      <c r="FV1" s="2192"/>
      <c r="FW1" s="2192"/>
      <c r="FX1" s="2192"/>
      <c r="FY1" s="2192"/>
      <c r="FZ1" s="21">
        <f>FS2+1</f>
        <v>23</v>
      </c>
      <c r="GA1" s="2222" t="s">
        <v>59</v>
      </c>
      <c r="GB1" s="2222"/>
      <c r="GC1" s="2222"/>
      <c r="GD1" s="2222"/>
      <c r="GE1" s="2222"/>
      <c r="GF1" s="2222"/>
      <c r="GG1" s="21">
        <f>FZ1+1</f>
        <v>24</v>
      </c>
      <c r="GH1" s="2192" t="s">
        <v>59</v>
      </c>
      <c r="GI1" s="2192"/>
      <c r="GJ1" s="2192"/>
      <c r="GK1" s="2192"/>
      <c r="GL1" s="2192"/>
      <c r="GM1" s="2192"/>
      <c r="GN1" s="21">
        <f>GG1+1</f>
        <v>25</v>
      </c>
      <c r="GO1" s="2222" t="s">
        <v>59</v>
      </c>
      <c r="GP1" s="2222"/>
      <c r="GQ1" s="2222"/>
      <c r="GR1" s="2222"/>
      <c r="GS1" s="2222"/>
      <c r="GT1" s="2222"/>
      <c r="GU1" s="21">
        <f>GN1+1</f>
        <v>26</v>
      </c>
      <c r="GV1" s="2222" t="s">
        <v>59</v>
      </c>
      <c r="GW1" s="2222"/>
      <c r="GX1" s="2222"/>
      <c r="GY1" s="2222"/>
      <c r="GZ1" s="2222"/>
      <c r="HA1" s="2222"/>
      <c r="HB1" s="21">
        <f>GU1+1</f>
        <v>27</v>
      </c>
      <c r="HC1" s="2192" t="s">
        <v>59</v>
      </c>
      <c r="HD1" s="2192"/>
      <c r="HE1" s="2192"/>
      <c r="HF1" s="2192"/>
      <c r="HG1" s="2192"/>
      <c r="HH1" s="2192"/>
      <c r="HI1" s="21">
        <f>HB1+1</f>
        <v>28</v>
      </c>
      <c r="HJ1" s="2222" t="s">
        <v>59</v>
      </c>
      <c r="HK1" s="2222"/>
      <c r="HL1" s="2222"/>
      <c r="HM1" s="2222"/>
      <c r="HN1" s="2222"/>
      <c r="HO1" s="2222"/>
      <c r="HP1" s="21">
        <f>HI1+1</f>
        <v>29</v>
      </c>
      <c r="HQ1" s="2192" t="s">
        <v>59</v>
      </c>
      <c r="HR1" s="2192"/>
      <c r="HS1" s="2192"/>
      <c r="HT1" s="2192"/>
      <c r="HU1" s="2192"/>
      <c r="HV1" s="2192"/>
      <c r="HW1" s="21">
        <f>HP1+1</f>
        <v>30</v>
      </c>
      <c r="HX1" s="2192" t="s">
        <v>59</v>
      </c>
      <c r="HY1" s="2192"/>
      <c r="HZ1" s="2192"/>
      <c r="IA1" s="2192"/>
      <c r="IB1" s="2192"/>
      <c r="IC1" s="2192"/>
      <c r="ID1" s="21">
        <f>HW1+1</f>
        <v>31</v>
      </c>
      <c r="IE1" s="2192" t="s">
        <v>59</v>
      </c>
      <c r="IF1" s="2192"/>
      <c r="IG1" s="2192"/>
      <c r="IH1" s="2192"/>
      <c r="II1" s="2192"/>
      <c r="IJ1" s="2192"/>
      <c r="IK1" s="1739"/>
      <c r="IL1" s="2192" t="s">
        <v>59</v>
      </c>
      <c r="IM1" s="2192"/>
      <c r="IN1" s="2192"/>
      <c r="IO1" s="2192"/>
      <c r="IP1" s="2192"/>
      <c r="IQ1" s="2192"/>
      <c r="IS1" s="2192" t="s">
        <v>59</v>
      </c>
      <c r="IT1" s="2192"/>
      <c r="IU1" s="2192"/>
      <c r="IV1" s="2192"/>
      <c r="IW1" s="2192"/>
      <c r="IX1" s="2192"/>
      <c r="IZ1" s="2192" t="s">
        <v>59</v>
      </c>
      <c r="JA1" s="2192"/>
      <c r="JB1" s="2192"/>
      <c r="JC1" s="2192"/>
      <c r="JD1" s="2192"/>
      <c r="JE1" s="2192"/>
      <c r="JG1" s="2222" t="s">
        <v>59</v>
      </c>
      <c r="JH1" s="2222"/>
      <c r="JI1" s="2222"/>
      <c r="JJ1" s="2222"/>
      <c r="JK1" s="2222"/>
      <c r="JL1" s="2222"/>
      <c r="JN1" s="2222" t="s">
        <v>59</v>
      </c>
      <c r="JO1" s="2222"/>
      <c r="JP1" s="2222"/>
      <c r="JQ1" s="2222"/>
      <c r="JR1" s="2222"/>
      <c r="JS1" s="2222"/>
      <c r="JU1" s="2192" t="s">
        <v>59</v>
      </c>
      <c r="JV1" s="2192"/>
      <c r="JW1" s="2192"/>
      <c r="JX1" s="2192"/>
      <c r="JY1" s="2192"/>
      <c r="JZ1" s="2192"/>
      <c r="KB1" s="2222" t="s">
        <v>59</v>
      </c>
      <c r="KC1" s="2222"/>
      <c r="KD1" s="2222"/>
      <c r="KE1" s="2222"/>
      <c r="KF1" s="2222"/>
      <c r="KG1" s="2222"/>
      <c r="KI1" s="2192" t="s">
        <v>59</v>
      </c>
      <c r="KJ1" s="2192"/>
      <c r="KK1" s="2192"/>
      <c r="KL1" s="2192"/>
      <c r="KM1" s="2192"/>
      <c r="KN1" s="2192"/>
      <c r="KP1" s="2222" t="s">
        <v>59</v>
      </c>
      <c r="KQ1" s="2222"/>
      <c r="KR1" s="2222"/>
      <c r="KS1" s="2222"/>
      <c r="KT1" s="2222"/>
      <c r="KU1" s="2222"/>
      <c r="KW1" s="2222" t="s">
        <v>59</v>
      </c>
      <c r="KX1" s="2222"/>
      <c r="KY1" s="2222"/>
      <c r="KZ1" s="2222"/>
      <c r="LA1" s="2222"/>
      <c r="LB1" s="2222"/>
      <c r="LD1" s="2192" t="s">
        <v>59</v>
      </c>
      <c r="LE1" s="2192"/>
      <c r="LF1" s="2192"/>
      <c r="LG1" s="2192"/>
      <c r="LH1" s="2192"/>
      <c r="LI1" s="2192"/>
      <c r="LK1" s="2192" t="s">
        <v>59</v>
      </c>
      <c r="LL1" s="2192"/>
      <c r="LM1" s="2192"/>
      <c r="LN1" s="2192"/>
      <c r="LO1" s="2192"/>
      <c r="LP1" s="2192"/>
      <c r="LR1" s="2222" t="s">
        <v>59</v>
      </c>
      <c r="LS1" s="2222"/>
      <c r="LT1" s="2222"/>
      <c r="LU1" s="2222"/>
      <c r="LV1" s="2222"/>
      <c r="LW1" s="2222"/>
      <c r="LY1" s="2222" t="s">
        <v>59</v>
      </c>
      <c r="LZ1" s="2222"/>
      <c r="MA1" s="2222"/>
      <c r="MB1" s="2222"/>
      <c r="MC1" s="2222"/>
      <c r="MD1" s="2222"/>
      <c r="MF1" s="2192" t="s">
        <v>59</v>
      </c>
      <c r="MG1" s="2192"/>
      <c r="MH1" s="2192"/>
      <c r="MI1" s="2192"/>
      <c r="MJ1" s="2192"/>
      <c r="MK1" s="2192"/>
      <c r="MM1" s="2222" t="s">
        <v>59</v>
      </c>
      <c r="MN1" s="2222"/>
      <c r="MO1" s="2222"/>
      <c r="MP1" s="2222"/>
      <c r="MQ1" s="2222"/>
      <c r="MR1" s="2222"/>
      <c r="MT1" s="2222" t="s">
        <v>59</v>
      </c>
      <c r="MU1" s="2222"/>
      <c r="MV1" s="2222"/>
      <c r="MW1" s="2222"/>
      <c r="MX1" s="2222"/>
      <c r="MY1" s="2222"/>
      <c r="NA1" s="2222" t="s">
        <v>59</v>
      </c>
      <c r="NB1" s="2222"/>
      <c r="NC1" s="2222"/>
      <c r="ND1" s="2222"/>
      <c r="NE1" s="2222"/>
      <c r="NF1" s="2222"/>
      <c r="NH1" s="2192" t="s">
        <v>59</v>
      </c>
      <c r="NI1" s="2192"/>
      <c r="NJ1" s="2192"/>
      <c r="NK1" s="2192"/>
      <c r="NL1" s="2192"/>
      <c r="NM1" s="2192"/>
      <c r="NO1" s="2192" t="s">
        <v>59</v>
      </c>
      <c r="NP1" s="2192"/>
      <c r="NQ1" s="2192"/>
      <c r="NR1" s="2192"/>
      <c r="NS1" s="2192"/>
      <c r="NT1" s="2192"/>
      <c r="NV1" s="2192" t="s">
        <v>59</v>
      </c>
      <c r="NW1" s="2192"/>
      <c r="NX1" s="2192"/>
      <c r="NY1" s="2192"/>
      <c r="NZ1" s="2192"/>
      <c r="OA1" s="2192"/>
      <c r="OC1" s="2222" t="s">
        <v>59</v>
      </c>
      <c r="OD1" s="2222"/>
      <c r="OE1" s="2222"/>
      <c r="OF1" s="2222"/>
      <c r="OG1" s="2222"/>
      <c r="OH1" s="2222"/>
      <c r="OJ1" s="2192" t="s">
        <v>59</v>
      </c>
      <c r="OK1" s="2192"/>
      <c r="OL1" s="2192"/>
      <c r="OM1" s="2192"/>
      <c r="ON1" s="2192"/>
      <c r="OO1" s="2192"/>
      <c r="OQ1" s="2222" t="s">
        <v>59</v>
      </c>
      <c r="OR1" s="2222"/>
      <c r="OS1" s="2222"/>
      <c r="OT1" s="2222"/>
      <c r="OU1" s="2222"/>
      <c r="OV1" s="2222"/>
      <c r="OX1" s="2192" t="s">
        <v>59</v>
      </c>
      <c r="OY1" s="2192"/>
      <c r="OZ1" s="2192"/>
      <c r="PA1" s="2192"/>
      <c r="PB1" s="2192"/>
      <c r="PC1" s="2192"/>
      <c r="PE1" s="2192" t="s">
        <v>59</v>
      </c>
      <c r="PF1" s="2192"/>
      <c r="PG1" s="2192"/>
      <c r="PH1" s="2192"/>
      <c r="PI1" s="2192"/>
      <c r="PJ1" s="2192"/>
      <c r="PL1" s="2192" t="s">
        <v>59</v>
      </c>
      <c r="PM1" s="2192"/>
      <c r="PN1" s="2192"/>
      <c r="PO1" s="2192"/>
      <c r="PP1" s="2192"/>
      <c r="PQ1" s="2192"/>
      <c r="PS1" s="2192" t="s">
        <v>59</v>
      </c>
      <c r="PT1" s="2192"/>
      <c r="PU1" s="2192"/>
      <c r="PV1" s="2192"/>
      <c r="PW1" s="2192"/>
      <c r="PX1" s="2192"/>
      <c r="PZ1" s="2192" t="s">
        <v>59</v>
      </c>
      <c r="QA1" s="2192"/>
      <c r="QB1" s="2192"/>
      <c r="QC1" s="2192"/>
      <c r="QD1" s="2192"/>
      <c r="QE1" s="2192"/>
      <c r="QG1" s="2192" t="s">
        <v>59</v>
      </c>
      <c r="QH1" s="2192"/>
      <c r="QI1" s="2192"/>
      <c r="QJ1" s="2192"/>
      <c r="QK1" s="2192"/>
      <c r="QL1" s="2192"/>
      <c r="QN1" s="2192" t="s">
        <v>59</v>
      </c>
      <c r="QO1" s="2192"/>
      <c r="QP1" s="2192"/>
      <c r="QQ1" s="2192"/>
      <c r="QR1" s="2192"/>
      <c r="QS1" s="2192"/>
      <c r="QU1" s="2222" t="s">
        <v>59</v>
      </c>
      <c r="QV1" s="2222"/>
      <c r="QW1" s="2222"/>
      <c r="QX1" s="2222"/>
      <c r="QY1" s="2222"/>
      <c r="QZ1" s="2222"/>
      <c r="RB1" s="2192" t="s">
        <v>59</v>
      </c>
      <c r="RC1" s="2192"/>
      <c r="RD1" s="2192"/>
      <c r="RE1" s="2192"/>
      <c r="RF1" s="2192"/>
      <c r="RG1" s="2192"/>
      <c r="RI1" s="2222" t="s">
        <v>59</v>
      </c>
      <c r="RJ1" s="2222"/>
      <c r="RK1" s="2222"/>
      <c r="RL1" s="2222"/>
      <c r="RM1" s="2222"/>
      <c r="RN1" s="2222"/>
      <c r="RP1" s="2222" t="s">
        <v>59</v>
      </c>
      <c r="RQ1" s="2222"/>
      <c r="RR1" s="2222"/>
      <c r="RS1" s="2222"/>
      <c r="RT1" s="2222"/>
      <c r="RU1" s="2222"/>
      <c r="RW1" s="2222" t="s">
        <v>59</v>
      </c>
      <c r="RX1" s="2222"/>
      <c r="RY1" s="2222"/>
      <c r="RZ1" s="2222"/>
      <c r="SA1" s="2222"/>
      <c r="SB1" s="2222"/>
      <c r="SD1" s="2192" t="s">
        <v>59</v>
      </c>
      <c r="SE1" s="2192"/>
      <c r="SF1" s="2192"/>
      <c r="SG1" s="2192"/>
      <c r="SH1" s="2192"/>
      <c r="SI1" s="2192"/>
      <c r="SK1" s="2192" t="s">
        <v>59</v>
      </c>
      <c r="SL1" s="2192"/>
      <c r="SM1" s="2192"/>
      <c r="SN1" s="2192"/>
      <c r="SO1" s="2192"/>
      <c r="SP1" s="2192"/>
      <c r="SR1" s="2192" t="s">
        <v>59</v>
      </c>
      <c r="SS1" s="2192"/>
      <c r="ST1" s="2192"/>
      <c r="SU1" s="2192"/>
      <c r="SV1" s="2192"/>
      <c r="SW1" s="2192"/>
      <c r="SY1" s="2222" t="s">
        <v>59</v>
      </c>
      <c r="SZ1" s="2222"/>
      <c r="TA1" s="2222"/>
      <c r="TB1" s="2222"/>
      <c r="TC1" s="2222"/>
      <c r="TD1" s="2222"/>
      <c r="TF1" s="2192" t="s">
        <v>59</v>
      </c>
      <c r="TG1" s="2192"/>
      <c r="TH1" s="2192"/>
      <c r="TI1" s="2192"/>
      <c r="TJ1" s="2192"/>
      <c r="TK1" s="2192"/>
      <c r="TM1" s="2192" t="s">
        <v>59</v>
      </c>
      <c r="TN1" s="2192"/>
      <c r="TO1" s="2192"/>
      <c r="TP1" s="2192"/>
      <c r="TQ1" s="2192"/>
      <c r="TR1" s="2192"/>
      <c r="TT1" s="2192" t="s">
        <v>59</v>
      </c>
      <c r="TU1" s="2192"/>
      <c r="TV1" s="2192"/>
      <c r="TW1" s="2192"/>
      <c r="TX1" s="2192"/>
      <c r="TY1" s="2192"/>
      <c r="UA1" s="2192" t="s">
        <v>59</v>
      </c>
      <c r="UB1" s="2192"/>
      <c r="UC1" s="2192"/>
      <c r="UD1" s="2192"/>
      <c r="UE1" s="2192"/>
      <c r="UF1" s="2192"/>
      <c r="UH1" s="2192" t="s">
        <v>59</v>
      </c>
      <c r="UI1" s="2192"/>
      <c r="UJ1" s="2192"/>
      <c r="UK1" s="2192"/>
      <c r="UL1" s="2192"/>
      <c r="UM1" s="2192"/>
      <c r="UO1" s="2222" t="s">
        <v>59</v>
      </c>
      <c r="UP1" s="2222"/>
      <c r="UQ1" s="2222"/>
      <c r="UR1" s="2222"/>
      <c r="US1" s="2222"/>
      <c r="UT1" s="2222"/>
      <c r="UV1" s="2192" t="s">
        <v>59</v>
      </c>
      <c r="UW1" s="2192"/>
      <c r="UX1" s="2192"/>
      <c r="UY1" s="2192"/>
      <c r="UZ1" s="2192"/>
      <c r="VA1" s="2192"/>
      <c r="VC1" s="2192" t="s">
        <v>59</v>
      </c>
      <c r="VD1" s="2192"/>
      <c r="VE1" s="2192"/>
      <c r="VF1" s="2192"/>
      <c r="VG1" s="2192"/>
      <c r="VH1" s="2192"/>
      <c r="VJ1" s="2222" t="s">
        <v>59</v>
      </c>
      <c r="VK1" s="2222"/>
      <c r="VL1" s="2222"/>
      <c r="VM1" s="2222"/>
      <c r="VN1" s="2222"/>
      <c r="VO1" s="2222"/>
      <c r="VQ1" s="2192" t="s">
        <v>59</v>
      </c>
      <c r="VR1" s="2192"/>
      <c r="VS1" s="2192"/>
      <c r="VT1" s="2192"/>
      <c r="VU1" s="2192"/>
      <c r="VV1" s="2192"/>
      <c r="VX1" s="2222" t="s">
        <v>59</v>
      </c>
      <c r="VY1" s="2222"/>
      <c r="VZ1" s="2222"/>
      <c r="WA1" s="2222"/>
      <c r="WB1" s="2222"/>
      <c r="WC1" s="2222"/>
      <c r="WE1" s="2192" t="s">
        <v>59</v>
      </c>
      <c r="WF1" s="2192"/>
      <c r="WG1" s="2192"/>
      <c r="WH1" s="2192"/>
      <c r="WI1" s="2192"/>
      <c r="WJ1" s="2192"/>
      <c r="WL1" s="2192" t="s">
        <v>59</v>
      </c>
      <c r="WM1" s="2192"/>
      <c r="WN1" s="2192"/>
      <c r="WO1" s="2192"/>
      <c r="WP1" s="2192"/>
      <c r="WQ1" s="2192"/>
      <c r="WS1" s="2222" t="s">
        <v>59</v>
      </c>
      <c r="WT1" s="2222"/>
      <c r="WU1" s="2222"/>
      <c r="WV1" s="2222"/>
      <c r="WW1" s="2222"/>
      <c r="WX1" s="2222"/>
      <c r="WZ1" s="2222" t="s">
        <v>59</v>
      </c>
      <c r="XA1" s="2222"/>
      <c r="XB1" s="2222"/>
      <c r="XC1" s="2222"/>
      <c r="XD1" s="2222"/>
      <c r="XE1" s="2222"/>
      <c r="XG1" s="2222" t="s">
        <v>59</v>
      </c>
      <c r="XH1" s="2222"/>
      <c r="XI1" s="2222"/>
      <c r="XJ1" s="2222"/>
      <c r="XK1" s="2222"/>
      <c r="XL1" s="2222"/>
      <c r="XN1" s="2222" t="s">
        <v>59</v>
      </c>
      <c r="XO1" s="2222"/>
      <c r="XP1" s="2222"/>
      <c r="XQ1" s="2222"/>
      <c r="XR1" s="2222"/>
      <c r="XS1" s="2222"/>
      <c r="XU1" s="2192" t="s">
        <v>59</v>
      </c>
      <c r="XV1" s="2192"/>
      <c r="XW1" s="2192"/>
      <c r="XX1" s="2192"/>
      <c r="XY1" s="2192"/>
      <c r="XZ1" s="2192"/>
      <c r="YB1" s="2222" t="s">
        <v>59</v>
      </c>
      <c r="YC1" s="2222"/>
      <c r="YD1" s="2222"/>
      <c r="YE1" s="2222"/>
      <c r="YF1" s="2222"/>
      <c r="YG1" s="2222"/>
      <c r="YI1" s="2192" t="s">
        <v>59</v>
      </c>
      <c r="YJ1" s="2192"/>
      <c r="YK1" s="2192"/>
      <c r="YL1" s="2192"/>
      <c r="YM1" s="2192"/>
      <c r="YN1" s="2192"/>
      <c r="YP1" s="2192" t="s">
        <v>59</v>
      </c>
      <c r="YQ1" s="2192"/>
      <c r="YR1" s="2192"/>
      <c r="YS1" s="2192"/>
      <c r="YT1" s="2192"/>
      <c r="YU1" s="2192"/>
      <c r="YW1" s="2192" t="s">
        <v>59</v>
      </c>
      <c r="YX1" s="2192"/>
      <c r="YY1" s="2192"/>
      <c r="YZ1" s="2192"/>
      <c r="ZA1" s="2192"/>
      <c r="ZB1" s="2192"/>
      <c r="ZD1" s="2222" t="s">
        <v>59</v>
      </c>
      <c r="ZE1" s="2222"/>
      <c r="ZF1" s="2222"/>
      <c r="ZG1" s="2222"/>
      <c r="ZH1" s="2222"/>
      <c r="ZI1" s="2222"/>
      <c r="ZK1" s="2222" t="s">
        <v>59</v>
      </c>
      <c r="ZL1" s="2222"/>
      <c r="ZM1" s="2222"/>
      <c r="ZN1" s="2222"/>
      <c r="ZO1" s="2222"/>
      <c r="ZP1" s="2222"/>
      <c r="ZR1" s="2192" t="s">
        <v>59</v>
      </c>
      <c r="ZS1" s="2192"/>
      <c r="ZT1" s="2192"/>
      <c r="ZU1" s="2192"/>
      <c r="ZV1" s="2192"/>
      <c r="ZW1" s="2192"/>
      <c r="ZY1" s="2222" t="s">
        <v>59</v>
      </c>
      <c r="ZZ1" s="2222"/>
      <c r="AAA1" s="2222"/>
      <c r="AAB1" s="2222"/>
      <c r="AAC1" s="2222"/>
      <c r="AAD1" s="2222"/>
      <c r="AAF1" s="2192" t="s">
        <v>59</v>
      </c>
      <c r="AAG1" s="2192"/>
      <c r="AAH1" s="2192"/>
      <c r="AAI1" s="2192"/>
      <c r="AAJ1" s="2192"/>
      <c r="AAK1" s="2192"/>
      <c r="AAM1" s="2222" t="s">
        <v>59</v>
      </c>
      <c r="AAN1" s="2222"/>
      <c r="AAO1" s="2222"/>
      <c r="AAP1" s="2222"/>
      <c r="AAQ1" s="2222"/>
      <c r="AAR1" s="2222"/>
      <c r="AAT1" s="2222" t="s">
        <v>59</v>
      </c>
      <c r="AAU1" s="2222"/>
      <c r="AAV1" s="2222"/>
      <c r="AAW1" s="2222"/>
      <c r="AAX1" s="2222"/>
      <c r="AAY1" s="2222"/>
      <c r="ABA1" s="2222" t="s">
        <v>59</v>
      </c>
      <c r="ABB1" s="2222"/>
      <c r="ABC1" s="2222"/>
      <c r="ABD1" s="2222"/>
      <c r="ABE1" s="2222"/>
      <c r="ABF1" s="2222"/>
      <c r="ABH1" s="2192" t="s">
        <v>59</v>
      </c>
      <c r="ABI1" s="2192"/>
      <c r="ABJ1" s="2192"/>
      <c r="ABK1" s="2192"/>
      <c r="ABL1" s="2192"/>
      <c r="ABM1" s="2192"/>
      <c r="ABO1" s="2222" t="s">
        <v>59</v>
      </c>
      <c r="ABP1" s="2222"/>
      <c r="ABQ1" s="2222"/>
      <c r="ABR1" s="2222"/>
      <c r="ABS1" s="2222"/>
      <c r="ABT1" s="2222"/>
      <c r="ABV1" s="2192" t="s">
        <v>59</v>
      </c>
      <c r="ABW1" s="2192"/>
      <c r="ABX1" s="2192"/>
      <c r="ABY1" s="2192"/>
      <c r="ABZ1" s="2192"/>
      <c r="ACA1" s="2192"/>
      <c r="ACC1" s="2192" t="s">
        <v>59</v>
      </c>
      <c r="ACD1" s="2192"/>
      <c r="ACE1" s="2192"/>
      <c r="ACF1" s="2192"/>
      <c r="ACG1" s="2192"/>
      <c r="ACH1" s="2192"/>
      <c r="ACJ1" s="2251" t="s">
        <v>59</v>
      </c>
      <c r="ACK1" s="2251"/>
      <c r="ACL1" s="2251"/>
      <c r="ACM1" s="2251"/>
      <c r="ACN1" s="2251"/>
      <c r="ACO1" s="2251"/>
      <c r="ACQ1" s="2249" t="s">
        <v>59</v>
      </c>
      <c r="ACR1" s="2249"/>
      <c r="ACS1" s="2249"/>
      <c r="ACT1" s="2249"/>
      <c r="ACU1" s="2249"/>
      <c r="ACV1" s="2249"/>
      <c r="ACX1" s="2249" t="s">
        <v>59</v>
      </c>
      <c r="ACY1" s="2249"/>
      <c r="ACZ1" s="2249"/>
      <c r="ADA1" s="2249"/>
      <c r="ADB1" s="2249"/>
      <c r="ADC1" s="2249"/>
      <c r="ADE1" s="2192" t="s">
        <v>59</v>
      </c>
      <c r="ADF1" s="2192"/>
      <c r="ADG1" s="2192"/>
      <c r="ADH1" s="2192"/>
      <c r="ADI1" s="2192"/>
      <c r="ADJ1" s="2192"/>
      <c r="ADL1" s="2222" t="s">
        <v>59</v>
      </c>
      <c r="ADM1" s="2222"/>
      <c r="ADN1" s="2222"/>
      <c r="ADO1" s="2222"/>
      <c r="ADP1" s="2222"/>
      <c r="ADQ1" s="2222"/>
      <c r="ADS1" s="2192" t="s">
        <v>59</v>
      </c>
      <c r="ADT1" s="2192"/>
      <c r="ADU1" s="2192"/>
      <c r="ADV1" s="2192"/>
      <c r="ADW1" s="2192"/>
      <c r="ADX1" s="2192"/>
      <c r="ADZ1" s="2222" t="s">
        <v>59</v>
      </c>
      <c r="AEA1" s="2222"/>
      <c r="AEB1" s="2222"/>
      <c r="AEC1" s="2222"/>
      <c r="AED1" s="2222"/>
      <c r="AEE1" s="2222"/>
      <c r="AEG1" s="2192" t="s">
        <v>59</v>
      </c>
      <c r="AEH1" s="2192"/>
      <c r="AEI1" s="2192"/>
      <c r="AEJ1" s="2192"/>
      <c r="AEK1" s="2192"/>
      <c r="AEL1" s="2192"/>
      <c r="AEN1" s="2222" t="s">
        <v>59</v>
      </c>
      <c r="AEO1" s="2222"/>
      <c r="AEP1" s="2222"/>
      <c r="AEQ1" s="2222"/>
      <c r="AER1" s="2222"/>
      <c r="AES1" s="2222"/>
      <c r="AEU1" s="2192" t="s">
        <v>59</v>
      </c>
      <c r="AEV1" s="2192"/>
      <c r="AEW1" s="2192"/>
      <c r="AEX1" s="2192"/>
      <c r="AEY1" s="2192"/>
      <c r="AEZ1" s="2192"/>
      <c r="AFB1" s="2192" t="s">
        <v>59</v>
      </c>
      <c r="AFC1" s="2192"/>
      <c r="AFD1" s="2192"/>
      <c r="AFE1" s="2192"/>
      <c r="AFF1" s="2192"/>
      <c r="AFG1" s="2192"/>
      <c r="AFI1" s="2222" t="s">
        <v>59</v>
      </c>
      <c r="AFJ1" s="2222"/>
      <c r="AFK1" s="2222"/>
      <c r="AFL1" s="2222"/>
      <c r="AFM1" s="2222"/>
      <c r="AFN1" s="2222"/>
      <c r="AFP1" s="2222" t="s">
        <v>59</v>
      </c>
      <c r="AFQ1" s="2222"/>
      <c r="AFR1" s="2222"/>
      <c r="AFS1" s="2222"/>
      <c r="AFT1" s="2222"/>
      <c r="AFU1" s="2222"/>
      <c r="AFW1" s="2222" t="s">
        <v>59</v>
      </c>
      <c r="AFX1" s="2222"/>
      <c r="AFY1" s="2222"/>
      <c r="AFZ1" s="2222"/>
      <c r="AGA1" s="2222"/>
      <c r="AGB1" s="2222"/>
      <c r="AGD1" s="2192" t="s">
        <v>59</v>
      </c>
      <c r="AGE1" s="2192"/>
      <c r="AGF1" s="2192"/>
      <c r="AGG1" s="2192"/>
      <c r="AGH1" s="2192"/>
      <c r="AGI1" s="2192"/>
      <c r="AGK1" s="2192" t="s">
        <v>59</v>
      </c>
      <c r="AGL1" s="2192"/>
      <c r="AGM1" s="2192"/>
      <c r="AGN1" s="2192"/>
      <c r="AGO1" s="2192"/>
      <c r="AGP1" s="2192"/>
      <c r="AGR1" s="2192" t="s">
        <v>59</v>
      </c>
      <c r="AGS1" s="2192"/>
      <c r="AGT1" s="2192"/>
      <c r="AGU1" s="2192"/>
      <c r="AGV1" s="2192"/>
      <c r="AGW1" s="2192"/>
      <c r="AGY1" s="2222" t="s">
        <v>59</v>
      </c>
      <c r="AGZ1" s="2222"/>
      <c r="AHA1" s="2222"/>
      <c r="AHB1" s="2222"/>
      <c r="AHC1" s="2222"/>
      <c r="AHD1" s="2222"/>
      <c r="AHF1" s="2222" t="s">
        <v>59</v>
      </c>
      <c r="AHG1" s="2222"/>
      <c r="AHH1" s="2222"/>
      <c r="AHI1" s="2222"/>
      <c r="AHJ1" s="2222"/>
      <c r="AHK1" s="2222"/>
      <c r="AHM1" s="2192" t="s">
        <v>59</v>
      </c>
      <c r="AHN1" s="2192"/>
      <c r="AHO1" s="2192"/>
      <c r="AHP1" s="2192"/>
      <c r="AHQ1" s="2192"/>
      <c r="AHR1" s="2192"/>
      <c r="AHT1" s="2192" t="s">
        <v>59</v>
      </c>
      <c r="AHU1" s="2192"/>
      <c r="AHV1" s="2192"/>
      <c r="AHW1" s="2192"/>
      <c r="AHX1" s="2192"/>
      <c r="AHY1" s="2192"/>
      <c r="AIA1" s="2192" t="s">
        <v>59</v>
      </c>
      <c r="AIB1" s="2192"/>
      <c r="AIC1" s="2192"/>
      <c r="AID1" s="2192"/>
      <c r="AIE1" s="2192"/>
      <c r="AIF1" s="2192"/>
      <c r="AIH1" s="2192" t="s">
        <v>59</v>
      </c>
      <c r="AII1" s="2192"/>
      <c r="AIJ1" s="2192"/>
      <c r="AIK1" s="2192"/>
      <c r="AIL1" s="2192"/>
      <c r="AIM1" s="2192"/>
      <c r="AIO1" s="2192" t="s">
        <v>59</v>
      </c>
      <c r="AIP1" s="2192"/>
      <c r="AIQ1" s="2192"/>
      <c r="AIR1" s="2192"/>
      <c r="AIS1" s="2192"/>
      <c r="AIT1" s="2192"/>
      <c r="AIV1" s="2192" t="s">
        <v>59</v>
      </c>
      <c r="AIW1" s="2192"/>
      <c r="AIX1" s="2192"/>
      <c r="AIY1" s="2192"/>
      <c r="AIZ1" s="2192"/>
      <c r="AJA1" s="2192"/>
      <c r="AJC1" s="2222" t="s">
        <v>59</v>
      </c>
      <c r="AJD1" s="2222"/>
      <c r="AJE1" s="2222"/>
      <c r="AJF1" s="2222"/>
      <c r="AJG1" s="2222"/>
      <c r="AJH1" s="2222"/>
      <c r="AJJ1" s="2192" t="s">
        <v>59</v>
      </c>
      <c r="AJK1" s="2192"/>
      <c r="AJL1" s="2192"/>
      <c r="AJM1" s="2192"/>
      <c r="AJN1" s="2192"/>
      <c r="AJO1" s="2192"/>
      <c r="AJQ1" s="2192" t="s">
        <v>59</v>
      </c>
      <c r="AJR1" s="2192"/>
      <c r="AJS1" s="2192"/>
      <c r="AJT1" s="2192"/>
      <c r="AJU1" s="2192"/>
      <c r="AJV1" s="2192"/>
      <c r="AJX1" s="2192" t="s">
        <v>59</v>
      </c>
      <c r="AJY1" s="2192"/>
      <c r="AJZ1" s="2192"/>
      <c r="AKA1" s="2192"/>
      <c r="AKB1" s="2192"/>
      <c r="AKC1" s="2192"/>
      <c r="AKE1" s="2192" t="s">
        <v>59</v>
      </c>
      <c r="AKF1" s="2192"/>
      <c r="AKG1" s="2192"/>
      <c r="AKH1" s="2192"/>
      <c r="AKI1" s="2192"/>
      <c r="AKJ1" s="2192"/>
      <c r="AKL1" s="2192" t="s">
        <v>59</v>
      </c>
      <c r="AKM1" s="2192"/>
      <c r="AKN1" s="2192"/>
      <c r="AKO1" s="2192"/>
      <c r="AKP1" s="2192"/>
      <c r="AKQ1" s="2192"/>
      <c r="AKS1" s="2192" t="s">
        <v>59</v>
      </c>
      <c r="AKT1" s="2192"/>
      <c r="AKU1" s="2192"/>
      <c r="AKV1" s="2192"/>
      <c r="AKW1" s="2192"/>
      <c r="AKX1" s="2192"/>
      <c r="AKZ1" s="2222" t="s">
        <v>59</v>
      </c>
      <c r="ALA1" s="2222"/>
      <c r="ALB1" s="2222"/>
      <c r="ALC1" s="2222"/>
      <c r="ALD1" s="2222"/>
      <c r="ALE1" s="2222"/>
      <c r="ALG1" s="2192" t="s">
        <v>59</v>
      </c>
      <c r="ALH1" s="2192"/>
      <c r="ALI1" s="2192"/>
      <c r="ALJ1" s="2192"/>
      <c r="ALK1" s="2192"/>
      <c r="ALL1" s="2192"/>
      <c r="ALN1" s="2192" t="s">
        <v>59</v>
      </c>
      <c r="ALO1" s="2192"/>
      <c r="ALP1" s="2192"/>
      <c r="ALQ1" s="2192"/>
      <c r="ALR1" s="2192"/>
      <c r="ALS1" s="2192"/>
      <c r="ALU1" s="2222" t="s">
        <v>59</v>
      </c>
      <c r="ALV1" s="2222"/>
      <c r="ALW1" s="2222"/>
      <c r="ALX1" s="2222"/>
      <c r="ALY1" s="2222"/>
      <c r="ALZ1" s="2222"/>
      <c r="AMB1" s="2192" t="s">
        <v>59</v>
      </c>
      <c r="AMC1" s="2192"/>
      <c r="AMD1" s="2192"/>
      <c r="AME1" s="2192"/>
      <c r="AMF1" s="2192"/>
      <c r="AMG1" s="2192"/>
      <c r="AMI1" s="2192" t="s">
        <v>59</v>
      </c>
      <c r="AMJ1" s="2192"/>
      <c r="AMK1" s="2192"/>
      <c r="AML1" s="2192"/>
      <c r="AMM1" s="2192"/>
      <c r="AMN1" s="2192"/>
      <c r="AMP1" s="2192" t="s">
        <v>59</v>
      </c>
      <c r="AMQ1" s="2192"/>
      <c r="AMR1" s="2192"/>
      <c r="AMS1" s="2192"/>
      <c r="AMT1" s="2192"/>
      <c r="AMU1" s="2192"/>
      <c r="AMW1" s="2222" t="s">
        <v>59</v>
      </c>
      <c r="AMX1" s="2222"/>
      <c r="AMY1" s="2222"/>
      <c r="AMZ1" s="2222"/>
      <c r="ANA1" s="2222"/>
      <c r="ANB1" s="2222"/>
      <c r="AND1" s="2222" t="s">
        <v>59</v>
      </c>
      <c r="ANE1" s="2222"/>
      <c r="ANF1" s="2222"/>
      <c r="ANG1" s="2222"/>
      <c r="ANH1" s="2222"/>
      <c r="ANI1" s="2222"/>
      <c r="ANK1" s="2192" t="s">
        <v>59</v>
      </c>
      <c r="ANL1" s="2192"/>
      <c r="ANM1" s="2192"/>
      <c r="ANN1" s="2192"/>
      <c r="ANO1" s="2192"/>
      <c r="ANP1" s="2192"/>
      <c r="ANR1" s="2192" t="s">
        <v>59</v>
      </c>
      <c r="ANS1" s="2192"/>
      <c r="ANT1" s="2192"/>
      <c r="ANU1" s="2192"/>
      <c r="ANV1" s="2192"/>
      <c r="ANW1" s="2192"/>
      <c r="ANY1" s="2192" t="s">
        <v>59</v>
      </c>
      <c r="ANZ1" s="2192"/>
      <c r="AOA1" s="2192"/>
      <c r="AOB1" s="2192"/>
      <c r="AOC1" s="2192"/>
      <c r="AOD1" s="2192"/>
      <c r="AOF1" s="2222" t="s">
        <v>59</v>
      </c>
      <c r="AOG1" s="2222"/>
      <c r="AOH1" s="2222"/>
      <c r="AOI1" s="2222"/>
      <c r="AOJ1" s="2222"/>
      <c r="AOK1" s="2222"/>
      <c r="AOM1" s="2192" t="s">
        <v>59</v>
      </c>
      <c r="AON1" s="2192"/>
      <c r="AOO1" s="2192"/>
      <c r="AOP1" s="2192"/>
      <c r="AOQ1" s="2192"/>
      <c r="AOR1" s="2192"/>
      <c r="AOT1" s="2192" t="s">
        <v>59</v>
      </c>
      <c r="AOU1" s="2192"/>
      <c r="AOV1" s="2192"/>
      <c r="AOW1" s="2192"/>
      <c r="AOX1" s="2192"/>
      <c r="AOY1" s="2192"/>
      <c r="AOZ1" s="1199" t="s">
        <v>66</v>
      </c>
      <c r="APA1" s="2222" t="s">
        <v>59</v>
      </c>
      <c r="APB1" s="2222"/>
      <c r="APC1" s="2222"/>
      <c r="APD1" s="2222"/>
      <c r="APE1" s="2222"/>
      <c r="APF1" s="2222"/>
      <c r="APH1" s="2222" t="s">
        <v>59</v>
      </c>
      <c r="API1" s="2222"/>
      <c r="APJ1" s="2222"/>
      <c r="APK1" s="2222"/>
      <c r="APL1" s="2222"/>
      <c r="APM1" s="2222"/>
      <c r="APO1" s="2222" t="s">
        <v>59</v>
      </c>
      <c r="APP1" s="2222"/>
      <c r="APQ1" s="2222"/>
      <c r="APR1" s="2222"/>
      <c r="APS1" s="2222"/>
      <c r="APT1" s="2222"/>
      <c r="APV1" s="2192" t="s">
        <v>59</v>
      </c>
      <c r="APW1" s="2192"/>
      <c r="APX1" s="2192"/>
      <c r="APY1" s="2192"/>
      <c r="APZ1" s="2192"/>
      <c r="AQA1" s="2192"/>
      <c r="AQC1" s="2192" t="s">
        <v>59</v>
      </c>
      <c r="AQD1" s="2192"/>
      <c r="AQE1" s="2192"/>
      <c r="AQF1" s="2192"/>
      <c r="AQG1" s="2192"/>
      <c r="AQH1" s="2192"/>
      <c r="AQJ1" s="2192" t="s">
        <v>59</v>
      </c>
      <c r="AQK1" s="2192"/>
      <c r="AQL1" s="2192"/>
      <c r="AQM1" s="2192"/>
      <c r="AQN1" s="2192"/>
      <c r="AQO1" s="2192"/>
      <c r="AQQ1" s="2192" t="s">
        <v>59</v>
      </c>
      <c r="AQR1" s="2192"/>
      <c r="AQS1" s="2192"/>
      <c r="AQT1" s="2192"/>
      <c r="AQU1" s="2192"/>
      <c r="AQV1" s="2192"/>
      <c r="AQX1" s="2192" t="s">
        <v>59</v>
      </c>
      <c r="AQY1" s="2192"/>
      <c r="AQZ1" s="2192"/>
      <c r="ARA1" s="2192"/>
      <c r="ARB1" s="2192"/>
      <c r="ARC1" s="2192"/>
      <c r="ARE1" s="2222" t="s">
        <v>59</v>
      </c>
      <c r="ARF1" s="2222"/>
      <c r="ARG1" s="2222"/>
      <c r="ARH1" s="2222"/>
      <c r="ARI1" s="2222"/>
      <c r="ARJ1" s="2222"/>
      <c r="ARL1" s="2192" t="s">
        <v>59</v>
      </c>
      <c r="ARM1" s="2192"/>
      <c r="ARN1" s="2192"/>
      <c r="ARO1" s="2192"/>
      <c r="ARP1" s="2192"/>
      <c r="ARQ1" s="2192"/>
      <c r="ARS1" s="2222" t="s">
        <v>59</v>
      </c>
      <c r="ART1" s="2222"/>
      <c r="ARU1" s="2222"/>
      <c r="ARV1" s="2222"/>
      <c r="ARW1" s="2222"/>
      <c r="ARX1" s="2222"/>
      <c r="ARZ1" s="2192" t="s">
        <v>59</v>
      </c>
      <c r="ASA1" s="2192"/>
      <c r="ASB1" s="2192"/>
      <c r="ASC1" s="2192"/>
      <c r="ASD1" s="2192"/>
      <c r="ASE1" s="2192"/>
      <c r="ASG1" s="2222" t="s">
        <v>59</v>
      </c>
      <c r="ASH1" s="2222"/>
      <c r="ASI1" s="2222"/>
      <c r="ASJ1" s="2222"/>
      <c r="ASK1" s="2222"/>
      <c r="ASL1" s="2222"/>
      <c r="ASN1" s="2222" t="s">
        <v>59</v>
      </c>
      <c r="ASO1" s="2222"/>
      <c r="ASP1" s="2222"/>
      <c r="ASQ1" s="2222"/>
      <c r="ASR1" s="2222"/>
      <c r="ASS1" s="2222"/>
      <c r="ASU1" s="2192" t="s">
        <v>59</v>
      </c>
      <c r="ASV1" s="2192"/>
      <c r="ASW1" s="2192"/>
      <c r="ASX1" s="2192"/>
      <c r="ASY1" s="2192"/>
      <c r="ASZ1" s="2192"/>
      <c r="ATB1" s="2192" t="s">
        <v>59</v>
      </c>
      <c r="ATC1" s="2192"/>
      <c r="ATD1" s="2192"/>
      <c r="ATE1" s="2192"/>
      <c r="ATF1" s="2192"/>
      <c r="ATG1" s="2192"/>
      <c r="ATI1" s="2192" t="s">
        <v>59</v>
      </c>
      <c r="ATJ1" s="2192"/>
      <c r="ATK1" s="2192"/>
      <c r="ATL1" s="2192"/>
      <c r="ATM1" s="2192"/>
      <c r="ATN1" s="2192"/>
      <c r="ATP1" s="2192" t="s">
        <v>59</v>
      </c>
      <c r="ATQ1" s="2192"/>
      <c r="ATR1" s="2192"/>
      <c r="ATS1" s="2192"/>
      <c r="ATT1" s="2192"/>
      <c r="ATU1" s="2192"/>
      <c r="ATW1" s="2192" t="s">
        <v>59</v>
      </c>
      <c r="ATX1" s="2192"/>
      <c r="ATY1" s="2192"/>
      <c r="ATZ1" s="2192"/>
      <c r="AUA1" s="2192"/>
      <c r="AUB1" s="2192"/>
      <c r="AUC1" s="2241">
        <f>ATV2+1</f>
        <v>170</v>
      </c>
      <c r="AUD1" s="2222" t="s">
        <v>59</v>
      </c>
      <c r="AUE1" s="2222"/>
      <c r="AUF1" s="2222"/>
      <c r="AUG1" s="2222"/>
      <c r="AUH1" s="2222"/>
      <c r="AUI1" s="2222"/>
      <c r="AUJ1" s="1400"/>
      <c r="AUK1" s="2222" t="s">
        <v>59</v>
      </c>
      <c r="AUL1" s="2222"/>
      <c r="AUM1" s="2222"/>
      <c r="AUN1" s="2222"/>
      <c r="AUO1" s="2222"/>
      <c r="AUP1" s="2222"/>
      <c r="AUQ1" s="1400"/>
      <c r="AUR1" s="2192" t="s">
        <v>59</v>
      </c>
      <c r="AUS1" s="2192"/>
      <c r="AUT1" s="2192"/>
      <c r="AUU1" s="2192"/>
      <c r="AUV1" s="2192"/>
      <c r="AUW1" s="2192"/>
      <c r="AUY1" s="2192" t="s">
        <v>59</v>
      </c>
      <c r="AUZ1" s="2192"/>
      <c r="AVA1" s="2192"/>
      <c r="AVB1" s="2192"/>
      <c r="AVC1" s="2192"/>
      <c r="AVD1" s="2192"/>
      <c r="AVF1" s="2192" t="s">
        <v>59</v>
      </c>
      <c r="AVG1" s="2192"/>
      <c r="AVH1" s="2192"/>
      <c r="AVI1" s="2192"/>
      <c r="AVJ1" s="2192"/>
      <c r="AVK1" s="2192"/>
      <c r="AVM1" s="2192" t="s">
        <v>59</v>
      </c>
      <c r="AVN1" s="2192"/>
      <c r="AVO1" s="2192"/>
      <c r="AVP1" s="2192"/>
      <c r="AVQ1" s="2192"/>
      <c r="AVR1" s="2192"/>
      <c r="AVT1" s="2192" t="s">
        <v>59</v>
      </c>
      <c r="AVU1" s="2192"/>
      <c r="AVV1" s="2192"/>
      <c r="AVW1" s="2192"/>
      <c r="AVX1" s="2192"/>
      <c r="AVY1" s="2192"/>
      <c r="AWA1" s="2192" t="s">
        <v>59</v>
      </c>
      <c r="AWB1" s="2192"/>
      <c r="AWC1" s="2192"/>
      <c r="AWD1" s="2192"/>
      <c r="AWE1" s="2192"/>
      <c r="AWF1" s="2192"/>
      <c r="AWH1" s="2222" t="s">
        <v>59</v>
      </c>
      <c r="AWI1" s="2222"/>
      <c r="AWJ1" s="2222"/>
      <c r="AWK1" s="2222"/>
      <c r="AWL1" s="2222"/>
      <c r="AWM1" s="2222"/>
      <c r="AWO1" s="2222" t="s">
        <v>59</v>
      </c>
      <c r="AWP1" s="2222"/>
      <c r="AWQ1" s="2222"/>
      <c r="AWR1" s="2222"/>
      <c r="AWS1" s="2222"/>
      <c r="AWT1" s="2222"/>
      <c r="AWV1" s="2222" t="s">
        <v>59</v>
      </c>
      <c r="AWW1" s="2222"/>
      <c r="AWX1" s="2222"/>
      <c r="AWY1" s="2222"/>
      <c r="AWZ1" s="2222"/>
      <c r="AXA1" s="2222"/>
      <c r="AXC1" s="2192" t="s">
        <v>59</v>
      </c>
      <c r="AXD1" s="2192"/>
      <c r="AXE1" s="2192"/>
      <c r="AXF1" s="2192"/>
      <c r="AXG1" s="2192"/>
      <c r="AXH1" s="2192"/>
      <c r="AXJ1" s="2222" t="s">
        <v>59</v>
      </c>
      <c r="AXK1" s="2222"/>
      <c r="AXL1" s="2222"/>
      <c r="AXM1" s="2222"/>
      <c r="AXN1" s="2222"/>
      <c r="AXO1" s="2222"/>
      <c r="AXQ1" s="2222" t="s">
        <v>59</v>
      </c>
      <c r="AXR1" s="2222"/>
      <c r="AXS1" s="2222"/>
      <c r="AXT1" s="2222"/>
      <c r="AXU1" s="2222"/>
      <c r="AXV1" s="2222"/>
      <c r="AXX1" s="2222" t="s">
        <v>59</v>
      </c>
      <c r="AXY1" s="2222"/>
      <c r="AXZ1" s="2222"/>
      <c r="AYA1" s="2222"/>
      <c r="AYB1" s="2222"/>
      <c r="AYC1" s="2222"/>
      <c r="AYE1" s="2192" t="s">
        <v>59</v>
      </c>
      <c r="AYF1" s="2192"/>
      <c r="AYG1" s="2192"/>
      <c r="AYH1" s="2192"/>
      <c r="AYI1" s="2192"/>
      <c r="AYJ1" s="2192"/>
      <c r="AYL1" s="2192" t="s">
        <v>59</v>
      </c>
      <c r="AYM1" s="2192"/>
      <c r="AYN1" s="2192"/>
      <c r="AYO1" s="2192"/>
      <c r="AYP1" s="2192"/>
      <c r="AYQ1" s="2192"/>
      <c r="AYS1" s="2192" t="s">
        <v>59</v>
      </c>
      <c r="AYT1" s="2192"/>
      <c r="AYU1" s="2192"/>
      <c r="AYV1" s="2192"/>
      <c r="AYW1" s="2192"/>
      <c r="AYX1" s="2192"/>
      <c r="AYY1" s="1238">
        <f>AYR2</f>
        <v>187</v>
      </c>
      <c r="AYZ1" s="2192" t="s">
        <v>59</v>
      </c>
      <c r="AZA1" s="2192"/>
      <c r="AZB1" s="2192"/>
      <c r="AZC1" s="2192"/>
      <c r="AZD1" s="2192"/>
      <c r="AZE1" s="2192"/>
      <c r="AZG1" s="2222" t="s">
        <v>59</v>
      </c>
      <c r="AZH1" s="2222"/>
      <c r="AZI1" s="2222"/>
      <c r="AZJ1" s="2222"/>
      <c r="AZK1" s="2222"/>
      <c r="AZL1" s="2222"/>
      <c r="AZN1" s="2222" t="s">
        <v>59</v>
      </c>
      <c r="AZO1" s="2222"/>
      <c r="AZP1" s="2222"/>
      <c r="AZQ1" s="2222"/>
      <c r="AZR1" s="2222"/>
      <c r="AZS1" s="2222"/>
      <c r="AZU1" s="2222" t="s">
        <v>59</v>
      </c>
      <c r="AZV1" s="2222"/>
      <c r="AZW1" s="2222"/>
      <c r="AZX1" s="2222"/>
      <c r="AZY1" s="2222"/>
      <c r="AZZ1" s="2222"/>
      <c r="BAB1" s="2192" t="str">
        <f>AYZ1</f>
        <v>ESTADO DE CUENTA POR  CLIENTE</v>
      </c>
      <c r="BAC1" s="2192"/>
      <c r="BAD1" s="2192"/>
      <c r="BAE1" s="2192"/>
      <c r="BAF1" s="2192"/>
      <c r="BAG1" s="2192"/>
      <c r="BAI1" s="2192" t="s">
        <v>59</v>
      </c>
      <c r="BAJ1" s="2192"/>
      <c r="BAK1" s="2192"/>
      <c r="BAL1" s="2192"/>
      <c r="BAM1" s="2192"/>
      <c r="BAN1" s="2192"/>
      <c r="BAP1" s="2192" t="s">
        <v>59</v>
      </c>
      <c r="BAQ1" s="2192"/>
      <c r="BAR1" s="2192"/>
      <c r="BAS1" s="2192"/>
      <c r="BAT1" s="2192"/>
      <c r="BAU1" s="2192"/>
      <c r="BAW1" s="2222" t="s">
        <v>59</v>
      </c>
      <c r="BAX1" s="2222"/>
      <c r="BAY1" s="2222"/>
      <c r="BAZ1" s="2222"/>
      <c r="BBA1" s="2222"/>
      <c r="BBB1" s="2222"/>
      <c r="BBD1" s="2222" t="s">
        <v>59</v>
      </c>
      <c r="BBE1" s="2222"/>
      <c r="BBF1" s="2222"/>
      <c r="BBG1" s="2222"/>
      <c r="BBH1" s="2222"/>
      <c r="BBI1" s="2222"/>
      <c r="BBK1" s="2222" t="s">
        <v>59</v>
      </c>
      <c r="BBL1" s="2222"/>
      <c r="BBM1" s="2222"/>
      <c r="BBN1" s="2222"/>
      <c r="BBO1" s="2222"/>
      <c r="BBP1" s="2222"/>
      <c r="BBR1" s="2192" t="s">
        <v>59</v>
      </c>
      <c r="BBS1" s="2192"/>
      <c r="BBT1" s="2192"/>
      <c r="BBU1" s="2192"/>
      <c r="BBV1" s="2192"/>
      <c r="BBW1" s="2192"/>
      <c r="BBY1" s="2192" t="s">
        <v>59</v>
      </c>
      <c r="BBZ1" s="2192"/>
      <c r="BCA1" s="2192"/>
      <c r="BCB1" s="2192"/>
      <c r="BCC1" s="2192"/>
      <c r="BCD1" s="2192"/>
      <c r="BCF1" s="2222" t="s">
        <v>59</v>
      </c>
      <c r="BCG1" s="2222"/>
      <c r="BCH1" s="2222"/>
      <c r="BCI1" s="2222"/>
      <c r="BCJ1" s="2222"/>
      <c r="BCK1" s="2222"/>
      <c r="BCM1" s="2222" t="s">
        <v>59</v>
      </c>
      <c r="BCN1" s="2222"/>
      <c r="BCO1" s="2222"/>
      <c r="BCP1" s="2222"/>
      <c r="BCQ1" s="2222"/>
      <c r="BCR1" s="2222"/>
      <c r="BCT1" s="2192" t="s">
        <v>59</v>
      </c>
      <c r="BCU1" s="2192"/>
      <c r="BCV1" s="2192"/>
      <c r="BCW1" s="2192"/>
      <c r="BCX1" s="2192"/>
      <c r="BCY1" s="2192"/>
      <c r="BDA1" s="2192" t="s">
        <v>59</v>
      </c>
      <c r="BDB1" s="2192"/>
      <c r="BDC1" s="2192"/>
      <c r="BDD1" s="2192"/>
      <c r="BDE1" s="2192"/>
      <c r="BDF1" s="2192"/>
      <c r="BDH1" s="2192" t="s">
        <v>59</v>
      </c>
      <c r="BDI1" s="2192"/>
      <c r="BDJ1" s="2192"/>
      <c r="BDK1" s="2192"/>
      <c r="BDL1" s="2192"/>
      <c r="BDM1" s="2192"/>
      <c r="BDO1" s="2222" t="s">
        <v>59</v>
      </c>
      <c r="BDP1" s="2222"/>
      <c r="BDQ1" s="2222"/>
      <c r="BDR1" s="2222"/>
      <c r="BDS1" s="2222"/>
      <c r="BDT1" s="2222"/>
      <c r="BDV1" s="2192" t="s">
        <v>59</v>
      </c>
      <c r="BDW1" s="2192"/>
      <c r="BDX1" s="2192"/>
      <c r="BDY1" s="2192"/>
      <c r="BDZ1" s="2192"/>
      <c r="BEA1" s="2192"/>
      <c r="BEC1" s="2192" t="s">
        <v>59</v>
      </c>
      <c r="BED1" s="2192"/>
      <c r="BEE1" s="2192"/>
      <c r="BEF1" s="2192"/>
      <c r="BEG1" s="2192"/>
      <c r="BEH1" s="2192"/>
      <c r="BEJ1" s="2192" t="s">
        <v>59</v>
      </c>
      <c r="BEK1" s="2192"/>
      <c r="BEL1" s="2192"/>
      <c r="BEM1" s="2192"/>
      <c r="BEN1" s="2192"/>
      <c r="BEO1" s="2192"/>
      <c r="BEQ1" s="2222" t="s">
        <v>59</v>
      </c>
      <c r="BER1" s="2222"/>
      <c r="BES1" s="2222"/>
      <c r="BET1" s="2222"/>
      <c r="BEU1" s="2222"/>
      <c r="BEV1" s="2222"/>
      <c r="BEX1" s="2192" t="s">
        <v>59</v>
      </c>
      <c r="BEY1" s="2192"/>
      <c r="BEZ1" s="2192"/>
      <c r="BFA1" s="2192"/>
      <c r="BFB1" s="2192"/>
      <c r="BFC1" s="2192"/>
      <c r="BFE1" s="2192" t="s">
        <v>59</v>
      </c>
      <c r="BFF1" s="2192"/>
      <c r="BFG1" s="2192"/>
      <c r="BFH1" s="2192"/>
      <c r="BFI1" s="2192"/>
      <c r="BFJ1" s="2192"/>
      <c r="BFL1" s="2222" t="s">
        <v>59</v>
      </c>
      <c r="BFM1" s="2222"/>
      <c r="BFN1" s="2222"/>
      <c r="BFO1" s="2222"/>
      <c r="BFP1" s="2222"/>
      <c r="BFQ1" s="2222"/>
      <c r="BFS1" s="2192" t="s">
        <v>59</v>
      </c>
      <c r="BFT1" s="2192"/>
      <c r="BFU1" s="2192"/>
      <c r="BFV1" s="2192"/>
      <c r="BFW1" s="2192"/>
      <c r="BFX1" s="2192"/>
      <c r="BFZ1" s="2222" t="s">
        <v>59</v>
      </c>
      <c r="BGA1" s="2222"/>
      <c r="BGB1" s="2222"/>
      <c r="BGC1" s="2222"/>
      <c r="BGD1" s="2222"/>
      <c r="BGE1" s="2222"/>
      <c r="BGG1" s="2192" t="s">
        <v>59</v>
      </c>
      <c r="BGH1" s="2192"/>
      <c r="BGI1" s="2192"/>
      <c r="BGJ1" s="2192"/>
      <c r="BGK1" s="2192"/>
      <c r="BGL1" s="2192"/>
      <c r="BGN1" s="2192" t="s">
        <v>59</v>
      </c>
      <c r="BGO1" s="2192"/>
      <c r="BGP1" s="2192"/>
      <c r="BGQ1" s="2192"/>
      <c r="BGR1" s="2192"/>
      <c r="BGS1" s="2192"/>
      <c r="BGU1" s="2192" t="s">
        <v>59</v>
      </c>
      <c r="BGV1" s="2192"/>
      <c r="BGW1" s="2192"/>
      <c r="BGX1" s="2192"/>
      <c r="BGY1" s="2192"/>
      <c r="BGZ1" s="2192"/>
      <c r="BHB1" s="2222" t="s">
        <v>59</v>
      </c>
      <c r="BHC1" s="2222"/>
      <c r="BHD1" s="2222"/>
      <c r="BHE1" s="2222"/>
      <c r="BHF1" s="2222"/>
      <c r="BHG1" s="2222"/>
      <c r="BHI1" s="2192" t="s">
        <v>59</v>
      </c>
      <c r="BHJ1" s="2192"/>
      <c r="BHK1" s="2192"/>
      <c r="BHL1" s="2192"/>
      <c r="BHM1" s="2192"/>
      <c r="BHN1" s="2192"/>
    </row>
    <row r="2" spans="8:1575" ht="32.25" customHeight="1" thickBot="1" x14ac:dyDescent="0.6">
      <c r="H2" s="2193" t="s">
        <v>2234</v>
      </c>
      <c r="I2" s="2193"/>
      <c r="J2" s="2193"/>
      <c r="K2" s="2193"/>
      <c r="L2" s="2193"/>
      <c r="M2" s="1740"/>
      <c r="O2" s="2223" t="s">
        <v>2235</v>
      </c>
      <c r="P2" s="2223"/>
      <c r="Q2" s="2223"/>
      <c r="R2" s="2223"/>
      <c r="S2" s="2223"/>
      <c r="T2" s="1741"/>
      <c r="V2" s="2223" t="s">
        <v>2236</v>
      </c>
      <c r="W2" s="2223"/>
      <c r="X2" s="2223"/>
      <c r="Y2" s="2223"/>
      <c r="Z2" s="2223"/>
      <c r="AA2" s="1741"/>
      <c r="AC2" s="2223" t="str">
        <f>V2</f>
        <v>CENTRAL              2 0 1 4</v>
      </c>
      <c r="AD2" s="2223"/>
      <c r="AE2" s="2223"/>
      <c r="AF2" s="2223"/>
      <c r="AG2" s="2223"/>
      <c r="AH2" s="1741"/>
      <c r="AJ2" s="2223" t="str">
        <f>AC2</f>
        <v>CENTRAL              2 0 1 4</v>
      </c>
      <c r="AK2" s="2223"/>
      <c r="AL2" s="2223"/>
      <c r="AM2" s="2223"/>
      <c r="AN2" s="2223"/>
      <c r="AO2" s="1741"/>
      <c r="AQ2" s="2223" t="str">
        <f>O2</f>
        <v>CENTRAL           2 0 1 4</v>
      </c>
      <c r="AR2" s="2223"/>
      <c r="AS2" s="2223"/>
      <c r="AT2" s="2223"/>
      <c r="AU2" s="2223"/>
      <c r="AV2" s="1741"/>
      <c r="AX2" s="2223" t="str">
        <f>AC2</f>
        <v>CENTRAL              2 0 1 4</v>
      </c>
      <c r="AY2" s="2223"/>
      <c r="AZ2" s="2223"/>
      <c r="BA2" s="2223"/>
      <c r="BB2" s="2223"/>
      <c r="BC2" s="1741"/>
      <c r="BE2" s="2193" t="str">
        <f>AX2</f>
        <v>CENTRAL              2 0 1 4</v>
      </c>
      <c r="BF2" s="2193"/>
      <c r="BG2" s="2193"/>
      <c r="BH2" s="2193"/>
      <c r="BI2" s="2193"/>
      <c r="BJ2" s="1740"/>
      <c r="BL2" s="2193" t="str">
        <f>BE2</f>
        <v>CENTRAL              2 0 1 4</v>
      </c>
      <c r="BM2" s="2193"/>
      <c r="BN2" s="2193"/>
      <c r="BO2" s="2193"/>
      <c r="BP2" s="2193"/>
      <c r="BQ2" s="1740"/>
      <c r="BS2" s="2193" t="str">
        <f>BL2</f>
        <v>CENTRAL              2 0 1 4</v>
      </c>
      <c r="BT2" s="2193"/>
      <c r="BU2" s="2193"/>
      <c r="BV2" s="2193"/>
      <c r="BW2" s="2193"/>
      <c r="BX2" s="1740"/>
      <c r="BZ2" s="2"/>
      <c r="CA2" s="2193" t="str">
        <f>BE2</f>
        <v>CENTRAL              2 0 1 4</v>
      </c>
      <c r="CB2" s="2193"/>
      <c r="CC2" s="2193"/>
      <c r="CD2" s="2193"/>
      <c r="CE2" s="2193"/>
      <c r="CG2" s="425"/>
      <c r="CH2" s="2193" t="str">
        <f>CA2</f>
        <v>CENTRAL              2 0 1 4</v>
      </c>
      <c r="CI2" s="2193"/>
      <c r="CJ2" s="2193"/>
      <c r="CK2" s="2193"/>
      <c r="CL2" s="2193"/>
      <c r="CM2" s="21">
        <f>CF1+1</f>
        <v>11</v>
      </c>
      <c r="CN2" s="2"/>
      <c r="CO2" s="2193" t="str">
        <f>CH2</f>
        <v>CENTRAL              2 0 1 4</v>
      </c>
      <c r="CP2" s="2193"/>
      <c r="CQ2" s="2193"/>
      <c r="CR2" s="2193"/>
      <c r="CS2" s="2193"/>
      <c r="CT2" s="21">
        <f>CM1+1</f>
        <v>1</v>
      </c>
      <c r="CU2" s="425"/>
      <c r="CV2" s="2193" t="str">
        <f>CH2</f>
        <v>CENTRAL              2 0 1 4</v>
      </c>
      <c r="CW2" s="2193"/>
      <c r="CX2" s="2193"/>
      <c r="CY2" s="2193"/>
      <c r="CZ2" s="2193"/>
      <c r="DA2" s="21">
        <f>CM2+1</f>
        <v>12</v>
      </c>
      <c r="DB2" s="425"/>
      <c r="DC2" s="2193" t="str">
        <f>CH2</f>
        <v>CENTRAL              2 0 1 4</v>
      </c>
      <c r="DD2" s="2193"/>
      <c r="DE2" s="2193"/>
      <c r="DF2" s="2193"/>
      <c r="DG2" s="2193"/>
      <c r="DH2" s="21">
        <f>DA2+1</f>
        <v>13</v>
      </c>
      <c r="DI2" s="2"/>
      <c r="DJ2" s="2193" t="str">
        <f>CO2</f>
        <v>CENTRAL              2 0 1 4</v>
      </c>
      <c r="DK2" s="2193"/>
      <c r="DL2" s="2193"/>
      <c r="DM2" s="2193"/>
      <c r="DN2" s="2193"/>
      <c r="DO2" s="21">
        <f>DH2+1</f>
        <v>14</v>
      </c>
      <c r="DP2" s="2"/>
      <c r="DQ2" s="2193" t="str">
        <f>CV2</f>
        <v>CENTRAL              2 0 1 4</v>
      </c>
      <c r="DR2" s="2193"/>
      <c r="DS2" s="2193"/>
      <c r="DT2" s="2193"/>
      <c r="DU2" s="2193"/>
      <c r="DV2" s="21">
        <f>DO2+1</f>
        <v>15</v>
      </c>
      <c r="DW2" s="2"/>
      <c r="DX2" s="2193" t="str">
        <f>CV2</f>
        <v>CENTRAL              2 0 1 4</v>
      </c>
      <c r="DY2" s="2193"/>
      <c r="DZ2" s="2193"/>
      <c r="EA2" s="2193"/>
      <c r="EB2" s="2193"/>
      <c r="EC2" s="21">
        <f>DV2+1</f>
        <v>16</v>
      </c>
      <c r="ED2" s="2"/>
      <c r="EE2" s="2193" t="str">
        <f>DC2</f>
        <v>CENTRAL              2 0 1 4</v>
      </c>
      <c r="EF2" s="2193"/>
      <c r="EG2" s="2193"/>
      <c r="EH2" s="2193"/>
      <c r="EI2" s="2193"/>
      <c r="EJ2" s="21">
        <f>EC2+1</f>
        <v>17</v>
      </c>
      <c r="EK2" s="572"/>
      <c r="EL2" s="2250" t="str">
        <f>DJ2</f>
        <v>CENTRAL              2 0 1 4</v>
      </c>
      <c r="EM2" s="2250"/>
      <c r="EN2" s="2250"/>
      <c r="EO2" s="2250"/>
      <c r="EP2" s="2250"/>
      <c r="EQ2" s="588">
        <f>EJ2+1</f>
        <v>18</v>
      </c>
      <c r="ER2" s="24"/>
      <c r="ES2" s="2223" t="str">
        <f>DJ2</f>
        <v>CENTRAL              2 0 1 4</v>
      </c>
      <c r="ET2" s="2223"/>
      <c r="EU2" s="2223"/>
      <c r="EV2" s="2223"/>
      <c r="EW2" s="2223"/>
      <c r="EX2" s="21">
        <f>EQ2+1</f>
        <v>19</v>
      </c>
      <c r="EY2" s="24"/>
      <c r="EZ2" s="2223" t="str">
        <f>DQ2</f>
        <v>CENTRAL              2 0 1 4</v>
      </c>
      <c r="FA2" s="2223"/>
      <c r="FB2" s="2223"/>
      <c r="FC2" s="2223"/>
      <c r="FD2" s="2223"/>
      <c r="FE2" s="21">
        <f>EX2+1</f>
        <v>20</v>
      </c>
      <c r="FF2" s="2"/>
      <c r="FG2" s="2193" t="str">
        <f>EE2</f>
        <v>CENTRAL              2 0 1 4</v>
      </c>
      <c r="FH2" s="2193"/>
      <c r="FI2" s="2193"/>
      <c r="FJ2" s="2193"/>
      <c r="FK2" s="2193"/>
      <c r="FL2" s="21">
        <f>FE2+1</f>
        <v>21</v>
      </c>
      <c r="FN2" s="2193" t="str">
        <f>DC2</f>
        <v>CENTRAL              2 0 1 4</v>
      </c>
      <c r="FO2" s="2193"/>
      <c r="FP2" s="2193"/>
      <c r="FQ2" s="2193"/>
      <c r="FR2" s="2193"/>
      <c r="FS2" s="589">
        <f>FL2+1</f>
        <v>22</v>
      </c>
      <c r="FT2" s="2"/>
      <c r="FU2" s="2193" t="str">
        <f>FN2</f>
        <v>CENTRAL              2 0 1 4</v>
      </c>
      <c r="FV2" s="2193"/>
      <c r="FW2" s="2193"/>
      <c r="FX2" s="2193"/>
      <c r="FY2" s="2193"/>
      <c r="FZ2" s="96"/>
      <c r="GA2" s="24"/>
      <c r="GB2" s="2223" t="str">
        <f>FU2</f>
        <v>CENTRAL              2 0 1 4</v>
      </c>
      <c r="GC2" s="2223"/>
      <c r="GD2" s="2223"/>
      <c r="GE2" s="2223"/>
      <c r="GF2" s="2223"/>
      <c r="GG2" s="96"/>
      <c r="GH2" s="2"/>
      <c r="GI2" s="2193" t="str">
        <f>FG2</f>
        <v>CENTRAL              2 0 1 4</v>
      </c>
      <c r="GJ2" s="2193"/>
      <c r="GK2" s="2193"/>
      <c r="GL2" s="2193"/>
      <c r="GM2" s="2193"/>
      <c r="GO2" s="24"/>
      <c r="GP2" s="2223" t="str">
        <f>FG2</f>
        <v>CENTRAL              2 0 1 4</v>
      </c>
      <c r="GQ2" s="2223"/>
      <c r="GR2" s="2223"/>
      <c r="GS2" s="2223"/>
      <c r="GT2" s="2223"/>
      <c r="GV2" s="24"/>
      <c r="GW2" s="2223" t="str">
        <f>FN2</f>
        <v>CENTRAL              2 0 1 4</v>
      </c>
      <c r="GX2" s="2223"/>
      <c r="GY2" s="2223"/>
      <c r="GZ2" s="2223"/>
      <c r="HA2" s="2223"/>
      <c r="HC2" s="2"/>
      <c r="HD2" s="2193" t="str">
        <f>FU2</f>
        <v>CENTRAL              2 0 1 4</v>
      </c>
      <c r="HE2" s="2193"/>
      <c r="HF2" s="2193"/>
      <c r="HG2" s="2193"/>
      <c r="HH2" s="2193"/>
      <c r="HJ2" s="24"/>
      <c r="HK2" s="2223" t="str">
        <f>GI2</f>
        <v>CENTRAL              2 0 1 4</v>
      </c>
      <c r="HL2" s="2223"/>
      <c r="HM2" s="2223"/>
      <c r="HN2" s="2223"/>
      <c r="HO2" s="2223"/>
      <c r="HQ2" s="2"/>
      <c r="HR2" s="2193" t="str">
        <f>GW2</f>
        <v>CENTRAL              2 0 1 4</v>
      </c>
      <c r="HS2" s="2193"/>
      <c r="HT2" s="2193"/>
      <c r="HU2" s="2193"/>
      <c r="HV2" s="2193"/>
      <c r="HX2" s="2"/>
      <c r="HY2" s="2193" t="str">
        <f>FU2</f>
        <v>CENTRAL              2 0 1 4</v>
      </c>
      <c r="HZ2" s="2193"/>
      <c r="IA2" s="2193"/>
      <c r="IB2" s="2193"/>
      <c r="IC2" s="2193"/>
      <c r="IE2" s="2"/>
      <c r="IF2" s="2193" t="str">
        <f>GW2</f>
        <v>CENTRAL              2 0 1 4</v>
      </c>
      <c r="IG2" s="2193"/>
      <c r="IH2" s="2193"/>
      <c r="II2" s="2193"/>
      <c r="IJ2" s="2193"/>
      <c r="IK2" s="21">
        <f>ID1+1</f>
        <v>32</v>
      </c>
      <c r="IL2" s="2"/>
      <c r="IM2" s="2193" t="str">
        <f>IF2</f>
        <v>CENTRAL              2 0 1 4</v>
      </c>
      <c r="IN2" s="2193"/>
      <c r="IO2" s="2193"/>
      <c r="IP2" s="2193"/>
      <c r="IQ2" s="2193"/>
      <c r="IR2" s="21">
        <f>IK2+1</f>
        <v>33</v>
      </c>
      <c r="IS2" s="2"/>
      <c r="IT2" s="2193" t="str">
        <f>IM2</f>
        <v>CENTRAL              2 0 1 4</v>
      </c>
      <c r="IU2" s="2193"/>
      <c r="IV2" s="2193"/>
      <c r="IW2" s="2193"/>
      <c r="IX2" s="2193"/>
      <c r="IY2" s="21">
        <f>IR2+1</f>
        <v>34</v>
      </c>
      <c r="IZ2" s="2"/>
      <c r="JA2" s="2193" t="str">
        <f>IM2</f>
        <v>CENTRAL              2 0 1 4</v>
      </c>
      <c r="JB2" s="2193"/>
      <c r="JC2" s="2193"/>
      <c r="JD2" s="2193"/>
      <c r="JE2" s="2193"/>
      <c r="JF2" s="21">
        <f>IY2+1</f>
        <v>35</v>
      </c>
      <c r="JG2" s="24"/>
      <c r="JH2" s="2223" t="str">
        <f>IT2</f>
        <v>CENTRAL              2 0 1 4</v>
      </c>
      <c r="JI2" s="2223"/>
      <c r="JJ2" s="2223"/>
      <c r="JK2" s="2223"/>
      <c r="JL2" s="2223"/>
      <c r="JM2" s="21">
        <f>JF2+1</f>
        <v>36</v>
      </c>
      <c r="JN2" s="24"/>
      <c r="JO2" s="2223" t="str">
        <f>IT2</f>
        <v>CENTRAL              2 0 1 4</v>
      </c>
      <c r="JP2" s="2223"/>
      <c r="JQ2" s="2223"/>
      <c r="JR2" s="2223"/>
      <c r="JS2" s="2223"/>
      <c r="JT2" s="21">
        <f>JM2+1</f>
        <v>37</v>
      </c>
      <c r="JU2" s="2193" t="str">
        <f>IM2</f>
        <v>CENTRAL              2 0 1 4</v>
      </c>
      <c r="JV2" s="2193"/>
      <c r="JW2" s="2193"/>
      <c r="JX2" s="2193"/>
      <c r="JY2" s="2193"/>
      <c r="JZ2" s="2193"/>
      <c r="KA2" s="21">
        <f>JT2+1</f>
        <v>38</v>
      </c>
      <c r="KB2" s="2223" t="str">
        <f>IT2</f>
        <v>CENTRAL              2 0 1 4</v>
      </c>
      <c r="KC2" s="2223"/>
      <c r="KD2" s="2223"/>
      <c r="KE2" s="2223"/>
      <c r="KF2" s="2223"/>
      <c r="KG2" s="2223"/>
      <c r="KH2" s="21">
        <f>KA2+1</f>
        <v>39</v>
      </c>
      <c r="KI2" s="2193" t="str">
        <f>IT2</f>
        <v>CENTRAL              2 0 1 4</v>
      </c>
      <c r="KJ2" s="2193"/>
      <c r="KK2" s="2193"/>
      <c r="KL2" s="2193"/>
      <c r="KM2" s="2193"/>
      <c r="KN2" s="2193"/>
      <c r="KO2" s="21">
        <f>KH2+1</f>
        <v>40</v>
      </c>
      <c r="KP2" s="2223" t="str">
        <f>JA2</f>
        <v>CENTRAL              2 0 1 4</v>
      </c>
      <c r="KQ2" s="2223"/>
      <c r="KR2" s="2223"/>
      <c r="KS2" s="2223"/>
      <c r="KT2" s="2223"/>
      <c r="KU2" s="2223"/>
      <c r="KV2" s="21">
        <f>KO2+1</f>
        <v>41</v>
      </c>
      <c r="KW2" s="2223" t="str">
        <f>JA2</f>
        <v>CENTRAL              2 0 1 4</v>
      </c>
      <c r="KX2" s="2223"/>
      <c r="KY2" s="2223"/>
      <c r="KZ2" s="2223"/>
      <c r="LA2" s="2223"/>
      <c r="LB2" s="2223"/>
      <c r="LC2" s="21">
        <f>KV2+1</f>
        <v>42</v>
      </c>
      <c r="LD2" s="2193" t="str">
        <f>JA2</f>
        <v>CENTRAL              2 0 1 4</v>
      </c>
      <c r="LE2" s="2193"/>
      <c r="LF2" s="2193"/>
      <c r="LG2" s="2193"/>
      <c r="LH2" s="2193"/>
      <c r="LI2" s="2193"/>
      <c r="LJ2" s="21">
        <f>LC2+1</f>
        <v>43</v>
      </c>
      <c r="LK2" s="2193" t="str">
        <f>IT2</f>
        <v>CENTRAL              2 0 1 4</v>
      </c>
      <c r="LL2" s="2193"/>
      <c r="LM2" s="2193"/>
      <c r="LN2" s="2193"/>
      <c r="LO2" s="2193"/>
      <c r="LP2" s="2193"/>
      <c r="LQ2" s="21">
        <f>LJ2+1</f>
        <v>44</v>
      </c>
      <c r="LR2" s="2223" t="str">
        <f>JA2</f>
        <v>CENTRAL              2 0 1 4</v>
      </c>
      <c r="LS2" s="2223"/>
      <c r="LT2" s="2223"/>
      <c r="LU2" s="2223"/>
      <c r="LV2" s="2223"/>
      <c r="LW2" s="2223"/>
      <c r="LX2" s="21">
        <f>LQ2+1</f>
        <v>45</v>
      </c>
      <c r="LY2" s="2223" t="str">
        <f>JA2</f>
        <v>CENTRAL              2 0 1 4</v>
      </c>
      <c r="LZ2" s="2223"/>
      <c r="MA2" s="2223"/>
      <c r="MB2" s="2223"/>
      <c r="MC2" s="2223"/>
      <c r="MD2" s="2223"/>
      <c r="ME2" s="21">
        <f>LX2+1</f>
        <v>46</v>
      </c>
      <c r="MF2" s="2193" t="str">
        <f>IT2</f>
        <v>CENTRAL              2 0 1 4</v>
      </c>
      <c r="MG2" s="2193"/>
      <c r="MH2" s="2193"/>
      <c r="MI2" s="2193"/>
      <c r="MJ2" s="2193"/>
      <c r="MK2" s="2193"/>
      <c r="ML2" s="21">
        <f>ME2+1</f>
        <v>47</v>
      </c>
      <c r="MM2" s="2223" t="str">
        <f>IT2</f>
        <v>CENTRAL              2 0 1 4</v>
      </c>
      <c r="MN2" s="2223"/>
      <c r="MO2" s="2223"/>
      <c r="MP2" s="2223"/>
      <c r="MQ2" s="2223"/>
      <c r="MR2" s="2223"/>
      <c r="MS2" s="21">
        <f>ML2+1</f>
        <v>48</v>
      </c>
      <c r="MT2" s="2223" t="str">
        <f>JA2</f>
        <v>CENTRAL              2 0 1 4</v>
      </c>
      <c r="MU2" s="2223"/>
      <c r="MV2" s="2223"/>
      <c r="MW2" s="2223"/>
      <c r="MX2" s="2223"/>
      <c r="MY2" s="2223"/>
      <c r="MZ2" s="21">
        <f>MS2+1</f>
        <v>49</v>
      </c>
      <c r="NA2" s="2223" t="str">
        <f>JA2</f>
        <v>CENTRAL              2 0 1 4</v>
      </c>
      <c r="NB2" s="2223"/>
      <c r="NC2" s="2223"/>
      <c r="ND2" s="2223"/>
      <c r="NE2" s="2223"/>
      <c r="NF2" s="2223"/>
      <c r="NG2" s="21">
        <f>MZ2+1</f>
        <v>50</v>
      </c>
      <c r="NH2" s="2193" t="str">
        <f>JH2</f>
        <v>CENTRAL              2 0 1 4</v>
      </c>
      <c r="NI2" s="2193"/>
      <c r="NJ2" s="2193"/>
      <c r="NK2" s="2193"/>
      <c r="NL2" s="2193"/>
      <c r="NM2" s="2193"/>
      <c r="NN2" s="21">
        <f>NG2+1</f>
        <v>51</v>
      </c>
      <c r="NO2" s="2193" t="str">
        <f>NA2</f>
        <v>CENTRAL              2 0 1 4</v>
      </c>
      <c r="NP2" s="2193"/>
      <c r="NQ2" s="2193"/>
      <c r="NR2" s="2193"/>
      <c r="NS2" s="2193"/>
      <c r="NT2" s="2193"/>
      <c r="NU2" s="21">
        <f>NN2+1</f>
        <v>52</v>
      </c>
      <c r="NV2" s="2193" t="str">
        <f>IT2</f>
        <v>CENTRAL              2 0 1 4</v>
      </c>
      <c r="NW2" s="2193"/>
      <c r="NX2" s="2193"/>
      <c r="NY2" s="2193"/>
      <c r="NZ2" s="2193"/>
      <c r="OA2" s="2193"/>
      <c r="OB2" s="21">
        <f>NU2+1</f>
        <v>53</v>
      </c>
      <c r="OC2" s="2223" t="str">
        <f>IF2</f>
        <v>CENTRAL              2 0 1 4</v>
      </c>
      <c r="OD2" s="2223"/>
      <c r="OE2" s="2223"/>
      <c r="OF2" s="2223"/>
      <c r="OG2" s="2223"/>
      <c r="OH2" s="2223"/>
      <c r="OI2" s="21">
        <f>OB2+1</f>
        <v>54</v>
      </c>
      <c r="OJ2" s="2193" t="str">
        <f>IM2</f>
        <v>CENTRAL              2 0 1 4</v>
      </c>
      <c r="OK2" s="2193"/>
      <c r="OL2" s="2193"/>
      <c r="OM2" s="2193"/>
      <c r="ON2" s="2193"/>
      <c r="OO2" s="2193"/>
      <c r="OP2" s="21">
        <f>OI2+1</f>
        <v>55</v>
      </c>
      <c r="OQ2" s="2223" t="str">
        <f>IT2</f>
        <v>CENTRAL              2 0 1 4</v>
      </c>
      <c r="OR2" s="2223"/>
      <c r="OS2" s="2223"/>
      <c r="OT2" s="2223"/>
      <c r="OU2" s="2223"/>
      <c r="OV2" s="2223"/>
      <c r="OW2" s="21">
        <f>OP2+1</f>
        <v>56</v>
      </c>
      <c r="OX2" s="2193" t="str">
        <f>IT2</f>
        <v>CENTRAL              2 0 1 4</v>
      </c>
      <c r="OY2" s="2193"/>
      <c r="OZ2" s="2193"/>
      <c r="PA2" s="2193"/>
      <c r="PB2" s="2193"/>
      <c r="PC2" s="2193"/>
      <c r="PD2" s="21">
        <f>OW2+1</f>
        <v>57</v>
      </c>
      <c r="PE2" s="2193" t="str">
        <f>JU2</f>
        <v>CENTRAL              2 0 1 4</v>
      </c>
      <c r="PF2" s="2193"/>
      <c r="PG2" s="2193"/>
      <c r="PH2" s="2193"/>
      <c r="PI2" s="2193"/>
      <c r="PJ2" s="2193"/>
      <c r="PK2" s="21">
        <f>PD2+1</f>
        <v>58</v>
      </c>
      <c r="PL2" s="2193" t="str">
        <f>KI2</f>
        <v>CENTRAL              2 0 1 4</v>
      </c>
      <c r="PM2" s="2193"/>
      <c r="PN2" s="2193"/>
      <c r="PO2" s="2193"/>
      <c r="PP2" s="2193"/>
      <c r="PQ2" s="2193"/>
      <c r="PR2" s="21">
        <f>PK2+1</f>
        <v>59</v>
      </c>
      <c r="PS2" s="2193" t="str">
        <f>LD2</f>
        <v>CENTRAL              2 0 1 4</v>
      </c>
      <c r="PT2" s="2193"/>
      <c r="PU2" s="2193"/>
      <c r="PV2" s="2193"/>
      <c r="PW2" s="2193"/>
      <c r="PX2" s="2193"/>
      <c r="PY2" s="21">
        <f>PR2+1</f>
        <v>60</v>
      </c>
      <c r="PZ2" s="2193" t="str">
        <f>OQ2</f>
        <v>CENTRAL              2 0 1 4</v>
      </c>
      <c r="QA2" s="2193"/>
      <c r="QB2" s="2193"/>
      <c r="QC2" s="2193"/>
      <c r="QD2" s="2193"/>
      <c r="QE2" s="2193"/>
      <c r="QF2" s="21">
        <f>PY2+1</f>
        <v>61</v>
      </c>
      <c r="QG2" s="2193" t="str">
        <f>OX2</f>
        <v>CENTRAL              2 0 1 4</v>
      </c>
      <c r="QH2" s="2193"/>
      <c r="QI2" s="2193"/>
      <c r="QJ2" s="2193"/>
      <c r="QK2" s="2193"/>
      <c r="QL2" s="2193"/>
      <c r="QM2" s="21">
        <f>QF2+1</f>
        <v>62</v>
      </c>
      <c r="QN2" s="2193" t="str">
        <f>OX2</f>
        <v>CENTRAL              2 0 1 4</v>
      </c>
      <c r="QO2" s="2193"/>
      <c r="QP2" s="2193"/>
      <c r="QQ2" s="2193"/>
      <c r="QR2" s="2193"/>
      <c r="QS2" s="2193"/>
      <c r="QT2" s="21">
        <f>QM2+1</f>
        <v>63</v>
      </c>
      <c r="QU2" s="2223" t="str">
        <f>PE2</f>
        <v>CENTRAL              2 0 1 4</v>
      </c>
      <c r="QV2" s="2223"/>
      <c r="QW2" s="2223"/>
      <c r="QX2" s="2223"/>
      <c r="QY2" s="2223"/>
      <c r="QZ2" s="2223"/>
      <c r="RA2" s="21">
        <f>QT2+1</f>
        <v>64</v>
      </c>
      <c r="RB2" s="2193" t="str">
        <f>OX2</f>
        <v>CENTRAL              2 0 1 4</v>
      </c>
      <c r="RC2" s="2193"/>
      <c r="RD2" s="2193"/>
      <c r="RE2" s="2193"/>
      <c r="RF2" s="2193"/>
      <c r="RG2" s="2193"/>
      <c r="RH2" s="21">
        <f>RA2+1</f>
        <v>65</v>
      </c>
      <c r="RI2" s="2223" t="str">
        <f>OQ2</f>
        <v>CENTRAL              2 0 1 4</v>
      </c>
      <c r="RJ2" s="2223"/>
      <c r="RK2" s="2223"/>
      <c r="RL2" s="2223"/>
      <c r="RM2" s="2223"/>
      <c r="RN2" s="2223"/>
      <c r="RO2" s="21">
        <f>RH2+1</f>
        <v>66</v>
      </c>
      <c r="RP2" s="2223" t="str">
        <f>OX2</f>
        <v>CENTRAL              2 0 1 4</v>
      </c>
      <c r="RQ2" s="2223"/>
      <c r="RR2" s="2223"/>
      <c r="RS2" s="2223"/>
      <c r="RT2" s="2223"/>
      <c r="RU2" s="2223"/>
      <c r="RV2" s="21">
        <f>RO2+1</f>
        <v>67</v>
      </c>
      <c r="RW2" s="2223" t="str">
        <f>PE2</f>
        <v>CENTRAL              2 0 1 4</v>
      </c>
      <c r="RX2" s="2223"/>
      <c r="RY2" s="2223"/>
      <c r="RZ2" s="2223"/>
      <c r="SA2" s="2223"/>
      <c r="SB2" s="2223"/>
      <c r="SC2" s="21">
        <f>RV2+1</f>
        <v>68</v>
      </c>
      <c r="SD2" s="2193" t="str">
        <f>PL2</f>
        <v>CENTRAL              2 0 1 4</v>
      </c>
      <c r="SE2" s="2193"/>
      <c r="SF2" s="2193"/>
      <c r="SG2" s="2193"/>
      <c r="SH2" s="2193"/>
      <c r="SI2" s="2193"/>
      <c r="SJ2" s="21">
        <f>SC2+1</f>
        <v>69</v>
      </c>
      <c r="SK2" s="2193" t="str">
        <f>PE2</f>
        <v>CENTRAL              2 0 1 4</v>
      </c>
      <c r="SL2" s="2193"/>
      <c r="SM2" s="2193"/>
      <c r="SN2" s="2193"/>
      <c r="SO2" s="2193"/>
      <c r="SP2" s="2193"/>
      <c r="SQ2" s="21">
        <f>SJ2+1</f>
        <v>70</v>
      </c>
      <c r="SR2" s="2193" t="str">
        <f>QG2</f>
        <v>CENTRAL              2 0 1 4</v>
      </c>
      <c r="SS2" s="2193"/>
      <c r="ST2" s="2193"/>
      <c r="SU2" s="2193"/>
      <c r="SV2" s="2193"/>
      <c r="SW2" s="2193"/>
      <c r="SX2" s="21">
        <f>SQ2+1</f>
        <v>71</v>
      </c>
      <c r="SY2" s="2223" t="str">
        <f>QN2</f>
        <v>CENTRAL              2 0 1 4</v>
      </c>
      <c r="SZ2" s="2223"/>
      <c r="TA2" s="2223"/>
      <c r="TB2" s="2223"/>
      <c r="TC2" s="2223"/>
      <c r="TD2" s="2223"/>
      <c r="TE2" s="21">
        <f>SX2+1</f>
        <v>72</v>
      </c>
      <c r="TF2" s="2193" t="str">
        <f>RW2</f>
        <v>CENTRAL              2 0 1 4</v>
      </c>
      <c r="TG2" s="2193"/>
      <c r="TH2" s="2193"/>
      <c r="TI2" s="2193"/>
      <c r="TJ2" s="2193"/>
      <c r="TK2" s="2193"/>
      <c r="TL2" s="21">
        <f>TE2+1</f>
        <v>73</v>
      </c>
      <c r="TM2" s="2193" t="str">
        <f>SD2</f>
        <v>CENTRAL              2 0 1 4</v>
      </c>
      <c r="TN2" s="2193"/>
      <c r="TO2" s="2193"/>
      <c r="TP2" s="2193"/>
      <c r="TQ2" s="2193"/>
      <c r="TR2" s="2193"/>
      <c r="TS2" s="21">
        <f>TL2+1</f>
        <v>74</v>
      </c>
      <c r="TT2" s="2193" t="str">
        <f>QG2</f>
        <v>CENTRAL              2 0 1 4</v>
      </c>
      <c r="TU2" s="2193"/>
      <c r="TV2" s="2193"/>
      <c r="TW2" s="2193"/>
      <c r="TX2" s="2193"/>
      <c r="TY2" s="2193"/>
      <c r="TZ2" s="21">
        <f>TS2+1</f>
        <v>75</v>
      </c>
      <c r="UA2" s="2193" t="str">
        <f>SD2</f>
        <v>CENTRAL              2 0 1 4</v>
      </c>
      <c r="UB2" s="2193"/>
      <c r="UC2" s="2193"/>
      <c r="UD2" s="2193"/>
      <c r="UE2" s="2193"/>
      <c r="UF2" s="2193"/>
      <c r="UG2" s="21">
        <f>TZ2+1</f>
        <v>76</v>
      </c>
      <c r="UH2" s="2193" t="str">
        <f>SK2</f>
        <v>CENTRAL              2 0 1 4</v>
      </c>
      <c r="UI2" s="2193"/>
      <c r="UJ2" s="2193"/>
      <c r="UK2" s="2193"/>
      <c r="UL2" s="2193"/>
      <c r="UM2" s="2193"/>
      <c r="UN2" s="21">
        <f>UG2+1</f>
        <v>77</v>
      </c>
      <c r="UO2" s="2223" t="str">
        <f>SR2</f>
        <v>CENTRAL              2 0 1 4</v>
      </c>
      <c r="UP2" s="2223"/>
      <c r="UQ2" s="2223"/>
      <c r="UR2" s="2223"/>
      <c r="US2" s="2223"/>
      <c r="UT2" s="2223"/>
      <c r="UU2" s="21">
        <f>UN2+1</f>
        <v>78</v>
      </c>
      <c r="UV2" s="2193" t="str">
        <f>SK2</f>
        <v>CENTRAL              2 0 1 4</v>
      </c>
      <c r="UW2" s="2193"/>
      <c r="UX2" s="2193"/>
      <c r="UY2" s="2193"/>
      <c r="UZ2" s="2193"/>
      <c r="VA2" s="2193"/>
      <c r="VB2" s="21">
        <f>UU2+1</f>
        <v>79</v>
      </c>
      <c r="VC2" s="2193" t="str">
        <f>UH2</f>
        <v>CENTRAL              2 0 1 4</v>
      </c>
      <c r="VD2" s="2193"/>
      <c r="VE2" s="2193"/>
      <c r="VF2" s="2193"/>
      <c r="VG2" s="2193"/>
      <c r="VH2" s="2193"/>
      <c r="VI2" s="21">
        <f>VB2+1</f>
        <v>80</v>
      </c>
      <c r="VJ2" s="2223" t="str">
        <f>UV2</f>
        <v>CENTRAL              2 0 1 4</v>
      </c>
      <c r="VK2" s="2223"/>
      <c r="VL2" s="2223"/>
      <c r="VM2" s="2223"/>
      <c r="VN2" s="2223"/>
      <c r="VO2" s="2223"/>
      <c r="VP2" s="21">
        <f>VI2+1</f>
        <v>81</v>
      </c>
      <c r="VQ2" s="2193" t="str">
        <f>VJ2</f>
        <v>CENTRAL              2 0 1 4</v>
      </c>
      <c r="VR2" s="2193"/>
      <c r="VS2" s="2193"/>
      <c r="VT2" s="2193"/>
      <c r="VU2" s="2193"/>
      <c r="VV2" s="2193"/>
      <c r="VW2" s="21">
        <f>VP2+1</f>
        <v>82</v>
      </c>
      <c r="VX2" s="2223" t="str">
        <f>VQ2</f>
        <v>CENTRAL              2 0 1 4</v>
      </c>
      <c r="VY2" s="2223"/>
      <c r="VZ2" s="2223"/>
      <c r="WA2" s="2223"/>
      <c r="WB2" s="2223"/>
      <c r="WC2" s="2223"/>
      <c r="WD2" s="21">
        <f>VW2+1</f>
        <v>83</v>
      </c>
      <c r="WE2" s="2193" t="str">
        <f>VJ2</f>
        <v>CENTRAL              2 0 1 4</v>
      </c>
      <c r="WF2" s="2193"/>
      <c r="WG2" s="2193"/>
      <c r="WH2" s="2193"/>
      <c r="WI2" s="2193"/>
      <c r="WJ2" s="2193"/>
      <c r="WK2" s="21">
        <f>WD2+1</f>
        <v>84</v>
      </c>
      <c r="WL2" s="2193" t="str">
        <f>VX2</f>
        <v>CENTRAL              2 0 1 4</v>
      </c>
      <c r="WM2" s="2193"/>
      <c r="WN2" s="2193"/>
      <c r="WO2" s="2193"/>
      <c r="WP2" s="2193"/>
      <c r="WQ2" s="2193"/>
      <c r="WR2" s="21">
        <f>WK2+1</f>
        <v>85</v>
      </c>
      <c r="WS2" s="2223" t="str">
        <f>VX2</f>
        <v>CENTRAL              2 0 1 4</v>
      </c>
      <c r="WT2" s="2223"/>
      <c r="WU2" s="2223"/>
      <c r="WV2" s="2223"/>
      <c r="WW2" s="2223"/>
      <c r="WX2" s="2223"/>
      <c r="WY2" s="21">
        <f>WR2+1</f>
        <v>86</v>
      </c>
      <c r="WZ2" s="2223" t="str">
        <f>WE2</f>
        <v>CENTRAL              2 0 1 4</v>
      </c>
      <c r="XA2" s="2223"/>
      <c r="XB2" s="2223"/>
      <c r="XC2" s="2223"/>
      <c r="XD2" s="2223"/>
      <c r="XE2" s="2223"/>
      <c r="XF2" s="21">
        <f>WY2+1</f>
        <v>87</v>
      </c>
      <c r="XG2" s="2223" t="str">
        <f>VX2</f>
        <v>CENTRAL              2 0 1 4</v>
      </c>
      <c r="XH2" s="2223"/>
      <c r="XI2" s="2223"/>
      <c r="XJ2" s="2223"/>
      <c r="XK2" s="2223"/>
      <c r="XL2" s="2223"/>
      <c r="XM2" s="21">
        <f>XF2+1</f>
        <v>88</v>
      </c>
      <c r="XN2" s="2223" t="str">
        <f>WE2</f>
        <v>CENTRAL              2 0 1 4</v>
      </c>
      <c r="XO2" s="2223"/>
      <c r="XP2" s="2223"/>
      <c r="XQ2" s="2223"/>
      <c r="XR2" s="2223"/>
      <c r="XS2" s="2223"/>
      <c r="XT2" s="21">
        <f>XM2+1</f>
        <v>89</v>
      </c>
      <c r="XU2" s="2193" t="str">
        <f>VJ2</f>
        <v>CENTRAL              2 0 1 4</v>
      </c>
      <c r="XV2" s="2193"/>
      <c r="XW2" s="2193"/>
      <c r="XX2" s="2193"/>
      <c r="XY2" s="2193"/>
      <c r="XZ2" s="2193"/>
      <c r="YA2" s="21">
        <f>XT2+1</f>
        <v>90</v>
      </c>
      <c r="YB2" s="2223" t="str">
        <f>VJ2</f>
        <v>CENTRAL              2 0 1 4</v>
      </c>
      <c r="YC2" s="2223"/>
      <c r="YD2" s="2223"/>
      <c r="YE2" s="2223"/>
      <c r="YF2" s="2223"/>
      <c r="YG2" s="2223"/>
      <c r="YH2" s="21">
        <f>YA2+1</f>
        <v>91</v>
      </c>
      <c r="YI2" s="2193" t="str">
        <f>VQ2</f>
        <v>CENTRAL              2 0 1 4</v>
      </c>
      <c r="YJ2" s="2193"/>
      <c r="YK2" s="2193"/>
      <c r="YL2" s="2193"/>
      <c r="YM2" s="2193"/>
      <c r="YN2" s="2193"/>
      <c r="YO2" s="21">
        <f>YH2+1</f>
        <v>92</v>
      </c>
      <c r="YP2" s="2193" t="str">
        <f>XU2</f>
        <v>CENTRAL              2 0 1 4</v>
      </c>
      <c r="YQ2" s="2193"/>
      <c r="YR2" s="2193"/>
      <c r="YS2" s="2193"/>
      <c r="YT2" s="2193"/>
      <c r="YU2" s="2193"/>
      <c r="YV2" s="21">
        <f>YO2+1</f>
        <v>93</v>
      </c>
      <c r="YW2" s="2193" t="str">
        <f>XU2</f>
        <v>CENTRAL              2 0 1 4</v>
      </c>
      <c r="YX2" s="2193"/>
      <c r="YY2" s="2193"/>
      <c r="YZ2" s="2193"/>
      <c r="ZA2" s="2193"/>
      <c r="ZB2" s="2193"/>
      <c r="ZC2" s="21">
        <f>YV2+1</f>
        <v>94</v>
      </c>
      <c r="ZD2" s="2223" t="str">
        <f>YI2</f>
        <v>CENTRAL              2 0 1 4</v>
      </c>
      <c r="ZE2" s="2223"/>
      <c r="ZF2" s="2223"/>
      <c r="ZG2" s="2223"/>
      <c r="ZH2" s="2223"/>
      <c r="ZI2" s="2223"/>
      <c r="ZJ2" s="21">
        <f>ZC2+1</f>
        <v>95</v>
      </c>
      <c r="ZK2" s="2223" t="str">
        <f>YP2</f>
        <v>CENTRAL              2 0 1 4</v>
      </c>
      <c r="ZL2" s="2223"/>
      <c r="ZM2" s="2223"/>
      <c r="ZN2" s="2223"/>
      <c r="ZO2" s="2223"/>
      <c r="ZP2" s="2223"/>
      <c r="ZQ2" s="21">
        <f>ZJ2+1</f>
        <v>96</v>
      </c>
      <c r="ZR2" s="2193" t="str">
        <f>YI2</f>
        <v>CENTRAL              2 0 1 4</v>
      </c>
      <c r="ZS2" s="2193"/>
      <c r="ZT2" s="2193"/>
      <c r="ZU2" s="2193"/>
      <c r="ZV2" s="2193"/>
      <c r="ZW2" s="2193"/>
      <c r="ZX2" s="21">
        <f>ZQ2+1</f>
        <v>97</v>
      </c>
      <c r="ZY2" s="2223" t="str">
        <f>YP2</f>
        <v>CENTRAL              2 0 1 4</v>
      </c>
      <c r="ZZ2" s="2223"/>
      <c r="AAA2" s="2223"/>
      <c r="AAB2" s="2223"/>
      <c r="AAC2" s="2223"/>
      <c r="AAD2" s="2223"/>
      <c r="AAE2" s="21">
        <f>ZX2+1</f>
        <v>98</v>
      </c>
      <c r="AAF2" s="2193" t="str">
        <f>ZY2</f>
        <v>CENTRAL              2 0 1 4</v>
      </c>
      <c r="AAG2" s="2193"/>
      <c r="AAH2" s="2193"/>
      <c r="AAI2" s="2193"/>
      <c r="AAJ2" s="2193"/>
      <c r="AAK2" s="2193"/>
      <c r="AAL2" s="21">
        <f>AAE2+1</f>
        <v>99</v>
      </c>
      <c r="AAM2" s="2223" t="str">
        <f>AAF2</f>
        <v>CENTRAL              2 0 1 4</v>
      </c>
      <c r="AAN2" s="2223"/>
      <c r="AAO2" s="2223"/>
      <c r="AAP2" s="2223"/>
      <c r="AAQ2" s="2223"/>
      <c r="AAR2" s="2223"/>
      <c r="AAS2" s="21">
        <f>AAL2+1</f>
        <v>100</v>
      </c>
      <c r="AAT2" s="2223" t="str">
        <f>AAM2</f>
        <v>CENTRAL              2 0 1 4</v>
      </c>
      <c r="AAU2" s="2223"/>
      <c r="AAV2" s="2223"/>
      <c r="AAW2" s="2223"/>
      <c r="AAX2" s="2223"/>
      <c r="AAY2" s="2223"/>
      <c r="AAZ2" s="21">
        <f>AAS2+1</f>
        <v>101</v>
      </c>
      <c r="ABA2" s="2223" t="str">
        <f>AAT2</f>
        <v>CENTRAL              2 0 1 4</v>
      </c>
      <c r="ABB2" s="2223"/>
      <c r="ABC2" s="2223"/>
      <c r="ABD2" s="2223"/>
      <c r="ABE2" s="2223"/>
      <c r="ABF2" s="2223"/>
      <c r="ABG2" s="21">
        <f>AAZ2+1</f>
        <v>102</v>
      </c>
      <c r="ABH2" s="2193" t="str">
        <f>ZY2</f>
        <v>CENTRAL              2 0 1 4</v>
      </c>
      <c r="ABI2" s="2193"/>
      <c r="ABJ2" s="2193"/>
      <c r="ABK2" s="2193"/>
      <c r="ABL2" s="2193"/>
      <c r="ABM2" s="2193"/>
      <c r="ABN2" s="21">
        <f>ABG2+1</f>
        <v>103</v>
      </c>
      <c r="ABO2" s="2223" t="str">
        <f>AAF2</f>
        <v>CENTRAL              2 0 1 4</v>
      </c>
      <c r="ABP2" s="2223"/>
      <c r="ABQ2" s="2223"/>
      <c r="ABR2" s="2223"/>
      <c r="ABS2" s="2223"/>
      <c r="ABT2" s="2223"/>
      <c r="ABU2" s="21">
        <f>ABN2+1</f>
        <v>104</v>
      </c>
      <c r="ABV2" s="2193" t="str">
        <f>ABH2</f>
        <v>CENTRAL              2 0 1 4</v>
      </c>
      <c r="ABW2" s="2193"/>
      <c r="ABX2" s="2193"/>
      <c r="ABY2" s="2193"/>
      <c r="ABZ2" s="2193"/>
      <c r="ACA2" s="2193"/>
      <c r="ACB2" s="21">
        <f>ABU2+1</f>
        <v>105</v>
      </c>
      <c r="ACC2" s="2193" t="str">
        <f>ABV2</f>
        <v>CENTRAL              2 0 1 4</v>
      </c>
      <c r="ACD2" s="2193"/>
      <c r="ACE2" s="2193"/>
      <c r="ACF2" s="2193"/>
      <c r="ACG2" s="2193"/>
      <c r="ACH2" s="2193"/>
      <c r="ACI2" s="21">
        <f>ACB2+1</f>
        <v>106</v>
      </c>
      <c r="ACJ2" s="2193" t="str">
        <f>ABV2</f>
        <v>CENTRAL              2 0 1 4</v>
      </c>
      <c r="ACK2" s="2193"/>
      <c r="ACL2" s="2193"/>
      <c r="ACM2" s="2193"/>
      <c r="ACN2" s="2193"/>
      <c r="ACO2" s="2193"/>
      <c r="ACP2" s="21">
        <f>ACI2+1</f>
        <v>107</v>
      </c>
      <c r="ACQ2" s="2223" t="str">
        <f>ACC2</f>
        <v>CENTRAL              2 0 1 4</v>
      </c>
      <c r="ACR2" s="2223"/>
      <c r="ACS2" s="2223"/>
      <c r="ACT2" s="2223"/>
      <c r="ACU2" s="2223"/>
      <c r="ACV2" s="2223"/>
      <c r="ACW2" s="1485">
        <f>ACP2+1</f>
        <v>108</v>
      </c>
      <c r="ACX2" s="2223" t="str">
        <f>ACC2</f>
        <v>CENTRAL              2 0 1 4</v>
      </c>
      <c r="ACY2" s="2223"/>
      <c r="ACZ2" s="2223"/>
      <c r="ADA2" s="2223"/>
      <c r="ADB2" s="2223"/>
      <c r="ADC2" s="2223"/>
      <c r="ADD2" s="21">
        <f>ACW2+1</f>
        <v>109</v>
      </c>
      <c r="ADE2" s="2193" t="str">
        <f>ACC2</f>
        <v>CENTRAL              2 0 1 4</v>
      </c>
      <c r="ADF2" s="2193"/>
      <c r="ADG2" s="2193"/>
      <c r="ADH2" s="2193"/>
      <c r="ADI2" s="2193"/>
      <c r="ADJ2" s="2193"/>
      <c r="ADK2" s="21">
        <f>ADD2+1</f>
        <v>110</v>
      </c>
      <c r="ADL2" s="2223" t="str">
        <f>ACJ2</f>
        <v>CENTRAL              2 0 1 4</v>
      </c>
      <c r="ADM2" s="2223"/>
      <c r="ADN2" s="2223"/>
      <c r="ADO2" s="2223"/>
      <c r="ADP2" s="2223"/>
      <c r="ADQ2" s="2223"/>
      <c r="ADR2" s="588">
        <f>ADK2+1</f>
        <v>111</v>
      </c>
      <c r="ADS2" s="2193" t="str">
        <f>ACX2</f>
        <v>CENTRAL              2 0 1 4</v>
      </c>
      <c r="ADT2" s="2193"/>
      <c r="ADU2" s="2193"/>
      <c r="ADV2" s="2193"/>
      <c r="ADW2" s="2193"/>
      <c r="ADX2" s="2193"/>
      <c r="ADY2" s="21">
        <f>ADR2+1</f>
        <v>112</v>
      </c>
      <c r="ADZ2" s="2223" t="str">
        <f>ADE2</f>
        <v>CENTRAL              2 0 1 4</v>
      </c>
      <c r="AEA2" s="2223"/>
      <c r="AEB2" s="2223"/>
      <c r="AEC2" s="2223"/>
      <c r="AED2" s="2223"/>
      <c r="AEE2" s="2223"/>
      <c r="AEF2" s="21">
        <f>ADY2+1</f>
        <v>113</v>
      </c>
      <c r="AEG2" s="2193" t="str">
        <f>ADE2</f>
        <v>CENTRAL              2 0 1 4</v>
      </c>
      <c r="AEH2" s="2193"/>
      <c r="AEI2" s="2193"/>
      <c r="AEJ2" s="2193"/>
      <c r="AEK2" s="2193"/>
      <c r="AEL2" s="2193"/>
      <c r="AEM2" s="21">
        <f>AEF2+1</f>
        <v>114</v>
      </c>
      <c r="AEN2" s="2223" t="str">
        <f>ADL2</f>
        <v>CENTRAL              2 0 1 4</v>
      </c>
      <c r="AEO2" s="2223"/>
      <c r="AEP2" s="2223"/>
      <c r="AEQ2" s="2223"/>
      <c r="AER2" s="2223"/>
      <c r="AES2" s="2223"/>
      <c r="AET2" s="21">
        <f>AEM2+1</f>
        <v>115</v>
      </c>
      <c r="AEU2" s="2193" t="str">
        <f>AEG2</f>
        <v>CENTRAL              2 0 1 4</v>
      </c>
      <c r="AEV2" s="2193"/>
      <c r="AEW2" s="2193"/>
      <c r="AEX2" s="2193"/>
      <c r="AEY2" s="2193"/>
      <c r="AEZ2" s="2193"/>
      <c r="AFA2" s="21">
        <f>AET2+1</f>
        <v>116</v>
      </c>
      <c r="AFB2" s="2193" t="str">
        <f>AEG2</f>
        <v>CENTRAL              2 0 1 4</v>
      </c>
      <c r="AFC2" s="2193"/>
      <c r="AFD2" s="2193"/>
      <c r="AFE2" s="2193"/>
      <c r="AFF2" s="2193"/>
      <c r="AFG2" s="2193"/>
      <c r="AFH2" s="21">
        <f>AFA2+1</f>
        <v>117</v>
      </c>
      <c r="AFI2" s="2223" t="str">
        <f>AEU2</f>
        <v>CENTRAL              2 0 1 4</v>
      </c>
      <c r="AFJ2" s="2223"/>
      <c r="AFK2" s="2223"/>
      <c r="AFL2" s="2223"/>
      <c r="AFM2" s="2223"/>
      <c r="AFN2" s="2223"/>
      <c r="AFO2" s="21">
        <f>AFH2+1</f>
        <v>118</v>
      </c>
      <c r="AFP2" s="2223" t="str">
        <f>AEU2</f>
        <v>CENTRAL              2 0 1 4</v>
      </c>
      <c r="AFQ2" s="2223"/>
      <c r="AFR2" s="2223"/>
      <c r="AFS2" s="2223"/>
      <c r="AFT2" s="2223"/>
      <c r="AFU2" s="2223"/>
      <c r="AFV2" s="21">
        <f>AFO2+1</f>
        <v>119</v>
      </c>
      <c r="AFW2" s="2223" t="str">
        <f>AFB2</f>
        <v>CENTRAL              2 0 1 4</v>
      </c>
      <c r="AFX2" s="2223"/>
      <c r="AFY2" s="2223"/>
      <c r="AFZ2" s="2223"/>
      <c r="AGA2" s="2223"/>
      <c r="AGB2" s="2223"/>
      <c r="AGC2" s="1485">
        <f>AFV2+1</f>
        <v>120</v>
      </c>
      <c r="AGD2" s="2193" t="str">
        <f>AFB2</f>
        <v>CENTRAL              2 0 1 4</v>
      </c>
      <c r="AGE2" s="2193"/>
      <c r="AGF2" s="2193"/>
      <c r="AGG2" s="2193"/>
      <c r="AGH2" s="2193"/>
      <c r="AGI2" s="2193"/>
      <c r="AGJ2" s="21">
        <f>AGC2+1</f>
        <v>121</v>
      </c>
      <c r="AGK2" s="2193" t="str">
        <f>AEG2</f>
        <v>CENTRAL              2 0 1 4</v>
      </c>
      <c r="AGL2" s="2193"/>
      <c r="AGM2" s="2193"/>
      <c r="AGN2" s="2193"/>
      <c r="AGO2" s="2193"/>
      <c r="AGP2" s="2193"/>
      <c r="AGQ2" s="21">
        <f>AGJ2+1</f>
        <v>122</v>
      </c>
      <c r="AGR2" s="2193" t="str">
        <f>AGD2</f>
        <v>CENTRAL              2 0 1 4</v>
      </c>
      <c r="AGS2" s="2193"/>
      <c r="AGT2" s="2193"/>
      <c r="AGU2" s="2193"/>
      <c r="AGV2" s="2193"/>
      <c r="AGW2" s="2193"/>
      <c r="AGX2" s="21">
        <f>AGQ2+1</f>
        <v>123</v>
      </c>
      <c r="AGY2" s="2223" t="str">
        <f>AGK2</f>
        <v>CENTRAL              2 0 1 4</v>
      </c>
      <c r="AGZ2" s="2223"/>
      <c r="AHA2" s="2223"/>
      <c r="AHB2" s="2223"/>
      <c r="AHC2" s="2223"/>
      <c r="AHD2" s="2223"/>
      <c r="AHE2" s="21">
        <f>AGX2+1</f>
        <v>124</v>
      </c>
      <c r="AHF2" s="2223" t="str">
        <f>AGR2</f>
        <v>CENTRAL              2 0 1 4</v>
      </c>
      <c r="AHG2" s="2223"/>
      <c r="AHH2" s="2223"/>
      <c r="AHI2" s="2223"/>
      <c r="AHJ2" s="2223"/>
      <c r="AHK2" s="2223"/>
      <c r="AHL2" s="21">
        <f>AHE2+1</f>
        <v>125</v>
      </c>
      <c r="AHM2" s="2193" t="str">
        <f>AGY2</f>
        <v>CENTRAL              2 0 1 4</v>
      </c>
      <c r="AHN2" s="2193"/>
      <c r="AHO2" s="2193"/>
      <c r="AHP2" s="2193"/>
      <c r="AHQ2" s="2193"/>
      <c r="AHR2" s="2193"/>
      <c r="AHS2" s="21">
        <f>AHL2+1</f>
        <v>126</v>
      </c>
      <c r="AHT2" s="2193" t="str">
        <f>AHM2</f>
        <v>CENTRAL              2 0 1 4</v>
      </c>
      <c r="AHU2" s="2193"/>
      <c r="AHV2" s="2193"/>
      <c r="AHW2" s="2193"/>
      <c r="AHX2" s="2193"/>
      <c r="AHY2" s="2193"/>
      <c r="AHZ2" s="21">
        <f>AHS2+1</f>
        <v>127</v>
      </c>
      <c r="AIA2" s="2193" t="str">
        <f>AHM2</f>
        <v>CENTRAL              2 0 1 4</v>
      </c>
      <c r="AIB2" s="2193"/>
      <c r="AIC2" s="2193"/>
      <c r="AID2" s="2193"/>
      <c r="AIE2" s="2193"/>
      <c r="AIF2" s="2193"/>
      <c r="AIG2" s="21">
        <f>AHZ2+1</f>
        <v>128</v>
      </c>
      <c r="AIH2" s="2193" t="str">
        <f>AHM2</f>
        <v>CENTRAL              2 0 1 4</v>
      </c>
      <c r="AII2" s="2193"/>
      <c r="AIJ2" s="2193"/>
      <c r="AIK2" s="2193"/>
      <c r="AIL2" s="2193"/>
      <c r="AIM2" s="2193"/>
      <c r="AIN2" s="21">
        <f>AIG2+1</f>
        <v>129</v>
      </c>
      <c r="AIO2" s="2193" t="str">
        <f>AIH2</f>
        <v>CENTRAL              2 0 1 4</v>
      </c>
      <c r="AIP2" s="2193"/>
      <c r="AIQ2" s="2193"/>
      <c r="AIR2" s="2193"/>
      <c r="AIS2" s="2193"/>
      <c r="AIT2" s="2193"/>
      <c r="AIU2" s="21">
        <f>AIN2+1</f>
        <v>130</v>
      </c>
      <c r="AIV2" s="2193" t="str">
        <f>AIO2</f>
        <v>CENTRAL              2 0 1 4</v>
      </c>
      <c r="AIW2" s="2193"/>
      <c r="AIX2" s="2193"/>
      <c r="AIY2" s="2193"/>
      <c r="AIZ2" s="2193"/>
      <c r="AJA2" s="2193"/>
      <c r="AJB2" s="21">
        <f>AIU2+1</f>
        <v>131</v>
      </c>
      <c r="AJC2" s="2223" t="str">
        <f>AIV2</f>
        <v>CENTRAL              2 0 1 4</v>
      </c>
      <c r="AJD2" s="2223"/>
      <c r="AJE2" s="2223"/>
      <c r="AJF2" s="2223"/>
      <c r="AJG2" s="2223"/>
      <c r="AJH2" s="2223"/>
      <c r="AJI2" s="21">
        <f>AJB2+1</f>
        <v>132</v>
      </c>
      <c r="AJJ2" s="2193" t="str">
        <f>AIO2</f>
        <v>CENTRAL              2 0 1 4</v>
      </c>
      <c r="AJK2" s="2193"/>
      <c r="AJL2" s="2193"/>
      <c r="AJM2" s="2193"/>
      <c r="AJN2" s="2193"/>
      <c r="AJO2" s="2193"/>
      <c r="AJP2" s="21">
        <f>AJI2+1</f>
        <v>133</v>
      </c>
      <c r="AJQ2" s="2193" t="str">
        <f>AJJ2</f>
        <v>CENTRAL              2 0 1 4</v>
      </c>
      <c r="AJR2" s="2193"/>
      <c r="AJS2" s="2193"/>
      <c r="AJT2" s="2193"/>
      <c r="AJU2" s="2193"/>
      <c r="AJV2" s="2193"/>
      <c r="AJW2" s="21">
        <f>AJP2+1</f>
        <v>134</v>
      </c>
      <c r="AJX2" s="2193" t="str">
        <f>AJJ2</f>
        <v>CENTRAL              2 0 1 4</v>
      </c>
      <c r="AJY2" s="2193"/>
      <c r="AJZ2" s="2193"/>
      <c r="AKA2" s="2193"/>
      <c r="AKB2" s="2193"/>
      <c r="AKC2" s="2193"/>
      <c r="AKD2" s="21">
        <f>AJW2+1</f>
        <v>135</v>
      </c>
      <c r="AKE2" s="2193" t="str">
        <f>AJJ2</f>
        <v>CENTRAL              2 0 1 4</v>
      </c>
      <c r="AKF2" s="2193"/>
      <c r="AKG2" s="2193"/>
      <c r="AKH2" s="2193"/>
      <c r="AKI2" s="2193"/>
      <c r="AKJ2" s="2193"/>
      <c r="AKK2" s="21">
        <f>AKD2+1</f>
        <v>136</v>
      </c>
      <c r="AKL2" s="2193" t="str">
        <f>AJQ2</f>
        <v>CENTRAL              2 0 1 4</v>
      </c>
      <c r="AKM2" s="2193"/>
      <c r="AKN2" s="2193"/>
      <c r="AKO2" s="2193"/>
      <c r="AKP2" s="2193"/>
      <c r="AKQ2" s="2193"/>
      <c r="AKR2" s="21">
        <f>AKK2+1</f>
        <v>137</v>
      </c>
      <c r="AKS2" s="2193" t="str">
        <f>AJQ2</f>
        <v>CENTRAL              2 0 1 4</v>
      </c>
      <c r="AKT2" s="2193"/>
      <c r="AKU2" s="2193"/>
      <c r="AKV2" s="2193"/>
      <c r="AKW2" s="2193"/>
      <c r="AKX2" s="2193"/>
      <c r="AKY2" s="21">
        <f>AKR2+1</f>
        <v>138</v>
      </c>
      <c r="AKZ2" s="2223" t="str">
        <f>AJX2</f>
        <v>CENTRAL              2 0 1 4</v>
      </c>
      <c r="ALA2" s="2223"/>
      <c r="ALB2" s="2223"/>
      <c r="ALC2" s="2223"/>
      <c r="ALD2" s="2223"/>
      <c r="ALE2" s="2223"/>
      <c r="ALF2" s="21">
        <f>AKY2+1</f>
        <v>139</v>
      </c>
      <c r="ALG2" s="2193" t="str">
        <f>AKE2</f>
        <v>CENTRAL              2 0 1 4</v>
      </c>
      <c r="ALH2" s="2193"/>
      <c r="ALI2" s="2193"/>
      <c r="ALJ2" s="2193"/>
      <c r="ALK2" s="2193"/>
      <c r="ALL2" s="2193"/>
      <c r="ALM2" s="21">
        <f>ALF2+1</f>
        <v>140</v>
      </c>
      <c r="ALN2" s="2193" t="str">
        <f>AJX2</f>
        <v>CENTRAL              2 0 1 4</v>
      </c>
      <c r="ALO2" s="2193"/>
      <c r="ALP2" s="2193"/>
      <c r="ALQ2" s="2193"/>
      <c r="ALR2" s="2193"/>
      <c r="ALS2" s="2193"/>
      <c r="ALT2" s="21">
        <f>ALF2+1</f>
        <v>140</v>
      </c>
      <c r="ALU2" s="2223" t="str">
        <f>AKE2</f>
        <v>CENTRAL              2 0 1 4</v>
      </c>
      <c r="ALV2" s="2223"/>
      <c r="ALW2" s="2223"/>
      <c r="ALX2" s="2223"/>
      <c r="ALY2" s="2223"/>
      <c r="ALZ2" s="2223"/>
      <c r="AMA2" s="21">
        <f>ALT2+1</f>
        <v>141</v>
      </c>
      <c r="AMB2" s="2193" t="str">
        <f>ALU2</f>
        <v>CENTRAL              2 0 1 4</v>
      </c>
      <c r="AMC2" s="2193"/>
      <c r="AMD2" s="2193"/>
      <c r="AME2" s="2193"/>
      <c r="AMF2" s="2193"/>
      <c r="AMG2" s="2193"/>
      <c r="AMH2" s="21">
        <f>AMA2+1</f>
        <v>142</v>
      </c>
      <c r="AMI2" s="2193" t="str">
        <f>ALN2</f>
        <v>CENTRAL              2 0 1 4</v>
      </c>
      <c r="AMJ2" s="2193"/>
      <c r="AMK2" s="2193"/>
      <c r="AML2" s="2193"/>
      <c r="AMM2" s="2193"/>
      <c r="AMN2" s="2193"/>
      <c r="AMO2" s="21">
        <f>AMH2+1</f>
        <v>143</v>
      </c>
      <c r="AMP2" s="2193" t="str">
        <f>ALU2</f>
        <v>CENTRAL              2 0 1 4</v>
      </c>
      <c r="AMQ2" s="2193"/>
      <c r="AMR2" s="2193"/>
      <c r="AMS2" s="2193"/>
      <c r="AMT2" s="2193"/>
      <c r="AMU2" s="2193"/>
      <c r="AMV2" s="21">
        <f>AMO2+1</f>
        <v>144</v>
      </c>
      <c r="AMW2" s="2223" t="str">
        <f>AMB2</f>
        <v>CENTRAL              2 0 1 4</v>
      </c>
      <c r="AMX2" s="2223"/>
      <c r="AMY2" s="2223"/>
      <c r="AMZ2" s="2223"/>
      <c r="ANA2" s="2223"/>
      <c r="ANB2" s="2223"/>
      <c r="ANC2" s="21">
        <f>AMV2+1</f>
        <v>145</v>
      </c>
      <c r="AND2" s="2223" t="str">
        <f>AMB2</f>
        <v>CENTRAL              2 0 1 4</v>
      </c>
      <c r="ANE2" s="2223"/>
      <c r="ANF2" s="2223"/>
      <c r="ANG2" s="2223"/>
      <c r="ANH2" s="2223"/>
      <c r="ANI2" s="2223"/>
      <c r="ANJ2" s="21">
        <f>ANC2+1</f>
        <v>146</v>
      </c>
      <c r="ANK2" s="2193" t="str">
        <f>AND2</f>
        <v>CENTRAL              2 0 1 4</v>
      </c>
      <c r="ANL2" s="2193"/>
      <c r="ANM2" s="2193"/>
      <c r="ANN2" s="2193"/>
      <c r="ANO2" s="2193"/>
      <c r="ANP2" s="2193"/>
      <c r="ANQ2" s="21">
        <f>ANJ2+1</f>
        <v>147</v>
      </c>
      <c r="ANR2" s="2193" t="str">
        <f>ANK2</f>
        <v>CENTRAL              2 0 1 4</v>
      </c>
      <c r="ANS2" s="2193"/>
      <c r="ANT2" s="2193"/>
      <c r="ANU2" s="2193"/>
      <c r="ANV2" s="2193"/>
      <c r="ANW2" s="2193"/>
      <c r="ANX2" s="21">
        <f>ANQ2+1</f>
        <v>148</v>
      </c>
      <c r="ANY2" s="2193" t="str">
        <f>ANK2</f>
        <v>CENTRAL              2 0 1 4</v>
      </c>
      <c r="ANZ2" s="2193"/>
      <c r="AOA2" s="2193"/>
      <c r="AOB2" s="2193"/>
      <c r="AOC2" s="2193"/>
      <c r="AOD2" s="2193"/>
      <c r="AOE2" s="21">
        <f>ANX2+1</f>
        <v>149</v>
      </c>
      <c r="AOF2" s="2223" t="str">
        <f>ANR2</f>
        <v>CENTRAL              2 0 1 4</v>
      </c>
      <c r="AOG2" s="2223"/>
      <c r="AOH2" s="2223"/>
      <c r="AOI2" s="2223"/>
      <c r="AOJ2" s="2223"/>
      <c r="AOK2" s="2223"/>
      <c r="AOL2" s="21">
        <f>AOE2+1</f>
        <v>150</v>
      </c>
      <c r="AOM2" s="2193" t="str">
        <f>ANR2</f>
        <v>CENTRAL              2 0 1 4</v>
      </c>
      <c r="AON2" s="2193"/>
      <c r="AOO2" s="2193"/>
      <c r="AOP2" s="2193"/>
      <c r="AOQ2" s="2193"/>
      <c r="AOR2" s="2193"/>
      <c r="AOS2" s="21">
        <f>AOL2+1</f>
        <v>151</v>
      </c>
      <c r="AOT2" s="2193" t="str">
        <f>ANY2</f>
        <v>CENTRAL              2 0 1 4</v>
      </c>
      <c r="AOU2" s="2193"/>
      <c r="AOV2" s="2193"/>
      <c r="AOW2" s="2193"/>
      <c r="AOX2" s="2193"/>
      <c r="AOY2" s="2193"/>
      <c r="AOZ2" s="21">
        <f>AOS2</f>
        <v>151</v>
      </c>
      <c r="APA2" s="2223" t="str">
        <f>ANR2</f>
        <v>CENTRAL              2 0 1 4</v>
      </c>
      <c r="APB2" s="2223"/>
      <c r="APC2" s="2223"/>
      <c r="APD2" s="2223"/>
      <c r="APE2" s="2223"/>
      <c r="APF2" s="2223"/>
      <c r="APG2" s="21">
        <f>AOS2+1</f>
        <v>152</v>
      </c>
      <c r="APH2" s="2223" t="str">
        <f>ANY2</f>
        <v>CENTRAL              2 0 1 4</v>
      </c>
      <c r="API2" s="2223"/>
      <c r="APJ2" s="2223"/>
      <c r="APK2" s="2223"/>
      <c r="APL2" s="2223"/>
      <c r="APM2" s="2223"/>
      <c r="APN2" s="21">
        <f>APG2+1</f>
        <v>153</v>
      </c>
      <c r="APO2" s="2223" t="str">
        <f>AOM2</f>
        <v>CENTRAL              2 0 1 4</v>
      </c>
      <c r="APP2" s="2223"/>
      <c r="APQ2" s="2223"/>
      <c r="APR2" s="2223"/>
      <c r="APS2" s="2223"/>
      <c r="APT2" s="2223"/>
      <c r="APU2" s="21">
        <f>APN2+1</f>
        <v>154</v>
      </c>
      <c r="APV2" s="2193" t="str">
        <f>AOM2</f>
        <v>CENTRAL              2 0 1 4</v>
      </c>
      <c r="APW2" s="2193"/>
      <c r="APX2" s="2193"/>
      <c r="APY2" s="2193"/>
      <c r="APZ2" s="2193"/>
      <c r="AQA2" s="2193"/>
      <c r="AQB2" s="21">
        <f>APU2+1</f>
        <v>155</v>
      </c>
      <c r="AQC2" s="2193" t="str">
        <f>APH2</f>
        <v>CENTRAL              2 0 1 4</v>
      </c>
      <c r="AQD2" s="2193"/>
      <c r="AQE2" s="2193"/>
      <c r="AQF2" s="2193"/>
      <c r="AQG2" s="2193"/>
      <c r="AQH2" s="2193"/>
      <c r="AQI2" s="21">
        <f>AQB2+1</f>
        <v>156</v>
      </c>
      <c r="AQJ2" s="2193" t="str">
        <f>AQC2</f>
        <v>CENTRAL              2 0 1 4</v>
      </c>
      <c r="AQK2" s="2193"/>
      <c r="AQL2" s="2193"/>
      <c r="AQM2" s="2193"/>
      <c r="AQN2" s="2193"/>
      <c r="AQO2" s="2193"/>
      <c r="AQP2" s="21">
        <f>AQI2+1</f>
        <v>157</v>
      </c>
      <c r="AQQ2" s="2193" t="str">
        <f>AQJ2</f>
        <v>CENTRAL              2 0 1 4</v>
      </c>
      <c r="AQR2" s="2193"/>
      <c r="AQS2" s="2193"/>
      <c r="AQT2" s="2193"/>
      <c r="AQU2" s="2193"/>
      <c r="AQV2" s="2193"/>
      <c r="AQW2" s="21">
        <f>AQP2+1</f>
        <v>158</v>
      </c>
      <c r="AQX2" s="2193" t="str">
        <f>AQJ2</f>
        <v>CENTRAL              2 0 1 4</v>
      </c>
      <c r="AQY2" s="2193"/>
      <c r="AQZ2" s="2193"/>
      <c r="ARA2" s="2193"/>
      <c r="ARB2" s="2193"/>
      <c r="ARC2" s="2193"/>
      <c r="ARD2" s="21">
        <f>AQW2+1</f>
        <v>159</v>
      </c>
      <c r="ARE2" s="2223" t="str">
        <f>AQQ2</f>
        <v>CENTRAL              2 0 1 4</v>
      </c>
      <c r="ARF2" s="2223"/>
      <c r="ARG2" s="2223"/>
      <c r="ARH2" s="2223"/>
      <c r="ARI2" s="2223"/>
      <c r="ARJ2" s="2223"/>
      <c r="ARK2" s="21">
        <f>ARD2+1</f>
        <v>160</v>
      </c>
      <c r="ARL2" s="2193" t="str">
        <f>AQQ2</f>
        <v>CENTRAL              2 0 1 4</v>
      </c>
      <c r="ARM2" s="2193"/>
      <c r="ARN2" s="2193"/>
      <c r="ARO2" s="2193"/>
      <c r="ARP2" s="2193"/>
      <c r="ARQ2" s="2193"/>
      <c r="ARR2" s="21">
        <f>ARK2+1</f>
        <v>161</v>
      </c>
      <c r="ARS2" s="2223" t="str">
        <f>ARE2</f>
        <v>CENTRAL              2 0 1 4</v>
      </c>
      <c r="ART2" s="2223"/>
      <c r="ARU2" s="2223"/>
      <c r="ARV2" s="2223"/>
      <c r="ARW2" s="2223"/>
      <c r="ARX2" s="2223"/>
      <c r="ARY2" s="21">
        <f>ARR2+1</f>
        <v>162</v>
      </c>
      <c r="ARZ2" s="2193" t="str">
        <f>ARL2</f>
        <v>CENTRAL              2 0 1 4</v>
      </c>
      <c r="ASA2" s="2193"/>
      <c r="ASB2" s="2193"/>
      <c r="ASC2" s="2193"/>
      <c r="ASD2" s="2193"/>
      <c r="ASE2" s="2193"/>
      <c r="ASF2" s="21">
        <f>ARY2+1</f>
        <v>163</v>
      </c>
      <c r="ASG2" s="2223" t="str">
        <f>ARS2</f>
        <v>CENTRAL              2 0 1 4</v>
      </c>
      <c r="ASH2" s="2223"/>
      <c r="ASI2" s="2223"/>
      <c r="ASJ2" s="2223"/>
      <c r="ASK2" s="2223"/>
      <c r="ASL2" s="2223"/>
      <c r="ASM2" s="21">
        <f>ASF2+1</f>
        <v>164</v>
      </c>
      <c r="ASN2" s="2223" t="str">
        <f>ARZ2</f>
        <v>CENTRAL              2 0 1 4</v>
      </c>
      <c r="ASO2" s="2223"/>
      <c r="ASP2" s="2223"/>
      <c r="ASQ2" s="2223"/>
      <c r="ASR2" s="2223"/>
      <c r="ASS2" s="2223"/>
      <c r="AST2" s="21">
        <f>ASM2+1</f>
        <v>165</v>
      </c>
      <c r="ASU2" s="2193" t="str">
        <f>ASG2</f>
        <v>CENTRAL              2 0 1 4</v>
      </c>
      <c r="ASV2" s="2193"/>
      <c r="ASW2" s="2193"/>
      <c r="ASX2" s="2193"/>
      <c r="ASY2" s="2193"/>
      <c r="ASZ2" s="2193"/>
      <c r="ATA2" s="21">
        <f>AST2+1</f>
        <v>166</v>
      </c>
      <c r="ATB2" s="2193" t="str">
        <f>ARL2</f>
        <v>CENTRAL              2 0 1 4</v>
      </c>
      <c r="ATC2" s="2193"/>
      <c r="ATD2" s="2193"/>
      <c r="ATE2" s="2193"/>
      <c r="ATF2" s="2193"/>
      <c r="ATG2" s="2193"/>
      <c r="ATH2" s="21">
        <f>ATA2+1</f>
        <v>167</v>
      </c>
      <c r="ATI2" s="2193" t="str">
        <f>AQQ2</f>
        <v>CENTRAL              2 0 1 4</v>
      </c>
      <c r="ATJ2" s="2193"/>
      <c r="ATK2" s="2193"/>
      <c r="ATL2" s="2193"/>
      <c r="ATM2" s="2193"/>
      <c r="ATN2" s="2193"/>
      <c r="ATO2" s="21">
        <f>ATH2+1</f>
        <v>168</v>
      </c>
      <c r="ATP2" s="2193" t="str">
        <f>ATI2</f>
        <v>CENTRAL              2 0 1 4</v>
      </c>
      <c r="ATQ2" s="2193"/>
      <c r="ATR2" s="2193"/>
      <c r="ATS2" s="2193"/>
      <c r="ATT2" s="2193"/>
      <c r="ATU2" s="2193"/>
      <c r="ATV2" s="21">
        <f>ATO2+1</f>
        <v>169</v>
      </c>
      <c r="ATW2" s="2193" t="str">
        <f>ATI2</f>
        <v>CENTRAL              2 0 1 4</v>
      </c>
      <c r="ATX2" s="2193"/>
      <c r="ATY2" s="2193"/>
      <c r="ATZ2" s="2193"/>
      <c r="AUA2" s="2193"/>
      <c r="AUB2" s="2193"/>
      <c r="AUC2" s="2241"/>
      <c r="AUD2" s="2223" t="str">
        <f>ATP2</f>
        <v>CENTRAL              2 0 1 4</v>
      </c>
      <c r="AUE2" s="2223"/>
      <c r="AUF2" s="2223"/>
      <c r="AUG2" s="2223"/>
      <c r="AUH2" s="2223"/>
      <c r="AUI2" s="2223"/>
      <c r="AUJ2" s="1486">
        <f>AUC1+1</f>
        <v>171</v>
      </c>
      <c r="AUK2" s="2223" t="str">
        <f>ATW2</f>
        <v>CENTRAL              2 0 1 4</v>
      </c>
      <c r="AUL2" s="2223"/>
      <c r="AUM2" s="2223"/>
      <c r="AUN2" s="2223"/>
      <c r="AUO2" s="2223"/>
      <c r="AUP2" s="2223"/>
      <c r="AUQ2" s="1486">
        <f>AUJ2+1</f>
        <v>172</v>
      </c>
      <c r="AUR2" s="2193" t="str">
        <f>AUD2</f>
        <v>CENTRAL              2 0 1 4</v>
      </c>
      <c r="AUS2" s="2193"/>
      <c r="AUT2" s="2193"/>
      <c r="AUU2" s="2193"/>
      <c r="AUV2" s="2193"/>
      <c r="AUW2" s="2193"/>
      <c r="AUX2" s="21">
        <f>AUQ2+1</f>
        <v>173</v>
      </c>
      <c r="AUY2" s="2193" t="str">
        <f>AUR2</f>
        <v>CENTRAL              2 0 1 4</v>
      </c>
      <c r="AUZ2" s="2193"/>
      <c r="AVA2" s="2193"/>
      <c r="AVB2" s="2193"/>
      <c r="AVC2" s="2193"/>
      <c r="AVD2" s="2193"/>
      <c r="AVE2" s="21">
        <f>AUX2+1</f>
        <v>174</v>
      </c>
      <c r="AVF2" s="2193" t="str">
        <f>AUY2</f>
        <v>CENTRAL              2 0 1 4</v>
      </c>
      <c r="AVG2" s="2193"/>
      <c r="AVH2" s="2193"/>
      <c r="AVI2" s="2193"/>
      <c r="AVJ2" s="2193"/>
      <c r="AVK2" s="2193"/>
      <c r="AVL2" s="21">
        <f>AVE2+1</f>
        <v>175</v>
      </c>
      <c r="AVM2" s="2193" t="str">
        <f>AVF2</f>
        <v>CENTRAL              2 0 1 4</v>
      </c>
      <c r="AVN2" s="2193"/>
      <c r="AVO2" s="2193"/>
      <c r="AVP2" s="2193"/>
      <c r="AVQ2" s="2193"/>
      <c r="AVR2" s="2193"/>
      <c r="AVS2" s="21">
        <f>AVL2+1</f>
        <v>176</v>
      </c>
      <c r="AVT2" s="2193" t="str">
        <f>AUR2</f>
        <v>CENTRAL              2 0 1 4</v>
      </c>
      <c r="AVU2" s="2193"/>
      <c r="AVV2" s="2193"/>
      <c r="AVW2" s="2193"/>
      <c r="AVX2" s="2193"/>
      <c r="AVY2" s="2193"/>
      <c r="AVZ2" s="21">
        <f>AVS2+1</f>
        <v>177</v>
      </c>
      <c r="AWA2" s="2193" t="str">
        <f>AUR2</f>
        <v>CENTRAL              2 0 1 4</v>
      </c>
      <c r="AWB2" s="2193"/>
      <c r="AWC2" s="2193"/>
      <c r="AWD2" s="2193"/>
      <c r="AWE2" s="2193"/>
      <c r="AWF2" s="2193"/>
      <c r="AWG2" s="21">
        <f>AVZ2+1</f>
        <v>178</v>
      </c>
      <c r="AWH2" s="2223" t="str">
        <f>AUY2</f>
        <v>CENTRAL              2 0 1 4</v>
      </c>
      <c r="AWI2" s="2223"/>
      <c r="AWJ2" s="2223"/>
      <c r="AWK2" s="2223"/>
      <c r="AWL2" s="2223"/>
      <c r="AWM2" s="2223"/>
      <c r="AWN2" s="21">
        <f>AWG2+1</f>
        <v>179</v>
      </c>
      <c r="AWO2" s="2223" t="str">
        <f>AVF2</f>
        <v>CENTRAL              2 0 1 4</v>
      </c>
      <c r="AWP2" s="2223"/>
      <c r="AWQ2" s="2223"/>
      <c r="AWR2" s="2223"/>
      <c r="AWS2" s="2223"/>
      <c r="AWT2" s="2223"/>
      <c r="AWU2" s="21">
        <f>AWN2+1</f>
        <v>180</v>
      </c>
      <c r="AWV2" s="2223" t="str">
        <f>AUD2</f>
        <v>CENTRAL              2 0 1 4</v>
      </c>
      <c r="AWW2" s="2223"/>
      <c r="AWX2" s="2223"/>
      <c r="AWY2" s="2223"/>
      <c r="AWZ2" s="2223"/>
      <c r="AXA2" s="2223"/>
      <c r="AXB2" s="21">
        <f>AWU2+1</f>
        <v>181</v>
      </c>
      <c r="AXC2" s="2193" t="str">
        <f>AUR2</f>
        <v>CENTRAL              2 0 1 4</v>
      </c>
      <c r="AXD2" s="2193"/>
      <c r="AXE2" s="2193"/>
      <c r="AXF2" s="2193"/>
      <c r="AXG2" s="2193"/>
      <c r="AXH2" s="2193"/>
      <c r="AXI2" s="21">
        <f>AXB2+1</f>
        <v>182</v>
      </c>
      <c r="AXJ2" s="2223" t="str">
        <f>AUY2</f>
        <v>CENTRAL              2 0 1 4</v>
      </c>
      <c r="AXK2" s="2223"/>
      <c r="AXL2" s="2223"/>
      <c r="AXM2" s="2223"/>
      <c r="AXN2" s="2223"/>
      <c r="AXO2" s="2223"/>
      <c r="AXP2" s="21">
        <f>AXI2+1</f>
        <v>183</v>
      </c>
      <c r="AXQ2" s="2223" t="str">
        <f>AUY2</f>
        <v>CENTRAL              2 0 1 4</v>
      </c>
      <c r="AXR2" s="2223"/>
      <c r="AXS2" s="2223"/>
      <c r="AXT2" s="2223"/>
      <c r="AXU2" s="2223"/>
      <c r="AXV2" s="2223"/>
      <c r="AXW2" s="21">
        <f>AXP2+1</f>
        <v>184</v>
      </c>
      <c r="AXX2" s="2223" t="str">
        <f>AVF2</f>
        <v>CENTRAL              2 0 1 4</v>
      </c>
      <c r="AXY2" s="2223"/>
      <c r="AXZ2" s="2223"/>
      <c r="AYA2" s="2223"/>
      <c r="AYB2" s="2223"/>
      <c r="AYC2" s="2223"/>
      <c r="AYD2" s="21">
        <f>AXW2+1</f>
        <v>185</v>
      </c>
      <c r="AYE2" s="2193" t="str">
        <f>AVT2</f>
        <v>CENTRAL              2 0 1 4</v>
      </c>
      <c r="AYF2" s="2193"/>
      <c r="AYG2" s="2193"/>
      <c r="AYH2" s="2193"/>
      <c r="AYI2" s="2193"/>
      <c r="AYJ2" s="2193"/>
      <c r="AYK2" s="21">
        <f>AYD2+1</f>
        <v>186</v>
      </c>
      <c r="AYL2" s="2193" t="str">
        <f>AYE2</f>
        <v>CENTRAL              2 0 1 4</v>
      </c>
      <c r="AYM2" s="2193"/>
      <c r="AYN2" s="2193"/>
      <c r="AYO2" s="2193"/>
      <c r="AYP2" s="2193"/>
      <c r="AYQ2" s="2193"/>
      <c r="AYR2" s="21">
        <f>AYK2+1</f>
        <v>187</v>
      </c>
      <c r="AYS2" s="2193" t="str">
        <f>AYL2</f>
        <v>CENTRAL              2 0 1 4</v>
      </c>
      <c r="AYT2" s="2193"/>
      <c r="AYU2" s="2193"/>
      <c r="AYV2" s="2193"/>
      <c r="AYW2" s="2193"/>
      <c r="AYX2" s="2193"/>
      <c r="AYY2" s="21" t="s">
        <v>66</v>
      </c>
      <c r="AYZ2" s="2193" t="str">
        <f>AYE2</f>
        <v>CENTRAL              2 0 1 4</v>
      </c>
      <c r="AZA2" s="2193"/>
      <c r="AZB2" s="2193"/>
      <c r="AZC2" s="2193"/>
      <c r="AZD2" s="2193"/>
      <c r="AZE2" s="2193"/>
      <c r="AZF2" s="21">
        <f>AYY1+1</f>
        <v>188</v>
      </c>
      <c r="AZG2" s="2223" t="str">
        <f>AYL2</f>
        <v>CENTRAL              2 0 1 4</v>
      </c>
      <c r="AZH2" s="2223"/>
      <c r="AZI2" s="2223"/>
      <c r="AZJ2" s="2223"/>
      <c r="AZK2" s="2223"/>
      <c r="AZL2" s="2223"/>
      <c r="AZM2" s="21">
        <f>AZF2+1</f>
        <v>189</v>
      </c>
      <c r="AZN2" s="2223" t="str">
        <f>AYS2</f>
        <v>CENTRAL              2 0 1 4</v>
      </c>
      <c r="AZO2" s="2223"/>
      <c r="AZP2" s="2223"/>
      <c r="AZQ2" s="2223"/>
      <c r="AZR2" s="2223"/>
      <c r="AZS2" s="2223"/>
      <c r="AZT2" s="21">
        <f>AZM2+1</f>
        <v>190</v>
      </c>
      <c r="AZU2" s="2223" t="str">
        <f>AYL2</f>
        <v>CENTRAL              2 0 1 4</v>
      </c>
      <c r="AZV2" s="2223"/>
      <c r="AZW2" s="2223"/>
      <c r="AZX2" s="2223"/>
      <c r="AZY2" s="2223"/>
      <c r="AZZ2" s="2223"/>
      <c r="BAA2" s="21">
        <f>AZT2+1</f>
        <v>191</v>
      </c>
      <c r="BAB2" s="2193" t="str">
        <f>AYZ2</f>
        <v>CENTRAL              2 0 1 4</v>
      </c>
      <c r="BAC2" s="2193"/>
      <c r="BAD2" s="2193"/>
      <c r="BAE2" s="2193"/>
      <c r="BAF2" s="2193"/>
      <c r="BAG2" s="2193"/>
      <c r="BAH2" s="21">
        <f>BAA2+1</f>
        <v>192</v>
      </c>
      <c r="BAI2" s="2193" t="str">
        <f>BAB2</f>
        <v>CENTRAL              2 0 1 4</v>
      </c>
      <c r="BAJ2" s="2193"/>
      <c r="BAK2" s="2193"/>
      <c r="BAL2" s="2193"/>
      <c r="BAM2" s="2193"/>
      <c r="BAN2" s="2193"/>
      <c r="BAO2" s="21">
        <f>BAH2+1</f>
        <v>193</v>
      </c>
      <c r="BAP2" s="2193" t="str">
        <f>AZU2</f>
        <v>CENTRAL              2 0 1 4</v>
      </c>
      <c r="BAQ2" s="2193"/>
      <c r="BAR2" s="2193"/>
      <c r="BAS2" s="2193"/>
      <c r="BAT2" s="2193"/>
      <c r="BAU2" s="2193"/>
      <c r="BAV2" s="21">
        <f>BAO2+1</f>
        <v>194</v>
      </c>
      <c r="BAW2" s="2223" t="str">
        <f>BAB2</f>
        <v>CENTRAL              2 0 1 4</v>
      </c>
      <c r="BAX2" s="2223"/>
      <c r="BAY2" s="2223"/>
      <c r="BAZ2" s="2223"/>
      <c r="BBA2" s="2223"/>
      <c r="BBB2" s="2223"/>
      <c r="BBC2" s="21">
        <f>BAV2+1</f>
        <v>195</v>
      </c>
      <c r="BBD2" s="2223" t="str">
        <f>BAI2</f>
        <v>CENTRAL              2 0 1 4</v>
      </c>
      <c r="BBE2" s="2223"/>
      <c r="BBF2" s="2223"/>
      <c r="BBG2" s="2223"/>
      <c r="BBH2" s="2223"/>
      <c r="BBI2" s="2223"/>
      <c r="BBJ2" s="21">
        <f>BBC2+1</f>
        <v>196</v>
      </c>
      <c r="BBK2" s="2223" t="str">
        <f>BAI2</f>
        <v>CENTRAL              2 0 1 4</v>
      </c>
      <c r="BBL2" s="2223"/>
      <c r="BBM2" s="2223"/>
      <c r="BBN2" s="2223"/>
      <c r="BBO2" s="2223"/>
      <c r="BBP2" s="2223"/>
      <c r="BBQ2" s="21">
        <f>BBJ2+1</f>
        <v>197</v>
      </c>
      <c r="BBR2" s="2193" t="str">
        <f>BBK2</f>
        <v>CENTRAL              2 0 1 4</v>
      </c>
      <c r="BBS2" s="2193"/>
      <c r="BBT2" s="2193"/>
      <c r="BBU2" s="2193"/>
      <c r="BBV2" s="2193"/>
      <c r="BBW2" s="2193"/>
      <c r="BBX2" s="21">
        <f>BBQ2+1</f>
        <v>198</v>
      </c>
      <c r="BBY2" s="2193" t="str">
        <f>BBR2</f>
        <v>CENTRAL              2 0 1 4</v>
      </c>
      <c r="BBZ2" s="2193"/>
      <c r="BCA2" s="2193"/>
      <c r="BCB2" s="2193"/>
      <c r="BCC2" s="2193"/>
      <c r="BCD2" s="2193"/>
      <c r="BCE2" s="21">
        <f>BBX2+1</f>
        <v>199</v>
      </c>
      <c r="BCF2" s="2223" t="str">
        <f>BBY2</f>
        <v>CENTRAL              2 0 1 4</v>
      </c>
      <c r="BCG2" s="2223"/>
      <c r="BCH2" s="2223"/>
      <c r="BCI2" s="2223"/>
      <c r="BCJ2" s="2223"/>
      <c r="BCK2" s="2223"/>
      <c r="BCL2" s="21">
        <f>BCE2+1</f>
        <v>200</v>
      </c>
      <c r="BCM2" s="2223" t="str">
        <f>BCF2</f>
        <v>CENTRAL              2 0 1 4</v>
      </c>
      <c r="BCN2" s="2223"/>
      <c r="BCO2" s="2223"/>
      <c r="BCP2" s="2223"/>
      <c r="BCQ2" s="2223"/>
      <c r="BCR2" s="2223"/>
      <c r="BCS2" s="21">
        <f>BCL2+1</f>
        <v>201</v>
      </c>
      <c r="BCT2" s="2193" t="str">
        <f>BBR2</f>
        <v>CENTRAL              2 0 1 4</v>
      </c>
      <c r="BCU2" s="2193"/>
      <c r="BCV2" s="2193"/>
      <c r="BCW2" s="2193"/>
      <c r="BCX2" s="2193"/>
      <c r="BCY2" s="2193"/>
      <c r="BCZ2" s="21">
        <f>BCS2+1</f>
        <v>202</v>
      </c>
      <c r="BDA2" s="2193" t="str">
        <f>BBY2</f>
        <v>CENTRAL              2 0 1 4</v>
      </c>
      <c r="BDB2" s="2193"/>
      <c r="BDC2" s="2193"/>
      <c r="BDD2" s="2193"/>
      <c r="BDE2" s="2193"/>
      <c r="BDF2" s="2193"/>
      <c r="BDG2" s="21">
        <f>BCZ2+1</f>
        <v>203</v>
      </c>
      <c r="BDH2" s="2193" t="str">
        <f>BCT2</f>
        <v>CENTRAL              2 0 1 4</v>
      </c>
      <c r="BDI2" s="2193"/>
      <c r="BDJ2" s="2193"/>
      <c r="BDK2" s="2193"/>
      <c r="BDL2" s="2193"/>
      <c r="BDM2" s="2193"/>
      <c r="BDN2" s="21">
        <f>BDG2+1</f>
        <v>204</v>
      </c>
      <c r="BDO2" s="2223" t="str">
        <f>BDA2</f>
        <v>CENTRAL              2 0 1 4</v>
      </c>
      <c r="BDP2" s="2223"/>
      <c r="BDQ2" s="2223"/>
      <c r="BDR2" s="2223"/>
      <c r="BDS2" s="2223"/>
      <c r="BDT2" s="2223"/>
      <c r="BDU2" s="21">
        <f>BDN2+1</f>
        <v>205</v>
      </c>
      <c r="BDV2" s="2193" t="str">
        <f>BDH2</f>
        <v>CENTRAL              2 0 1 4</v>
      </c>
      <c r="BDW2" s="2193"/>
      <c r="BDX2" s="2193"/>
      <c r="BDY2" s="2193"/>
      <c r="BDZ2" s="2193"/>
      <c r="BEA2" s="2193"/>
      <c r="BEB2" s="21">
        <f>BDU2+1</f>
        <v>206</v>
      </c>
      <c r="BEC2" s="2193" t="str">
        <f>BDH2</f>
        <v>CENTRAL              2 0 1 4</v>
      </c>
      <c r="BED2" s="2193"/>
      <c r="BEE2" s="2193"/>
      <c r="BEF2" s="2193"/>
      <c r="BEG2" s="2193"/>
      <c r="BEH2" s="2193"/>
      <c r="BEI2" s="21">
        <f>BEB2+1</f>
        <v>207</v>
      </c>
      <c r="BEJ2" s="2193" t="str">
        <f>BDV2</f>
        <v>CENTRAL              2 0 1 4</v>
      </c>
      <c r="BEK2" s="2193"/>
      <c r="BEL2" s="2193"/>
      <c r="BEM2" s="2193"/>
      <c r="BEN2" s="2193"/>
      <c r="BEO2" s="2193"/>
      <c r="BEP2" s="21">
        <f>BEI2+1</f>
        <v>208</v>
      </c>
      <c r="BEQ2" s="2223" t="str">
        <f>BEC2</f>
        <v>CENTRAL              2 0 1 4</v>
      </c>
      <c r="BER2" s="2223"/>
      <c r="BES2" s="2223"/>
      <c r="BET2" s="2223"/>
      <c r="BEU2" s="2223"/>
      <c r="BEV2" s="2223"/>
      <c r="BEW2" s="21">
        <f>BEP2+1</f>
        <v>209</v>
      </c>
      <c r="BEX2" s="2193" t="str">
        <f>BDH2</f>
        <v>CENTRAL              2 0 1 4</v>
      </c>
      <c r="BEY2" s="2193"/>
      <c r="BEZ2" s="2193"/>
      <c r="BFA2" s="2193"/>
      <c r="BFB2" s="2193"/>
      <c r="BFC2" s="2193"/>
      <c r="BFD2" s="21">
        <f>BEW2+1</f>
        <v>210</v>
      </c>
      <c r="BFE2" s="2193" t="str">
        <f>BDV2</f>
        <v>CENTRAL              2 0 1 4</v>
      </c>
      <c r="BFF2" s="2193"/>
      <c r="BFG2" s="2193"/>
      <c r="BFH2" s="2193"/>
      <c r="BFI2" s="2193"/>
      <c r="BFJ2" s="2193"/>
      <c r="BFK2" s="21">
        <f>BFD2+1</f>
        <v>211</v>
      </c>
      <c r="BFL2" s="2223" t="str">
        <f>BEC2</f>
        <v>CENTRAL              2 0 1 4</v>
      </c>
      <c r="BFM2" s="2223"/>
      <c r="BFN2" s="2223"/>
      <c r="BFO2" s="2223"/>
      <c r="BFP2" s="2223"/>
      <c r="BFQ2" s="2223"/>
      <c r="BFR2" s="21">
        <f>BFK2+1</f>
        <v>212</v>
      </c>
      <c r="BFS2" s="2193" t="str">
        <f>BEC2</f>
        <v>CENTRAL              2 0 1 4</v>
      </c>
      <c r="BFT2" s="2193"/>
      <c r="BFU2" s="2193"/>
      <c r="BFV2" s="2193"/>
      <c r="BFW2" s="2193"/>
      <c r="BFX2" s="2193"/>
      <c r="BFY2" s="21">
        <f>BFR2+1</f>
        <v>213</v>
      </c>
      <c r="BFZ2" s="2223" t="str">
        <f>BFS2</f>
        <v>CENTRAL              2 0 1 4</v>
      </c>
      <c r="BGA2" s="2223"/>
      <c r="BGB2" s="2223"/>
      <c r="BGC2" s="2223"/>
      <c r="BGD2" s="2223"/>
      <c r="BGE2" s="2223"/>
      <c r="BGF2" s="21">
        <f>BFY2+1</f>
        <v>214</v>
      </c>
      <c r="BGG2" s="2193" t="str">
        <f>BEX2</f>
        <v>CENTRAL              2 0 1 4</v>
      </c>
      <c r="BGH2" s="2193"/>
      <c r="BGI2" s="2193"/>
      <c r="BGJ2" s="2193"/>
      <c r="BGK2" s="2193"/>
      <c r="BGL2" s="2193"/>
      <c r="BGM2" s="21">
        <f>BGF2+1</f>
        <v>215</v>
      </c>
      <c r="BGN2" s="2193" t="str">
        <f>BDH2</f>
        <v>CENTRAL              2 0 1 4</v>
      </c>
      <c r="BGO2" s="2193"/>
      <c r="BGP2" s="2193"/>
      <c r="BGQ2" s="2193"/>
      <c r="BGR2" s="2193"/>
      <c r="BGS2" s="2193"/>
      <c r="BGT2" s="21">
        <f>BGM2+1</f>
        <v>216</v>
      </c>
      <c r="BGU2" s="2193" t="str">
        <f>BDV2</f>
        <v>CENTRAL              2 0 1 4</v>
      </c>
      <c r="BGV2" s="2193"/>
      <c r="BGW2" s="2193"/>
      <c r="BGX2" s="2193"/>
      <c r="BGY2" s="2193"/>
      <c r="BGZ2" s="2193"/>
      <c r="BHA2" s="21">
        <f>BGT2+1</f>
        <v>217</v>
      </c>
      <c r="BHB2" s="2223" t="str">
        <f>BGG2</f>
        <v>CENTRAL              2 0 1 4</v>
      </c>
      <c r="BHC2" s="2223"/>
      <c r="BHD2" s="2223"/>
      <c r="BHE2" s="2223"/>
      <c r="BHF2" s="2223"/>
      <c r="BHG2" s="2223"/>
      <c r="BHH2" s="21">
        <f>BHA2+1</f>
        <v>218</v>
      </c>
      <c r="BHI2" s="2193" t="str">
        <f>BGN2</f>
        <v>CENTRAL              2 0 1 4</v>
      </c>
      <c r="BHJ2" s="2193"/>
      <c r="BHK2" s="2193"/>
      <c r="BHL2" s="2193"/>
      <c r="BHM2" s="2193"/>
      <c r="BHN2" s="2193"/>
      <c r="BHO2" s="21">
        <f>BHH2+1</f>
        <v>219</v>
      </c>
    </row>
    <row r="3" spans="8:1575" ht="19.5" thickBot="1" x14ac:dyDescent="0.35">
      <c r="H3" s="2"/>
      <c r="I3" s="1742" t="s">
        <v>18</v>
      </c>
      <c r="J3" s="2198" t="s">
        <v>404</v>
      </c>
      <c r="K3" s="2200"/>
      <c r="L3" s="2200"/>
      <c r="M3" s="2201"/>
      <c r="O3" s="24"/>
      <c r="P3" s="737" t="s">
        <v>18</v>
      </c>
      <c r="Q3" s="2212" t="s">
        <v>940</v>
      </c>
      <c r="R3" s="2213"/>
      <c r="S3" s="2213"/>
      <c r="T3" s="2214"/>
      <c r="V3" s="24"/>
      <c r="W3" s="737" t="s">
        <v>18</v>
      </c>
      <c r="X3" s="2212" t="s">
        <v>2026</v>
      </c>
      <c r="Y3" s="2213"/>
      <c r="Z3" s="2213"/>
      <c r="AA3" s="2214"/>
      <c r="AC3" s="24"/>
      <c r="AD3" s="737" t="s">
        <v>18</v>
      </c>
      <c r="AE3" s="2212" t="s">
        <v>1471</v>
      </c>
      <c r="AF3" s="2213"/>
      <c r="AG3" s="2213"/>
      <c r="AH3" s="2214"/>
      <c r="AJ3" s="24"/>
      <c r="AK3" s="737" t="s">
        <v>18</v>
      </c>
      <c r="AL3" s="2212" t="s">
        <v>1459</v>
      </c>
      <c r="AM3" s="2213"/>
      <c r="AN3" s="2213"/>
      <c r="AO3" s="2214"/>
      <c r="AQ3" s="24"/>
      <c r="AR3" s="737" t="s">
        <v>18</v>
      </c>
      <c r="AS3" s="2212" t="s">
        <v>647</v>
      </c>
      <c r="AT3" s="2213"/>
      <c r="AU3" s="2213"/>
      <c r="AV3" s="2214"/>
      <c r="AX3" s="24"/>
      <c r="AY3" s="737" t="s">
        <v>18</v>
      </c>
      <c r="AZ3" s="2212" t="s">
        <v>1548</v>
      </c>
      <c r="BA3" s="2213"/>
      <c r="BB3" s="2213"/>
      <c r="BC3" s="2214"/>
      <c r="BF3" s="1742" t="s">
        <v>18</v>
      </c>
      <c r="BG3" s="2198" t="s">
        <v>24</v>
      </c>
      <c r="BH3" s="2200"/>
      <c r="BI3" s="2200"/>
      <c r="BJ3" s="2201"/>
      <c r="BL3" s="2"/>
      <c r="BM3" s="1742" t="s">
        <v>18</v>
      </c>
      <c r="BN3" s="2198" t="s">
        <v>119</v>
      </c>
      <c r="BO3" s="2200"/>
      <c r="BP3" s="2200"/>
      <c r="BQ3" s="2201"/>
      <c r="BS3" s="2"/>
      <c r="BT3" s="1742" t="s">
        <v>18</v>
      </c>
      <c r="BU3" s="2198" t="s">
        <v>817</v>
      </c>
      <c r="BV3" s="2200"/>
      <c r="BW3" s="2200"/>
      <c r="BX3" s="2201"/>
      <c r="BZ3" s="2"/>
      <c r="CA3" s="1742" t="s">
        <v>18</v>
      </c>
      <c r="CB3" s="2242" t="s">
        <v>818</v>
      </c>
      <c r="CC3" s="2243"/>
      <c r="CD3" s="2243"/>
      <c r="CE3" s="2244"/>
      <c r="CG3" s="425"/>
      <c r="CH3" s="1742" t="s">
        <v>18</v>
      </c>
      <c r="CI3" s="2198" t="s">
        <v>45</v>
      </c>
      <c r="CJ3" s="2200"/>
      <c r="CK3" s="2200"/>
      <c r="CL3" s="2201"/>
      <c r="CN3" s="2"/>
      <c r="CO3" s="1742" t="s">
        <v>18</v>
      </c>
      <c r="CP3" s="2198" t="s">
        <v>819</v>
      </c>
      <c r="CQ3" s="2200"/>
      <c r="CR3" s="2200"/>
      <c r="CS3" s="2201"/>
      <c r="CU3" s="425"/>
      <c r="CV3" s="1742" t="s">
        <v>18</v>
      </c>
      <c r="CW3" s="2198" t="s">
        <v>62</v>
      </c>
      <c r="CX3" s="2200"/>
      <c r="CY3" s="2200"/>
      <c r="CZ3" s="2201"/>
      <c r="DB3" s="425"/>
      <c r="DC3" s="1742" t="s">
        <v>18</v>
      </c>
      <c r="DD3" s="2198" t="s">
        <v>780</v>
      </c>
      <c r="DE3" s="2200"/>
      <c r="DF3" s="2200"/>
      <c r="DG3" s="2201"/>
      <c r="DI3" s="2"/>
      <c r="DJ3" s="1742" t="s">
        <v>18</v>
      </c>
      <c r="DK3" s="2198" t="s">
        <v>1490</v>
      </c>
      <c r="DL3" s="2200"/>
      <c r="DM3" s="2200"/>
      <c r="DN3" s="2201"/>
      <c r="DP3" s="2"/>
      <c r="DQ3" s="1742" t="s">
        <v>18</v>
      </c>
      <c r="DR3" s="2198" t="s">
        <v>816</v>
      </c>
      <c r="DS3" s="2200"/>
      <c r="DT3" s="2200"/>
      <c r="DU3" s="2201"/>
      <c r="DW3" s="2"/>
      <c r="DX3" s="1742" t="s">
        <v>18</v>
      </c>
      <c r="DY3" s="2198" t="s">
        <v>69</v>
      </c>
      <c r="DZ3" s="2200"/>
      <c r="EA3" s="2200"/>
      <c r="EB3" s="2201"/>
      <c r="ED3" s="2"/>
      <c r="EE3" s="1742" t="s">
        <v>18</v>
      </c>
      <c r="EF3" s="2198" t="s">
        <v>820</v>
      </c>
      <c r="EG3" s="2200"/>
      <c r="EH3" s="2200"/>
      <c r="EI3" s="2201"/>
      <c r="EK3" s="572"/>
      <c r="EL3" s="1487" t="s">
        <v>18</v>
      </c>
      <c r="EM3" s="2258" t="s">
        <v>1639</v>
      </c>
      <c r="EN3" s="2259"/>
      <c r="EO3" s="2259"/>
      <c r="EP3" s="2260"/>
      <c r="ER3" s="24"/>
      <c r="ES3" s="737" t="s">
        <v>18</v>
      </c>
      <c r="ET3" s="2212" t="s">
        <v>1640</v>
      </c>
      <c r="EU3" s="2213"/>
      <c r="EV3" s="2213"/>
      <c r="EW3" s="2214"/>
      <c r="EY3" s="24"/>
      <c r="EZ3" s="737" t="s">
        <v>18</v>
      </c>
      <c r="FA3" s="2212" t="s">
        <v>1959</v>
      </c>
      <c r="FB3" s="2213"/>
      <c r="FC3" s="2213"/>
      <c r="FD3" s="2214"/>
      <c r="FF3" s="2"/>
      <c r="FG3" s="1742" t="s">
        <v>18</v>
      </c>
      <c r="FH3" s="2198" t="s">
        <v>768</v>
      </c>
      <c r="FI3" s="2200"/>
      <c r="FJ3" s="2200"/>
      <c r="FK3" s="2201"/>
      <c r="FN3" s="1742" t="s">
        <v>18</v>
      </c>
      <c r="FO3" s="2198" t="s">
        <v>1506</v>
      </c>
      <c r="FP3" s="2200"/>
      <c r="FQ3" s="2200"/>
      <c r="FR3" s="2201"/>
      <c r="FT3" s="2"/>
      <c r="FU3" s="1742" t="s">
        <v>18</v>
      </c>
      <c r="FV3" s="2252" t="s">
        <v>1456</v>
      </c>
      <c r="FW3" s="2253"/>
      <c r="FX3" s="2253"/>
      <c r="FY3" s="2254"/>
      <c r="GA3" s="24"/>
      <c r="GB3" s="737" t="s">
        <v>18</v>
      </c>
      <c r="GC3" s="2255" t="s">
        <v>1641</v>
      </c>
      <c r="GD3" s="2256"/>
      <c r="GE3" s="2256"/>
      <c r="GF3" s="2257"/>
      <c r="GH3" s="2"/>
      <c r="GI3" s="1742" t="s">
        <v>18</v>
      </c>
      <c r="GJ3" s="2198" t="s">
        <v>55</v>
      </c>
      <c r="GK3" s="2200"/>
      <c r="GL3" s="2200"/>
      <c r="GM3" s="2201"/>
      <c r="GO3" s="24"/>
      <c r="GP3" s="737" t="s">
        <v>18</v>
      </c>
      <c r="GQ3" s="2212" t="s">
        <v>1958</v>
      </c>
      <c r="GR3" s="2213"/>
      <c r="GS3" s="2213"/>
      <c r="GT3" s="2214"/>
      <c r="GV3" s="24"/>
      <c r="GW3" s="737" t="s">
        <v>18</v>
      </c>
      <c r="GX3" s="2212" t="s">
        <v>821</v>
      </c>
      <c r="GY3" s="2213"/>
      <c r="GZ3" s="2213"/>
      <c r="HA3" s="2214"/>
      <c r="HC3" s="2"/>
      <c r="HD3" s="1742" t="s">
        <v>18</v>
      </c>
      <c r="HE3" s="2198" t="s">
        <v>785</v>
      </c>
      <c r="HF3" s="2200"/>
      <c r="HG3" s="2200"/>
      <c r="HH3" s="2201"/>
      <c r="HJ3" s="24"/>
      <c r="HK3" s="737" t="s">
        <v>18</v>
      </c>
      <c r="HL3" s="2212" t="s">
        <v>1477</v>
      </c>
      <c r="HM3" s="2213"/>
      <c r="HN3" s="2213"/>
      <c r="HO3" s="2214"/>
      <c r="HQ3" s="2"/>
      <c r="HR3" s="1742" t="s">
        <v>18</v>
      </c>
      <c r="HS3" s="2198" t="s">
        <v>1458</v>
      </c>
      <c r="HT3" s="2200"/>
      <c r="HU3" s="2200"/>
      <c r="HV3" s="2201"/>
      <c r="HX3" s="2"/>
      <c r="HY3" s="1742" t="s">
        <v>18</v>
      </c>
      <c r="HZ3" s="2198" t="s">
        <v>2001</v>
      </c>
      <c r="IA3" s="2200"/>
      <c r="IB3" s="2200"/>
      <c r="IC3" s="2201"/>
      <c r="IE3" s="2"/>
      <c r="IF3" s="1742" t="s">
        <v>18</v>
      </c>
      <c r="IG3" s="2198" t="s">
        <v>1960</v>
      </c>
      <c r="IH3" s="2200"/>
      <c r="II3" s="2200"/>
      <c r="IJ3" s="2201"/>
      <c r="IL3" s="2"/>
      <c r="IM3" s="1742" t="s">
        <v>18</v>
      </c>
      <c r="IN3" s="2198" t="s">
        <v>791</v>
      </c>
      <c r="IO3" s="2200"/>
      <c r="IP3" s="2200"/>
      <c r="IQ3" s="2201"/>
      <c r="IS3" s="2"/>
      <c r="IT3" s="1742" t="s">
        <v>18</v>
      </c>
      <c r="IU3" s="2261" t="s">
        <v>822</v>
      </c>
      <c r="IV3" s="2262"/>
      <c r="IW3" s="2262"/>
      <c r="IX3" s="2263"/>
      <c r="IZ3" s="2"/>
      <c r="JA3" s="1742" t="s">
        <v>18</v>
      </c>
      <c r="JB3" s="2198" t="s">
        <v>595</v>
      </c>
      <c r="JC3" s="2200"/>
      <c r="JD3" s="2200"/>
      <c r="JE3" s="2201"/>
      <c r="JG3" s="24"/>
      <c r="JH3" s="737" t="s">
        <v>18</v>
      </c>
      <c r="JI3" s="2212" t="s">
        <v>1642</v>
      </c>
      <c r="JJ3" s="2213"/>
      <c r="JK3" s="2213"/>
      <c r="JL3" s="2214"/>
      <c r="JN3" s="24"/>
      <c r="JO3" s="737" t="s">
        <v>18</v>
      </c>
      <c r="JP3" s="2212" t="s">
        <v>1547</v>
      </c>
      <c r="JQ3" s="2213"/>
      <c r="JR3" s="2213"/>
      <c r="JS3" s="2214"/>
      <c r="JU3" s="2"/>
      <c r="JV3" s="1742"/>
      <c r="JW3" s="2198" t="s">
        <v>823</v>
      </c>
      <c r="JX3" s="2200"/>
      <c r="JY3" s="2200"/>
      <c r="JZ3" s="2201"/>
      <c r="KB3" s="24"/>
      <c r="KC3" s="737"/>
      <c r="KD3" s="2212" t="s">
        <v>1643</v>
      </c>
      <c r="KE3" s="2213"/>
      <c r="KF3" s="2213"/>
      <c r="KG3" s="2214"/>
      <c r="KI3" s="2"/>
      <c r="KJ3" s="1742" t="s">
        <v>18</v>
      </c>
      <c r="KK3" s="2198" t="s">
        <v>1507</v>
      </c>
      <c r="KL3" s="2200"/>
      <c r="KM3" s="2200"/>
      <c r="KN3" s="2201"/>
      <c r="KP3" s="24"/>
      <c r="KQ3" s="737" t="s">
        <v>18</v>
      </c>
      <c r="KR3" s="2212" t="s">
        <v>511</v>
      </c>
      <c r="KS3" s="2213"/>
      <c r="KT3" s="2213"/>
      <c r="KU3" s="2214"/>
      <c r="KW3" s="24"/>
      <c r="KX3" s="737" t="s">
        <v>18</v>
      </c>
      <c r="KY3" s="2212" t="s">
        <v>1563</v>
      </c>
      <c r="KZ3" s="2213"/>
      <c r="LA3" s="2213"/>
      <c r="LB3" s="2214"/>
      <c r="LD3" s="2"/>
      <c r="LE3" s="1742" t="s">
        <v>18</v>
      </c>
      <c r="LF3" s="2198" t="s">
        <v>13</v>
      </c>
      <c r="LG3" s="2200"/>
      <c r="LH3" s="2200"/>
      <c r="LI3" s="2201"/>
      <c r="LK3" s="2"/>
      <c r="LL3" s="1742" t="s">
        <v>18</v>
      </c>
      <c r="LM3" s="2198" t="s">
        <v>720</v>
      </c>
      <c r="LN3" s="2200"/>
      <c r="LO3" s="2200"/>
      <c r="LP3" s="2201"/>
      <c r="LR3" s="24"/>
      <c r="LS3" s="737" t="s">
        <v>18</v>
      </c>
      <c r="LT3" s="2212" t="s">
        <v>1644</v>
      </c>
      <c r="LU3" s="2213"/>
      <c r="LV3" s="2213"/>
      <c r="LW3" s="2214"/>
      <c r="LY3" s="24"/>
      <c r="LZ3" s="737" t="s">
        <v>18</v>
      </c>
      <c r="MA3" s="2212" t="s">
        <v>685</v>
      </c>
      <c r="MB3" s="2213"/>
      <c r="MC3" s="2213"/>
      <c r="MD3" s="2214"/>
      <c r="MF3" s="2"/>
      <c r="MG3" s="1742" t="s">
        <v>18</v>
      </c>
      <c r="MH3" s="2198" t="s">
        <v>773</v>
      </c>
      <c r="MI3" s="2200"/>
      <c r="MJ3" s="2200"/>
      <c r="MK3" s="2201"/>
      <c r="MM3" s="24"/>
      <c r="MN3" s="737" t="s">
        <v>18</v>
      </c>
      <c r="MO3" s="2212" t="s">
        <v>1454</v>
      </c>
      <c r="MP3" s="2213"/>
      <c r="MQ3" s="2213"/>
      <c r="MR3" s="2214"/>
      <c r="MT3" s="24"/>
      <c r="MU3" s="737" t="s">
        <v>18</v>
      </c>
      <c r="MV3" s="2212" t="s">
        <v>1479</v>
      </c>
      <c r="MW3" s="2213"/>
      <c r="MX3" s="2213"/>
      <c r="MY3" s="2214"/>
      <c r="NA3" s="24"/>
      <c r="NB3" s="737" t="s">
        <v>18</v>
      </c>
      <c r="NC3" s="2212" t="s">
        <v>1523</v>
      </c>
      <c r="ND3" s="2213"/>
      <c r="NE3" s="2213"/>
      <c r="NF3" s="2214"/>
      <c r="NH3" s="2"/>
      <c r="NI3" s="1742" t="s">
        <v>18</v>
      </c>
      <c r="NJ3" s="2198" t="s">
        <v>824</v>
      </c>
      <c r="NK3" s="2200"/>
      <c r="NL3" s="2200"/>
      <c r="NM3" s="2201"/>
      <c r="NO3" s="2"/>
      <c r="NP3" s="1742" t="s">
        <v>18</v>
      </c>
      <c r="NQ3" s="2198" t="s">
        <v>789</v>
      </c>
      <c r="NR3" s="2200"/>
      <c r="NS3" s="2200"/>
      <c r="NT3" s="2201"/>
      <c r="NV3" s="2"/>
      <c r="NW3" s="1742" t="s">
        <v>18</v>
      </c>
      <c r="NX3" s="2198" t="s">
        <v>593</v>
      </c>
      <c r="NY3" s="2200"/>
      <c r="NZ3" s="2200"/>
      <c r="OA3" s="2201"/>
      <c r="OC3" s="306"/>
      <c r="OD3" s="737" t="s">
        <v>18</v>
      </c>
      <c r="OE3" s="2212" t="s">
        <v>1021</v>
      </c>
      <c r="OF3" s="2213"/>
      <c r="OG3" s="2213"/>
      <c r="OH3" s="2214"/>
      <c r="OJ3" s="304"/>
      <c r="OK3" s="1742" t="s">
        <v>18</v>
      </c>
      <c r="OL3" s="2198" t="s">
        <v>825</v>
      </c>
      <c r="OM3" s="2200"/>
      <c r="ON3" s="2200"/>
      <c r="OO3" s="2201"/>
      <c r="OQ3" s="306"/>
      <c r="OR3" s="737" t="s">
        <v>18</v>
      </c>
      <c r="OS3" s="2212" t="s">
        <v>777</v>
      </c>
      <c r="OT3" s="2213"/>
      <c r="OU3" s="2213"/>
      <c r="OV3" s="2214"/>
      <c r="OX3" s="479"/>
      <c r="OY3" s="1742" t="s">
        <v>18</v>
      </c>
      <c r="OZ3" s="2242" t="s">
        <v>151</v>
      </c>
      <c r="PA3" s="2243"/>
      <c r="PB3" s="2243"/>
      <c r="PC3" s="2244"/>
      <c r="PF3" s="1742" t="s">
        <v>18</v>
      </c>
      <c r="PG3" s="2198" t="s">
        <v>826</v>
      </c>
      <c r="PH3" s="2200"/>
      <c r="PI3" s="2200"/>
      <c r="PJ3" s="2201"/>
      <c r="PL3" s="2"/>
      <c r="PM3" s="1742" t="s">
        <v>18</v>
      </c>
      <c r="PN3" s="2198" t="s">
        <v>500</v>
      </c>
      <c r="PO3" s="2200"/>
      <c r="PP3" s="2200"/>
      <c r="PQ3" s="2201"/>
      <c r="PS3" s="2"/>
      <c r="PT3" s="1742" t="s">
        <v>18</v>
      </c>
      <c r="PU3" s="2198" t="s">
        <v>827</v>
      </c>
      <c r="PV3" s="2200"/>
      <c r="PW3" s="2200"/>
      <c r="PX3" s="2201"/>
      <c r="PZ3" s="2"/>
      <c r="QA3" s="1742" t="s">
        <v>18</v>
      </c>
      <c r="QB3" s="2212" t="s">
        <v>675</v>
      </c>
      <c r="QC3" s="2213"/>
      <c r="QD3" s="2213"/>
      <c r="QE3" s="2214"/>
      <c r="QG3" s="2"/>
      <c r="QH3" s="1742" t="s">
        <v>18</v>
      </c>
      <c r="QI3" s="2212" t="s">
        <v>1805</v>
      </c>
      <c r="QJ3" s="2213"/>
      <c r="QK3" s="2213"/>
      <c r="QL3" s="2214"/>
      <c r="QN3" s="2"/>
      <c r="QO3" s="1742" t="s">
        <v>18</v>
      </c>
      <c r="QP3" s="2212" t="s">
        <v>748</v>
      </c>
      <c r="QQ3" s="2213"/>
      <c r="QR3" s="2213"/>
      <c r="QS3" s="2214"/>
      <c r="QU3" s="24"/>
      <c r="QV3" s="737" t="s">
        <v>18</v>
      </c>
      <c r="QW3" s="2212" t="s">
        <v>1504</v>
      </c>
      <c r="QX3" s="2213"/>
      <c r="QY3" s="2213"/>
      <c r="QZ3" s="2214"/>
      <c r="RB3" s="425"/>
      <c r="RC3" s="1742" t="s">
        <v>18</v>
      </c>
      <c r="RD3" s="2212" t="s">
        <v>779</v>
      </c>
      <c r="RE3" s="2213"/>
      <c r="RF3" s="2213"/>
      <c r="RG3" s="2214"/>
      <c r="RI3" s="24"/>
      <c r="RJ3" s="737" t="s">
        <v>18</v>
      </c>
      <c r="RK3" s="2212" t="s">
        <v>1961</v>
      </c>
      <c r="RL3" s="2213"/>
      <c r="RM3" s="2213"/>
      <c r="RN3" s="2214"/>
      <c r="RP3" s="24"/>
      <c r="RQ3" s="737" t="s">
        <v>18</v>
      </c>
      <c r="RR3" s="2212" t="s">
        <v>644</v>
      </c>
      <c r="RS3" s="2213"/>
      <c r="RT3" s="2213"/>
      <c r="RU3" s="2214"/>
      <c r="RW3" s="24"/>
      <c r="RX3" s="737" t="s">
        <v>18</v>
      </c>
      <c r="RY3" s="2212" t="s">
        <v>1542</v>
      </c>
      <c r="RZ3" s="2213"/>
      <c r="SA3" s="2213"/>
      <c r="SB3" s="2214"/>
      <c r="SD3" s="2"/>
      <c r="SE3" s="1742" t="s">
        <v>18</v>
      </c>
      <c r="SF3" s="2212" t="s">
        <v>695</v>
      </c>
      <c r="SG3" s="2213"/>
      <c r="SH3" s="2213"/>
      <c r="SI3" s="2214"/>
      <c r="SK3" s="2"/>
      <c r="SL3" s="1742" t="s">
        <v>18</v>
      </c>
      <c r="SM3" s="2198" t="s">
        <v>1545</v>
      </c>
      <c r="SN3" s="2200"/>
      <c r="SO3" s="2200"/>
      <c r="SP3" s="2201"/>
      <c r="SR3" s="2"/>
      <c r="SS3" s="1742" t="s">
        <v>18</v>
      </c>
      <c r="ST3" s="2198" t="s">
        <v>829</v>
      </c>
      <c r="SU3" s="2200"/>
      <c r="SV3" s="2200"/>
      <c r="SW3" s="2201"/>
      <c r="SY3" s="24"/>
      <c r="SZ3" s="737" t="s">
        <v>18</v>
      </c>
      <c r="TA3" s="2212" t="s">
        <v>1962</v>
      </c>
      <c r="TB3" s="2213"/>
      <c r="TC3" s="2213"/>
      <c r="TD3" s="2214"/>
      <c r="TF3" s="425"/>
      <c r="TG3" s="1742" t="s">
        <v>18</v>
      </c>
      <c r="TH3" s="2198" t="s">
        <v>1460</v>
      </c>
      <c r="TI3" s="2200"/>
      <c r="TJ3" s="2200"/>
      <c r="TK3" s="2201"/>
      <c r="TM3" s="2"/>
      <c r="TN3" s="1742" t="s">
        <v>18</v>
      </c>
      <c r="TO3" s="2198" t="s">
        <v>790</v>
      </c>
      <c r="TP3" s="2200"/>
      <c r="TQ3" s="2200"/>
      <c r="TR3" s="2201"/>
      <c r="TT3" s="2"/>
      <c r="TU3" s="1742" t="s">
        <v>18</v>
      </c>
      <c r="TV3" s="2198" t="s">
        <v>831</v>
      </c>
      <c r="TW3" s="2200"/>
      <c r="TX3" s="2200"/>
      <c r="TY3" s="2201"/>
      <c r="UA3" s="2"/>
      <c r="UB3" s="1742" t="s">
        <v>18</v>
      </c>
      <c r="UC3" s="2198" t="s">
        <v>800</v>
      </c>
      <c r="UD3" s="2200"/>
      <c r="UE3" s="2200"/>
      <c r="UF3" s="2201"/>
      <c r="UH3" s="2"/>
      <c r="UI3" s="1742" t="s">
        <v>18</v>
      </c>
      <c r="UJ3" s="2198" t="s">
        <v>1509</v>
      </c>
      <c r="UK3" s="2200"/>
      <c r="UL3" s="2200"/>
      <c r="UM3" s="2201"/>
      <c r="UO3" s="306"/>
      <c r="UP3" s="737" t="s">
        <v>18</v>
      </c>
      <c r="UQ3" s="2212" t="s">
        <v>726</v>
      </c>
      <c r="UR3" s="2213"/>
      <c r="US3" s="2213"/>
      <c r="UT3" s="2214"/>
      <c r="UV3" s="2"/>
      <c r="UW3" s="1742" t="s">
        <v>18</v>
      </c>
      <c r="UX3" s="2198" t="s">
        <v>1534</v>
      </c>
      <c r="UY3" s="2200"/>
      <c r="UZ3" s="2200"/>
      <c r="VA3" s="2201"/>
      <c r="VC3" s="2"/>
      <c r="VD3" s="1742" t="s">
        <v>18</v>
      </c>
      <c r="VE3" s="2242" t="s">
        <v>832</v>
      </c>
      <c r="VF3" s="2243"/>
      <c r="VG3" s="2243"/>
      <c r="VH3" s="2244"/>
      <c r="VJ3" s="24"/>
      <c r="VK3" s="737" t="s">
        <v>18</v>
      </c>
      <c r="VL3" s="2212" t="s">
        <v>1543</v>
      </c>
      <c r="VM3" s="2213"/>
      <c r="VN3" s="2213"/>
      <c r="VO3" s="2214"/>
      <c r="VQ3" s="24"/>
      <c r="VR3" s="1742" t="s">
        <v>18</v>
      </c>
      <c r="VS3" s="2198" t="s">
        <v>1489</v>
      </c>
      <c r="VT3" s="2200"/>
      <c r="VU3" s="2200"/>
      <c r="VV3" s="2201"/>
      <c r="VX3" s="24"/>
      <c r="VY3" s="737" t="s">
        <v>18</v>
      </c>
      <c r="VZ3" s="2212" t="s">
        <v>1453</v>
      </c>
      <c r="WA3" s="2213"/>
      <c r="WB3" s="2213"/>
      <c r="WC3" s="2214"/>
      <c r="WE3" s="2"/>
      <c r="WF3" s="1742" t="s">
        <v>18</v>
      </c>
      <c r="WG3" s="2242" t="s">
        <v>144</v>
      </c>
      <c r="WH3" s="2243"/>
      <c r="WI3" s="2243"/>
      <c r="WJ3" s="2244"/>
      <c r="WL3" s="304"/>
      <c r="WM3" s="1742" t="s">
        <v>18</v>
      </c>
      <c r="WN3" s="2198" t="s">
        <v>776</v>
      </c>
      <c r="WO3" s="2200"/>
      <c r="WP3" s="2200"/>
      <c r="WQ3" s="2201"/>
      <c r="WS3" s="306"/>
      <c r="WT3" s="737" t="s">
        <v>18</v>
      </c>
      <c r="WU3" s="2212" t="s">
        <v>419</v>
      </c>
      <c r="WV3" s="2213"/>
      <c r="WW3" s="2213"/>
      <c r="WX3" s="2214"/>
      <c r="WZ3" s="306"/>
      <c r="XA3" s="737" t="s">
        <v>18</v>
      </c>
      <c r="XB3" s="2212" t="s">
        <v>1645</v>
      </c>
      <c r="XC3" s="2213"/>
      <c r="XD3" s="2213"/>
      <c r="XE3" s="2214"/>
      <c r="XG3" s="306"/>
      <c r="XH3" s="737" t="s">
        <v>18</v>
      </c>
      <c r="XI3" s="2212" t="s">
        <v>1503</v>
      </c>
      <c r="XJ3" s="2213"/>
      <c r="XK3" s="2213"/>
      <c r="XL3" s="2214"/>
      <c r="XN3" s="306"/>
      <c r="XO3" s="737" t="s">
        <v>18</v>
      </c>
      <c r="XP3" s="2212" t="s">
        <v>64</v>
      </c>
      <c r="XQ3" s="2213"/>
      <c r="XR3" s="2213"/>
      <c r="XS3" s="2214"/>
      <c r="XU3" s="423"/>
      <c r="XV3" s="1742" t="s">
        <v>18</v>
      </c>
      <c r="XW3" s="2198" t="s">
        <v>833</v>
      </c>
      <c r="XX3" s="2200"/>
      <c r="XY3" s="2200"/>
      <c r="XZ3" s="2201"/>
      <c r="YB3" s="423"/>
      <c r="YC3" s="737" t="s">
        <v>18</v>
      </c>
      <c r="YD3" s="2212" t="s">
        <v>1646</v>
      </c>
      <c r="YE3" s="2213"/>
      <c r="YF3" s="2213"/>
      <c r="YG3" s="2214"/>
      <c r="YI3" s="425"/>
      <c r="YJ3" s="1742" t="s">
        <v>18</v>
      </c>
      <c r="YK3" s="2198" t="s">
        <v>834</v>
      </c>
      <c r="YL3" s="2200"/>
      <c r="YM3" s="2200"/>
      <c r="YN3" s="2201"/>
      <c r="YP3" s="2"/>
      <c r="YQ3" s="1742" t="s">
        <v>18</v>
      </c>
      <c r="YR3" s="2212" t="s">
        <v>89</v>
      </c>
      <c r="YS3" s="2213"/>
      <c r="YT3" s="2213"/>
      <c r="YU3" s="2214"/>
      <c r="YW3" s="2"/>
      <c r="YX3" s="1742" t="s">
        <v>18</v>
      </c>
      <c r="YY3" s="2212" t="s">
        <v>835</v>
      </c>
      <c r="YZ3" s="2213"/>
      <c r="ZA3" s="2213"/>
      <c r="ZB3" s="2214"/>
      <c r="ZD3" s="24"/>
      <c r="ZE3" s="737" t="s">
        <v>18</v>
      </c>
      <c r="ZF3" s="2212" t="s">
        <v>1488</v>
      </c>
      <c r="ZG3" s="2213"/>
      <c r="ZH3" s="2213"/>
      <c r="ZI3" s="2214"/>
      <c r="ZK3" s="24"/>
      <c r="ZL3" s="737" t="s">
        <v>18</v>
      </c>
      <c r="ZM3" s="2212" t="s">
        <v>1647</v>
      </c>
      <c r="ZN3" s="2213"/>
      <c r="ZO3" s="2213"/>
      <c r="ZP3" s="2214"/>
      <c r="ZR3" s="2"/>
      <c r="ZS3" s="1742" t="s">
        <v>18</v>
      </c>
      <c r="ZT3" s="2212" t="s">
        <v>836</v>
      </c>
      <c r="ZU3" s="2213"/>
      <c r="ZV3" s="2213"/>
      <c r="ZW3" s="2214"/>
      <c r="ZY3" s="24"/>
      <c r="ZZ3" s="737" t="s">
        <v>18</v>
      </c>
      <c r="AAA3" s="2212" t="s">
        <v>957</v>
      </c>
      <c r="AAB3" s="2213"/>
      <c r="AAC3" s="2213"/>
      <c r="AAD3" s="2214"/>
      <c r="AAF3" s="2"/>
      <c r="AAG3" s="1742" t="s">
        <v>18</v>
      </c>
      <c r="AAH3" s="2212" t="s">
        <v>837</v>
      </c>
      <c r="AAI3" s="2213"/>
      <c r="AAJ3" s="2213"/>
      <c r="AAK3" s="2214"/>
      <c r="AAM3" s="24"/>
      <c r="AAN3" s="737" t="s">
        <v>18</v>
      </c>
      <c r="AAO3" s="2212" t="s">
        <v>1648</v>
      </c>
      <c r="AAP3" s="2213"/>
      <c r="AAQ3" s="2213"/>
      <c r="AAR3" s="2214"/>
      <c r="AAT3" s="24"/>
      <c r="AAU3" s="737" t="s">
        <v>18</v>
      </c>
      <c r="AAV3" s="2212" t="s">
        <v>1798</v>
      </c>
      <c r="AAW3" s="2213"/>
      <c r="AAX3" s="2213"/>
      <c r="AAY3" s="2214"/>
      <c r="ABA3" s="24"/>
      <c r="ABB3" s="737" t="s">
        <v>18</v>
      </c>
      <c r="ABC3" s="2212" t="s">
        <v>2004</v>
      </c>
      <c r="ABD3" s="2213"/>
      <c r="ABE3" s="2213"/>
      <c r="ABF3" s="2214"/>
      <c r="ABH3" s="2"/>
      <c r="ABI3" s="1742" t="s">
        <v>18</v>
      </c>
      <c r="ABJ3" s="2198" t="s">
        <v>838</v>
      </c>
      <c r="ABK3" s="2200"/>
      <c r="ABL3" s="2200"/>
      <c r="ABM3" s="2201"/>
      <c r="ABO3" s="24"/>
      <c r="ABP3" s="737" t="s">
        <v>18</v>
      </c>
      <c r="ABQ3" s="2212" t="s">
        <v>1963</v>
      </c>
      <c r="ABR3" s="2213"/>
      <c r="ABS3" s="2213"/>
      <c r="ABT3" s="2214"/>
      <c r="ABW3" s="1742" t="s">
        <v>18</v>
      </c>
      <c r="ABX3" s="2264" t="s">
        <v>839</v>
      </c>
      <c r="ABY3" s="2265"/>
      <c r="ABZ3" s="2265"/>
      <c r="ACA3" s="2266"/>
      <c r="ACC3" s="2"/>
      <c r="ACD3" s="1742" t="s">
        <v>18</v>
      </c>
      <c r="ACE3" s="2198" t="s">
        <v>674</v>
      </c>
      <c r="ACF3" s="2200"/>
      <c r="ACG3" s="2200"/>
      <c r="ACH3" s="2201"/>
      <c r="ACJ3" s="425"/>
      <c r="ACK3" s="1742" t="s">
        <v>18</v>
      </c>
      <c r="ACL3" s="2198" t="s">
        <v>839</v>
      </c>
      <c r="ACM3" s="2200"/>
      <c r="ACN3" s="2200"/>
      <c r="ACO3" s="2201"/>
      <c r="ACQ3" s="423"/>
      <c r="ACR3" s="737" t="s">
        <v>18</v>
      </c>
      <c r="ACS3" s="2212" t="s">
        <v>1649</v>
      </c>
      <c r="ACT3" s="2213"/>
      <c r="ACU3" s="2213"/>
      <c r="ACV3" s="2214"/>
      <c r="ACX3" s="423"/>
      <c r="ACY3" s="737" t="s">
        <v>18</v>
      </c>
      <c r="ACZ3" s="2212" t="s">
        <v>1546</v>
      </c>
      <c r="ADA3" s="2213"/>
      <c r="ADB3" s="2213"/>
      <c r="ADC3" s="2214"/>
      <c r="ADE3" s="304"/>
      <c r="ADF3" s="1742" t="s">
        <v>18</v>
      </c>
      <c r="ADG3" s="2198" t="s">
        <v>360</v>
      </c>
      <c r="ADH3" s="2200"/>
      <c r="ADI3" s="2200"/>
      <c r="ADJ3" s="2201"/>
      <c r="ADL3" s="306"/>
      <c r="ADM3" s="737" t="s">
        <v>18</v>
      </c>
      <c r="ADN3" s="2212" t="s">
        <v>340</v>
      </c>
      <c r="ADO3" s="2213"/>
      <c r="ADP3" s="2213"/>
      <c r="ADQ3" s="2214"/>
      <c r="ADS3" s="2"/>
      <c r="ADT3" s="1742" t="s">
        <v>18</v>
      </c>
      <c r="ADU3" s="2198" t="s">
        <v>840</v>
      </c>
      <c r="ADV3" s="2200"/>
      <c r="ADW3" s="2200"/>
      <c r="ADX3" s="2201"/>
      <c r="ADZ3" s="24"/>
      <c r="AEA3" s="737" t="s">
        <v>18</v>
      </c>
      <c r="AEB3" s="2212" t="s">
        <v>1964</v>
      </c>
      <c r="AEC3" s="2213"/>
      <c r="AED3" s="2213"/>
      <c r="AEE3" s="2214"/>
      <c r="AEG3" s="2"/>
      <c r="AEH3" s="1742" t="s">
        <v>18</v>
      </c>
      <c r="AEI3" s="2198" t="s">
        <v>1549</v>
      </c>
      <c r="AEJ3" s="2200"/>
      <c r="AEK3" s="2200"/>
      <c r="AEL3" s="2201"/>
      <c r="AEN3" s="24"/>
      <c r="AEO3" s="737" t="s">
        <v>18</v>
      </c>
      <c r="AEP3" s="2212" t="s">
        <v>2005</v>
      </c>
      <c r="AEQ3" s="2213"/>
      <c r="AER3" s="2213"/>
      <c r="AES3" s="2214"/>
      <c r="AEU3" s="2"/>
      <c r="AEV3" s="1742" t="s">
        <v>18</v>
      </c>
      <c r="AEW3" s="2198" t="s">
        <v>1457</v>
      </c>
      <c r="AEX3" s="2200"/>
      <c r="AEY3" s="2200"/>
      <c r="AEZ3" s="2201"/>
      <c r="AFB3" s="2"/>
      <c r="AFC3" s="1742" t="s">
        <v>18</v>
      </c>
      <c r="AFD3" s="2198" t="s">
        <v>841</v>
      </c>
      <c r="AFE3" s="2200"/>
      <c r="AFF3" s="2200"/>
      <c r="AFG3" s="2201"/>
      <c r="AFI3" s="24"/>
      <c r="AFJ3" s="737" t="s">
        <v>18</v>
      </c>
      <c r="AFK3" s="2212" t="s">
        <v>1538</v>
      </c>
      <c r="AFL3" s="2213"/>
      <c r="AFM3" s="2213"/>
      <c r="AFN3" s="2214"/>
      <c r="AFP3" s="24"/>
      <c r="AFQ3" s="737" t="s">
        <v>18</v>
      </c>
      <c r="AFR3" s="2212" t="s">
        <v>1650</v>
      </c>
      <c r="AFS3" s="2213"/>
      <c r="AFT3" s="2213"/>
      <c r="AFU3" s="2214"/>
      <c r="AFW3" s="24"/>
      <c r="AFX3" s="737" t="s">
        <v>18</v>
      </c>
      <c r="AFY3" s="2212" t="s">
        <v>1577</v>
      </c>
      <c r="AFZ3" s="2213"/>
      <c r="AGA3" s="2213"/>
      <c r="AGB3" s="2214"/>
      <c r="AGD3" s="2"/>
      <c r="AGE3" s="1742" t="s">
        <v>18</v>
      </c>
      <c r="AGF3" s="2198" t="s">
        <v>958</v>
      </c>
      <c r="AGG3" s="2200"/>
      <c r="AGH3" s="2200"/>
      <c r="AGI3" s="2201"/>
      <c r="AGK3" s="2"/>
      <c r="AGL3" s="1742" t="s">
        <v>18</v>
      </c>
      <c r="AGM3" s="2198" t="s">
        <v>70</v>
      </c>
      <c r="AGN3" s="2200"/>
      <c r="AGO3" s="2200"/>
      <c r="AGP3" s="2201"/>
      <c r="AGR3" s="304"/>
      <c r="AGS3" s="1742" t="s">
        <v>18</v>
      </c>
      <c r="AGT3" s="2198" t="s">
        <v>41</v>
      </c>
      <c r="AGU3" s="2200"/>
      <c r="AGV3" s="2200"/>
      <c r="AGW3" s="2201"/>
      <c r="AGY3" s="306"/>
      <c r="AGZ3" s="737" t="s">
        <v>18</v>
      </c>
      <c r="AHA3" s="2212" t="s">
        <v>1487</v>
      </c>
      <c r="AHB3" s="2213"/>
      <c r="AHC3" s="2213"/>
      <c r="AHD3" s="2214"/>
      <c r="AHF3" s="306"/>
      <c r="AHG3" s="737" t="s">
        <v>18</v>
      </c>
      <c r="AHH3" s="2212" t="s">
        <v>1533</v>
      </c>
      <c r="AHI3" s="2213"/>
      <c r="AHJ3" s="2213"/>
      <c r="AHK3" s="2214"/>
      <c r="AHM3" s="2"/>
      <c r="AHN3" s="1742" t="s">
        <v>18</v>
      </c>
      <c r="AHO3" s="2198" t="s">
        <v>842</v>
      </c>
      <c r="AHP3" s="2200"/>
      <c r="AHQ3" s="2200"/>
      <c r="AHR3" s="2201"/>
      <c r="AHT3" s="2"/>
      <c r="AHU3" s="1742" t="s">
        <v>18</v>
      </c>
      <c r="AHV3" s="2198" t="s">
        <v>48</v>
      </c>
      <c r="AHW3" s="2200"/>
      <c r="AHX3" s="2200"/>
      <c r="AHY3" s="2201"/>
      <c r="AIA3" s="425"/>
      <c r="AIB3" s="1742" t="s">
        <v>18</v>
      </c>
      <c r="AIC3" s="2198" t="s">
        <v>11</v>
      </c>
      <c r="AID3" s="2200"/>
      <c r="AIE3" s="2200"/>
      <c r="AIF3" s="2201"/>
      <c r="AIH3" s="2"/>
      <c r="AII3" s="1742" t="s">
        <v>18</v>
      </c>
      <c r="AIJ3" s="2245" t="s">
        <v>805</v>
      </c>
      <c r="AIK3" s="2246"/>
      <c r="AIL3" s="2246"/>
      <c r="AIM3" s="2247"/>
      <c r="AIO3" s="2"/>
      <c r="AIP3" s="1742" t="s">
        <v>18</v>
      </c>
      <c r="AIQ3" s="2198" t="s">
        <v>4</v>
      </c>
      <c r="AIR3" s="2200"/>
      <c r="AIS3" s="2200"/>
      <c r="AIT3" s="2201"/>
      <c r="AIV3" s="2"/>
      <c r="AIW3" s="1742" t="s">
        <v>18</v>
      </c>
      <c r="AIX3" s="2198" t="s">
        <v>57</v>
      </c>
      <c r="AIY3" s="2200"/>
      <c r="AIZ3" s="2200"/>
      <c r="AJA3" s="2201"/>
      <c r="AJC3" s="24"/>
      <c r="AJD3" s="737" t="s">
        <v>18</v>
      </c>
      <c r="AJE3" s="2212" t="s">
        <v>1651</v>
      </c>
      <c r="AJF3" s="2213"/>
      <c r="AJG3" s="2213"/>
      <c r="AJH3" s="2214"/>
      <c r="AJJ3" s="2"/>
      <c r="AJK3" s="1742" t="s">
        <v>18</v>
      </c>
      <c r="AJL3" s="2198" t="s">
        <v>843</v>
      </c>
      <c r="AJM3" s="2200"/>
      <c r="AJN3" s="2200"/>
      <c r="AJO3" s="2201"/>
      <c r="AJQ3" s="2"/>
      <c r="AJR3" s="1742" t="s">
        <v>18</v>
      </c>
      <c r="AJS3" s="2198" t="s">
        <v>793</v>
      </c>
      <c r="AJT3" s="2200"/>
      <c r="AJU3" s="2200"/>
      <c r="AJV3" s="2201"/>
      <c r="AJX3" s="404"/>
      <c r="AJY3" s="1742" t="s">
        <v>18</v>
      </c>
      <c r="AJZ3" s="2242" t="s">
        <v>844</v>
      </c>
      <c r="AKA3" s="2243"/>
      <c r="AKB3" s="2243"/>
      <c r="AKC3" s="2244"/>
      <c r="AKE3" s="2"/>
      <c r="AKF3" s="1742" t="s">
        <v>18</v>
      </c>
      <c r="AKG3" s="2212" t="s">
        <v>845</v>
      </c>
      <c r="AKH3" s="2213"/>
      <c r="AKI3" s="2213"/>
      <c r="AKJ3" s="2214"/>
      <c r="AKL3" s="2"/>
      <c r="AKM3" s="1742" t="s">
        <v>18</v>
      </c>
      <c r="AKN3" s="2212" t="s">
        <v>846</v>
      </c>
      <c r="AKO3" s="2213"/>
      <c r="AKP3" s="2213"/>
      <c r="AKQ3" s="2214"/>
      <c r="AKS3" s="304"/>
      <c r="AKT3" s="1742" t="s">
        <v>18</v>
      </c>
      <c r="AKU3" s="2212" t="s">
        <v>3</v>
      </c>
      <c r="AKV3" s="2213"/>
      <c r="AKW3" s="2213"/>
      <c r="AKX3" s="2214"/>
      <c r="AKZ3" s="306"/>
      <c r="ALA3" s="737" t="s">
        <v>18</v>
      </c>
      <c r="ALB3" s="2212" t="s">
        <v>1505</v>
      </c>
      <c r="ALC3" s="2213"/>
      <c r="ALD3" s="2213"/>
      <c r="ALE3" s="2214"/>
      <c r="ALG3" s="2"/>
      <c r="ALH3" s="1742" t="s">
        <v>18</v>
      </c>
      <c r="ALI3" s="2212"/>
      <c r="ALJ3" s="2213"/>
      <c r="ALK3" s="2213"/>
      <c r="ALL3" s="2214"/>
      <c r="ALO3" s="1742" t="s">
        <v>18</v>
      </c>
      <c r="ALP3" s="2198" t="s">
        <v>604</v>
      </c>
      <c r="ALQ3" s="2200"/>
      <c r="ALR3" s="2200"/>
      <c r="ALS3" s="2201"/>
      <c r="ALV3" s="737" t="s">
        <v>18</v>
      </c>
      <c r="ALW3" s="2212" t="s">
        <v>1544</v>
      </c>
      <c r="ALX3" s="2213"/>
      <c r="ALY3" s="2213"/>
      <c r="ALZ3" s="2214"/>
      <c r="AMB3" s="2"/>
      <c r="AMC3" s="1742" t="s">
        <v>18</v>
      </c>
      <c r="AMD3" s="2198" t="s">
        <v>847</v>
      </c>
      <c r="AME3" s="2200"/>
      <c r="AMF3" s="2200"/>
      <c r="AMG3" s="2201"/>
      <c r="AMI3" s="2"/>
      <c r="AMJ3" s="1742" t="s">
        <v>18</v>
      </c>
      <c r="AMK3" s="2198" t="s">
        <v>15</v>
      </c>
      <c r="AML3" s="2200"/>
      <c r="AMM3" s="2200"/>
      <c r="AMN3" s="2201"/>
      <c r="AMP3" s="2"/>
      <c r="AMQ3" s="1742" t="s">
        <v>18</v>
      </c>
      <c r="AMR3" s="2198" t="s">
        <v>666</v>
      </c>
      <c r="AMS3" s="2200"/>
      <c r="AMT3" s="2200"/>
      <c r="AMU3" s="2201"/>
      <c r="AMW3" s="24"/>
      <c r="AMX3" s="737" t="s">
        <v>18</v>
      </c>
      <c r="AMY3" s="2212" t="s">
        <v>1652</v>
      </c>
      <c r="AMZ3" s="2213"/>
      <c r="ANA3" s="2213"/>
      <c r="ANB3" s="2214"/>
      <c r="AND3" s="24"/>
      <c r="ANE3" s="737" t="s">
        <v>18</v>
      </c>
      <c r="ANF3" s="2212" t="s">
        <v>999</v>
      </c>
      <c r="ANG3" s="2213"/>
      <c r="ANH3" s="2213"/>
      <c r="ANI3" s="2214"/>
      <c r="ANK3" s="2"/>
      <c r="ANL3" s="1742" t="s">
        <v>18</v>
      </c>
      <c r="ANM3" s="2198" t="s">
        <v>848</v>
      </c>
      <c r="ANN3" s="2200"/>
      <c r="ANO3" s="2200"/>
      <c r="ANP3" s="2201"/>
      <c r="ANR3" s="2"/>
      <c r="ANS3" s="1742" t="s">
        <v>18</v>
      </c>
      <c r="ANT3" s="2198" t="s">
        <v>795</v>
      </c>
      <c r="ANU3" s="2200"/>
      <c r="ANV3" s="2200"/>
      <c r="ANW3" s="2201"/>
      <c r="ANY3" s="310"/>
      <c r="ANZ3" s="1742" t="s">
        <v>18</v>
      </c>
      <c r="AOA3" s="2198" t="s">
        <v>849</v>
      </c>
      <c r="AOB3" s="2200"/>
      <c r="AOC3" s="2200"/>
      <c r="AOD3" s="2201"/>
      <c r="AOF3" s="228"/>
      <c r="AOG3" s="737" t="s">
        <v>18</v>
      </c>
      <c r="AOH3" s="2212" t="s">
        <v>1653</v>
      </c>
      <c r="AOI3" s="2213"/>
      <c r="AOJ3" s="2213"/>
      <c r="AOK3" s="2214"/>
      <c r="AOM3" s="2"/>
      <c r="AON3" s="1742" t="s">
        <v>18</v>
      </c>
      <c r="AOO3" s="2198" t="s">
        <v>19</v>
      </c>
      <c r="AOP3" s="2200"/>
      <c r="AOQ3" s="2200"/>
      <c r="AOR3" s="2201"/>
      <c r="AOT3" s="2"/>
      <c r="AOU3" s="1742" t="s">
        <v>18</v>
      </c>
      <c r="AOV3" s="2198" t="s">
        <v>19</v>
      </c>
      <c r="AOW3" s="2200"/>
      <c r="AOX3" s="2200"/>
      <c r="AOY3" s="2201"/>
      <c r="APA3" s="24"/>
      <c r="APB3" s="737" t="s">
        <v>18</v>
      </c>
      <c r="APC3" s="2212" t="s">
        <v>1654</v>
      </c>
      <c r="APD3" s="2213"/>
      <c r="APE3" s="2213"/>
      <c r="APF3" s="2214"/>
      <c r="APH3" s="24"/>
      <c r="API3" s="737" t="s">
        <v>18</v>
      </c>
      <c r="APJ3" s="2212" t="s">
        <v>1470</v>
      </c>
      <c r="APK3" s="2213"/>
      <c r="APL3" s="2213"/>
      <c r="APM3" s="2214"/>
      <c r="APO3" s="24"/>
      <c r="APP3" s="737" t="s">
        <v>18</v>
      </c>
      <c r="APQ3" s="2212" t="s">
        <v>1655</v>
      </c>
      <c r="APR3" s="2213"/>
      <c r="APS3" s="2213"/>
      <c r="APT3" s="2214"/>
      <c r="APV3" s="2"/>
      <c r="APW3" s="1742" t="s">
        <v>18</v>
      </c>
      <c r="APX3" s="2198" t="s">
        <v>1508</v>
      </c>
      <c r="APY3" s="2200"/>
      <c r="APZ3" s="2200"/>
      <c r="AQA3" s="2201"/>
      <c r="AQC3" s="425"/>
      <c r="AQD3" s="1742" t="s">
        <v>18</v>
      </c>
      <c r="AQE3" s="2198" t="s">
        <v>35</v>
      </c>
      <c r="AQF3" s="2200"/>
      <c r="AQG3" s="2200"/>
      <c r="AQH3" s="2201"/>
      <c r="AQJ3" s="425"/>
      <c r="AQK3" s="1742" t="s">
        <v>18</v>
      </c>
      <c r="AQL3" s="2198" t="s">
        <v>850</v>
      </c>
      <c r="AQM3" s="2200"/>
      <c r="AQN3" s="2200"/>
      <c r="AQO3" s="2201"/>
      <c r="AQQ3" s="304"/>
      <c r="AQR3" s="1742" t="s">
        <v>18</v>
      </c>
      <c r="AQS3" s="2198" t="s">
        <v>669</v>
      </c>
      <c r="AQT3" s="2200"/>
      <c r="AQU3" s="2200"/>
      <c r="AQV3" s="2201"/>
      <c r="AQX3" s="2"/>
      <c r="AQY3" s="1742" t="s">
        <v>18</v>
      </c>
      <c r="AQZ3" s="2198" t="s">
        <v>206</v>
      </c>
      <c r="ARA3" s="2200"/>
      <c r="ARB3" s="2200"/>
      <c r="ARC3" s="2201"/>
      <c r="ARE3" s="24"/>
      <c r="ARF3" s="737" t="s">
        <v>18</v>
      </c>
      <c r="ARG3" s="2212" t="s">
        <v>1483</v>
      </c>
      <c r="ARH3" s="2213"/>
      <c r="ARI3" s="2213"/>
      <c r="ARJ3" s="2214"/>
      <c r="ARL3" s="2"/>
      <c r="ARM3" s="1742" t="s">
        <v>18</v>
      </c>
      <c r="ARN3" s="2198" t="s">
        <v>1656</v>
      </c>
      <c r="ARO3" s="2200"/>
      <c r="ARP3" s="2200"/>
      <c r="ARQ3" s="2201"/>
      <c r="ARS3" s="24"/>
      <c r="ART3" s="737" t="s">
        <v>18</v>
      </c>
      <c r="ARU3" s="2212" t="s">
        <v>1510</v>
      </c>
      <c r="ARV3" s="2213"/>
      <c r="ARW3" s="2213"/>
      <c r="ARX3" s="2214"/>
      <c r="ARZ3" s="2"/>
      <c r="ASA3" s="1742" t="s">
        <v>18</v>
      </c>
      <c r="ASB3" s="2198" t="s">
        <v>751</v>
      </c>
      <c r="ASC3" s="2200"/>
      <c r="ASD3" s="2200"/>
      <c r="ASE3" s="2201"/>
      <c r="ASG3" s="24"/>
      <c r="ASH3" s="737" t="s">
        <v>18</v>
      </c>
      <c r="ASI3" s="2212" t="s">
        <v>1388</v>
      </c>
      <c r="ASJ3" s="2213"/>
      <c r="ASK3" s="2213"/>
      <c r="ASL3" s="2214"/>
      <c r="ASN3" s="24"/>
      <c r="ASO3" s="737" t="s">
        <v>18</v>
      </c>
      <c r="ASP3" s="2212" t="s">
        <v>1809</v>
      </c>
      <c r="ASQ3" s="2213"/>
      <c r="ASR3" s="2213"/>
      <c r="ASS3" s="2214"/>
      <c r="ASU3" s="2"/>
      <c r="ASV3" s="1742" t="s">
        <v>18</v>
      </c>
      <c r="ASW3" s="2198" t="s">
        <v>851</v>
      </c>
      <c r="ASX3" s="2200"/>
      <c r="ASY3" s="2200"/>
      <c r="ASZ3" s="2201"/>
      <c r="ATB3" s="2"/>
      <c r="ATC3" s="1742" t="s">
        <v>18</v>
      </c>
      <c r="ATD3" s="2198" t="s">
        <v>852</v>
      </c>
      <c r="ATE3" s="2200"/>
      <c r="ATF3" s="2200"/>
      <c r="ATG3" s="2201"/>
      <c r="ATI3" s="304"/>
      <c r="ATJ3" s="1742" t="s">
        <v>18</v>
      </c>
      <c r="ATK3" s="2198" t="s">
        <v>434</v>
      </c>
      <c r="ATL3" s="2200"/>
      <c r="ATM3" s="2200"/>
      <c r="ATN3" s="2201"/>
      <c r="ATQ3" s="1742" t="s">
        <v>18</v>
      </c>
      <c r="ATR3" s="2236" t="s">
        <v>1991</v>
      </c>
      <c r="ATS3" s="2237"/>
      <c r="ATT3" s="2237"/>
      <c r="ATU3" s="2238"/>
      <c r="ATW3" s="2"/>
      <c r="ATX3" s="1742" t="s">
        <v>18</v>
      </c>
      <c r="ATY3" s="2198" t="s">
        <v>853</v>
      </c>
      <c r="ATZ3" s="2200"/>
      <c r="AUA3" s="2200"/>
      <c r="AUB3" s="2201"/>
      <c r="AUD3" s="24"/>
      <c r="AUE3" s="737" t="s">
        <v>18</v>
      </c>
      <c r="AUF3" s="2212" t="s">
        <v>470</v>
      </c>
      <c r="AUG3" s="2213"/>
      <c r="AUH3" s="2213"/>
      <c r="AUI3" s="2214"/>
      <c r="AUK3" s="24"/>
      <c r="AUL3" s="737" t="s">
        <v>18</v>
      </c>
      <c r="AUM3" s="2212" t="s">
        <v>1511</v>
      </c>
      <c r="AUN3" s="2213"/>
      <c r="AUO3" s="2213"/>
      <c r="AUP3" s="2214"/>
      <c r="AUR3" s="304"/>
      <c r="AUS3" s="1742" t="s">
        <v>18</v>
      </c>
      <c r="AUT3" s="2198" t="s">
        <v>463</v>
      </c>
      <c r="AUU3" s="2200"/>
      <c r="AUV3" s="2200"/>
      <c r="AUW3" s="2201"/>
      <c r="AUY3" s="2"/>
      <c r="AUZ3" s="1742" t="s">
        <v>18</v>
      </c>
      <c r="AVA3" s="2198" t="s">
        <v>854</v>
      </c>
      <c r="AVB3" s="2200"/>
      <c r="AVC3" s="2200"/>
      <c r="AVD3" s="2201"/>
      <c r="AVF3" s="304"/>
      <c r="AVG3" s="1742" t="s">
        <v>18</v>
      </c>
      <c r="AVH3" s="2198" t="s">
        <v>617</v>
      </c>
      <c r="AVI3" s="2200"/>
      <c r="AVJ3" s="2200"/>
      <c r="AVK3" s="2201"/>
      <c r="AVM3" s="2"/>
      <c r="AVN3" s="1742" t="s">
        <v>18</v>
      </c>
      <c r="AVO3" s="2198" t="s">
        <v>679</v>
      </c>
      <c r="AVP3" s="2200"/>
      <c r="AVQ3" s="2200"/>
      <c r="AVR3" s="2201"/>
      <c r="AVT3" s="2"/>
      <c r="AVU3" s="1742" t="s">
        <v>18</v>
      </c>
      <c r="AVV3" s="2198" t="s">
        <v>855</v>
      </c>
      <c r="AVW3" s="2200"/>
      <c r="AVX3" s="2200"/>
      <c r="AVY3" s="2201"/>
      <c r="AWA3" s="2"/>
      <c r="AWB3" s="1742" t="s">
        <v>18</v>
      </c>
      <c r="AWC3" s="2198" t="s">
        <v>1461</v>
      </c>
      <c r="AWD3" s="2200"/>
      <c r="AWE3" s="2200"/>
      <c r="AWF3" s="2201"/>
      <c r="AWH3" s="24"/>
      <c r="AWI3" s="737" t="s">
        <v>18</v>
      </c>
      <c r="AWJ3" s="2212" t="s">
        <v>1657</v>
      </c>
      <c r="AWK3" s="2213"/>
      <c r="AWL3" s="2213"/>
      <c r="AWM3" s="2214"/>
      <c r="AWO3" s="24"/>
      <c r="AWP3" s="737" t="s">
        <v>18</v>
      </c>
      <c r="AWQ3" s="2212" t="s">
        <v>1965</v>
      </c>
      <c r="AWR3" s="2213"/>
      <c r="AWS3" s="2213"/>
      <c r="AWT3" s="2214"/>
      <c r="AWV3" s="24"/>
      <c r="AWW3" s="737" t="s">
        <v>18</v>
      </c>
      <c r="AWX3" s="2212" t="s">
        <v>21</v>
      </c>
      <c r="AWY3" s="2213"/>
      <c r="AWZ3" s="2213"/>
      <c r="AXA3" s="2214"/>
      <c r="AXC3" s="2"/>
      <c r="AXD3" s="1742" t="s">
        <v>18</v>
      </c>
      <c r="AXE3" s="2198" t="s">
        <v>856</v>
      </c>
      <c r="AXF3" s="2200"/>
      <c r="AXG3" s="2200"/>
      <c r="AXH3" s="2201"/>
      <c r="AXJ3" s="24"/>
      <c r="AXK3" s="737" t="s">
        <v>18</v>
      </c>
      <c r="AXL3" s="2212" t="s">
        <v>1658</v>
      </c>
      <c r="AXM3" s="2213"/>
      <c r="AXN3" s="2213"/>
      <c r="AXO3" s="2214"/>
      <c r="AXQ3" s="24"/>
      <c r="AXR3" s="737" t="s">
        <v>18</v>
      </c>
      <c r="AXS3" s="2212" t="s">
        <v>512</v>
      </c>
      <c r="AXT3" s="2213"/>
      <c r="AXU3" s="2213"/>
      <c r="AXV3" s="2214"/>
      <c r="AXX3" s="24"/>
      <c r="AXY3" s="737" t="s">
        <v>18</v>
      </c>
      <c r="AXZ3" s="2212" t="s">
        <v>1806</v>
      </c>
      <c r="AYA3" s="2213"/>
      <c r="AYB3" s="2213"/>
      <c r="AYC3" s="2214"/>
      <c r="AYE3" s="2"/>
      <c r="AYF3" s="1742" t="s">
        <v>18</v>
      </c>
      <c r="AYG3" s="2198" t="s">
        <v>857</v>
      </c>
      <c r="AYH3" s="2200"/>
      <c r="AYI3" s="2200"/>
      <c r="AYJ3" s="2201"/>
      <c r="AYL3" s="310"/>
      <c r="AYM3" s="1742" t="s">
        <v>18</v>
      </c>
      <c r="AYN3" s="2198" t="s">
        <v>858</v>
      </c>
      <c r="AYO3" s="2200"/>
      <c r="AYP3" s="2200"/>
      <c r="AYQ3" s="2201"/>
      <c r="AYS3" s="2"/>
      <c r="AYT3" s="1742" t="s">
        <v>18</v>
      </c>
      <c r="AYU3" s="2198" t="s">
        <v>858</v>
      </c>
      <c r="AYV3" s="2200"/>
      <c r="AYW3" s="2200"/>
      <c r="AYX3" s="2201"/>
      <c r="AYZ3" s="2"/>
      <c r="AZA3" s="1742" t="s">
        <v>18</v>
      </c>
      <c r="AZB3" s="2198" t="s">
        <v>859</v>
      </c>
      <c r="AZC3" s="2200"/>
      <c r="AZD3" s="2200"/>
      <c r="AZE3" s="2201"/>
      <c r="AZG3" s="24"/>
      <c r="AZH3" s="737" t="s">
        <v>18</v>
      </c>
      <c r="AZI3" s="2212" t="s">
        <v>1659</v>
      </c>
      <c r="AZJ3" s="2213"/>
      <c r="AZK3" s="2213"/>
      <c r="AZL3" s="2214"/>
      <c r="AZN3" s="24"/>
      <c r="AZO3" s="737" t="s">
        <v>18</v>
      </c>
      <c r="AZP3" s="2212" t="s">
        <v>671</v>
      </c>
      <c r="AZQ3" s="2213"/>
      <c r="AZR3" s="2213"/>
      <c r="AZS3" s="2214"/>
      <c r="AZU3" s="24"/>
      <c r="AZV3" s="737" t="s">
        <v>18</v>
      </c>
      <c r="AZW3" s="2212" t="s">
        <v>1423</v>
      </c>
      <c r="AZX3" s="2213"/>
      <c r="AZY3" s="2213"/>
      <c r="AZZ3" s="2214"/>
      <c r="BAB3" s="2"/>
      <c r="BAC3" s="1742" t="s">
        <v>18</v>
      </c>
      <c r="BAD3" s="2198" t="s">
        <v>860</v>
      </c>
      <c r="BAE3" s="2200"/>
      <c r="BAF3" s="2200"/>
      <c r="BAG3" s="2201"/>
      <c r="BAI3" s="2"/>
      <c r="BAJ3" s="1742" t="s">
        <v>18</v>
      </c>
      <c r="BAK3" s="2198" t="s">
        <v>787</v>
      </c>
      <c r="BAL3" s="2200"/>
      <c r="BAM3" s="2200"/>
      <c r="BAN3" s="2201"/>
      <c r="BAP3" s="2"/>
      <c r="BAQ3" s="1742" t="s">
        <v>18</v>
      </c>
      <c r="BAR3" s="2198" t="s">
        <v>1422</v>
      </c>
      <c r="BAS3" s="2200"/>
      <c r="BAT3" s="2200"/>
      <c r="BAU3" s="2201"/>
      <c r="BAW3" s="24"/>
      <c r="BAX3" s="737" t="s">
        <v>18</v>
      </c>
      <c r="BAY3" s="2212" t="s">
        <v>961</v>
      </c>
      <c r="BAZ3" s="2213"/>
      <c r="BBA3" s="2213"/>
      <c r="BBB3" s="2214"/>
      <c r="BBD3" s="24"/>
      <c r="BBE3" s="737" t="s">
        <v>18</v>
      </c>
      <c r="BBF3" s="2212" t="s">
        <v>600</v>
      </c>
      <c r="BBG3" s="2213"/>
      <c r="BBH3" s="2213"/>
      <c r="BBI3" s="2214"/>
      <c r="BBK3" s="24"/>
      <c r="BBL3" s="737" t="s">
        <v>18</v>
      </c>
      <c r="BBM3" s="2212" t="s">
        <v>1502</v>
      </c>
      <c r="BBN3" s="2213"/>
      <c r="BBO3" s="2213"/>
      <c r="BBP3" s="2214"/>
      <c r="BBR3" s="2"/>
      <c r="BBS3" s="1742" t="s">
        <v>18</v>
      </c>
      <c r="BBT3" s="2198" t="s">
        <v>786</v>
      </c>
      <c r="BBU3" s="2200"/>
      <c r="BBV3" s="2200"/>
      <c r="BBW3" s="2201"/>
      <c r="BBY3" s="2"/>
      <c r="BBZ3" s="1742" t="s">
        <v>18</v>
      </c>
      <c r="BCA3" s="2198" t="s">
        <v>861</v>
      </c>
      <c r="BCB3" s="2200"/>
      <c r="BCC3" s="2200"/>
      <c r="BCD3" s="2201"/>
      <c r="BCF3" s="24"/>
      <c r="BCG3" s="737" t="s">
        <v>18</v>
      </c>
      <c r="BCH3" s="2212" t="s">
        <v>1660</v>
      </c>
      <c r="BCI3" s="2213"/>
      <c r="BCJ3" s="2213"/>
      <c r="BCK3" s="2214"/>
      <c r="BCM3" s="24"/>
      <c r="BCN3" s="737" t="s">
        <v>18</v>
      </c>
      <c r="BCO3" s="2212" t="s">
        <v>351</v>
      </c>
      <c r="BCP3" s="2213"/>
      <c r="BCQ3" s="2213"/>
      <c r="BCR3" s="2214"/>
      <c r="BCT3" s="2"/>
      <c r="BCU3" s="1742" t="s">
        <v>18</v>
      </c>
      <c r="BCV3" s="2198" t="s">
        <v>1661</v>
      </c>
      <c r="BCW3" s="2200"/>
      <c r="BCX3" s="2200"/>
      <c r="BCY3" s="2201"/>
      <c r="BDA3" s="2"/>
      <c r="BDB3" s="1742" t="s">
        <v>18</v>
      </c>
      <c r="BDC3" s="2198" t="s">
        <v>810</v>
      </c>
      <c r="BDD3" s="2200"/>
      <c r="BDE3" s="2200"/>
      <c r="BDF3" s="2201"/>
      <c r="BDH3" s="2"/>
      <c r="BDI3" s="1742" t="s">
        <v>18</v>
      </c>
      <c r="BDJ3" s="2198" t="s">
        <v>190</v>
      </c>
      <c r="BDK3" s="2200"/>
      <c r="BDL3" s="2200"/>
      <c r="BDM3" s="2201"/>
      <c r="BDO3" s="24"/>
      <c r="BDP3" s="737" t="s">
        <v>18</v>
      </c>
      <c r="BDQ3" s="2212" t="s">
        <v>1662</v>
      </c>
      <c r="BDR3" s="2213"/>
      <c r="BDS3" s="2213"/>
      <c r="BDT3" s="2214"/>
      <c r="BDV3" s="2"/>
      <c r="BDW3" s="1742" t="s">
        <v>18</v>
      </c>
      <c r="BDX3" s="2198" t="s">
        <v>781</v>
      </c>
      <c r="BDY3" s="2200"/>
      <c r="BDZ3" s="2200"/>
      <c r="BEA3" s="2201"/>
      <c r="BEC3" s="2"/>
      <c r="BED3" s="1742" t="s">
        <v>18</v>
      </c>
      <c r="BEE3" s="2198" t="s">
        <v>1957</v>
      </c>
      <c r="BEF3" s="2200"/>
      <c r="BEG3" s="2200"/>
      <c r="BEH3" s="2201"/>
      <c r="BEJ3" s="2"/>
      <c r="BEK3" s="1742" t="s">
        <v>18</v>
      </c>
      <c r="BEL3" s="2198" t="s">
        <v>501</v>
      </c>
      <c r="BEM3" s="2200"/>
      <c r="BEN3" s="2200"/>
      <c r="BEO3" s="2201"/>
      <c r="BEQ3" s="24"/>
      <c r="BER3" s="737" t="s">
        <v>18</v>
      </c>
      <c r="BES3" s="2212" t="s">
        <v>1663</v>
      </c>
      <c r="BET3" s="2213"/>
      <c r="BEU3" s="2213"/>
      <c r="BEV3" s="2214"/>
      <c r="BEX3" s="2"/>
      <c r="BEY3" s="1742" t="s">
        <v>18</v>
      </c>
      <c r="BEZ3" s="2198" t="s">
        <v>1031</v>
      </c>
      <c r="BFA3" s="2200"/>
      <c r="BFB3" s="2200"/>
      <c r="BFC3" s="2201"/>
      <c r="BFE3" s="2"/>
      <c r="BFF3" s="1742" t="s">
        <v>18</v>
      </c>
      <c r="BFG3" s="2198" t="s">
        <v>1455</v>
      </c>
      <c r="BFH3" s="2200"/>
      <c r="BFI3" s="2200"/>
      <c r="BFJ3" s="2201"/>
      <c r="BFL3" s="24"/>
      <c r="BFM3" s="737" t="s">
        <v>18</v>
      </c>
      <c r="BFN3" s="2212" t="s">
        <v>1486</v>
      </c>
      <c r="BFO3" s="2213"/>
      <c r="BFP3" s="2213"/>
      <c r="BFQ3" s="2214"/>
      <c r="BFS3" s="24"/>
      <c r="BFT3" s="1742" t="s">
        <v>18</v>
      </c>
      <c r="BFU3" s="2198" t="s">
        <v>433</v>
      </c>
      <c r="BFV3" s="2200"/>
      <c r="BFW3" s="2200"/>
      <c r="BFX3" s="2201"/>
      <c r="BFZ3" s="24"/>
      <c r="BGA3" s="737" t="s">
        <v>18</v>
      </c>
      <c r="BGB3" s="2212" t="s">
        <v>2143</v>
      </c>
      <c r="BGC3" s="2213"/>
      <c r="BGD3" s="2213"/>
      <c r="BGE3" s="2214"/>
      <c r="BGG3" s="2"/>
      <c r="BGH3" s="1742" t="s">
        <v>18</v>
      </c>
      <c r="BGI3" s="2198" t="s">
        <v>862</v>
      </c>
      <c r="BGJ3" s="2200"/>
      <c r="BGK3" s="2200"/>
      <c r="BGL3" s="2201"/>
      <c r="BGO3" s="1742" t="s">
        <v>18</v>
      </c>
      <c r="BGP3" s="2270" t="s">
        <v>863</v>
      </c>
      <c r="BGQ3" s="2271"/>
      <c r="BGR3" s="2271"/>
      <c r="BGS3" s="2272"/>
      <c r="BGU3" s="2"/>
      <c r="BGV3" s="1742" t="s">
        <v>18</v>
      </c>
      <c r="BGW3" s="2198" t="s">
        <v>864</v>
      </c>
      <c r="BGX3" s="2200"/>
      <c r="BGY3" s="2200"/>
      <c r="BGZ3" s="2201"/>
      <c r="BHB3" s="24"/>
      <c r="BHC3" s="737" t="s">
        <v>18</v>
      </c>
      <c r="BHD3" s="2212" t="s">
        <v>1664</v>
      </c>
      <c r="BHE3" s="2213"/>
      <c r="BHF3" s="2213"/>
      <c r="BHG3" s="2214"/>
      <c r="BHI3" s="2"/>
      <c r="BHJ3" s="1742" t="s">
        <v>18</v>
      </c>
      <c r="BHK3" s="2198" t="s">
        <v>508</v>
      </c>
      <c r="BHL3" s="2200"/>
      <c r="BHM3" s="2200"/>
      <c r="BHN3" s="2201"/>
    </row>
    <row r="4" spans="8:1575" ht="19.5" thickBot="1" x14ac:dyDescent="0.35">
      <c r="H4" s="2"/>
      <c r="I4" s="1742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24" t="s">
        <v>1451</v>
      </c>
      <c r="AN4" s="2224"/>
      <c r="AO4" s="59"/>
      <c r="AQ4" s="24"/>
      <c r="AR4" s="737"/>
      <c r="AS4" s="59"/>
      <c r="AT4" s="2224"/>
      <c r="AU4" s="2224"/>
      <c r="AV4" s="59"/>
      <c r="AX4" s="24"/>
      <c r="AY4" s="737"/>
      <c r="AZ4" s="59"/>
      <c r="BA4" s="2224"/>
      <c r="BB4" s="2224"/>
      <c r="BC4" s="59"/>
      <c r="BF4" s="1742"/>
      <c r="BG4" s="238"/>
      <c r="BH4" s="59"/>
      <c r="BI4" s="238"/>
      <c r="BJ4" s="238"/>
      <c r="BL4" s="2"/>
      <c r="BM4" s="1742"/>
      <c r="BN4" s="238"/>
      <c r="BO4" s="59"/>
      <c r="BP4" s="238"/>
      <c r="BQ4" s="238"/>
      <c r="BS4" s="2"/>
      <c r="BT4" s="1742"/>
      <c r="BU4" s="238"/>
      <c r="BV4" s="59"/>
      <c r="BW4" s="238"/>
      <c r="BX4" s="238"/>
      <c r="BZ4" s="2"/>
      <c r="CA4" s="1742"/>
      <c r="CB4" s="254"/>
      <c r="CC4" s="254"/>
      <c r="CD4" s="254"/>
      <c r="CE4" s="254"/>
      <c r="CG4" s="425"/>
      <c r="CH4" s="1742"/>
      <c r="CI4" s="238"/>
      <c r="CJ4" s="238"/>
      <c r="CK4" s="238"/>
      <c r="CL4" s="238"/>
      <c r="CN4" s="2"/>
      <c r="CO4" s="1742"/>
      <c r="CP4" s="238"/>
      <c r="CQ4" s="238"/>
      <c r="CR4" s="238"/>
      <c r="CS4" s="238"/>
      <c r="CU4" s="425"/>
      <c r="CV4" s="1742"/>
      <c r="CW4" s="238"/>
      <c r="CX4" s="238"/>
      <c r="CY4" s="238"/>
      <c r="CZ4" s="238"/>
      <c r="DB4" s="425"/>
      <c r="DC4" s="1742"/>
      <c r="DD4" s="238"/>
      <c r="DE4" s="552" t="s">
        <v>865</v>
      </c>
      <c r="DF4" s="238"/>
      <c r="DG4" s="238"/>
      <c r="DI4" s="2"/>
      <c r="DJ4" s="1742"/>
      <c r="DK4" s="238"/>
      <c r="DL4" s="238"/>
      <c r="DM4" s="238"/>
      <c r="DN4" s="238"/>
      <c r="DP4" s="2"/>
      <c r="DQ4" s="1742"/>
      <c r="DR4" s="238"/>
      <c r="DS4" s="238"/>
      <c r="DT4" s="238"/>
      <c r="DU4" s="59"/>
      <c r="DW4" s="2"/>
      <c r="DX4" s="1742"/>
      <c r="DY4" s="238"/>
      <c r="DZ4" s="238"/>
      <c r="EA4" s="238"/>
      <c r="EB4" s="59"/>
      <c r="ED4" s="2"/>
      <c r="EE4" s="1742"/>
      <c r="EF4" s="238"/>
      <c r="EG4" s="238"/>
      <c r="EH4" s="238"/>
      <c r="EI4" s="59"/>
      <c r="EK4" s="572"/>
      <c r="EL4" s="1487"/>
      <c r="EM4" s="1488"/>
      <c r="EN4" s="2225" t="s">
        <v>1665</v>
      </c>
      <c r="EO4" s="2225"/>
      <c r="EP4" s="1488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2"/>
      <c r="FH4" s="238"/>
      <c r="FI4" s="238"/>
      <c r="FJ4" s="238"/>
      <c r="FK4" s="59"/>
      <c r="FN4" s="1742"/>
      <c r="FO4" s="238"/>
      <c r="FP4" s="238"/>
      <c r="FQ4" s="238"/>
      <c r="FR4" s="59"/>
      <c r="FT4" s="2"/>
      <c r="FU4" s="1742"/>
      <c r="FV4" s="238"/>
      <c r="FW4" s="238"/>
      <c r="FX4" s="238"/>
      <c r="FY4" s="238"/>
      <c r="GA4" s="24"/>
      <c r="GB4" s="737"/>
      <c r="GC4" s="59"/>
      <c r="GD4" s="2224" t="s">
        <v>1666</v>
      </c>
      <c r="GE4" s="2224"/>
      <c r="GF4" s="59"/>
      <c r="GH4" s="2"/>
      <c r="GI4" s="1742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2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2"/>
      <c r="HS4" s="238"/>
      <c r="HT4" s="238"/>
      <c r="HU4" s="238"/>
      <c r="HV4" s="59"/>
      <c r="HX4" s="2"/>
      <c r="HY4" s="1742"/>
      <c r="HZ4" s="238"/>
      <c r="IA4" s="238"/>
      <c r="IB4" s="238"/>
      <c r="IC4" s="59"/>
      <c r="IE4" s="2"/>
      <c r="IF4" s="1742"/>
      <c r="IG4" s="238"/>
      <c r="IH4" s="2226" t="s">
        <v>1966</v>
      </c>
      <c r="II4" s="2226"/>
      <c r="IJ4" s="59"/>
      <c r="IL4" s="2"/>
      <c r="IM4" s="1742"/>
      <c r="IN4" s="238"/>
      <c r="IO4" s="238"/>
      <c r="IP4" s="238"/>
      <c r="IQ4" s="59"/>
      <c r="IS4" s="2"/>
      <c r="IT4" s="1742"/>
      <c r="IU4" s="238"/>
      <c r="IV4" s="238" t="s">
        <v>866</v>
      </c>
      <c r="IW4" s="238"/>
      <c r="IX4" s="59"/>
      <c r="IZ4" s="2"/>
      <c r="JA4" s="1742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24" t="s">
        <v>1667</v>
      </c>
      <c r="JR4" s="2224"/>
      <c r="JS4" s="59"/>
      <c r="JU4" s="2"/>
      <c r="JV4" s="1742"/>
      <c r="JW4" s="238"/>
      <c r="JX4" s="238"/>
      <c r="JY4" s="238"/>
      <c r="JZ4" s="59"/>
      <c r="KB4" s="24"/>
      <c r="KC4" s="737"/>
      <c r="KD4" s="59"/>
      <c r="KE4" s="2224" t="s">
        <v>1668</v>
      </c>
      <c r="KF4" s="2224"/>
      <c r="KG4" s="59"/>
      <c r="KI4" s="2"/>
      <c r="KJ4" s="1742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2"/>
      <c r="LF4" s="238"/>
      <c r="LG4" s="2226" t="s">
        <v>1491</v>
      </c>
      <c r="LH4" s="2226"/>
      <c r="LI4" s="59"/>
      <c r="LK4" s="2"/>
      <c r="LL4" s="1742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2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2"/>
      <c r="NJ4" s="238"/>
      <c r="NK4" s="238"/>
      <c r="NL4" s="238"/>
      <c r="NM4" s="59"/>
      <c r="NO4" s="2"/>
      <c r="NP4" s="1742"/>
      <c r="NQ4" s="238"/>
      <c r="NR4" s="238"/>
      <c r="NS4" s="238"/>
      <c r="NT4" s="59"/>
      <c r="NV4" s="2"/>
      <c r="NW4" s="1742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2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2"/>
      <c r="OZ4" s="254"/>
      <c r="PA4" s="254" t="s">
        <v>164</v>
      </c>
      <c r="PB4" s="254"/>
      <c r="PC4" s="254"/>
      <c r="PF4" s="1742"/>
      <c r="PG4" s="238"/>
      <c r="PH4" s="238"/>
      <c r="PI4" s="238"/>
      <c r="PJ4" s="238"/>
      <c r="PL4" s="2"/>
      <c r="PM4" s="1742"/>
      <c r="PN4" s="238"/>
      <c r="PO4" s="238"/>
      <c r="PP4" s="238"/>
      <c r="PQ4" s="238"/>
      <c r="PS4" s="2"/>
      <c r="PT4" s="1742"/>
      <c r="PU4" s="238"/>
      <c r="PV4" s="238"/>
      <c r="PW4" s="238"/>
      <c r="PX4" s="238"/>
      <c r="PZ4" s="2"/>
      <c r="QA4" s="1742"/>
      <c r="QB4" s="59"/>
      <c r="QC4" s="59"/>
      <c r="QD4" s="59"/>
      <c r="QE4" s="59"/>
      <c r="QG4" s="2"/>
      <c r="QH4" s="1742"/>
      <c r="QI4" s="59"/>
      <c r="QJ4" s="59"/>
      <c r="QK4" s="59"/>
      <c r="QL4" s="59"/>
      <c r="QN4" s="2"/>
      <c r="QO4" s="1742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2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2"/>
      <c r="SF4" s="59"/>
      <c r="SG4" s="59"/>
      <c r="SH4" s="59"/>
      <c r="SI4" s="59"/>
      <c r="SK4" s="2"/>
      <c r="SL4" s="1742"/>
      <c r="SM4" s="238"/>
      <c r="SN4" s="238"/>
      <c r="SO4" s="238"/>
      <c r="SP4" s="238"/>
      <c r="SR4" s="2"/>
      <c r="SS4" s="1742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2"/>
      <c r="TH4" s="238"/>
      <c r="TI4" s="238"/>
      <c r="TJ4" s="238"/>
      <c r="TK4" s="238"/>
      <c r="TM4" s="2"/>
      <c r="TN4" s="1742"/>
      <c r="TO4" s="238"/>
      <c r="TP4" s="238"/>
      <c r="TQ4" s="238"/>
      <c r="TR4" s="238"/>
      <c r="TT4" s="2"/>
      <c r="TU4" s="1742"/>
      <c r="TV4" s="238"/>
      <c r="TW4" s="238"/>
      <c r="TX4" s="238"/>
      <c r="TY4" s="238"/>
      <c r="UA4" s="2"/>
      <c r="UB4" s="1742"/>
      <c r="UC4" s="238"/>
      <c r="UD4" s="238"/>
      <c r="UE4" s="238"/>
      <c r="UF4" s="238"/>
      <c r="UH4" s="2"/>
      <c r="UI4" s="1742"/>
      <c r="UJ4" s="238"/>
      <c r="UK4" s="238"/>
      <c r="UL4" s="238"/>
      <c r="UM4" s="238"/>
      <c r="UO4" s="306"/>
      <c r="UP4" s="737"/>
      <c r="UQ4" s="59"/>
      <c r="UR4" s="2227" t="s">
        <v>1669</v>
      </c>
      <c r="US4" s="2227"/>
      <c r="UT4" s="59"/>
      <c r="UV4" s="2"/>
      <c r="UW4" s="1742"/>
      <c r="UX4" s="238"/>
      <c r="UY4" s="238"/>
      <c r="UZ4" s="238"/>
      <c r="VA4" s="238"/>
      <c r="VC4" s="2"/>
      <c r="VD4" s="1742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2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2"/>
      <c r="WG4" s="254"/>
      <c r="WH4" s="254" t="s">
        <v>164</v>
      </c>
      <c r="WI4" s="254"/>
      <c r="WJ4" s="254"/>
      <c r="WL4" s="304"/>
      <c r="WM4" s="1742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2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2"/>
      <c r="YK4" s="238"/>
      <c r="YL4" s="174" t="s">
        <v>867</v>
      </c>
      <c r="YM4" s="238"/>
      <c r="YN4" s="238"/>
      <c r="YP4" s="2"/>
      <c r="YQ4" s="1742"/>
      <c r="YR4" s="238"/>
      <c r="YS4" s="238"/>
      <c r="YT4" s="238"/>
      <c r="YU4" s="59"/>
      <c r="YW4" s="2"/>
      <c r="YX4" s="1742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2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2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2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2"/>
      <c r="ABX4" s="238"/>
      <c r="ABY4" s="552"/>
      <c r="ABZ4" s="238"/>
      <c r="ACA4" s="238"/>
      <c r="ACC4" s="2"/>
      <c r="ACD4" s="1742"/>
      <c r="ACE4" s="238"/>
      <c r="ACF4" s="59"/>
      <c r="ACG4" s="238"/>
      <c r="ACH4" s="238"/>
      <c r="ACJ4" s="425"/>
      <c r="ACK4" s="1742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2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2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2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2"/>
      <c r="AEW4" s="238"/>
      <c r="AEX4" s="59"/>
      <c r="AEY4" s="238"/>
      <c r="AEZ4" s="59"/>
      <c r="AFB4" s="2"/>
      <c r="AFC4" s="1742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2"/>
      <c r="AGF4" s="238"/>
      <c r="AGG4" s="59"/>
      <c r="AGH4" s="238"/>
      <c r="AGI4" s="59"/>
      <c r="AGK4" s="2"/>
      <c r="AGL4" s="1742"/>
      <c r="AGM4" s="238"/>
      <c r="AGN4" s="59"/>
      <c r="AGO4" s="238"/>
      <c r="AGP4" s="238"/>
      <c r="AGR4" s="304"/>
      <c r="AGS4" s="1742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2"/>
      <c r="AHO4" s="238"/>
      <c r="AHP4" s="238"/>
      <c r="AHQ4" s="238"/>
      <c r="AHR4" s="59"/>
      <c r="AHT4" s="2"/>
      <c r="AHU4" s="1742"/>
      <c r="AHV4" s="238"/>
      <c r="AHW4" s="238"/>
      <c r="AHX4" s="238"/>
      <c r="AHY4" s="59"/>
      <c r="AIA4" s="425"/>
      <c r="AIB4" s="1742"/>
      <c r="AIC4" s="238"/>
      <c r="AID4" s="552"/>
      <c r="AIE4" s="238"/>
      <c r="AIF4" s="59"/>
      <c r="AIH4" s="2"/>
      <c r="AII4" s="1742"/>
      <c r="AIJ4" s="238"/>
      <c r="AIK4" s="238"/>
      <c r="AIL4" s="238"/>
      <c r="AIM4" s="59"/>
      <c r="AIO4" s="2"/>
      <c r="AIP4" s="1742"/>
      <c r="AIQ4" s="238"/>
      <c r="AIR4" s="238"/>
      <c r="AIS4" s="238"/>
      <c r="AIT4" s="238"/>
      <c r="AIV4" s="2"/>
      <c r="AIW4" s="1742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2"/>
      <c r="AJL4" s="238"/>
      <c r="AJM4" s="238"/>
      <c r="AJN4" s="238"/>
      <c r="AJO4" s="238"/>
      <c r="AJQ4" s="2"/>
      <c r="AJR4" s="1742"/>
      <c r="AJS4" s="238"/>
      <c r="AJT4" s="238"/>
      <c r="AJU4" s="238"/>
      <c r="AJV4" s="238"/>
      <c r="AJX4" s="404"/>
      <c r="AJY4" s="1742"/>
      <c r="AJZ4" s="238"/>
      <c r="AKA4" s="254" t="s">
        <v>164</v>
      </c>
      <c r="AKB4" s="238"/>
      <c r="AKC4" s="238"/>
      <c r="AKE4" s="2"/>
      <c r="AKF4" s="1742"/>
      <c r="AKG4" s="238"/>
      <c r="AKH4" s="238"/>
      <c r="AKI4" s="238"/>
      <c r="AKJ4" s="59"/>
      <c r="AKL4" s="2"/>
      <c r="AKM4" s="1742"/>
      <c r="AKN4" s="238"/>
      <c r="AKO4" s="238"/>
      <c r="AKP4" s="238"/>
      <c r="AKQ4" s="59"/>
      <c r="AKS4" s="304"/>
      <c r="AKT4" s="1742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2"/>
      <c r="ALI4" s="238"/>
      <c r="ALJ4" s="238" t="s">
        <v>868</v>
      </c>
      <c r="ALK4" s="238"/>
      <c r="ALL4" s="59"/>
      <c r="ALO4" s="1742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2"/>
      <c r="AMD4" s="238"/>
      <c r="AME4" s="238"/>
      <c r="AMF4" s="238"/>
      <c r="AMG4" s="238"/>
      <c r="AMI4" s="2"/>
      <c r="AMJ4" s="1742"/>
      <c r="AMK4" s="238"/>
      <c r="AML4" s="238"/>
      <c r="AMM4" s="591" t="s">
        <v>38</v>
      </c>
      <c r="AMN4" s="238"/>
      <c r="AMP4" s="2"/>
      <c r="AMQ4" s="1742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2"/>
      <c r="ANM4" s="238"/>
      <c r="ANN4" s="238"/>
      <c r="ANO4" s="238"/>
      <c r="ANP4" s="238"/>
      <c r="ANR4" s="2"/>
      <c r="ANS4" s="1742"/>
      <c r="ANT4" s="238"/>
      <c r="ANU4" s="238"/>
      <c r="ANV4" s="238"/>
      <c r="ANW4" s="238"/>
      <c r="ANY4" s="2"/>
      <c r="ANZ4" s="1742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2"/>
      <c r="AOO4" s="238"/>
      <c r="AOP4" s="2226" t="s">
        <v>1424</v>
      </c>
      <c r="AOQ4" s="2226"/>
      <c r="AOR4" s="59"/>
      <c r="AOT4" s="2"/>
      <c r="AOU4" s="1742"/>
      <c r="AOV4" s="238"/>
      <c r="AOW4" s="2226" t="s">
        <v>1424</v>
      </c>
      <c r="AOX4" s="2226"/>
      <c r="AOY4" s="59"/>
      <c r="APA4" s="24"/>
      <c r="APB4" s="737"/>
      <c r="APC4" s="59"/>
      <c r="APD4" s="2224" t="s">
        <v>1670</v>
      </c>
      <c r="APE4" s="2224"/>
      <c r="APF4" s="59"/>
      <c r="APH4" s="24"/>
      <c r="API4" s="737"/>
      <c r="APJ4" s="59"/>
      <c r="APK4" s="2224"/>
      <c r="APL4" s="2224"/>
      <c r="APM4" s="59"/>
      <c r="APO4" s="24"/>
      <c r="APP4" s="737"/>
      <c r="APQ4" s="59"/>
      <c r="APR4" s="2224"/>
      <c r="APS4" s="2224"/>
      <c r="APT4" s="59"/>
      <c r="APV4" s="2"/>
      <c r="APW4" s="1742"/>
      <c r="APX4" s="238"/>
      <c r="APY4" s="238"/>
      <c r="APZ4" s="238"/>
      <c r="AQA4" s="59"/>
      <c r="AQC4" s="425"/>
      <c r="AQD4" s="1742"/>
      <c r="AQE4" s="238"/>
      <c r="AQF4" s="421"/>
      <c r="AQG4" s="238"/>
      <c r="AQH4" s="59"/>
      <c r="AQJ4" s="425"/>
      <c r="AQK4" s="1742"/>
      <c r="AQL4" s="238"/>
      <c r="AQM4" s="552"/>
      <c r="AQN4" s="238"/>
      <c r="AQO4" s="238"/>
      <c r="AQQ4" s="304"/>
      <c r="AQR4" s="1742"/>
      <c r="AQS4" s="238"/>
      <c r="AQT4" s="421"/>
      <c r="AQU4" s="238"/>
      <c r="AQV4" s="59"/>
      <c r="AQX4" s="2"/>
      <c r="AQY4" s="1742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2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2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2"/>
      <c r="ASW4" s="238"/>
      <c r="ASX4" s="238"/>
      <c r="ASY4" s="238"/>
      <c r="ASZ4" s="59"/>
      <c r="ATB4" s="2"/>
      <c r="ATC4" s="1742"/>
      <c r="ATD4" s="238"/>
      <c r="ATE4" s="238"/>
      <c r="ATF4" s="238"/>
      <c r="ATG4" s="238"/>
      <c r="ATI4" s="304"/>
      <c r="ATJ4" s="1742"/>
      <c r="ATK4" s="238"/>
      <c r="ATL4" s="552"/>
      <c r="ATM4" s="238"/>
      <c r="ATN4" s="238"/>
      <c r="ATQ4" s="1742"/>
      <c r="ATR4" s="238"/>
      <c r="ATS4" s="238"/>
      <c r="ATT4" s="238"/>
      <c r="ATU4" s="238"/>
      <c r="ATW4" s="2"/>
      <c r="ATX4" s="1742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2"/>
      <c r="AUT4" s="238"/>
      <c r="AUU4" s="238"/>
      <c r="AUV4" s="238"/>
      <c r="AUW4" s="238"/>
      <c r="AUY4" s="2"/>
      <c r="AUZ4" s="1742"/>
      <c r="AVA4" s="238"/>
      <c r="AVB4" s="238"/>
      <c r="AVC4" s="238"/>
      <c r="AVD4" s="238"/>
      <c r="AVF4" s="304"/>
      <c r="AVG4" s="1742"/>
      <c r="AVH4" s="238"/>
      <c r="AVI4" s="238"/>
      <c r="AVJ4" s="238"/>
      <c r="AVK4" s="238"/>
      <c r="AVM4" s="2"/>
      <c r="AVN4" s="1742"/>
      <c r="AVO4" s="238"/>
      <c r="AVP4" s="238"/>
      <c r="AVQ4" s="238"/>
      <c r="AVR4" s="238"/>
      <c r="AVT4" s="2"/>
      <c r="AVU4" s="1742"/>
      <c r="AVV4" s="238"/>
      <c r="AVW4" s="238"/>
      <c r="AVX4" s="238"/>
      <c r="AVY4" s="238"/>
      <c r="AWA4" s="2"/>
      <c r="AWB4" s="1742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2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2"/>
      <c r="AYG4" s="238"/>
      <c r="AYH4" s="238"/>
      <c r="AYI4" s="238"/>
      <c r="AYJ4" s="59"/>
      <c r="AYL4" s="310"/>
      <c r="AYM4" s="1742"/>
      <c r="AYN4" s="1205"/>
      <c r="AYO4" s="238"/>
      <c r="AYP4" s="238"/>
      <c r="AYQ4" s="238"/>
      <c r="AYS4" s="2"/>
      <c r="AYT4" s="1742"/>
      <c r="AYU4" s="238"/>
      <c r="AYV4" s="238"/>
      <c r="AYW4" s="238"/>
      <c r="AYX4" s="238"/>
      <c r="AYZ4" s="2"/>
      <c r="AZA4" s="1742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2"/>
      <c r="BAD4" s="238"/>
      <c r="BAE4" s="238"/>
      <c r="BAF4" s="238"/>
      <c r="BAG4" s="238"/>
      <c r="BAI4" s="2"/>
      <c r="BAJ4" s="1742"/>
      <c r="BAK4" s="238"/>
      <c r="BAL4" s="238"/>
      <c r="BAM4" s="238"/>
      <c r="BAN4" s="59"/>
      <c r="BAP4" s="2"/>
      <c r="BAQ4" s="1742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2"/>
      <c r="BBT4" s="238"/>
      <c r="BBU4" s="238"/>
      <c r="BBV4" s="238"/>
      <c r="BBW4" s="238"/>
      <c r="BBY4" s="2"/>
      <c r="BBZ4" s="1742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24" t="s">
        <v>1967</v>
      </c>
      <c r="BCQ4" s="2224"/>
      <c r="BCR4" s="59"/>
      <c r="BCT4" s="2"/>
      <c r="BCU4" s="1742"/>
      <c r="BCV4" s="238"/>
      <c r="BCW4" s="59"/>
      <c r="BCX4" s="59"/>
      <c r="BCY4" s="238"/>
      <c r="BDA4" s="2"/>
      <c r="BDB4" s="1742"/>
      <c r="BDC4" s="238"/>
      <c r="BDD4" s="59"/>
      <c r="BDE4" s="59"/>
      <c r="BDF4" s="238"/>
      <c r="BDH4" s="2"/>
      <c r="BDI4" s="1742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2"/>
      <c r="BDX4" s="238"/>
      <c r="BDY4" s="59"/>
      <c r="BDZ4" s="59"/>
      <c r="BEA4" s="238"/>
      <c r="BEC4" s="2"/>
      <c r="BED4" s="1742"/>
      <c r="BEE4" s="238"/>
      <c r="BEF4" s="59"/>
      <c r="BEG4" s="59"/>
      <c r="BEH4" s="238"/>
      <c r="BEJ4" s="2"/>
      <c r="BEK4" s="1742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2"/>
      <c r="BEZ4" s="2228"/>
      <c r="BFA4" s="2228"/>
      <c r="BFB4" s="238"/>
      <c r="BFC4" s="238"/>
      <c r="BFE4" s="2"/>
      <c r="BFF4" s="1742"/>
      <c r="BFG4" s="2228"/>
      <c r="BFH4" s="2228"/>
      <c r="BFI4" s="238"/>
      <c r="BFJ4" s="238"/>
      <c r="BFL4" s="24"/>
      <c r="BFM4" s="737"/>
      <c r="BFN4" s="2228"/>
      <c r="BFO4" s="2228"/>
      <c r="BFP4" s="59"/>
      <c r="BFQ4" s="59"/>
      <c r="BFS4" s="24"/>
      <c r="BFT4" s="1742"/>
      <c r="BFU4" s="2228"/>
      <c r="BFV4" s="2228"/>
      <c r="BFW4" s="238"/>
      <c r="BFX4" s="238"/>
      <c r="BFZ4" s="24"/>
      <c r="BGA4" s="737"/>
      <c r="BGB4" s="2228"/>
      <c r="BGC4" s="2228"/>
      <c r="BGD4" s="59"/>
      <c r="BGE4" s="59"/>
      <c r="BGG4" s="2"/>
      <c r="BGH4" s="1742"/>
      <c r="BGI4" s="2228"/>
      <c r="BGJ4" s="2228"/>
      <c r="BGK4" s="238"/>
      <c r="BGL4" s="238"/>
      <c r="BGN4" s="2"/>
      <c r="BGO4" s="1742"/>
      <c r="BGP4" s="238"/>
      <c r="BGQ4" s="238"/>
      <c r="BGR4" s="238"/>
      <c r="BGS4" s="238"/>
      <c r="BGU4" s="2"/>
      <c r="BGV4" s="1742"/>
      <c r="BGW4" s="238"/>
      <c r="BGX4" s="59"/>
      <c r="BGY4" s="238"/>
      <c r="BGZ4" s="59"/>
      <c r="BHB4" s="24"/>
      <c r="BHC4" s="737"/>
      <c r="BHD4" s="2228"/>
      <c r="BHE4" s="2228"/>
      <c r="BHF4" s="59"/>
      <c r="BHG4" s="59"/>
      <c r="BHI4" s="2"/>
      <c r="BHJ4" s="1742"/>
      <c r="BHK4" s="2228"/>
      <c r="BHL4" s="2228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0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0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0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0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0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0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9" t="s">
        <v>0</v>
      </c>
      <c r="EL5" s="1490" t="s">
        <v>16</v>
      </c>
      <c r="EM5" s="1491" t="s">
        <v>2</v>
      </c>
      <c r="EN5" s="1492" t="s">
        <v>29</v>
      </c>
      <c r="EO5" s="1491" t="s">
        <v>17</v>
      </c>
      <c r="EP5" s="1493" t="s">
        <v>8</v>
      </c>
      <c r="ER5" s="1210" t="s">
        <v>0</v>
      </c>
      <c r="ES5" s="592" t="s">
        <v>16</v>
      </c>
      <c r="ET5" s="73" t="s">
        <v>2</v>
      </c>
      <c r="EU5" s="1239" t="s">
        <v>29</v>
      </c>
      <c r="EV5" s="73" t="s">
        <v>17</v>
      </c>
      <c r="EW5" s="75" t="s">
        <v>8</v>
      </c>
      <c r="EY5" s="1210" t="s">
        <v>0</v>
      </c>
      <c r="EZ5" s="592" t="s">
        <v>16</v>
      </c>
      <c r="FA5" s="73" t="s">
        <v>2</v>
      </c>
      <c r="FB5" s="1239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0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0" t="s">
        <v>0</v>
      </c>
      <c r="GP5" s="592" t="s">
        <v>16</v>
      </c>
      <c r="GQ5" s="73" t="s">
        <v>2</v>
      </c>
      <c r="GR5" s="1239" t="s">
        <v>29</v>
      </c>
      <c r="GS5" s="73" t="s">
        <v>17</v>
      </c>
      <c r="GT5" s="75" t="s">
        <v>8</v>
      </c>
      <c r="GV5" s="1210" t="s">
        <v>0</v>
      </c>
      <c r="GW5" s="592" t="s">
        <v>16</v>
      </c>
      <c r="GX5" s="73" t="s">
        <v>2</v>
      </c>
      <c r="GY5" s="1239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0" t="s">
        <v>0</v>
      </c>
      <c r="HK5" s="592" t="s">
        <v>16</v>
      </c>
      <c r="HL5" s="73" t="s">
        <v>2</v>
      </c>
      <c r="HM5" s="1239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0" t="s">
        <v>0</v>
      </c>
      <c r="JH5" s="592" t="s">
        <v>16</v>
      </c>
      <c r="JI5" s="73" t="s">
        <v>2</v>
      </c>
      <c r="JJ5" s="1239" t="s">
        <v>29</v>
      </c>
      <c r="JK5" s="73" t="s">
        <v>17</v>
      </c>
      <c r="JL5" s="75" t="s">
        <v>8</v>
      </c>
      <c r="JN5" s="1210" t="s">
        <v>0</v>
      </c>
      <c r="JO5" s="592" t="s">
        <v>16</v>
      </c>
      <c r="JP5" s="73" t="s">
        <v>2</v>
      </c>
      <c r="JQ5" s="1239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0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0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0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0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0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0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0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0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0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0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0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0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0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0" t="s">
        <v>0</v>
      </c>
      <c r="VK5" s="592" t="s">
        <v>16</v>
      </c>
      <c r="VL5" s="73" t="s">
        <v>2</v>
      </c>
      <c r="VM5" s="1494" t="s">
        <v>29</v>
      </c>
      <c r="VN5" s="73" t="s">
        <v>17</v>
      </c>
      <c r="VO5" s="75" t="s">
        <v>8</v>
      </c>
      <c r="VQ5" s="1210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0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5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5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5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5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0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0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0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0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0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0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0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0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0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0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0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0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7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7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0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5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0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0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0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0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0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0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0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0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0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0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0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5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0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0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0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0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0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0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0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0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0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0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0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0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0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0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0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0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0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0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0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0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0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0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5"/>
      <c r="EN6" s="564"/>
      <c r="EO6" s="1496"/>
      <c r="EP6" s="1497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9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8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9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0"/>
      <c r="BCG6" s="24"/>
      <c r="BCH6" s="25"/>
      <c r="BCI6" s="111"/>
      <c r="BCJ6" s="26"/>
      <c r="BCK6" s="42">
        <f>BCH6-BCJ6</f>
        <v>0</v>
      </c>
      <c r="BCM6" s="1500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6"/>
      <c r="AK7" s="24"/>
      <c r="AL7" s="23"/>
      <c r="AM7" s="50"/>
      <c r="AN7" s="52"/>
      <c r="AO7" s="42">
        <f>AO6+AL7-AN7</f>
        <v>0</v>
      </c>
      <c r="AQ7" s="1406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5" t="s">
        <v>1672</v>
      </c>
      <c r="EM7" s="1501">
        <v>456</v>
      </c>
      <c r="EN7" s="560"/>
      <c r="EO7" s="1502"/>
      <c r="EP7" s="1497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5"/>
      <c r="OL7" s="139"/>
      <c r="OM7" s="539"/>
      <c r="ON7" s="139"/>
      <c r="OO7" s="17">
        <f>OO6+OL7-ON7</f>
        <v>0</v>
      </c>
      <c r="OQ7" s="320"/>
      <c r="OR7" s="1325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5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3"/>
      <c r="RM7" s="27"/>
      <c r="RN7" s="42">
        <f>RN6+RK7-RM7</f>
        <v>0</v>
      </c>
      <c r="RP7" s="111"/>
      <c r="RQ7" s="24"/>
      <c r="RR7" s="23"/>
      <c r="RS7" s="1503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4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8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5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5"/>
      <c r="AIX7" s="27"/>
      <c r="AIY7" s="111"/>
      <c r="AIZ7" s="52"/>
      <c r="AJA7" s="42">
        <f>AJA6+AIX7-AIZ7</f>
        <v>0</v>
      </c>
      <c r="AJC7" s="111"/>
      <c r="AJD7" s="1325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7">
        <v>41254</v>
      </c>
      <c r="AQD7" s="1378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6" t="s">
        <v>1682</v>
      </c>
      <c r="ARG7" s="1427">
        <v>4260</v>
      </c>
      <c r="ARH7" s="1425">
        <v>41493</v>
      </c>
      <c r="ARI7" s="1427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2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3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401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5"/>
      <c r="BO8" s="1516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0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9"/>
      <c r="DL8" s="1506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5"/>
      <c r="EM8" s="1501"/>
      <c r="EN8" s="564"/>
      <c r="EO8" s="1502"/>
      <c r="EP8" s="1497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9"/>
      <c r="GK8" s="1380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9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5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3"/>
      <c r="RM8" s="27"/>
      <c r="RN8" s="42">
        <f t="shared" ref="RN8:RN70" si="67">RN7+RK8-RM8</f>
        <v>0</v>
      </c>
      <c r="RP8" s="49"/>
      <c r="RQ8" s="24"/>
      <c r="RR8" s="23"/>
      <c r="RS8" s="1503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1"/>
      <c r="SG8" s="1380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0"/>
      <c r="US8" s="1636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7"/>
      <c r="YF8" s="1501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9"/>
      <c r="ACF8" s="1380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9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8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5"/>
      <c r="AKU8" s="27"/>
      <c r="AKV8" s="1232"/>
      <c r="AKW8" s="1399"/>
      <c r="AKX8" s="17">
        <f t="shared" ref="AKX8:AKX43" si="139">AKX7+AKU8-AKW8</f>
        <v>102</v>
      </c>
      <c r="AKZ8" s="320"/>
      <c r="ALA8" s="1325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8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6"/>
      <c r="ARG8" s="561"/>
      <c r="ARH8" s="1393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81"/>
      <c r="ATS8" s="1403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5"/>
      <c r="AUF8" s="41"/>
      <c r="AUG8" s="49"/>
      <c r="AUH8" s="27"/>
      <c r="AUI8" s="42">
        <f t="shared" ref="AUI8:AUI43" si="174">AUI7+AUF8-AUH8</f>
        <v>0</v>
      </c>
      <c r="AUK8" s="111"/>
      <c r="AUL8" s="1325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9"/>
      <c r="AVI8" s="1380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9"/>
      <c r="BAL8" s="1380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3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9"/>
      <c r="BEF8" s="1402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9"/>
      <c r="BFH8" s="1380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9"/>
      <c r="BGX8" s="1403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2" t="s">
        <v>1556</v>
      </c>
      <c r="DD9" s="23">
        <v>14229</v>
      </c>
      <c r="DE9" s="1743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5"/>
      <c r="EM9" s="1501"/>
      <c r="EN9" s="564"/>
      <c r="EO9" s="1502"/>
      <c r="EP9" s="1497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2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5"/>
      <c r="YY9" s="27"/>
      <c r="YZ9" s="111"/>
      <c r="ZA9" s="27"/>
      <c r="ZB9" s="17">
        <f t="shared" si="95"/>
        <v>0</v>
      </c>
      <c r="ZD9" s="111"/>
      <c r="ZE9" s="1325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5"/>
      <c r="ZT9" s="27"/>
      <c r="ZU9" s="111"/>
      <c r="ZV9" s="27"/>
      <c r="ZW9" s="17">
        <f t="shared" si="98"/>
        <v>0</v>
      </c>
      <c r="ZY9" s="111"/>
      <c r="ZZ9" s="1325"/>
      <c r="AAA9" s="27"/>
      <c r="AAB9" s="111"/>
      <c r="AAC9" s="27"/>
      <c r="AAD9" s="42">
        <f t="shared" si="99"/>
        <v>3633</v>
      </c>
      <c r="AAF9" s="111"/>
      <c r="AAG9" s="1325"/>
      <c r="AAH9" s="27"/>
      <c r="AAI9" s="111"/>
      <c r="AAJ9" s="27"/>
      <c r="AAK9" s="17">
        <f t="shared" si="100"/>
        <v>0</v>
      </c>
      <c r="AAM9" s="111"/>
      <c r="AAN9" s="1325"/>
      <c r="AAO9" s="27"/>
      <c r="AAP9" s="111"/>
      <c r="AAQ9" s="27"/>
      <c r="AAR9" s="42">
        <f t="shared" si="101"/>
        <v>0</v>
      </c>
      <c r="AAT9" s="111"/>
      <c r="AAU9" s="1325"/>
      <c r="AAV9" s="27"/>
      <c r="AAW9" s="111"/>
      <c r="AAX9" s="27"/>
      <c r="AAY9" s="42">
        <f t="shared" si="102"/>
        <v>15899</v>
      </c>
      <c r="ABA9" s="111"/>
      <c r="ABB9" s="1325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7">
        <v>683</v>
      </c>
      <c r="ALX9" s="564"/>
      <c r="ALY9" s="1507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11">
        <v>3611.5</v>
      </c>
      <c r="AQF9" s="1512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5"/>
      <c r="AUF9" s="41"/>
      <c r="AUG9" s="560"/>
      <c r="AUH9" s="27"/>
      <c r="AUI9" s="42">
        <f t="shared" si="174"/>
        <v>0</v>
      </c>
      <c r="AUK9" s="111"/>
      <c r="AUL9" s="1325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3"/>
      <c r="AXU9" s="27"/>
      <c r="AXV9" s="42">
        <f t="shared" si="187"/>
        <v>1556</v>
      </c>
      <c r="AXX9" s="111"/>
      <c r="AXY9" s="24"/>
      <c r="AXZ9" s="23"/>
      <c r="AYA9" s="1608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3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2"/>
      <c r="DD10" s="23"/>
      <c r="DE10" s="1743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5"/>
      <c r="EM10" s="1501"/>
      <c r="EN10" s="564"/>
      <c r="EO10" s="1502"/>
      <c r="EP10" s="1497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5"/>
      <c r="OE10" s="139"/>
      <c r="OF10" s="1514"/>
      <c r="OG10" s="566"/>
      <c r="OH10" s="42">
        <f>OH9+OE10-OG10</f>
        <v>6364</v>
      </c>
      <c r="OJ10" s="321"/>
      <c r="OK10" s="1325"/>
      <c r="OL10" s="139"/>
      <c r="OM10" s="648"/>
      <c r="ON10" s="139"/>
      <c r="OO10" s="17">
        <f t="shared" si="56"/>
        <v>0</v>
      </c>
      <c r="OQ10" s="320"/>
      <c r="OR10" s="1325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5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9"/>
      <c r="SG10" s="1380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401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5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8"/>
      <c r="ALX10" s="564"/>
      <c r="ALY10" s="1502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9"/>
      <c r="ATS10" s="1403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5"/>
      <c r="AVI10" s="1516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7"/>
      <c r="BAL10" s="1518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5"/>
      <c r="EM11" s="1501"/>
      <c r="EN11" s="564"/>
      <c r="EO11" s="1507"/>
      <c r="EP11" s="1497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2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8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2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8"/>
      <c r="ALX11" s="564"/>
      <c r="ALY11" s="1502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1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1"/>
      <c r="ASI11" s="27"/>
      <c r="ASJ11" s="98"/>
      <c r="ASK11" s="27"/>
      <c r="ASL11" s="42">
        <f t="shared" si="167"/>
        <v>0</v>
      </c>
      <c r="ASN11" s="111"/>
      <c r="ASO11" s="1241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19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5"/>
      <c r="EM12" s="566"/>
      <c r="EN12" s="564"/>
      <c r="EO12" s="1507"/>
      <c r="EP12" s="1497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2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8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2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8"/>
      <c r="ALX12" s="564"/>
      <c r="ALY12" s="1502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7"/>
      <c r="EN13" s="564"/>
      <c r="EO13" s="1507"/>
      <c r="EP13" s="1497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2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2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8"/>
      <c r="ALX13" s="564"/>
      <c r="ALY13" s="1502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0"/>
      <c r="BCG13" s="24"/>
      <c r="BCH13" s="23"/>
      <c r="BCI13" s="111"/>
      <c r="BCJ13" s="27"/>
      <c r="BCK13" s="42">
        <f t="shared" si="204"/>
        <v>0</v>
      </c>
      <c r="BCM13" s="1520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7"/>
      <c r="EN14" s="564"/>
      <c r="EO14" s="1507"/>
      <c r="EP14" s="1497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2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2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5"/>
      <c r="YY14" s="27"/>
      <c r="YZ14" s="7"/>
      <c r="ZA14" s="27"/>
      <c r="ZB14" s="17">
        <f t="shared" si="95"/>
        <v>0</v>
      </c>
      <c r="ZD14" s="111"/>
      <c r="ZE14" s="1325"/>
      <c r="ZF14" s="27"/>
      <c r="ZG14" s="111"/>
      <c r="ZH14" s="27"/>
      <c r="ZI14" s="42">
        <f t="shared" si="96"/>
        <v>0</v>
      </c>
      <c r="ZK14" s="418"/>
      <c r="ZL14" s="1325"/>
      <c r="ZM14" s="27"/>
      <c r="ZN14" s="111"/>
      <c r="ZO14" s="27"/>
      <c r="ZP14" s="42">
        <f t="shared" si="97"/>
        <v>0</v>
      </c>
      <c r="ZR14" s="111"/>
      <c r="ZS14" s="1325"/>
      <c r="ZT14" s="27"/>
      <c r="ZU14" s="111"/>
      <c r="ZV14" s="27"/>
      <c r="ZW14" s="17">
        <f t="shared" si="98"/>
        <v>0</v>
      </c>
      <c r="ZY14" s="111"/>
      <c r="ZZ14" s="1325"/>
      <c r="AAA14" s="27"/>
      <c r="AAB14" s="111"/>
      <c r="AAC14" s="27"/>
      <c r="AAD14" s="42">
        <f t="shared" si="99"/>
        <v>3633</v>
      </c>
      <c r="AAF14" s="111"/>
      <c r="AAG14" s="1325"/>
      <c r="AAH14" s="27"/>
      <c r="AAI14" s="111"/>
      <c r="AAJ14" s="27"/>
      <c r="AAK14" s="17">
        <f t="shared" si="100"/>
        <v>0</v>
      </c>
      <c r="AAM14" s="111"/>
      <c r="AAN14" s="1325"/>
      <c r="AAO14" s="27"/>
      <c r="AAP14" s="111"/>
      <c r="AAQ14" s="27"/>
      <c r="AAR14" s="42">
        <f t="shared" si="101"/>
        <v>0</v>
      </c>
      <c r="AAT14" s="111"/>
      <c r="AAU14" s="1325"/>
      <c r="AAV14" s="27"/>
      <c r="AAW14" s="111"/>
      <c r="AAX14" s="27"/>
      <c r="AAY14" s="42">
        <f t="shared" si="102"/>
        <v>15899</v>
      </c>
      <c r="ABA14" s="111"/>
      <c r="ABB14" s="1325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8"/>
      <c r="ALX14" s="564"/>
      <c r="ALY14" s="1502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21"/>
      <c r="BCK14" s="42">
        <f t="shared" si="204"/>
        <v>0</v>
      </c>
      <c r="BCM14" s="1521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9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7"/>
      <c r="EN15" s="560"/>
      <c r="EO15" s="1507"/>
      <c r="EP15" s="1497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2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2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2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5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5"/>
      <c r="AKU15" s="27"/>
      <c r="AKV15" s="320"/>
      <c r="AKW15" s="27"/>
      <c r="AKX15" s="17">
        <f t="shared" si="139"/>
        <v>17381</v>
      </c>
      <c r="AKZ15" s="320"/>
      <c r="ALA15" s="1325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8"/>
      <c r="ALX15" s="564"/>
      <c r="ALY15" s="1502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2"/>
      <c r="BCK15" s="42">
        <f t="shared" si="204"/>
        <v>0</v>
      </c>
      <c r="BCM15" s="1522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9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7"/>
      <c r="EN16" s="564"/>
      <c r="EO16" s="1501"/>
      <c r="EP16" s="1497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2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2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5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5"/>
      <c r="ZT16" s="27"/>
      <c r="ZU16" s="111"/>
      <c r="ZV16" s="27"/>
      <c r="ZW16" s="17">
        <f t="shared" si="98"/>
        <v>0</v>
      </c>
      <c r="ZY16" s="111"/>
      <c r="ZZ16" s="1325"/>
      <c r="AAA16" s="27"/>
      <c r="AAB16" s="111"/>
      <c r="AAC16" s="27"/>
      <c r="AAD16" s="42">
        <f t="shared" si="99"/>
        <v>3633</v>
      </c>
      <c r="AAF16" s="7"/>
      <c r="AAG16" s="1325"/>
      <c r="AAH16" s="27"/>
      <c r="AAI16" s="111"/>
      <c r="AAJ16" s="27"/>
      <c r="AAK16" s="17">
        <f t="shared" si="100"/>
        <v>0</v>
      </c>
      <c r="AAM16" s="111"/>
      <c r="AAN16" s="1325"/>
      <c r="AAO16" s="27"/>
      <c r="AAP16" s="111"/>
      <c r="AAQ16" s="27"/>
      <c r="AAR16" s="42">
        <f t="shared" si="101"/>
        <v>0</v>
      </c>
      <c r="AAT16" s="111"/>
      <c r="AAU16" s="1325"/>
      <c r="AAV16" s="27"/>
      <c r="AAW16" s="111"/>
      <c r="AAX16" s="27"/>
      <c r="AAY16" s="42">
        <f t="shared" si="102"/>
        <v>15899</v>
      </c>
      <c r="ABA16" s="111"/>
      <c r="ABB16" s="1325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5"/>
      <c r="AKU16" s="27"/>
      <c r="AKV16" s="418"/>
      <c r="AKW16" s="139"/>
      <c r="AKX16" s="17">
        <f t="shared" si="139"/>
        <v>17381</v>
      </c>
      <c r="AKZ16" s="320"/>
      <c r="ALA16" s="1325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8"/>
      <c r="ALX16" s="564"/>
      <c r="ALY16" s="1502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0"/>
      <c r="BCG16" s="24"/>
      <c r="BCH16" s="23"/>
      <c r="BCI16" s="111"/>
      <c r="BCJ16" s="27"/>
      <c r="BCK16" s="42">
        <f t="shared" si="204"/>
        <v>0</v>
      </c>
      <c r="BCM16" s="1520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9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7"/>
      <c r="EN17" s="564"/>
      <c r="EO17" s="1507"/>
      <c r="EP17" s="1497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2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5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8"/>
      <c r="ALX17" s="564"/>
      <c r="ALY17" s="1502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10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0"/>
      <c r="BCG17" s="24"/>
      <c r="BCH17" s="23"/>
      <c r="BCI17" s="111"/>
      <c r="BCJ17" s="27"/>
      <c r="BCK17" s="42">
        <f t="shared" si="204"/>
        <v>0</v>
      </c>
      <c r="BCM17" s="1520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9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7"/>
      <c r="EN18" s="564"/>
      <c r="EO18" s="1507"/>
      <c r="EP18" s="1497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2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5"/>
      <c r="ZT18" s="27"/>
      <c r="ZU18" s="50"/>
      <c r="ZV18" s="27"/>
      <c r="ZW18" s="17">
        <f t="shared" si="98"/>
        <v>0</v>
      </c>
      <c r="ZY18" s="111"/>
      <c r="ZZ18" s="1325"/>
      <c r="AAA18" s="27"/>
      <c r="AAB18" s="50"/>
      <c r="AAC18" s="27"/>
      <c r="AAD18" s="42">
        <f t="shared" si="99"/>
        <v>3633</v>
      </c>
      <c r="AAF18" s="7"/>
      <c r="AAG18" s="1325"/>
      <c r="AAH18" s="27"/>
      <c r="AAI18" s="50"/>
      <c r="AAJ18" s="27"/>
      <c r="AAK18" s="17">
        <f t="shared" si="100"/>
        <v>0</v>
      </c>
      <c r="AAM18" s="111"/>
      <c r="AAN18" s="1325"/>
      <c r="AAO18" s="27"/>
      <c r="AAP18" s="50"/>
      <c r="AAQ18" s="27"/>
      <c r="AAR18" s="42">
        <f t="shared" si="101"/>
        <v>0</v>
      </c>
      <c r="AAT18" s="111"/>
      <c r="AAU18" s="1325"/>
      <c r="AAV18" s="27"/>
      <c r="AAW18" s="50"/>
      <c r="AAX18" s="27"/>
      <c r="AAY18" s="42">
        <f t="shared" si="102"/>
        <v>15899</v>
      </c>
      <c r="ABA18" s="111"/>
      <c r="ABB18" s="1325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2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3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67"/>
      <c r="ALQ18" s="2268"/>
      <c r="ALR18" s="2268"/>
      <c r="ALS18" s="42">
        <f t="shared" si="142"/>
        <v>0</v>
      </c>
      <c r="ALW18" s="2229"/>
      <c r="ALX18" s="2230"/>
      <c r="ALY18" s="2230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31" t="s">
        <v>929</v>
      </c>
      <c r="ANN18" s="2232"/>
      <c r="ANO18" s="2232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4"/>
      <c r="BCG18" s="24"/>
      <c r="BCH18" s="23"/>
      <c r="BCI18" s="111"/>
      <c r="BCJ18" s="27"/>
      <c r="BCK18" s="42">
        <f t="shared" si="204"/>
        <v>0</v>
      </c>
      <c r="BCM18" s="1524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9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7"/>
      <c r="EN19" s="564"/>
      <c r="EO19" s="1507"/>
      <c r="EP19" s="1497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67"/>
      <c r="ALQ19" s="2268"/>
      <c r="ALR19" s="2268"/>
      <c r="ALS19" s="42">
        <f t="shared" si="142"/>
        <v>0</v>
      </c>
      <c r="ALW19" s="2229"/>
      <c r="ALX19" s="2230"/>
      <c r="ALY19" s="2230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31"/>
      <c r="ANN19" s="2232"/>
      <c r="ANO19" s="2232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9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7"/>
      <c r="EN20" s="564"/>
      <c r="EO20" s="1507"/>
      <c r="EP20" s="1497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5"/>
      <c r="AHC20" s="41"/>
      <c r="AHD20" s="42">
        <f t="shared" si="125"/>
        <v>0</v>
      </c>
      <c r="AHF20" s="306"/>
      <c r="AHG20" s="1525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4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9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8"/>
      <c r="EN21" s="564"/>
      <c r="EO21" s="1502"/>
      <c r="EP21" s="1497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5"/>
      <c r="AHB21" s="492"/>
      <c r="AHC21" s="52"/>
      <c r="AHD21" s="42">
        <f t="shared" si="125"/>
        <v>0</v>
      </c>
      <c r="AHF21" s="306"/>
      <c r="AHG21" s="1525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4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9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8"/>
      <c r="EN22" s="564"/>
      <c r="EO22" s="1502"/>
      <c r="EP22" s="1497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5"/>
      <c r="AHC22" s="41"/>
      <c r="AHD22" s="42">
        <f t="shared" si="125"/>
        <v>0</v>
      </c>
      <c r="AHF22" s="306"/>
      <c r="AHG22" s="1525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4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9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8"/>
      <c r="EN23" s="564"/>
      <c r="EO23" s="1502"/>
      <c r="EP23" s="1497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5"/>
      <c r="AHC23" s="41"/>
      <c r="AHD23" s="42">
        <f t="shared" si="125"/>
        <v>0</v>
      </c>
      <c r="AHF23" s="306"/>
      <c r="AHG23" s="1525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4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6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6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9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8"/>
      <c r="EN24" s="564"/>
      <c r="EO24" s="1502"/>
      <c r="EP24" s="1497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2"/>
      <c r="RM24" s="27"/>
      <c r="RN24" s="42">
        <f t="shared" si="67"/>
        <v>0</v>
      </c>
      <c r="RP24" s="111"/>
      <c r="RQ24" s="24"/>
      <c r="RR24" s="23"/>
      <c r="RS24" s="1412"/>
      <c r="RT24" s="27"/>
      <c r="RU24" s="42">
        <f t="shared" si="68"/>
        <v>0</v>
      </c>
      <c r="RW24" s="111"/>
      <c r="RX24" s="24"/>
      <c r="RY24" s="23"/>
      <c r="RZ24" s="1412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4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4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9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8"/>
      <c r="EN25" s="564"/>
      <c r="EO25" s="1502"/>
      <c r="EP25" s="1497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2"/>
      <c r="RM25" s="27"/>
      <c r="RN25" s="42">
        <f t="shared" si="67"/>
        <v>0</v>
      </c>
      <c r="RP25" s="111"/>
      <c r="RQ25" s="24"/>
      <c r="RR25" s="23"/>
      <c r="RS25" s="1412"/>
      <c r="RT25" s="27"/>
      <c r="RU25" s="42">
        <f t="shared" si="68"/>
        <v>0</v>
      </c>
      <c r="RW25" s="111"/>
      <c r="RX25" s="24"/>
      <c r="RY25" s="23"/>
      <c r="RZ25" s="1412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5"/>
      <c r="AHD25" s="42">
        <f t="shared" si="125"/>
        <v>0</v>
      </c>
      <c r="AHF25" s="306"/>
      <c r="AHG25" s="1525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4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4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9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8"/>
      <c r="EN26" s="564"/>
      <c r="EO26" s="1502"/>
      <c r="EP26" s="1497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1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2"/>
      <c r="RM26" s="27"/>
      <c r="RN26" s="42">
        <f t="shared" si="67"/>
        <v>0</v>
      </c>
      <c r="RP26" s="111"/>
      <c r="RQ26" s="24"/>
      <c r="RR26" s="23"/>
      <c r="RS26" s="1412"/>
      <c r="RT26" s="27"/>
      <c r="RU26" s="42">
        <f t="shared" si="68"/>
        <v>0</v>
      </c>
      <c r="RW26" s="111"/>
      <c r="RX26" s="24"/>
      <c r="RY26" s="23"/>
      <c r="RZ26" s="1412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5"/>
      <c r="AHC26" s="41"/>
      <c r="AHD26" s="42">
        <f t="shared" si="125"/>
        <v>0</v>
      </c>
      <c r="AHF26" s="306"/>
      <c r="AHG26" s="1525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4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4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9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8"/>
      <c r="EN27" s="564"/>
      <c r="EO27" s="1502"/>
      <c r="EP27" s="1497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1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4"/>
      <c r="JW27" s="23"/>
      <c r="JX27" s="111"/>
      <c r="JY27" s="27"/>
      <c r="JZ27" s="17">
        <f t="shared" si="39"/>
        <v>0</v>
      </c>
      <c r="KB27" s="111"/>
      <c r="KC27" s="1571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2"/>
      <c r="RM27" s="27"/>
      <c r="RN27" s="42">
        <f t="shared" si="67"/>
        <v>0</v>
      </c>
      <c r="RP27" s="111"/>
      <c r="RQ27" s="24"/>
      <c r="RR27" s="23"/>
      <c r="RS27" s="1412"/>
      <c r="RT27" s="27"/>
      <c r="RU27" s="42">
        <f t="shared" si="68"/>
        <v>0</v>
      </c>
      <c r="RW27" s="111"/>
      <c r="RX27" s="24"/>
      <c r="RY27" s="23"/>
      <c r="RZ27" s="1412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5"/>
      <c r="AHD27" s="42">
        <f t="shared" si="125"/>
        <v>0</v>
      </c>
      <c r="AHF27" s="306"/>
      <c r="AHG27" s="1525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4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8"/>
      <c r="EN28" s="564"/>
      <c r="EO28" s="1502"/>
      <c r="EP28" s="1497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1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2"/>
      <c r="RM28" s="27"/>
      <c r="RN28" s="42">
        <f t="shared" si="67"/>
        <v>0</v>
      </c>
      <c r="RP28" s="111"/>
      <c r="RQ28" s="24"/>
      <c r="RR28" s="23"/>
      <c r="RS28" s="1412"/>
      <c r="RT28" s="27"/>
      <c r="RU28" s="42">
        <f t="shared" si="68"/>
        <v>0</v>
      </c>
      <c r="RW28" s="111"/>
      <c r="RX28" s="24"/>
      <c r="RY28" s="23"/>
      <c r="RZ28" s="1412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5"/>
      <c r="AHD28" s="42">
        <f t="shared" si="125"/>
        <v>0</v>
      </c>
      <c r="AHF28" s="306"/>
      <c r="AHG28" s="1525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4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8"/>
      <c r="EN29" s="564"/>
      <c r="EO29" s="1502"/>
      <c r="EP29" s="1497">
        <f t="shared" si="239"/>
        <v>456</v>
      </c>
      <c r="ER29" s="111"/>
      <c r="ES29" s="24"/>
      <c r="ET29" s="23"/>
      <c r="EU29" s="1527"/>
      <c r="EV29" s="27"/>
      <c r="EW29" s="42">
        <f t="shared" si="240"/>
        <v>0</v>
      </c>
      <c r="EY29" s="111"/>
      <c r="EZ29" s="24"/>
      <c r="FA29" s="23"/>
      <c r="FB29" s="1611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1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2"/>
      <c r="RM29" s="27"/>
      <c r="RN29" s="42">
        <f t="shared" si="67"/>
        <v>0</v>
      </c>
      <c r="RP29" s="111"/>
      <c r="RQ29" s="24"/>
      <c r="RR29" s="23"/>
      <c r="RS29" s="1412"/>
      <c r="RT29" s="27"/>
      <c r="RU29" s="42">
        <f t="shared" si="68"/>
        <v>0</v>
      </c>
      <c r="RW29" s="111"/>
      <c r="RX29" s="24"/>
      <c r="RY29" s="23"/>
      <c r="RZ29" s="1412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5"/>
      <c r="AHD29" s="42">
        <f t="shared" si="125"/>
        <v>0</v>
      </c>
      <c r="AHG29" s="1525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4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8"/>
      <c r="EN30" s="564"/>
      <c r="EO30" s="1502"/>
      <c r="EP30" s="1497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1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2"/>
      <c r="RM30" s="27"/>
      <c r="RN30" s="42">
        <f t="shared" si="67"/>
        <v>0</v>
      </c>
      <c r="RP30" s="111"/>
      <c r="RQ30" s="24"/>
      <c r="RR30" s="23"/>
      <c r="RS30" s="1412"/>
      <c r="RT30" s="27"/>
      <c r="RU30" s="42">
        <f t="shared" si="68"/>
        <v>0</v>
      </c>
      <c r="RW30" s="111"/>
      <c r="RX30" s="24"/>
      <c r="RY30" s="23"/>
      <c r="RZ30" s="1412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2"/>
      <c r="BBA30" s="27"/>
      <c r="BBB30" s="42">
        <f t="shared" si="199"/>
        <v>0</v>
      </c>
      <c r="BBD30" s="111"/>
      <c r="BBE30" s="110"/>
      <c r="BBF30" s="23"/>
      <c r="BBG30" s="1412"/>
      <c r="BBH30" s="27"/>
      <c r="BBI30" s="42">
        <f t="shared" si="200"/>
        <v>0</v>
      </c>
      <c r="BBK30" s="111"/>
      <c r="BBL30" s="110"/>
      <c r="BBM30" s="23"/>
      <c r="BBN30" s="1412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8"/>
      <c r="EN31" s="564"/>
      <c r="EO31" s="1502"/>
      <c r="EP31" s="1497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1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2"/>
      <c r="BBA31" s="27"/>
      <c r="BBB31" s="42">
        <f t="shared" si="199"/>
        <v>0</v>
      </c>
      <c r="BBD31" s="111"/>
      <c r="BBE31" s="110"/>
      <c r="BBF31" s="23"/>
      <c r="BBG31" s="1412"/>
      <c r="BBH31" s="27"/>
      <c r="BBI31" s="42">
        <f t="shared" si="200"/>
        <v>0</v>
      </c>
      <c r="BBK31" s="111"/>
      <c r="BBL31" s="110"/>
      <c r="BBM31" s="23"/>
      <c r="BBN31" s="1412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8"/>
      <c r="EN32" s="564"/>
      <c r="EO32" s="1502"/>
      <c r="EP32" s="1497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1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3"/>
      <c r="RM32" s="27"/>
      <c r="RN32" s="42">
        <f t="shared" si="67"/>
        <v>0</v>
      </c>
      <c r="RP32" s="111"/>
      <c r="RQ32" s="24"/>
      <c r="RR32" s="23"/>
      <c r="RS32" s="1503"/>
      <c r="RT32" s="27"/>
      <c r="RU32" s="42">
        <f t="shared" si="68"/>
        <v>0</v>
      </c>
      <c r="RW32" s="111"/>
      <c r="RX32" s="24"/>
      <c r="RY32" s="23"/>
      <c r="RZ32" s="1503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2"/>
      <c r="BBA32" s="27"/>
      <c r="BBB32" s="42">
        <f t="shared" si="199"/>
        <v>0</v>
      </c>
      <c r="BBD32" s="111"/>
      <c r="BBE32" s="110"/>
      <c r="BBF32" s="23"/>
      <c r="BBG32" s="1412"/>
      <c r="BBH32" s="27"/>
      <c r="BBI32" s="42">
        <f t="shared" si="200"/>
        <v>0</v>
      </c>
      <c r="BBK32" s="111"/>
      <c r="BBL32" s="110"/>
      <c r="BBM32" s="23"/>
      <c r="BBN32" s="1412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8"/>
      <c r="EN33" s="564"/>
      <c r="EO33" s="1502"/>
      <c r="EP33" s="1497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1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3"/>
      <c r="RM33" s="27"/>
      <c r="RN33" s="42">
        <f t="shared" si="67"/>
        <v>0</v>
      </c>
      <c r="RP33" s="111"/>
      <c r="RQ33" s="228"/>
      <c r="RR33" s="23"/>
      <c r="RS33" s="1503"/>
      <c r="RT33" s="27"/>
      <c r="RU33" s="42">
        <f t="shared" si="68"/>
        <v>0</v>
      </c>
      <c r="RW33" s="111"/>
      <c r="RX33" s="228"/>
      <c r="RY33" s="23"/>
      <c r="RZ33" s="1503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2"/>
      <c r="BBA33" s="27"/>
      <c r="BBB33" s="42">
        <f t="shared" si="199"/>
        <v>0</v>
      </c>
      <c r="BBD33" s="111"/>
      <c r="BBE33" s="110"/>
      <c r="BBF33" s="23"/>
      <c r="BBG33" s="1412"/>
      <c r="BBH33" s="27"/>
      <c r="BBI33" s="42">
        <f t="shared" si="200"/>
        <v>0</v>
      </c>
      <c r="BBK33" s="111"/>
      <c r="BBL33" s="110"/>
      <c r="BBM33" s="23"/>
      <c r="BBN33" s="1412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3"/>
      <c r="DQ34" s="1244"/>
      <c r="DR34" s="1245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8"/>
      <c r="EN34" s="564"/>
      <c r="EO34" s="1502"/>
      <c r="EP34" s="1497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3"/>
      <c r="RM34" s="27"/>
      <c r="RN34" s="42">
        <f t="shared" si="67"/>
        <v>0</v>
      </c>
      <c r="RP34" s="111"/>
      <c r="RQ34" s="24"/>
      <c r="RR34" s="23"/>
      <c r="RS34" s="1503"/>
      <c r="RT34" s="27"/>
      <c r="RU34" s="42">
        <f t="shared" si="68"/>
        <v>0</v>
      </c>
      <c r="RW34" s="111"/>
      <c r="RX34" s="24"/>
      <c r="RY34" s="23"/>
      <c r="RZ34" s="1503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2"/>
      <c r="BBA34" s="27"/>
      <c r="BBB34" s="42">
        <f t="shared" si="199"/>
        <v>0</v>
      </c>
      <c r="BBD34" s="111"/>
      <c r="BBE34" s="110"/>
      <c r="BBF34" s="23"/>
      <c r="BBG34" s="1412"/>
      <c r="BBH34" s="27"/>
      <c r="BBI34" s="42">
        <f t="shared" si="200"/>
        <v>0</v>
      </c>
      <c r="BBK34" s="111"/>
      <c r="BBL34" s="110"/>
      <c r="BBM34" s="23"/>
      <c r="BBN34" s="1412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6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8"/>
      <c r="EN35" s="564"/>
      <c r="EO35" s="1502"/>
      <c r="EP35" s="1497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3"/>
      <c r="RM35" s="27"/>
      <c r="RN35" s="42">
        <f t="shared" si="67"/>
        <v>0</v>
      </c>
      <c r="RP35" s="111"/>
      <c r="RQ35" s="24"/>
      <c r="RR35" s="23"/>
      <c r="RS35" s="1503"/>
      <c r="RT35" s="27"/>
      <c r="RU35" s="42">
        <f t="shared" si="68"/>
        <v>0</v>
      </c>
      <c r="RW35" s="111"/>
      <c r="RX35" s="24"/>
      <c r="RY35" s="23"/>
      <c r="RZ35" s="1503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2"/>
      <c r="BBA35" s="27"/>
      <c r="BBB35" s="42">
        <f t="shared" si="199"/>
        <v>0</v>
      </c>
      <c r="BBD35" s="111"/>
      <c r="BBE35" s="110"/>
      <c r="BBF35" s="23"/>
      <c r="BBG35" s="1412"/>
      <c r="BBH35" s="27"/>
      <c r="BBI35" s="42">
        <f t="shared" si="200"/>
        <v>0</v>
      </c>
      <c r="BBK35" s="111"/>
      <c r="BBL35" s="110"/>
      <c r="BBM35" s="23"/>
      <c r="BBN35" s="1412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6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8"/>
      <c r="EN36" s="564"/>
      <c r="EO36" s="1502"/>
      <c r="EP36" s="1497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2"/>
      <c r="BBA36" s="27"/>
      <c r="BBB36" s="42">
        <f t="shared" si="199"/>
        <v>0</v>
      </c>
      <c r="BBD36" s="111"/>
      <c r="BBE36" s="110"/>
      <c r="BBF36" s="23"/>
      <c r="BBG36" s="1412"/>
      <c r="BBH36" s="27"/>
      <c r="BBI36" s="42">
        <f t="shared" si="200"/>
        <v>0</v>
      </c>
      <c r="BBK36" s="111"/>
      <c r="BBL36" s="110"/>
      <c r="BBM36" s="23"/>
      <c r="BBN36" s="1412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8"/>
      <c r="EN37" s="564"/>
      <c r="EO37" s="1502"/>
      <c r="EP37" s="1497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8"/>
      <c r="RD37" s="295"/>
      <c r="RE37" s="1529"/>
      <c r="RF37" s="77"/>
      <c r="RG37" s="17">
        <f t="shared" si="66"/>
        <v>13520</v>
      </c>
      <c r="RI37" s="111"/>
      <c r="RJ37" s="24"/>
      <c r="RK37" s="23"/>
      <c r="RL37" s="1503"/>
      <c r="RM37" s="27"/>
      <c r="RN37" s="42">
        <f t="shared" si="67"/>
        <v>0</v>
      </c>
      <c r="RP37" s="111"/>
      <c r="RQ37" s="24"/>
      <c r="RR37" s="23"/>
      <c r="RS37" s="1503"/>
      <c r="RT37" s="27"/>
      <c r="RU37" s="42">
        <f t="shared" si="68"/>
        <v>0</v>
      </c>
      <c r="RW37" s="111"/>
      <c r="RX37" s="24"/>
      <c r="RY37" s="23"/>
      <c r="RZ37" s="1503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2"/>
      <c r="BBA37" s="27"/>
      <c r="BBB37" s="42">
        <f t="shared" si="199"/>
        <v>0</v>
      </c>
      <c r="BBD37" s="111"/>
      <c r="BBE37" s="24"/>
      <c r="BBF37" s="23"/>
      <c r="BBG37" s="1412"/>
      <c r="BBH37" s="27"/>
      <c r="BBI37" s="42">
        <f t="shared" si="200"/>
        <v>0</v>
      </c>
      <c r="BBK37" s="111"/>
      <c r="BBL37" s="24"/>
      <c r="BBM37" s="23"/>
      <c r="BBN37" s="1412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8"/>
      <c r="EN38" s="564"/>
      <c r="EO38" s="1502"/>
      <c r="EP38" s="1497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9"/>
      <c r="RF38" s="77"/>
      <c r="RG38" s="17">
        <f t="shared" si="66"/>
        <v>13520</v>
      </c>
      <c r="RI38" s="49"/>
      <c r="RJ38" s="24"/>
      <c r="RK38" s="23"/>
      <c r="RL38" s="1503"/>
      <c r="RM38" s="27"/>
      <c r="RN38" s="42">
        <f t="shared" si="67"/>
        <v>0</v>
      </c>
      <c r="RP38" s="49"/>
      <c r="RQ38" s="24"/>
      <c r="RR38" s="23"/>
      <c r="RS38" s="1503"/>
      <c r="RT38" s="27"/>
      <c r="RU38" s="42">
        <f t="shared" si="68"/>
        <v>0</v>
      </c>
      <c r="RW38" s="49"/>
      <c r="RX38" s="24"/>
      <c r="RY38" s="23"/>
      <c r="RZ38" s="1503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2"/>
      <c r="BBA38" s="27"/>
      <c r="BBB38" s="42">
        <f t="shared" si="199"/>
        <v>0</v>
      </c>
      <c r="BBD38" s="111"/>
      <c r="BBE38" s="24"/>
      <c r="BBF38" s="23"/>
      <c r="BBG38" s="1412"/>
      <c r="BBH38" s="27"/>
      <c r="BBI38" s="42">
        <f t="shared" si="200"/>
        <v>0</v>
      </c>
      <c r="BBK38" s="111"/>
      <c r="BBL38" s="24"/>
      <c r="BBM38" s="23"/>
      <c r="BBN38" s="1412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8"/>
      <c r="EN39" s="564"/>
      <c r="EO39" s="566"/>
      <c r="EP39" s="1497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3"/>
      <c r="RM39" s="27"/>
      <c r="RN39" s="42">
        <f t="shared" si="67"/>
        <v>0</v>
      </c>
      <c r="RP39" s="111"/>
      <c r="RQ39" s="24"/>
      <c r="RR39" s="23"/>
      <c r="RS39" s="1503"/>
      <c r="RT39" s="27"/>
      <c r="RU39" s="42">
        <f t="shared" si="68"/>
        <v>0</v>
      </c>
      <c r="RW39" s="111"/>
      <c r="RX39" s="24"/>
      <c r="RY39" s="23"/>
      <c r="RZ39" s="1503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2"/>
      <c r="BBA39" s="27"/>
      <c r="BBB39" s="42">
        <f t="shared" si="199"/>
        <v>0</v>
      </c>
      <c r="BBD39" s="111"/>
      <c r="BBE39" s="24"/>
      <c r="BBF39" s="23"/>
      <c r="BBG39" s="1412"/>
      <c r="BBH39" s="27"/>
      <c r="BBI39" s="42">
        <f t="shared" si="200"/>
        <v>0</v>
      </c>
      <c r="BBK39" s="111"/>
      <c r="BBL39" s="24"/>
      <c r="BBM39" s="23"/>
      <c r="BBN39" s="1412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8"/>
      <c r="EN40" s="564"/>
      <c r="EO40" s="1502"/>
      <c r="EP40" s="1497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3"/>
      <c r="RM40" s="27"/>
      <c r="RN40" s="42">
        <f t="shared" si="67"/>
        <v>0</v>
      </c>
      <c r="RP40" s="111"/>
      <c r="RQ40" s="24"/>
      <c r="RR40" s="23"/>
      <c r="RS40" s="1503"/>
      <c r="RT40" s="27"/>
      <c r="RU40" s="42">
        <f t="shared" si="68"/>
        <v>0</v>
      </c>
      <c r="RW40" s="111"/>
      <c r="RX40" s="24"/>
      <c r="RY40" s="23"/>
      <c r="RZ40" s="1503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2"/>
      <c r="BBA40" s="27"/>
      <c r="BBB40" s="42">
        <f t="shared" si="199"/>
        <v>0</v>
      </c>
      <c r="BBD40" s="111"/>
      <c r="BBE40" s="24"/>
      <c r="BBF40" s="23"/>
      <c r="BBG40" s="1412"/>
      <c r="BBH40" s="27"/>
      <c r="BBI40" s="42">
        <f t="shared" si="200"/>
        <v>0</v>
      </c>
      <c r="BBK40" s="111"/>
      <c r="BBL40" s="24"/>
      <c r="BBM40" s="23"/>
      <c r="BBN40" s="1412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8"/>
      <c r="EN41" s="564"/>
      <c r="EO41" s="1502"/>
      <c r="EP41" s="1497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3"/>
      <c r="RM41" s="27"/>
      <c r="RN41" s="42">
        <f t="shared" si="67"/>
        <v>0</v>
      </c>
      <c r="RP41" s="111"/>
      <c r="RQ41" s="24"/>
      <c r="RR41" s="23"/>
      <c r="RS41" s="1503"/>
      <c r="RT41" s="27"/>
      <c r="RU41" s="42">
        <f t="shared" si="68"/>
        <v>0</v>
      </c>
      <c r="RW41" s="111"/>
      <c r="RX41" s="24"/>
      <c r="RY41" s="23"/>
      <c r="RZ41" s="1503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2"/>
      <c r="BBA41" s="27"/>
      <c r="BBB41" s="42">
        <f t="shared" si="199"/>
        <v>0</v>
      </c>
      <c r="BBD41" s="111"/>
      <c r="BBE41" s="24"/>
      <c r="BBF41" s="23"/>
      <c r="BBG41" s="1412"/>
      <c r="BBH41" s="27"/>
      <c r="BBI41" s="42">
        <f t="shared" si="200"/>
        <v>0</v>
      </c>
      <c r="BBK41" s="111"/>
      <c r="BBL41" s="24"/>
      <c r="BBM41" s="23"/>
      <c r="BBN41" s="1412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8"/>
      <c r="EN42" s="564"/>
      <c r="EO42" s="1502"/>
      <c r="EP42" s="1497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3"/>
      <c r="RM42" s="27"/>
      <c r="RN42" s="42">
        <f t="shared" si="67"/>
        <v>0</v>
      </c>
      <c r="RP42" s="111"/>
      <c r="RQ42" s="24"/>
      <c r="RR42" s="23"/>
      <c r="RS42" s="1503"/>
      <c r="RT42" s="27"/>
      <c r="RU42" s="42">
        <f t="shared" si="68"/>
        <v>0</v>
      </c>
      <c r="RW42" s="111"/>
      <c r="RX42" s="24"/>
      <c r="RY42" s="23"/>
      <c r="RZ42" s="1503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2"/>
      <c r="BBA42" s="27"/>
      <c r="BBB42" s="42">
        <f t="shared" si="199"/>
        <v>0</v>
      </c>
      <c r="BBD42" s="111"/>
      <c r="BBE42" s="24"/>
      <c r="BBF42" s="23"/>
      <c r="BBG42" s="1412"/>
      <c r="BBH42" s="27"/>
      <c r="BBI42" s="42">
        <f t="shared" si="200"/>
        <v>0</v>
      </c>
      <c r="BBK42" s="111"/>
      <c r="BBL42" s="24"/>
      <c r="BBM42" s="23"/>
      <c r="BBN42" s="1412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8"/>
      <c r="EN43" s="564"/>
      <c r="EO43" s="1502"/>
      <c r="EP43" s="1497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30"/>
      <c r="LT43" s="1211"/>
      <c r="LU43" s="1409"/>
      <c r="LV43" s="53"/>
      <c r="LW43" s="457">
        <f t="shared" si="46"/>
        <v>0</v>
      </c>
      <c r="LY43" s="111"/>
      <c r="LZ43" s="1408"/>
      <c r="MA43" s="1211"/>
      <c r="MB43" s="1409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3"/>
      <c r="RM43" s="27"/>
      <c r="RN43" s="42">
        <f t="shared" si="67"/>
        <v>0</v>
      </c>
      <c r="RP43" s="111"/>
      <c r="RQ43" s="258"/>
      <c r="RR43" s="27"/>
      <c r="RS43" s="1503"/>
      <c r="RT43" s="27"/>
      <c r="RU43" s="42">
        <f t="shared" si="68"/>
        <v>0</v>
      </c>
      <c r="RW43" s="111"/>
      <c r="RX43" s="258"/>
      <c r="RY43" s="27"/>
      <c r="RZ43" s="1503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2"/>
      <c r="BBA43" s="27"/>
      <c r="BBB43" s="42">
        <f t="shared" si="199"/>
        <v>0</v>
      </c>
      <c r="BBD43" s="111"/>
      <c r="BBE43" s="24"/>
      <c r="BBF43" s="23"/>
      <c r="BBG43" s="1412"/>
      <c r="BBH43" s="27"/>
      <c r="BBI43" s="42">
        <f t="shared" si="200"/>
        <v>0</v>
      </c>
      <c r="BBK43" s="111"/>
      <c r="BBL43" s="24"/>
      <c r="BBM43" s="23"/>
      <c r="BBN43" s="1412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1"/>
      <c r="R44" s="53"/>
      <c r="S44" s="53"/>
      <c r="T44" s="457"/>
      <c r="V44" s="24"/>
      <c r="W44" s="24"/>
      <c r="X44" s="1211"/>
      <c r="Y44" s="53"/>
      <c r="Z44" s="53"/>
      <c r="AA44" s="457"/>
      <c r="AC44" s="24"/>
      <c r="AD44" s="24"/>
      <c r="AE44" s="1211"/>
      <c r="AF44" s="53"/>
      <c r="AG44" s="53"/>
      <c r="AH44" s="457"/>
      <c r="AJ44" s="24"/>
      <c r="AK44" s="24"/>
      <c r="AL44" s="1211"/>
      <c r="AM44" s="53"/>
      <c r="AN44" s="53"/>
      <c r="AO44" s="457"/>
      <c r="AQ44" s="24"/>
      <c r="AR44" s="24"/>
      <c r="AS44" s="1211"/>
      <c r="AT44" s="53"/>
      <c r="AU44" s="53"/>
      <c r="AV44" s="457"/>
      <c r="AX44" s="24"/>
      <c r="AY44" s="24"/>
      <c r="AZ44" s="1211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7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5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9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31"/>
      <c r="EM44" s="1532"/>
      <c r="EN44" s="1533"/>
      <c r="EO44" s="1534"/>
      <c r="EP44" s="1535"/>
      <c r="ER44" s="111"/>
      <c r="ES44" s="704"/>
      <c r="ET44" s="1211"/>
      <c r="EU44" s="1396"/>
      <c r="EV44" s="53"/>
      <c r="EW44" s="457"/>
      <c r="EY44" s="111"/>
      <c r="EZ44" s="704"/>
      <c r="FA44" s="1211"/>
      <c r="FB44" s="1396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1"/>
      <c r="GR44" s="53"/>
      <c r="GS44" s="53"/>
      <c r="GT44" s="457"/>
      <c r="GV44" s="24"/>
      <c r="GW44" s="24"/>
      <c r="GX44" s="1211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1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1"/>
      <c r="JJ44" s="53"/>
      <c r="JK44" s="53"/>
      <c r="JL44" s="457"/>
      <c r="JN44" s="24"/>
      <c r="JO44" s="24"/>
      <c r="JP44" s="1211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10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10"/>
      <c r="KT44" s="27"/>
      <c r="KU44" s="42">
        <f t="shared" si="42"/>
        <v>0</v>
      </c>
      <c r="KW44" s="98"/>
      <c r="KX44" s="647"/>
      <c r="KY44" s="27"/>
      <c r="KZ44" s="1410"/>
      <c r="LA44" s="27"/>
      <c r="LB44" s="42">
        <f t="shared" si="43"/>
        <v>4446</v>
      </c>
      <c r="LD44" s="33"/>
      <c r="LE44" s="1536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10"/>
      <c r="LV44" s="27"/>
      <c r="LW44" s="27"/>
      <c r="LY44" s="98"/>
      <c r="LZ44" s="647"/>
      <c r="MA44" s="27"/>
      <c r="MB44" s="1410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1"/>
      <c r="MP44" s="53"/>
      <c r="MQ44" s="53"/>
      <c r="MR44" s="457"/>
      <c r="MT44" s="24"/>
      <c r="MU44" s="24"/>
      <c r="MV44" s="1211"/>
      <c r="MW44" s="53"/>
      <c r="MX44" s="53"/>
      <c r="MY44" s="457"/>
      <c r="NA44" s="24"/>
      <c r="NB44" s="24"/>
      <c r="NC44" s="1211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1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1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1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3"/>
      <c r="RM44" s="27"/>
      <c r="RN44" s="42">
        <f t="shared" si="67"/>
        <v>0</v>
      </c>
      <c r="RP44" s="111"/>
      <c r="RQ44" s="258"/>
      <c r="RR44" s="27"/>
      <c r="RS44" s="1503"/>
      <c r="RT44" s="27"/>
      <c r="RU44" s="42">
        <f t="shared" si="68"/>
        <v>0</v>
      </c>
      <c r="RW44" s="111"/>
      <c r="RX44" s="258"/>
      <c r="RY44" s="27"/>
      <c r="RZ44" s="1503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1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1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1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1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1"/>
      <c r="WV44" s="1396"/>
      <c r="WW44" s="53"/>
      <c r="WX44" s="457"/>
      <c r="WZ44" s="306"/>
      <c r="XA44" s="24"/>
      <c r="XB44" s="1211"/>
      <c r="XC44" s="1396"/>
      <c r="XD44" s="53"/>
      <c r="XE44" s="457"/>
      <c r="XG44" s="306"/>
      <c r="XH44" s="24"/>
      <c r="XI44" s="1211"/>
      <c r="XJ44" s="1396"/>
      <c r="XK44" s="53"/>
      <c r="XL44" s="457"/>
      <c r="XN44" s="306"/>
      <c r="XO44" s="24"/>
      <c r="XP44" s="1211"/>
      <c r="XQ44" s="1396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1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1"/>
      <c r="ZG44" s="53"/>
      <c r="ZH44" s="53"/>
      <c r="ZI44" s="457"/>
      <c r="ZK44" s="24"/>
      <c r="ZL44" s="24"/>
      <c r="ZM44" s="1211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1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1"/>
      <c r="AAP44" s="53"/>
      <c r="AAQ44" s="53"/>
      <c r="AAR44" s="457"/>
      <c r="AAT44" s="24"/>
      <c r="AAU44" s="24"/>
      <c r="AAV44" s="1211"/>
      <c r="AAW44" s="53"/>
      <c r="AAX44" s="53"/>
      <c r="AAY44" s="457"/>
      <c r="ABA44" s="24"/>
      <c r="ABB44" s="24"/>
      <c r="ABC44" s="1211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8"/>
      <c r="ABW44" s="1249"/>
      <c r="ABX44" s="164"/>
      <c r="ABY44" s="1250"/>
      <c r="ABZ44" s="164"/>
      <c r="ACA44" s="1251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1"/>
      <c r="ACT44" s="53"/>
      <c r="ACU44" s="53"/>
      <c r="ACV44" s="457"/>
      <c r="ACX44" s="423"/>
      <c r="ACY44" s="24"/>
      <c r="ACZ44" s="1211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1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1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1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1"/>
      <c r="AFL44" s="53"/>
      <c r="AFM44" s="53"/>
      <c r="AFN44" s="457"/>
      <c r="AFP44" s="24"/>
      <c r="AFQ44" s="24"/>
      <c r="AFR44" s="1211"/>
      <c r="AFS44" s="53"/>
      <c r="AFT44" s="53"/>
      <c r="AFU44" s="457"/>
      <c r="AFW44" s="24"/>
      <c r="AFX44" s="24"/>
      <c r="AFY44" s="1211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1"/>
      <c r="AHB44" s="1398"/>
      <c r="AHC44" s="53"/>
      <c r="AHD44" s="457"/>
      <c r="AHF44" s="306"/>
      <c r="AHG44" s="24"/>
      <c r="AHH44" s="1211"/>
      <c r="AHI44" s="1398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1"/>
      <c r="ALC44" s="1396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1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1"/>
      <c r="AMZ44" s="53"/>
      <c r="ANA44" s="53"/>
      <c r="ANB44" s="457"/>
      <c r="AND44" s="24"/>
      <c r="ANE44" s="24"/>
      <c r="ANF44" s="1211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1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1"/>
      <c r="APD44" s="53"/>
      <c r="APE44" s="53"/>
      <c r="APF44" s="457"/>
      <c r="APH44" s="24"/>
      <c r="API44" s="24"/>
      <c r="APJ44" s="1211"/>
      <c r="APK44" s="53"/>
      <c r="APL44" s="53"/>
      <c r="APM44" s="457"/>
      <c r="APO44" s="24"/>
      <c r="APP44" s="24"/>
      <c r="APQ44" s="1211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1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1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1"/>
      <c r="ASJ44" s="53"/>
      <c r="ASK44" s="53"/>
      <c r="ASL44" s="457"/>
      <c r="ASN44" s="24"/>
      <c r="ASO44" s="24"/>
      <c r="ASP44" s="1211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1"/>
      <c r="AUG44" s="53"/>
      <c r="AUH44" s="53"/>
      <c r="AUI44" s="457"/>
      <c r="AUK44" s="24"/>
      <c r="AUL44" s="24"/>
      <c r="AUM44" s="1211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1"/>
      <c r="AWK44" s="53"/>
      <c r="AWL44" s="53"/>
      <c r="AWM44" s="457"/>
      <c r="AWO44" s="24"/>
      <c r="AWP44" s="24"/>
      <c r="AWQ44" s="1211"/>
      <c r="AWR44" s="53"/>
      <c r="AWS44" s="53"/>
      <c r="AWT44" s="457"/>
      <c r="AWV44" s="24"/>
      <c r="AWW44" s="24"/>
      <c r="AWX44" s="1211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1"/>
      <c r="AXM44" s="53"/>
      <c r="AXN44" s="53"/>
      <c r="AXO44" s="457"/>
      <c r="AXQ44" s="24"/>
      <c r="AXR44" s="24"/>
      <c r="AXS44" s="1211"/>
      <c r="AXT44" s="53"/>
      <c r="AXU44" s="53"/>
      <c r="AXV44" s="457"/>
      <c r="AXX44" s="24"/>
      <c r="AXY44" s="24"/>
      <c r="AXZ44" s="1211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1"/>
      <c r="AZJ44" s="53"/>
      <c r="AZK44" s="53"/>
      <c r="AZL44" s="457"/>
      <c r="AZN44" s="357"/>
      <c r="AZO44" s="24"/>
      <c r="AZP44" s="1211"/>
      <c r="AZQ44" s="53"/>
      <c r="AZR44" s="53"/>
      <c r="AZS44" s="457"/>
      <c r="AZU44" s="24"/>
      <c r="AZV44" s="24"/>
      <c r="AZW44" s="1211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1"/>
      <c r="BAZ44" s="53"/>
      <c r="BBA44" s="53"/>
      <c r="BBB44" s="457"/>
      <c r="BBD44" s="24"/>
      <c r="BBE44" s="24"/>
      <c r="BBF44" s="1211"/>
      <c r="BBG44" s="53"/>
      <c r="BBH44" s="53"/>
      <c r="BBI44" s="457"/>
      <c r="BBK44" s="24"/>
      <c r="BBL44" s="24"/>
      <c r="BBM44" s="1211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1"/>
      <c r="BCI44" s="53"/>
      <c r="BCJ44" s="53"/>
      <c r="BCK44" s="457"/>
      <c r="BCM44" s="24"/>
      <c r="BCN44" s="24"/>
      <c r="BCO44" s="1211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1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1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1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1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1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7"/>
      <c r="EM45" s="1538"/>
      <c r="EN45" s="1539"/>
      <c r="EO45" s="1502"/>
      <c r="EP45" s="1502"/>
      <c r="EQ45" s="121"/>
      <c r="ER45" s="111"/>
      <c r="ES45" s="34"/>
      <c r="ET45" s="285"/>
      <c r="EU45" s="1540"/>
      <c r="EV45" s="27"/>
      <c r="EW45" s="27"/>
      <c r="EX45" s="79"/>
      <c r="EY45" s="111"/>
      <c r="EZ45" s="34"/>
      <c r="FA45" s="285"/>
      <c r="FB45" s="1540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11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11"/>
      <c r="KT45" s="27"/>
      <c r="KU45" s="42">
        <f t="shared" si="42"/>
        <v>0</v>
      </c>
      <c r="KW45" s="111"/>
      <c r="KX45" s="219"/>
      <c r="KY45" s="27"/>
      <c r="KZ45" s="1411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11"/>
      <c r="LV45" s="27"/>
      <c r="LW45" s="27"/>
      <c r="LY45" s="111"/>
      <c r="LZ45" s="219"/>
      <c r="MA45" s="27"/>
      <c r="MB45" s="1411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7"/>
      <c r="EM46" s="1538"/>
      <c r="EN46" s="1539"/>
      <c r="EO46" s="1502"/>
      <c r="EP46" s="1502"/>
      <c r="EQ46" s="121"/>
      <c r="ER46" s="111"/>
      <c r="ES46" s="34"/>
      <c r="ET46" s="285"/>
      <c r="EU46" s="1540"/>
      <c r="EV46" s="27"/>
      <c r="EW46" s="27"/>
      <c r="EX46" s="79"/>
      <c r="EY46" s="111"/>
      <c r="EZ46" s="34"/>
      <c r="FA46" s="285"/>
      <c r="FB46" s="1540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11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11"/>
      <c r="KT46" s="27"/>
      <c r="KU46" s="42">
        <f t="shared" si="42"/>
        <v>0</v>
      </c>
      <c r="KW46" s="111"/>
      <c r="KX46" s="201"/>
      <c r="KY46" s="27"/>
      <c r="KZ46" s="1411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11"/>
      <c r="LV46" s="27"/>
      <c r="LW46" s="27"/>
      <c r="LY46" s="111"/>
      <c r="LZ46" s="201"/>
      <c r="MA46" s="27"/>
      <c r="MB46" s="1411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5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2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7"/>
      <c r="EM47" s="1538"/>
      <c r="EN47" s="1539"/>
      <c r="EO47" s="1502"/>
      <c r="EP47" s="1502"/>
      <c r="EQ47" s="121"/>
      <c r="ER47" s="111"/>
      <c r="ES47" s="34"/>
      <c r="ET47" s="285"/>
      <c r="EU47" s="1540"/>
      <c r="EV47" s="27"/>
      <c r="EW47" s="27"/>
      <c r="EX47" s="79"/>
      <c r="EY47" s="111"/>
      <c r="EZ47" s="34"/>
      <c r="FA47" s="285"/>
      <c r="FB47" s="1540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11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11"/>
      <c r="KT47" s="27"/>
      <c r="KU47" s="42">
        <f t="shared" si="42"/>
        <v>0</v>
      </c>
      <c r="KW47" s="38"/>
      <c r="KX47" s="201"/>
      <c r="KY47" s="27"/>
      <c r="KZ47" s="1411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11"/>
      <c r="LV47" s="27"/>
      <c r="LW47" s="27"/>
      <c r="LY47" s="38"/>
      <c r="LZ47" s="201"/>
      <c r="MA47" s="27"/>
      <c r="MB47" s="1411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2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2"/>
    </row>
    <row r="48" spans="8:1574" ht="15.75" customHeight="1" x14ac:dyDescent="0.25">
      <c r="Q48" s="2239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40"/>
      <c r="S48" s="2240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41"/>
      <c r="EM48" s="1538"/>
      <c r="EN48" s="1541"/>
      <c r="EO48" s="1541"/>
      <c r="EP48" s="1502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5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11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11"/>
      <c r="KT48" s="27"/>
      <c r="KU48" s="42">
        <f t="shared" si="42"/>
        <v>0</v>
      </c>
      <c r="KW48" s="38"/>
      <c r="KX48" s="201"/>
      <c r="KY48" s="27"/>
      <c r="KZ48" s="1411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11"/>
      <c r="LV48" s="27"/>
      <c r="LW48" s="27"/>
      <c r="LY48" s="38"/>
      <c r="LZ48" s="201"/>
      <c r="MA48" s="27"/>
      <c r="MB48" s="1411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2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2"/>
    </row>
    <row r="49" spans="9:1015 1037:1567" ht="15.75" customHeight="1" x14ac:dyDescent="0.25">
      <c r="Q49" s="2240"/>
      <c r="R49" s="2240"/>
      <c r="S49" s="2240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41"/>
      <c r="EM49" s="1538"/>
      <c r="EN49" s="1541"/>
      <c r="EO49" s="1541"/>
      <c r="EP49" s="1502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5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11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11"/>
      <c r="KT49" s="27"/>
      <c r="KU49" s="42">
        <f t="shared" si="42"/>
        <v>0</v>
      </c>
      <c r="KW49" s="38"/>
      <c r="KX49" s="647"/>
      <c r="KY49" s="27"/>
      <c r="KZ49" s="1411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11"/>
      <c r="LV49" s="27"/>
      <c r="LW49" s="27"/>
      <c r="LY49" s="38"/>
      <c r="LZ49" s="647"/>
      <c r="MA49" s="27"/>
      <c r="MB49" s="1411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2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2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41"/>
      <c r="EM50" s="1538"/>
      <c r="EN50" s="1541"/>
      <c r="EO50" s="1541"/>
      <c r="EP50" s="1502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5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1"/>
      <c r="GD50" s="1542"/>
      <c r="GE50" s="1542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11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11"/>
      <c r="KT50" s="27"/>
      <c r="KU50" s="42">
        <f t="shared" si="42"/>
        <v>0</v>
      </c>
      <c r="KW50" s="38"/>
      <c r="KX50" s="647"/>
      <c r="KY50" s="27"/>
      <c r="KZ50" s="1411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11"/>
      <c r="LV50" s="27"/>
      <c r="LW50" s="27"/>
      <c r="LY50" s="38"/>
      <c r="LZ50" s="647"/>
      <c r="MA50" s="27"/>
      <c r="MB50" s="1411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3"/>
      <c r="ABQ50" s="289"/>
      <c r="ABT50" s="42">
        <f t="shared" si="105"/>
        <v>0</v>
      </c>
      <c r="ABV50" s="882"/>
      <c r="ABW50" s="99"/>
      <c r="ABX50" s="16"/>
      <c r="ABY50" s="1252"/>
      <c r="ABZ50" s="67"/>
      <c r="ACA50" s="27"/>
      <c r="AGK50" s="1614"/>
      <c r="AGL50" s="1615"/>
      <c r="AGM50" s="19"/>
      <c r="AGN50" s="1616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41"/>
      <c r="EM51" s="1538"/>
      <c r="EN51" s="1541"/>
      <c r="EO51" s="1541"/>
      <c r="EP51" s="1502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5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11"/>
      <c r="KG51" s="42">
        <f t="shared" si="40"/>
        <v>0</v>
      </c>
      <c r="KL51" s="695"/>
      <c r="KN51" s="17">
        <f t="shared" si="41"/>
        <v>0</v>
      </c>
      <c r="KS51" s="1411"/>
      <c r="KU51" s="42">
        <f t="shared" si="42"/>
        <v>0</v>
      </c>
      <c r="KZ51" s="1411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11"/>
      <c r="LW51" s="27"/>
      <c r="MB51" s="1411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3"/>
      <c r="ABQ51" s="289"/>
      <c r="ABT51" s="42">
        <f t="shared" si="105"/>
        <v>0</v>
      </c>
      <c r="ABV51" s="882"/>
      <c r="ABW51" s="99"/>
      <c r="ABX51" s="16"/>
      <c r="ABY51" s="1252"/>
      <c r="ABZ51" s="67"/>
      <c r="ACA51" s="27"/>
      <c r="AGK51" s="1617">
        <v>41608</v>
      </c>
      <c r="AGL51" s="138" t="s">
        <v>1989</v>
      </c>
      <c r="AGM51" s="27">
        <v>7975</v>
      </c>
      <c r="AGN51" s="1617">
        <v>41608</v>
      </c>
      <c r="AGO51" s="27">
        <v>7975</v>
      </c>
      <c r="ALQ51" s="2269"/>
      <c r="ALR51" s="2269"/>
      <c r="ALX51" s="2233"/>
      <c r="ALY51" s="2233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41"/>
      <c r="EM52" s="1538"/>
      <c r="EN52" s="1541"/>
      <c r="EO52" s="1541"/>
      <c r="EP52" s="1502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5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11"/>
      <c r="KG52" s="42">
        <f t="shared" si="40"/>
        <v>0</v>
      </c>
      <c r="KL52" s="695"/>
      <c r="KN52" s="17">
        <f t="shared" si="41"/>
        <v>0</v>
      </c>
      <c r="KS52" s="1411"/>
      <c r="KU52" s="42">
        <f t="shared" si="42"/>
        <v>0</v>
      </c>
      <c r="KZ52" s="1411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11"/>
      <c r="LW52" s="27"/>
      <c r="MB52" s="1411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3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41"/>
      <c r="EM53" s="1538"/>
      <c r="EN53" s="1541"/>
      <c r="EO53" s="1541"/>
      <c r="EP53" s="1502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5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11"/>
      <c r="KG53" s="42">
        <f t="shared" si="40"/>
        <v>0</v>
      </c>
      <c r="KL53" s="695"/>
      <c r="KN53" s="17">
        <f t="shared" si="41"/>
        <v>0</v>
      </c>
      <c r="KS53" s="1411"/>
      <c r="KU53" s="42">
        <f t="shared" si="42"/>
        <v>0</v>
      </c>
      <c r="KZ53" s="1411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11"/>
      <c r="LW53" s="27"/>
      <c r="MB53" s="1411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3"/>
      <c r="ABQ53" s="289"/>
      <c r="ABT53" s="42">
        <f t="shared" si="105"/>
        <v>0</v>
      </c>
      <c r="ABV53" s="882"/>
      <c r="ABW53" s="99"/>
      <c r="ABX53" s="16"/>
      <c r="ABY53" s="1252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41"/>
      <c r="EM54" s="1538"/>
      <c r="EN54" s="1541"/>
      <c r="EO54" s="1541"/>
      <c r="EP54" s="1502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5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11"/>
      <c r="KG54" s="42">
        <f t="shared" si="40"/>
        <v>0</v>
      </c>
      <c r="KL54" s="695"/>
      <c r="KN54" s="17">
        <f t="shared" si="41"/>
        <v>0</v>
      </c>
      <c r="KS54" s="1411"/>
      <c r="KU54" s="42">
        <f t="shared" si="42"/>
        <v>0</v>
      </c>
      <c r="KZ54" s="1411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11"/>
      <c r="LW54" s="27"/>
      <c r="MB54" s="1411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3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41"/>
      <c r="EM55" s="1538"/>
      <c r="EN55" s="1541"/>
      <c r="EO55" s="1541"/>
      <c r="EP55" s="1502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11"/>
      <c r="KG55" s="42">
        <f t="shared" si="40"/>
        <v>0</v>
      </c>
      <c r="KL55" s="695"/>
      <c r="KN55" s="17">
        <f t="shared" si="41"/>
        <v>0</v>
      </c>
      <c r="KS55" s="1411"/>
      <c r="KU55" s="42">
        <f t="shared" si="42"/>
        <v>0</v>
      </c>
      <c r="KZ55" s="1411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11"/>
      <c r="LW55" s="27"/>
      <c r="MB55" s="1411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3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41"/>
      <c r="EM56" s="1538"/>
      <c r="EN56" s="1541"/>
      <c r="EO56" s="1541"/>
      <c r="EP56" s="1502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11"/>
      <c r="KG56" s="42">
        <f t="shared" si="40"/>
        <v>0</v>
      </c>
      <c r="KL56" s="695"/>
      <c r="KN56" s="17">
        <f t="shared" si="41"/>
        <v>0</v>
      </c>
      <c r="KS56" s="1411"/>
      <c r="KU56" s="42">
        <f t="shared" si="42"/>
        <v>0</v>
      </c>
      <c r="KZ56" s="1411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11"/>
      <c r="LW56" s="27"/>
      <c r="MB56" s="1411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3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34"/>
      <c r="AM57" s="2235"/>
      <c r="AS57" s="2234"/>
      <c r="AT57" s="2235"/>
      <c r="AZ57" s="2234"/>
      <c r="BA57" s="2235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1"/>
      <c r="EM57" s="1541"/>
      <c r="EN57" s="1541"/>
      <c r="EO57" s="1541"/>
      <c r="EP57" s="1502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11"/>
      <c r="KG57" s="42">
        <f t="shared" si="40"/>
        <v>0</v>
      </c>
      <c r="KL57" s="695"/>
      <c r="KN57" s="17">
        <f t="shared" si="41"/>
        <v>0</v>
      </c>
      <c r="KS57" s="1411"/>
      <c r="KU57" s="42">
        <f t="shared" si="42"/>
        <v>0</v>
      </c>
      <c r="KZ57" s="1411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11"/>
      <c r="LW57" s="27"/>
      <c r="MB57" s="1411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3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35"/>
      <c r="AM58" s="2235"/>
      <c r="AS58" s="2235"/>
      <c r="AT58" s="2235"/>
      <c r="AZ58" s="2235"/>
      <c r="BA58" s="2235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1"/>
      <c r="EM58" s="1541"/>
      <c r="EN58" s="1541"/>
      <c r="EO58" s="1541"/>
      <c r="EP58" s="1502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3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1"/>
      <c r="EM59" s="1541"/>
      <c r="EN59" s="1541"/>
      <c r="EO59" s="1541"/>
      <c r="EP59" s="1502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3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41"/>
      <c r="EM60" s="1541"/>
      <c r="EN60" s="1541"/>
      <c r="EO60" s="1541"/>
      <c r="EP60" s="1502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3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1"/>
      <c r="EM61" s="1541"/>
      <c r="EN61" s="1541"/>
      <c r="EO61" s="1541"/>
      <c r="EP61" s="1541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3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3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3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3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05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05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3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3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3"/>
      <c r="ABQ67" s="289"/>
      <c r="ABT67" s="1525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5"/>
      <c r="RN68" s="42">
        <f t="shared" si="67"/>
        <v>0</v>
      </c>
      <c r="RQ68" s="1525"/>
      <c r="RU68" s="42">
        <f t="shared" si="68"/>
        <v>0</v>
      </c>
      <c r="RX68" s="1525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3"/>
      <c r="ABQ68" s="1618"/>
      <c r="ABR68" s="1542"/>
      <c r="ABS68" s="1542"/>
      <c r="ABT68" s="1543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5"/>
      <c r="RN69" s="42">
        <f t="shared" si="67"/>
        <v>0</v>
      </c>
      <c r="RQ69" s="1525"/>
      <c r="RU69" s="42">
        <f t="shared" si="68"/>
        <v>0</v>
      </c>
      <c r="RX69" s="1525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3"/>
      <c r="RK70" s="1542"/>
      <c r="RL70" s="1542"/>
      <c r="RM70" s="1542"/>
      <c r="RN70" s="457">
        <f t="shared" si="67"/>
        <v>0</v>
      </c>
      <c r="RQ70" s="1543"/>
      <c r="RR70" s="1542"/>
      <c r="RS70" s="1542"/>
      <c r="RT70" s="1542"/>
      <c r="RU70" s="457">
        <f t="shared" si="68"/>
        <v>0</v>
      </c>
      <c r="RX70" s="1543"/>
      <c r="RY70" s="1542"/>
      <c r="RZ70" s="1542"/>
      <c r="SA70" s="1542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4"/>
      <c r="AON70" s="1545"/>
      <c r="AOO70" s="1546"/>
      <c r="AOP70" s="1198"/>
      <c r="AOQ70" s="1198"/>
      <c r="AOR70" s="1547">
        <f t="shared" si="153"/>
        <v>4537.5</v>
      </c>
      <c r="AOT70" s="1544"/>
      <c r="AOU70" s="1545"/>
      <c r="AOV70" s="1546"/>
      <c r="AOW70" s="1198"/>
      <c r="AOX70" s="1198"/>
      <c r="AOY70" s="1547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8"/>
      <c r="AOO72" s="27"/>
      <c r="AOP72" s="694"/>
      <c r="AOQ72" s="16"/>
      <c r="AOR72" s="16"/>
      <c r="AOS72" s="79"/>
      <c r="AOT72" s="33"/>
      <c r="AOU72" s="1548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8"/>
      <c r="AOO73" s="27"/>
      <c r="AOP73" s="694"/>
      <c r="AOQ73" s="16"/>
      <c r="AOR73" s="16"/>
      <c r="AOS73" s="79"/>
      <c r="AOT73" s="33"/>
      <c r="AOU73" s="1548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8"/>
      <c r="AOO74" s="27"/>
      <c r="AOP74" s="694"/>
      <c r="AOQ74" s="16"/>
      <c r="AOR74" s="16"/>
      <c r="AOS74" s="79"/>
      <c r="AOT74" s="33"/>
      <c r="AOU74" s="1548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8"/>
      <c r="AOO75" s="27"/>
      <c r="AOP75" s="694"/>
      <c r="AOQ75" s="16"/>
      <c r="AOR75" s="16"/>
      <c r="AOS75" s="79"/>
      <c r="AOT75" s="33"/>
      <c r="AOU75" s="1548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8"/>
      <c r="AOO76" s="27"/>
      <c r="AOP76" s="694"/>
      <c r="AOQ76" s="16"/>
      <c r="AOR76" s="16"/>
      <c r="AOS76" s="79"/>
      <c r="AOT76" s="33"/>
      <c r="AOU76" s="1548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8"/>
      <c r="AOO77" s="27"/>
      <c r="AOP77" s="694"/>
      <c r="AOQ77" s="16"/>
      <c r="AOR77" s="16"/>
      <c r="AOS77" s="79"/>
      <c r="AOT77" s="33"/>
      <c r="AOU77" s="1548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8"/>
      <c r="AOO78" s="27"/>
      <c r="AOP78" s="694"/>
      <c r="AOQ78" s="16"/>
      <c r="AOR78" s="16"/>
      <c r="AOS78" s="79"/>
      <c r="AOT78" s="33"/>
      <c r="AOU78" s="1548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3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8"/>
      <c r="AOO79" s="27"/>
      <c r="AOP79" s="694"/>
      <c r="AOQ79" s="16"/>
      <c r="AOR79" s="16"/>
      <c r="AOS79" s="79"/>
      <c r="AOT79" s="33"/>
      <c r="AOU79" s="1548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8"/>
      <c r="AOO80" s="27"/>
      <c r="AOP80" s="694"/>
      <c r="AOQ80" s="16"/>
      <c r="AOR80" s="16"/>
      <c r="AOS80" s="79"/>
      <c r="AOT80" s="33"/>
      <c r="AOU80" s="1548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8"/>
      <c r="AOO81" s="27"/>
      <c r="AOP81" s="694"/>
      <c r="AOQ81" s="16"/>
      <c r="AOR81" s="16"/>
      <c r="AOS81" s="79"/>
      <c r="AOT81" s="33"/>
      <c r="AOU81" s="1548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8"/>
      <c r="AOO82" s="27"/>
      <c r="AOP82" s="694"/>
      <c r="AOQ82" s="16"/>
      <c r="AOR82" s="16"/>
      <c r="AOS82" s="79"/>
      <c r="AOT82" s="33"/>
      <c r="AOU82" s="1548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8"/>
      <c r="AOO83" s="27"/>
      <c r="AOP83" s="694"/>
      <c r="AOQ83" s="16"/>
      <c r="AOR83" s="16"/>
      <c r="AOS83" s="79"/>
      <c r="AOT83" s="33"/>
      <c r="AOU83" s="1548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8"/>
      <c r="AOO84" s="27"/>
      <c r="AOP84" s="694"/>
      <c r="AOQ84" s="16"/>
      <c r="AOR84" s="16"/>
      <c r="AOS84" s="79"/>
      <c r="AOT84" s="33"/>
      <c r="AOU84" s="1548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8"/>
      <c r="AOO86" s="27"/>
      <c r="AOP86" s="79"/>
      <c r="AOQ86" s="79"/>
      <c r="AOR86" s="16"/>
      <c r="AOS86" s="79"/>
      <c r="AOT86" s="33"/>
      <c r="AOU86" s="1548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8"/>
      <c r="AOO87" s="27"/>
      <c r="AOP87" s="79"/>
      <c r="AOQ87" s="79"/>
      <c r="AOR87" s="16"/>
      <c r="AOS87" s="79"/>
      <c r="AOT87" s="33"/>
      <c r="AOU87" s="1548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8"/>
      <c r="AOO88" s="27"/>
      <c r="AOP88" s="79"/>
      <c r="AOQ88" s="79"/>
      <c r="AOR88" s="16"/>
      <c r="AOS88" s="79"/>
      <c r="AOT88" s="33"/>
      <c r="AOU88" s="1548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5"/>
      <c r="P150" s="1407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22"/>
  <sheetViews>
    <sheetView workbookViewId="0">
      <pane ySplit="3" topLeftCell="A49" activePane="bottomLeft" state="frozen"/>
      <selection pane="bottomLeft" activeCell="D65" sqref="D65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0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77" t="s">
        <v>2567</v>
      </c>
      <c r="B1" s="2277"/>
      <c r="C1" s="2277"/>
      <c r="D1" s="2277"/>
      <c r="E1" s="2277"/>
      <c r="F1" s="2277"/>
      <c r="G1" s="443"/>
    </row>
    <row r="2" spans="1:10" ht="15.75" x14ac:dyDescent="0.25">
      <c r="A2" s="1428"/>
      <c r="B2" s="2216"/>
      <c r="C2" s="2216"/>
      <c r="D2" s="2216"/>
      <c r="E2" s="445"/>
      <c r="F2" s="1945"/>
      <c r="G2" s="445"/>
      <c r="H2" s="1687"/>
    </row>
    <row r="3" spans="1:10" ht="38.25" thickBot="1" x14ac:dyDescent="0.35">
      <c r="A3" s="1429" t="s">
        <v>0</v>
      </c>
      <c r="B3" s="1430" t="s">
        <v>1</v>
      </c>
      <c r="C3" s="1430"/>
      <c r="D3" s="1431" t="s">
        <v>1559</v>
      </c>
      <c r="E3" s="395" t="s">
        <v>2</v>
      </c>
      <c r="F3" s="1572" t="s">
        <v>6</v>
      </c>
      <c r="G3" s="1432" t="s">
        <v>7</v>
      </c>
      <c r="H3" s="2145" t="s">
        <v>8</v>
      </c>
    </row>
    <row r="4" spans="1:10" ht="15.75" thickTop="1" x14ac:dyDescent="0.25">
      <c r="A4" s="538">
        <v>42371</v>
      </c>
      <c r="B4" s="537" t="s">
        <v>2568</v>
      </c>
      <c r="C4" s="543" t="s">
        <v>2463</v>
      </c>
      <c r="D4" s="1450" t="s">
        <v>600</v>
      </c>
      <c r="E4" s="1451">
        <v>25107.5</v>
      </c>
      <c r="F4" s="1946">
        <v>42371</v>
      </c>
      <c r="G4" s="1451">
        <v>25107.5</v>
      </c>
      <c r="H4" s="1772">
        <f>E4-G4</f>
        <v>0</v>
      </c>
      <c r="I4" s="700" t="s">
        <v>2353</v>
      </c>
    </row>
    <row r="5" spans="1:10" x14ac:dyDescent="0.25">
      <c r="A5" s="538">
        <v>42371</v>
      </c>
      <c r="B5" s="537" t="s">
        <v>2569</v>
      </c>
      <c r="C5" s="543" t="s">
        <v>2463</v>
      </c>
      <c r="D5" s="1450" t="s">
        <v>434</v>
      </c>
      <c r="E5" s="1451">
        <v>11909</v>
      </c>
      <c r="F5" s="1946"/>
      <c r="G5" s="1451"/>
      <c r="H5" s="2148">
        <f t="shared" ref="H5:H61" si="0">E5-G5</f>
        <v>11909</v>
      </c>
      <c r="I5" s="700" t="s">
        <v>829</v>
      </c>
    </row>
    <row r="6" spans="1:10" x14ac:dyDescent="0.25">
      <c r="A6" s="538">
        <v>42372</v>
      </c>
      <c r="B6" s="537" t="s">
        <v>2570</v>
      </c>
      <c r="C6" s="543" t="s">
        <v>2463</v>
      </c>
      <c r="D6" s="1450" t="s">
        <v>999</v>
      </c>
      <c r="E6" s="1451">
        <v>22958.5</v>
      </c>
      <c r="F6" s="1946">
        <v>42371</v>
      </c>
      <c r="G6" s="1451">
        <v>22958.5</v>
      </c>
      <c r="H6" s="1772">
        <f t="shared" si="0"/>
        <v>0</v>
      </c>
      <c r="I6" s="700" t="s">
        <v>2353</v>
      </c>
    </row>
    <row r="7" spans="1:10" x14ac:dyDescent="0.25">
      <c r="A7" s="538">
        <v>42372</v>
      </c>
      <c r="B7" s="537" t="s">
        <v>2571</v>
      </c>
      <c r="C7" s="543" t="s">
        <v>2463</v>
      </c>
      <c r="D7" s="1450" t="s">
        <v>600</v>
      </c>
      <c r="E7" s="1451">
        <v>24727</v>
      </c>
      <c r="F7" s="1946">
        <v>42371</v>
      </c>
      <c r="G7" s="1451">
        <v>24727</v>
      </c>
      <c r="H7" s="1772">
        <f t="shared" si="0"/>
        <v>0</v>
      </c>
      <c r="I7" s="700" t="s">
        <v>2353</v>
      </c>
    </row>
    <row r="8" spans="1:10" x14ac:dyDescent="0.25">
      <c r="A8" s="538">
        <v>42372</v>
      </c>
      <c r="B8" s="537" t="s">
        <v>2572</v>
      </c>
      <c r="C8" s="543" t="s">
        <v>2463</v>
      </c>
      <c r="D8" s="1450" t="s">
        <v>745</v>
      </c>
      <c r="E8" s="1451">
        <v>10097</v>
      </c>
      <c r="F8" s="1946">
        <v>42377</v>
      </c>
      <c r="G8" s="1451">
        <v>10097</v>
      </c>
      <c r="H8" s="1772">
        <f t="shared" si="0"/>
        <v>0</v>
      </c>
      <c r="I8" s="700" t="s">
        <v>2353</v>
      </c>
    </row>
    <row r="9" spans="1:10" x14ac:dyDescent="0.25">
      <c r="A9" s="538">
        <v>42373</v>
      </c>
      <c r="B9" s="537" t="s">
        <v>2573</v>
      </c>
      <c r="C9" s="543" t="s">
        <v>2463</v>
      </c>
      <c r="D9" s="1450" t="s">
        <v>600</v>
      </c>
      <c r="E9" s="1451">
        <v>24456.5</v>
      </c>
      <c r="F9" s="1946">
        <v>42373</v>
      </c>
      <c r="G9" s="1451">
        <v>24456.5</v>
      </c>
      <c r="H9" s="1772">
        <f t="shared" si="0"/>
        <v>0</v>
      </c>
      <c r="I9" s="700" t="s">
        <v>2353</v>
      </c>
      <c r="J9" s="303"/>
    </row>
    <row r="10" spans="1:10" x14ac:dyDescent="0.25">
      <c r="A10" s="538">
        <v>42373</v>
      </c>
      <c r="B10" s="537" t="s">
        <v>2574</v>
      </c>
      <c r="C10" s="543" t="s">
        <v>2463</v>
      </c>
      <c r="D10" s="1450" t="s">
        <v>434</v>
      </c>
      <c r="E10" s="1451">
        <v>18506</v>
      </c>
      <c r="F10" s="1946">
        <v>42384</v>
      </c>
      <c r="G10" s="1451">
        <v>18506</v>
      </c>
      <c r="H10" s="1772">
        <f t="shared" si="0"/>
        <v>0</v>
      </c>
      <c r="I10" s="700" t="s">
        <v>999</v>
      </c>
      <c r="J10" s="303"/>
    </row>
    <row r="11" spans="1:10" x14ac:dyDescent="0.25">
      <c r="A11" s="538">
        <v>42373</v>
      </c>
      <c r="B11" s="537" t="s">
        <v>2575</v>
      </c>
      <c r="C11" s="543" t="s">
        <v>2463</v>
      </c>
      <c r="D11" s="1450" t="s">
        <v>2483</v>
      </c>
      <c r="E11" s="1451">
        <v>24959</v>
      </c>
      <c r="F11" s="1946">
        <v>42373</v>
      </c>
      <c r="G11" s="1451">
        <v>24959</v>
      </c>
      <c r="H11" s="1772">
        <f t="shared" si="0"/>
        <v>0</v>
      </c>
      <c r="I11" s="700" t="s">
        <v>2353</v>
      </c>
      <c r="J11" s="303"/>
    </row>
    <row r="12" spans="1:10" x14ac:dyDescent="0.25">
      <c r="A12" s="538">
        <v>42373</v>
      </c>
      <c r="B12" s="537" t="s">
        <v>2576</v>
      </c>
      <c r="C12" s="543" t="s">
        <v>2463</v>
      </c>
      <c r="D12" s="1450" t="s">
        <v>2619</v>
      </c>
      <c r="E12" s="1451">
        <v>99325</v>
      </c>
      <c r="F12" s="1946">
        <v>42373</v>
      </c>
      <c r="G12" s="1451">
        <v>99325</v>
      </c>
      <c r="H12" s="1772">
        <f t="shared" si="0"/>
        <v>0</v>
      </c>
      <c r="I12" s="700" t="s">
        <v>2353</v>
      </c>
      <c r="J12" s="303"/>
    </row>
    <row r="13" spans="1:10" x14ac:dyDescent="0.25">
      <c r="A13" s="538">
        <v>42373</v>
      </c>
      <c r="B13" s="537" t="s">
        <v>2139</v>
      </c>
      <c r="C13" s="543" t="s">
        <v>2463</v>
      </c>
      <c r="D13" s="1450" t="s">
        <v>2619</v>
      </c>
      <c r="E13" s="1451">
        <v>1599</v>
      </c>
      <c r="F13" s="1946">
        <v>42373</v>
      </c>
      <c r="G13" s="1451">
        <v>1599</v>
      </c>
      <c r="H13" s="1772">
        <f t="shared" si="0"/>
        <v>0</v>
      </c>
      <c r="I13" s="700" t="s">
        <v>2353</v>
      </c>
    </row>
    <row r="14" spans="1:10" x14ac:dyDescent="0.25">
      <c r="A14" s="538">
        <v>42373</v>
      </c>
      <c r="B14" s="537" t="s">
        <v>2577</v>
      </c>
      <c r="C14" s="543" t="s">
        <v>2463</v>
      </c>
      <c r="D14" s="1450" t="s">
        <v>600</v>
      </c>
      <c r="E14" s="1451">
        <v>24664.5</v>
      </c>
      <c r="F14" s="1946">
        <v>42373</v>
      </c>
      <c r="G14" s="1451">
        <v>24664.5</v>
      </c>
      <c r="H14" s="1772">
        <f t="shared" si="0"/>
        <v>0</v>
      </c>
      <c r="I14" s="700" t="s">
        <v>2353</v>
      </c>
    </row>
    <row r="15" spans="1:10" x14ac:dyDescent="0.25">
      <c r="A15" s="538">
        <v>42375</v>
      </c>
      <c r="B15" s="537" t="s">
        <v>2578</v>
      </c>
      <c r="C15" s="543" t="s">
        <v>2463</v>
      </c>
      <c r="D15" s="1450" t="s">
        <v>745</v>
      </c>
      <c r="E15" s="1451">
        <v>14750.5</v>
      </c>
      <c r="F15" s="1946">
        <v>42381</v>
      </c>
      <c r="G15" s="260">
        <v>14750.5</v>
      </c>
      <c r="H15" s="1772">
        <f t="shared" si="0"/>
        <v>0</v>
      </c>
      <c r="I15" s="700" t="s">
        <v>2353</v>
      </c>
    </row>
    <row r="16" spans="1:10" x14ac:dyDescent="0.25">
      <c r="A16" s="538">
        <v>42375</v>
      </c>
      <c r="B16" s="537" t="s">
        <v>2579</v>
      </c>
      <c r="C16" s="543" t="s">
        <v>2463</v>
      </c>
      <c r="D16" s="1450" t="s">
        <v>434</v>
      </c>
      <c r="E16" s="1451">
        <v>9487</v>
      </c>
      <c r="F16" s="1946">
        <v>42384</v>
      </c>
      <c r="G16" s="260">
        <v>9487</v>
      </c>
      <c r="H16" s="1772">
        <f t="shared" si="0"/>
        <v>0</v>
      </c>
      <c r="I16" s="700" t="s">
        <v>829</v>
      </c>
    </row>
    <row r="17" spans="1:9" s="32" customFormat="1" x14ac:dyDescent="0.25">
      <c r="A17" s="538">
        <v>42375</v>
      </c>
      <c r="B17" s="537" t="s">
        <v>2580</v>
      </c>
      <c r="C17" s="543" t="s">
        <v>2463</v>
      </c>
      <c r="D17" s="1450" t="s">
        <v>600</v>
      </c>
      <c r="E17" s="1451">
        <v>24231.5</v>
      </c>
      <c r="F17" s="1946">
        <v>42375</v>
      </c>
      <c r="G17" s="260">
        <v>24231.5</v>
      </c>
      <c r="H17" s="1772">
        <f t="shared" si="0"/>
        <v>0</v>
      </c>
      <c r="I17" s="700" t="s">
        <v>2353</v>
      </c>
    </row>
    <row r="18" spans="1:9" s="32" customFormat="1" x14ac:dyDescent="0.25">
      <c r="A18" s="538">
        <v>42376</v>
      </c>
      <c r="B18" s="537" t="s">
        <v>2581</v>
      </c>
      <c r="C18" s="543" t="s">
        <v>2463</v>
      </c>
      <c r="D18" s="1450" t="s">
        <v>2483</v>
      </c>
      <c r="E18" s="1451">
        <v>22440</v>
      </c>
      <c r="F18" s="1946">
        <v>42376</v>
      </c>
      <c r="G18" s="260">
        <v>22440</v>
      </c>
      <c r="H18" s="1772">
        <f t="shared" si="0"/>
        <v>0</v>
      </c>
      <c r="I18" s="700" t="s">
        <v>2353</v>
      </c>
    </row>
    <row r="19" spans="1:9" s="32" customFormat="1" x14ac:dyDescent="0.25">
      <c r="A19" s="538">
        <v>42377</v>
      </c>
      <c r="B19" s="537" t="s">
        <v>2582</v>
      </c>
      <c r="C19" s="543" t="s">
        <v>2463</v>
      </c>
      <c r="D19" s="1450" t="s">
        <v>600</v>
      </c>
      <c r="E19" s="1451">
        <v>46144.5</v>
      </c>
      <c r="F19" s="1946">
        <v>42377</v>
      </c>
      <c r="G19" s="260">
        <v>46144.5</v>
      </c>
      <c r="H19" s="1772">
        <f t="shared" si="0"/>
        <v>0</v>
      </c>
      <c r="I19" s="700" t="s">
        <v>2353</v>
      </c>
    </row>
    <row r="20" spans="1:9" s="32" customFormat="1" x14ac:dyDescent="0.25">
      <c r="A20" s="538">
        <v>42377</v>
      </c>
      <c r="B20" s="537" t="s">
        <v>2583</v>
      </c>
      <c r="C20" s="543" t="s">
        <v>2463</v>
      </c>
      <c r="D20" s="1450" t="s">
        <v>1806</v>
      </c>
      <c r="E20" s="1451">
        <v>23439</v>
      </c>
      <c r="F20" s="1946">
        <v>42377</v>
      </c>
      <c r="G20" s="260">
        <v>23439</v>
      </c>
      <c r="H20" s="1772">
        <f t="shared" si="0"/>
        <v>0</v>
      </c>
      <c r="I20" s="700" t="s">
        <v>2353</v>
      </c>
    </row>
    <row r="21" spans="1:9" s="32" customFormat="1" x14ac:dyDescent="0.25">
      <c r="A21" s="538">
        <v>42377</v>
      </c>
      <c r="B21" s="537" t="s">
        <v>2584</v>
      </c>
      <c r="C21" s="543" t="s">
        <v>2463</v>
      </c>
      <c r="D21" s="2105" t="s">
        <v>2249</v>
      </c>
      <c r="E21" s="2106">
        <v>0</v>
      </c>
      <c r="F21" s="1946"/>
      <c r="G21" s="260"/>
      <c r="H21" s="1772">
        <f t="shared" si="0"/>
        <v>0</v>
      </c>
      <c r="I21" s="700" t="s">
        <v>135</v>
      </c>
    </row>
    <row r="22" spans="1:9" s="32" customFormat="1" x14ac:dyDescent="0.25">
      <c r="A22" s="538">
        <v>42377</v>
      </c>
      <c r="B22" s="537" t="s">
        <v>774</v>
      </c>
      <c r="C22" s="543" t="s">
        <v>2463</v>
      </c>
      <c r="D22" s="1450" t="s">
        <v>745</v>
      </c>
      <c r="E22" s="1451">
        <v>17766</v>
      </c>
      <c r="F22" s="1946">
        <v>42385</v>
      </c>
      <c r="G22" s="260">
        <v>17766</v>
      </c>
      <c r="H22" s="1772">
        <f t="shared" si="0"/>
        <v>0</v>
      </c>
      <c r="I22" s="700" t="s">
        <v>2353</v>
      </c>
    </row>
    <row r="23" spans="1:9" s="32" customFormat="1" x14ac:dyDescent="0.25">
      <c r="A23" s="538">
        <v>42379</v>
      </c>
      <c r="B23" s="537" t="s">
        <v>2585</v>
      </c>
      <c r="C23" s="543" t="s">
        <v>2463</v>
      </c>
      <c r="D23" s="1450" t="s">
        <v>600</v>
      </c>
      <c r="E23" s="1451">
        <v>48090</v>
      </c>
      <c r="F23" s="1946">
        <v>42379</v>
      </c>
      <c r="G23" s="260">
        <v>48090</v>
      </c>
      <c r="H23" s="1772">
        <f t="shared" si="0"/>
        <v>0</v>
      </c>
      <c r="I23" s="700" t="s">
        <v>135</v>
      </c>
    </row>
    <row r="24" spans="1:9" s="32" customFormat="1" x14ac:dyDescent="0.25">
      <c r="A24" s="538">
        <v>42380</v>
      </c>
      <c r="B24" s="537" t="s">
        <v>2586</v>
      </c>
      <c r="C24" s="543" t="s">
        <v>2463</v>
      </c>
      <c r="D24" s="1450" t="s">
        <v>2249</v>
      </c>
      <c r="E24" s="1451">
        <v>0</v>
      </c>
      <c r="F24" s="1946"/>
      <c r="G24" s="260"/>
      <c r="H24" s="1772">
        <f t="shared" si="0"/>
        <v>0</v>
      </c>
      <c r="I24" s="700" t="s">
        <v>135</v>
      </c>
    </row>
    <row r="25" spans="1:9" s="32" customFormat="1" x14ac:dyDescent="0.25">
      <c r="A25" s="538">
        <v>42380</v>
      </c>
      <c r="B25" s="537" t="s">
        <v>2587</v>
      </c>
      <c r="C25" s="543" t="s">
        <v>2463</v>
      </c>
      <c r="D25" s="1450" t="s">
        <v>2483</v>
      </c>
      <c r="E25" s="1451">
        <v>26757</v>
      </c>
      <c r="F25" s="1946">
        <v>42380</v>
      </c>
      <c r="G25" s="260">
        <v>26757</v>
      </c>
      <c r="H25" s="1772">
        <f t="shared" si="0"/>
        <v>0</v>
      </c>
      <c r="I25" s="700" t="s">
        <v>2353</v>
      </c>
    </row>
    <row r="26" spans="1:9" s="32" customFormat="1" x14ac:dyDescent="0.25">
      <c r="A26" s="538">
        <v>42380</v>
      </c>
      <c r="B26" s="537" t="s">
        <v>2588</v>
      </c>
      <c r="C26" s="543" t="s">
        <v>2463</v>
      </c>
      <c r="D26" s="1450" t="s">
        <v>2620</v>
      </c>
      <c r="E26" s="1451">
        <v>81027</v>
      </c>
      <c r="F26" s="1946">
        <v>42380</v>
      </c>
      <c r="G26" s="260">
        <v>81027</v>
      </c>
      <c r="H26" s="1772">
        <f t="shared" si="0"/>
        <v>0</v>
      </c>
      <c r="I26" s="700" t="s">
        <v>2353</v>
      </c>
    </row>
    <row r="27" spans="1:9" s="32" customFormat="1" x14ac:dyDescent="0.25">
      <c r="A27" s="538">
        <v>42380</v>
      </c>
      <c r="B27" s="537" t="s">
        <v>2589</v>
      </c>
      <c r="C27" s="543" t="s">
        <v>2463</v>
      </c>
      <c r="D27" s="1450" t="s">
        <v>745</v>
      </c>
      <c r="E27" s="1451">
        <v>19294</v>
      </c>
      <c r="F27" s="1946">
        <v>42389</v>
      </c>
      <c r="G27" s="260">
        <v>19294</v>
      </c>
      <c r="H27" s="1772">
        <f t="shared" si="0"/>
        <v>0</v>
      </c>
      <c r="I27" s="700" t="s">
        <v>2353</v>
      </c>
    </row>
    <row r="28" spans="1:9" s="32" customFormat="1" x14ac:dyDescent="0.25">
      <c r="A28" s="538">
        <v>42380</v>
      </c>
      <c r="B28" s="537" t="s">
        <v>2590</v>
      </c>
      <c r="C28" s="543" t="s">
        <v>2463</v>
      </c>
      <c r="D28" s="1450" t="s">
        <v>600</v>
      </c>
      <c r="E28" s="1451">
        <v>25399</v>
      </c>
      <c r="F28" s="1946">
        <v>42380</v>
      </c>
      <c r="G28" s="260">
        <v>25399</v>
      </c>
      <c r="H28" s="1772">
        <f t="shared" si="0"/>
        <v>0</v>
      </c>
      <c r="I28" s="700" t="s">
        <v>2353</v>
      </c>
    </row>
    <row r="29" spans="1:9" s="32" customFormat="1" x14ac:dyDescent="0.25">
      <c r="A29" s="538">
        <v>42382</v>
      </c>
      <c r="B29" s="537" t="s">
        <v>2591</v>
      </c>
      <c r="C29" s="543" t="s">
        <v>2463</v>
      </c>
      <c r="D29" s="1450" t="s">
        <v>434</v>
      </c>
      <c r="E29" s="1451">
        <v>14142</v>
      </c>
      <c r="F29" s="1946">
        <v>42386</v>
      </c>
      <c r="G29" s="260">
        <v>14142</v>
      </c>
      <c r="H29" s="1772">
        <f>E29-G29</f>
        <v>0</v>
      </c>
      <c r="I29" s="700" t="s">
        <v>2353</v>
      </c>
    </row>
    <row r="30" spans="1:9" s="32" customFormat="1" x14ac:dyDescent="0.25">
      <c r="A30" s="538">
        <v>42382</v>
      </c>
      <c r="B30" s="537" t="s">
        <v>2592</v>
      </c>
      <c r="C30" s="543" t="s">
        <v>2463</v>
      </c>
      <c r="D30" s="1450" t="s">
        <v>600</v>
      </c>
      <c r="E30" s="1451">
        <v>52542</v>
      </c>
      <c r="F30" s="1946">
        <v>42382</v>
      </c>
      <c r="G30" s="260">
        <v>52542</v>
      </c>
      <c r="H30" s="1772">
        <f>E30-G30</f>
        <v>0</v>
      </c>
      <c r="I30" s="700" t="s">
        <v>2353</v>
      </c>
    </row>
    <row r="31" spans="1:9" s="32" customFormat="1" x14ac:dyDescent="0.25">
      <c r="A31" s="538">
        <v>42383</v>
      </c>
      <c r="B31" s="537" t="s">
        <v>2593</v>
      </c>
      <c r="C31" s="543" t="s">
        <v>2463</v>
      </c>
      <c r="D31" s="1450" t="s">
        <v>617</v>
      </c>
      <c r="E31" s="1451">
        <v>2491</v>
      </c>
      <c r="F31" s="1946">
        <v>42389</v>
      </c>
      <c r="G31" s="260">
        <v>2491</v>
      </c>
      <c r="H31" s="1772">
        <f>E31-G31</f>
        <v>0</v>
      </c>
      <c r="I31" s="700" t="s">
        <v>2621</v>
      </c>
    </row>
    <row r="32" spans="1:9" s="32" customFormat="1" x14ac:dyDescent="0.25">
      <c r="A32" s="538">
        <v>42383</v>
      </c>
      <c r="B32" s="537" t="s">
        <v>2594</v>
      </c>
      <c r="C32" s="543" t="s">
        <v>2463</v>
      </c>
      <c r="D32" s="1450" t="s">
        <v>600</v>
      </c>
      <c r="E32" s="1451">
        <v>47088</v>
      </c>
      <c r="F32" s="1946">
        <v>42383</v>
      </c>
      <c r="G32" s="260">
        <v>47088</v>
      </c>
      <c r="H32" s="1772">
        <f>E32-G32</f>
        <v>0</v>
      </c>
      <c r="I32" s="700" t="s">
        <v>2353</v>
      </c>
    </row>
    <row r="33" spans="1:9" s="32" customFormat="1" x14ac:dyDescent="0.25">
      <c r="A33" s="538">
        <v>42383</v>
      </c>
      <c r="B33" s="537" t="s">
        <v>2595</v>
      </c>
      <c r="C33" s="543" t="s">
        <v>2463</v>
      </c>
      <c r="D33" s="1450" t="s">
        <v>2483</v>
      </c>
      <c r="E33" s="1451">
        <v>24027.5</v>
      </c>
      <c r="F33" s="1946">
        <v>42383</v>
      </c>
      <c r="G33" s="260">
        <v>24027.5</v>
      </c>
      <c r="H33" s="1772">
        <f>E33-G33</f>
        <v>0</v>
      </c>
      <c r="I33" s="700" t="s">
        <v>2353</v>
      </c>
    </row>
    <row r="34" spans="1:9" s="32" customFormat="1" x14ac:dyDescent="0.25">
      <c r="A34" s="538">
        <v>42383</v>
      </c>
      <c r="B34" s="537" t="s">
        <v>2596</v>
      </c>
      <c r="C34" s="543" t="s">
        <v>2463</v>
      </c>
      <c r="D34" s="1450" t="s">
        <v>991</v>
      </c>
      <c r="E34" s="1451">
        <v>13938.5</v>
      </c>
      <c r="F34" s="1946">
        <v>42383</v>
      </c>
      <c r="G34" s="260">
        <v>13938.5</v>
      </c>
      <c r="H34" s="1772">
        <f t="shared" si="0"/>
        <v>0</v>
      </c>
      <c r="I34" s="700" t="s">
        <v>2353</v>
      </c>
    </row>
    <row r="35" spans="1:9" s="32" customFormat="1" x14ac:dyDescent="0.25">
      <c r="A35" s="538">
        <v>42384</v>
      </c>
      <c r="B35" s="537" t="s">
        <v>2597</v>
      </c>
      <c r="C35" s="543" t="s">
        <v>2463</v>
      </c>
      <c r="D35" s="1450" t="s">
        <v>2622</v>
      </c>
      <c r="E35" s="1451">
        <v>7378</v>
      </c>
      <c r="F35" s="1946">
        <v>42384</v>
      </c>
      <c r="G35" s="260">
        <v>7378</v>
      </c>
      <c r="H35" s="1772">
        <f t="shared" si="0"/>
        <v>0</v>
      </c>
      <c r="I35" s="700" t="s">
        <v>2353</v>
      </c>
    </row>
    <row r="36" spans="1:9" s="32" customFormat="1" x14ac:dyDescent="0.25">
      <c r="A36" s="538">
        <v>42384</v>
      </c>
      <c r="B36" s="537" t="s">
        <v>778</v>
      </c>
      <c r="C36" s="543" t="s">
        <v>2463</v>
      </c>
      <c r="D36" s="1450" t="s">
        <v>600</v>
      </c>
      <c r="E36" s="1451">
        <v>42422.5</v>
      </c>
      <c r="F36" s="1946">
        <v>42384</v>
      </c>
      <c r="G36" s="260">
        <v>42422.5</v>
      </c>
      <c r="H36" s="1772">
        <f t="shared" si="0"/>
        <v>0</v>
      </c>
      <c r="I36" s="700" t="s">
        <v>2353</v>
      </c>
    </row>
    <row r="37" spans="1:9" s="32" customFormat="1" x14ac:dyDescent="0.25">
      <c r="A37" s="538">
        <v>42384</v>
      </c>
      <c r="B37" s="537" t="s">
        <v>2598</v>
      </c>
      <c r="C37" s="543" t="s">
        <v>2463</v>
      </c>
      <c r="D37" s="1450" t="s">
        <v>745</v>
      </c>
      <c r="E37" s="1451">
        <v>20641.5</v>
      </c>
      <c r="F37" s="1946">
        <v>42399</v>
      </c>
      <c r="G37" s="260">
        <v>20641.5</v>
      </c>
      <c r="H37" s="1772">
        <f t="shared" si="0"/>
        <v>0</v>
      </c>
      <c r="I37" s="700" t="s">
        <v>2353</v>
      </c>
    </row>
    <row r="38" spans="1:9" s="32" customFormat="1" x14ac:dyDescent="0.25">
      <c r="A38" s="538">
        <v>42385</v>
      </c>
      <c r="B38" s="537" t="s">
        <v>2599</v>
      </c>
      <c r="C38" s="543" t="s">
        <v>2463</v>
      </c>
      <c r="D38" s="1450" t="s">
        <v>600</v>
      </c>
      <c r="E38" s="1451">
        <v>34039</v>
      </c>
      <c r="F38" s="1946">
        <v>42385</v>
      </c>
      <c r="G38" s="260">
        <v>34039</v>
      </c>
      <c r="H38" s="1772">
        <f t="shared" si="0"/>
        <v>0</v>
      </c>
      <c r="I38" s="700" t="s">
        <v>2353</v>
      </c>
    </row>
    <row r="39" spans="1:9" s="32" customFormat="1" x14ac:dyDescent="0.25">
      <c r="A39" s="538">
        <v>42387</v>
      </c>
      <c r="B39" s="537" t="s">
        <v>2600</v>
      </c>
      <c r="C39" s="543" t="s">
        <v>2463</v>
      </c>
      <c r="D39" s="1450" t="s">
        <v>2483</v>
      </c>
      <c r="E39" s="1451">
        <v>26625</v>
      </c>
      <c r="F39" s="1946">
        <v>42387</v>
      </c>
      <c r="G39" s="260">
        <v>26625</v>
      </c>
      <c r="H39" s="1772">
        <f t="shared" si="0"/>
        <v>0</v>
      </c>
      <c r="I39" s="700" t="s">
        <v>2353</v>
      </c>
    </row>
    <row r="40" spans="1:9" s="32" customFormat="1" x14ac:dyDescent="0.25">
      <c r="A40" s="538">
        <v>42387</v>
      </c>
      <c r="B40" s="537" t="s">
        <v>2601</v>
      </c>
      <c r="C40" s="543" t="s">
        <v>2463</v>
      </c>
      <c r="D40" s="1450" t="s">
        <v>2619</v>
      </c>
      <c r="E40" s="1451">
        <v>59003.5</v>
      </c>
      <c r="F40" s="1946">
        <v>42387</v>
      </c>
      <c r="G40" s="260">
        <v>59003.5</v>
      </c>
      <c r="H40" s="1772">
        <f t="shared" si="0"/>
        <v>0</v>
      </c>
      <c r="I40" s="700" t="s">
        <v>2353</v>
      </c>
    </row>
    <row r="41" spans="1:9" s="32" customFormat="1" x14ac:dyDescent="0.25">
      <c r="A41" s="538">
        <v>42387</v>
      </c>
      <c r="B41" s="537" t="s">
        <v>2602</v>
      </c>
      <c r="C41" s="543" t="s">
        <v>2463</v>
      </c>
      <c r="D41" s="1450" t="s">
        <v>1477</v>
      </c>
      <c r="E41" s="1451">
        <v>12372</v>
      </c>
      <c r="F41" s="1946">
        <v>42387</v>
      </c>
      <c r="G41" s="260">
        <v>12372</v>
      </c>
      <c r="H41" s="1772">
        <f t="shared" si="0"/>
        <v>0</v>
      </c>
      <c r="I41" s="700" t="s">
        <v>2353</v>
      </c>
    </row>
    <row r="42" spans="1:9" s="32" customFormat="1" x14ac:dyDescent="0.25">
      <c r="A42" s="538">
        <v>42388</v>
      </c>
      <c r="B42" s="537" t="s">
        <v>2603</v>
      </c>
      <c r="C42" s="543" t="s">
        <v>2463</v>
      </c>
      <c r="D42" s="1450" t="s">
        <v>600</v>
      </c>
      <c r="E42" s="1451">
        <v>26071</v>
      </c>
      <c r="F42" s="1946">
        <v>42388</v>
      </c>
      <c r="G42" s="260">
        <v>26071</v>
      </c>
      <c r="H42" s="1772">
        <f t="shared" si="0"/>
        <v>0</v>
      </c>
      <c r="I42" s="700" t="s">
        <v>2353</v>
      </c>
    </row>
    <row r="43" spans="1:9" s="32" customFormat="1" x14ac:dyDescent="0.25">
      <c r="A43" s="538">
        <v>42389</v>
      </c>
      <c r="B43" s="537" t="s">
        <v>2604</v>
      </c>
      <c r="C43" s="543" t="s">
        <v>2463</v>
      </c>
      <c r="D43" s="1450" t="s">
        <v>600</v>
      </c>
      <c r="E43" s="1451">
        <v>53734</v>
      </c>
      <c r="F43" s="1946">
        <v>42389</v>
      </c>
      <c r="G43" s="260">
        <v>53734</v>
      </c>
      <c r="H43" s="1772">
        <f t="shared" si="0"/>
        <v>0</v>
      </c>
      <c r="I43" s="700" t="s">
        <v>2353</v>
      </c>
    </row>
    <row r="44" spans="1:9" s="32" customFormat="1" x14ac:dyDescent="0.25">
      <c r="A44" s="538">
        <v>42389</v>
      </c>
      <c r="B44" s="537" t="s">
        <v>1799</v>
      </c>
      <c r="C44" s="543" t="s">
        <v>2463</v>
      </c>
      <c r="D44" s="1450" t="s">
        <v>434</v>
      </c>
      <c r="E44" s="1451">
        <v>14767</v>
      </c>
      <c r="F44" s="1946">
        <v>42396</v>
      </c>
      <c r="G44" s="260">
        <v>14767</v>
      </c>
      <c r="H44" s="1772">
        <f t="shared" si="0"/>
        <v>0</v>
      </c>
      <c r="I44" s="700" t="s">
        <v>821</v>
      </c>
    </row>
    <row r="45" spans="1:9" s="32" customFormat="1" x14ac:dyDescent="0.25">
      <c r="A45" s="538">
        <v>42390</v>
      </c>
      <c r="B45" s="537" t="s">
        <v>2605</v>
      </c>
      <c r="C45" s="543" t="s">
        <v>2463</v>
      </c>
      <c r="D45" s="1450" t="s">
        <v>600</v>
      </c>
      <c r="E45" s="1451">
        <v>27869</v>
      </c>
      <c r="F45" s="1946">
        <v>42390</v>
      </c>
      <c r="G45" s="260">
        <v>27869</v>
      </c>
      <c r="H45" s="1772">
        <f t="shared" si="0"/>
        <v>0</v>
      </c>
      <c r="I45" s="700" t="s">
        <v>2353</v>
      </c>
    </row>
    <row r="46" spans="1:9" s="32" customFormat="1" x14ac:dyDescent="0.25">
      <c r="A46" s="538">
        <v>42390</v>
      </c>
      <c r="B46" s="537" t="s">
        <v>2606</v>
      </c>
      <c r="C46" s="543" t="s">
        <v>2463</v>
      </c>
      <c r="D46" s="1450" t="s">
        <v>617</v>
      </c>
      <c r="E46" s="1451">
        <v>1325</v>
      </c>
      <c r="F46" s="1946">
        <v>42396</v>
      </c>
      <c r="G46" s="260">
        <v>1325</v>
      </c>
      <c r="H46" s="1772">
        <f t="shared" si="0"/>
        <v>0</v>
      </c>
      <c r="I46" s="700" t="s">
        <v>2353</v>
      </c>
    </row>
    <row r="47" spans="1:9" s="32" customFormat="1" x14ac:dyDescent="0.25">
      <c r="A47" s="538">
        <v>42390</v>
      </c>
      <c r="B47" s="537" t="s">
        <v>2607</v>
      </c>
      <c r="C47" s="543" t="s">
        <v>2463</v>
      </c>
      <c r="D47" s="1450" t="s">
        <v>2483</v>
      </c>
      <c r="E47" s="1451">
        <v>28333</v>
      </c>
      <c r="F47" s="1946">
        <v>42390</v>
      </c>
      <c r="G47" s="260">
        <v>28333</v>
      </c>
      <c r="H47" s="1772">
        <f t="shared" si="0"/>
        <v>0</v>
      </c>
      <c r="I47" s="700" t="s">
        <v>2353</v>
      </c>
    </row>
    <row r="48" spans="1:9" s="32" customFormat="1" x14ac:dyDescent="0.25">
      <c r="A48" s="538">
        <v>42390</v>
      </c>
      <c r="B48" s="537" t="s">
        <v>2608</v>
      </c>
      <c r="C48" s="543" t="s">
        <v>2463</v>
      </c>
      <c r="D48" s="1450" t="s">
        <v>2483</v>
      </c>
      <c r="E48" s="1451">
        <v>29116</v>
      </c>
      <c r="F48" s="1946">
        <v>42390</v>
      </c>
      <c r="G48" s="260">
        <v>29116</v>
      </c>
      <c r="H48" s="1772">
        <f t="shared" si="0"/>
        <v>0</v>
      </c>
      <c r="I48" s="700" t="s">
        <v>2353</v>
      </c>
    </row>
    <row r="49" spans="1:10" x14ac:dyDescent="0.25">
      <c r="A49" s="538">
        <v>42391</v>
      </c>
      <c r="B49" s="537" t="s">
        <v>2609</v>
      </c>
      <c r="C49" s="543" t="s">
        <v>2463</v>
      </c>
      <c r="D49" s="1450" t="s">
        <v>2623</v>
      </c>
      <c r="E49" s="1451">
        <v>29293.5</v>
      </c>
      <c r="F49" s="1946">
        <v>42392</v>
      </c>
      <c r="G49" s="260">
        <v>20293.5</v>
      </c>
      <c r="H49" s="1772">
        <f t="shared" si="0"/>
        <v>9000</v>
      </c>
      <c r="I49" s="700" t="s">
        <v>2353</v>
      </c>
      <c r="J49" s="32"/>
    </row>
    <row r="50" spans="1:10" x14ac:dyDescent="0.25">
      <c r="A50" s="538">
        <v>42391</v>
      </c>
      <c r="B50" s="537" t="s">
        <v>1800</v>
      </c>
      <c r="C50" s="543" t="s">
        <v>2463</v>
      </c>
      <c r="D50" s="1450" t="s">
        <v>600</v>
      </c>
      <c r="E50" s="1451">
        <v>86848</v>
      </c>
      <c r="F50" s="1946">
        <v>42391</v>
      </c>
      <c r="G50" s="260">
        <v>86848</v>
      </c>
      <c r="H50" s="1772">
        <f t="shared" si="0"/>
        <v>0</v>
      </c>
      <c r="I50" s="700" t="s">
        <v>2353</v>
      </c>
      <c r="J50" s="32"/>
    </row>
    <row r="51" spans="1:10" x14ac:dyDescent="0.25">
      <c r="A51" s="538">
        <v>42393</v>
      </c>
      <c r="B51" s="537" t="s">
        <v>2610</v>
      </c>
      <c r="C51" s="543" t="s">
        <v>2463</v>
      </c>
      <c r="D51" s="1450" t="s">
        <v>2619</v>
      </c>
      <c r="E51" s="1451">
        <v>56208.5</v>
      </c>
      <c r="F51" s="1946">
        <v>42393</v>
      </c>
      <c r="G51" s="260">
        <v>56208.5</v>
      </c>
      <c r="H51" s="1772">
        <f t="shared" si="0"/>
        <v>0</v>
      </c>
      <c r="I51" s="700" t="s">
        <v>2353</v>
      </c>
      <c r="J51" s="32"/>
    </row>
    <row r="52" spans="1:10" x14ac:dyDescent="0.25">
      <c r="A52" s="538">
        <v>42394</v>
      </c>
      <c r="B52" s="537" t="s">
        <v>2611</v>
      </c>
      <c r="C52" s="543" t="s">
        <v>2463</v>
      </c>
      <c r="D52" s="1450" t="s">
        <v>2619</v>
      </c>
      <c r="E52" s="1451">
        <v>84363</v>
      </c>
      <c r="F52" s="1946">
        <v>42394</v>
      </c>
      <c r="G52" s="260">
        <v>84363</v>
      </c>
      <c r="H52" s="1772">
        <f t="shared" si="0"/>
        <v>0</v>
      </c>
      <c r="I52" s="700" t="s">
        <v>2353</v>
      </c>
      <c r="J52" s="32"/>
    </row>
    <row r="53" spans="1:10" x14ac:dyDescent="0.25">
      <c r="A53" s="538">
        <v>42394</v>
      </c>
      <c r="B53" s="537" t="s">
        <v>2612</v>
      </c>
      <c r="C53" s="543" t="s">
        <v>2463</v>
      </c>
      <c r="D53" s="1450" t="s">
        <v>1477</v>
      </c>
      <c r="E53" s="1451">
        <v>20142</v>
      </c>
      <c r="F53" s="1946">
        <v>42394</v>
      </c>
      <c r="G53" s="260">
        <v>20142</v>
      </c>
      <c r="H53" s="1772">
        <f t="shared" si="0"/>
        <v>0</v>
      </c>
      <c r="I53" s="700" t="s">
        <v>2353</v>
      </c>
      <c r="J53" s="32"/>
    </row>
    <row r="54" spans="1:10" x14ac:dyDescent="0.25">
      <c r="A54" s="538">
        <v>42394</v>
      </c>
      <c r="B54" s="537" t="s">
        <v>2613</v>
      </c>
      <c r="C54" s="543" t="s">
        <v>2463</v>
      </c>
      <c r="D54" s="1450" t="s">
        <v>2483</v>
      </c>
      <c r="E54" s="1451">
        <v>30039</v>
      </c>
      <c r="F54" s="1946">
        <v>42394</v>
      </c>
      <c r="G54" s="260">
        <v>30039</v>
      </c>
      <c r="H54" s="1772">
        <f t="shared" si="0"/>
        <v>0</v>
      </c>
      <c r="I54" s="700" t="s">
        <v>2353</v>
      </c>
      <c r="J54" s="32"/>
    </row>
    <row r="55" spans="1:10" x14ac:dyDescent="0.25">
      <c r="A55" s="538">
        <v>42397</v>
      </c>
      <c r="B55" s="537" t="s">
        <v>2614</v>
      </c>
      <c r="C55" s="543" t="s">
        <v>2463</v>
      </c>
      <c r="D55" s="1450" t="s">
        <v>600</v>
      </c>
      <c r="E55" s="1451">
        <v>33947</v>
      </c>
      <c r="F55" s="1946">
        <v>42397</v>
      </c>
      <c r="G55" s="260">
        <v>33947</v>
      </c>
      <c r="H55" s="1772">
        <f t="shared" si="0"/>
        <v>0</v>
      </c>
      <c r="I55" s="700" t="s">
        <v>2353</v>
      </c>
      <c r="J55" s="32"/>
    </row>
    <row r="56" spans="1:10" x14ac:dyDescent="0.25">
      <c r="A56" s="538">
        <v>42397</v>
      </c>
      <c r="B56" s="537" t="s">
        <v>782</v>
      </c>
      <c r="C56" s="543" t="s">
        <v>2463</v>
      </c>
      <c r="D56" s="1450" t="s">
        <v>617</v>
      </c>
      <c r="E56" s="1451">
        <v>1275.5</v>
      </c>
      <c r="F56" s="1946"/>
      <c r="G56" s="260"/>
      <c r="H56" s="1772">
        <f t="shared" si="0"/>
        <v>1275.5</v>
      </c>
      <c r="I56" s="700" t="s">
        <v>2621</v>
      </c>
      <c r="J56" s="32"/>
    </row>
    <row r="57" spans="1:10" x14ac:dyDescent="0.25">
      <c r="A57" s="538">
        <v>42397</v>
      </c>
      <c r="B57" s="537" t="s">
        <v>2615</v>
      </c>
      <c r="C57" s="543" t="s">
        <v>2463</v>
      </c>
      <c r="D57" s="1450" t="s">
        <v>745</v>
      </c>
      <c r="E57" s="1451">
        <v>15838</v>
      </c>
      <c r="F57" s="1946">
        <v>42400</v>
      </c>
      <c r="G57" s="260">
        <v>15838</v>
      </c>
      <c r="H57" s="1772">
        <f t="shared" si="0"/>
        <v>0</v>
      </c>
      <c r="I57" s="700" t="s">
        <v>2353</v>
      </c>
      <c r="J57" s="32"/>
    </row>
    <row r="58" spans="1:10" x14ac:dyDescent="0.25">
      <c r="A58" s="538">
        <v>42398</v>
      </c>
      <c r="B58" s="537" t="s">
        <v>2616</v>
      </c>
      <c r="C58" s="543" t="s">
        <v>2463</v>
      </c>
      <c r="D58" s="1450" t="s">
        <v>2483</v>
      </c>
      <c r="E58" s="1451">
        <v>25704</v>
      </c>
      <c r="F58" s="1946">
        <v>42398</v>
      </c>
      <c r="G58" s="260">
        <v>25704</v>
      </c>
      <c r="H58" s="1772">
        <f t="shared" si="0"/>
        <v>0</v>
      </c>
      <c r="I58" s="700" t="s">
        <v>2353</v>
      </c>
      <c r="J58" s="32"/>
    </row>
    <row r="59" spans="1:10" x14ac:dyDescent="0.25">
      <c r="A59" s="538">
        <v>42399</v>
      </c>
      <c r="B59" s="537" t="s">
        <v>2617</v>
      </c>
      <c r="C59" s="543" t="s">
        <v>2463</v>
      </c>
      <c r="D59" s="1450" t="s">
        <v>434</v>
      </c>
      <c r="E59" s="1451">
        <v>9440</v>
      </c>
      <c r="F59" s="1946"/>
      <c r="G59" s="260"/>
      <c r="H59" s="1772">
        <f t="shared" si="0"/>
        <v>9440</v>
      </c>
      <c r="I59" s="700" t="s">
        <v>2353</v>
      </c>
      <c r="J59" s="32"/>
    </row>
    <row r="60" spans="1:10" x14ac:dyDescent="0.25">
      <c r="A60" s="538">
        <v>42399</v>
      </c>
      <c r="B60" s="537" t="s">
        <v>2618</v>
      </c>
      <c r="C60" s="543" t="s">
        <v>2463</v>
      </c>
      <c r="D60" s="1450" t="s">
        <v>745</v>
      </c>
      <c r="E60" s="1451">
        <v>18314</v>
      </c>
      <c r="F60" s="1946"/>
      <c r="G60" s="260"/>
      <c r="H60" s="1772">
        <f t="shared" si="0"/>
        <v>18314</v>
      </c>
      <c r="I60" s="700" t="s">
        <v>2353</v>
      </c>
      <c r="J60" s="32"/>
    </row>
    <row r="61" spans="1:10" x14ac:dyDescent="0.25">
      <c r="A61" s="538">
        <v>42399</v>
      </c>
      <c r="B61" s="537" t="s">
        <v>783</v>
      </c>
      <c r="C61" s="543" t="s">
        <v>2463</v>
      </c>
      <c r="D61" s="1450" t="s">
        <v>1477</v>
      </c>
      <c r="E61" s="1451">
        <v>20067</v>
      </c>
      <c r="F61" s="1946">
        <v>42399</v>
      </c>
      <c r="G61" s="260">
        <v>20067</v>
      </c>
      <c r="H61" s="1772">
        <f t="shared" si="0"/>
        <v>0</v>
      </c>
      <c r="I61" s="700" t="s">
        <v>2353</v>
      </c>
      <c r="J61" s="32"/>
    </row>
    <row r="62" spans="1:10" x14ac:dyDescent="0.25">
      <c r="A62" s="538"/>
      <c r="B62" s="537"/>
      <c r="C62" s="543"/>
      <c r="D62" s="243" t="s">
        <v>506</v>
      </c>
      <c r="E62" s="260"/>
      <c r="F62" s="399"/>
      <c r="G62" s="260"/>
      <c r="H62" s="1772">
        <f t="shared" ref="H62:H63" si="1">E62-G62</f>
        <v>0</v>
      </c>
      <c r="J62" s="32"/>
    </row>
    <row r="63" spans="1:10" x14ac:dyDescent="0.25">
      <c r="A63" s="538"/>
      <c r="B63" s="586"/>
      <c r="C63" s="1390"/>
      <c r="D63" s="243" t="s">
        <v>506</v>
      </c>
      <c r="E63" s="260"/>
      <c r="F63" s="399"/>
      <c r="G63" s="260"/>
      <c r="H63" s="1772">
        <f t="shared" si="1"/>
        <v>0</v>
      </c>
      <c r="I63" s="243"/>
      <c r="J63" s="32"/>
    </row>
    <row r="64" spans="1:10" ht="15.75" thickBot="1" x14ac:dyDescent="0.3">
      <c r="A64" s="320"/>
      <c r="B64" s="2109"/>
      <c r="C64" s="2109"/>
      <c r="D64" s="243"/>
      <c r="E64" s="461"/>
      <c r="F64" s="1948"/>
      <c r="G64" s="461"/>
      <c r="H64" s="2146">
        <f t="shared" ref="H64" si="2">E64-G64</f>
        <v>0</v>
      </c>
      <c r="I64" s="243"/>
      <c r="J64" s="32"/>
    </row>
    <row r="65" spans="1:10" ht="15.75" thickTop="1" x14ac:dyDescent="0.25">
      <c r="A65" s="1435"/>
      <c r="B65" s="452"/>
      <c r="C65" s="452"/>
      <c r="D65" s="1436"/>
      <c r="E65" s="58">
        <f>SUM(E4:E64)</f>
        <v>1616539.5</v>
      </c>
      <c r="F65" s="1949"/>
      <c r="G65" s="58">
        <f>SUM(G4:G64)</f>
        <v>1566601</v>
      </c>
      <c r="H65" s="2147"/>
      <c r="I65" s="243"/>
      <c r="J65" s="32"/>
    </row>
    <row r="66" spans="1:10" x14ac:dyDescent="0.25">
      <c r="A66" s="1435"/>
      <c r="B66" s="452" t="s">
        <v>61</v>
      </c>
      <c r="C66" s="452"/>
      <c r="D66" s="1438"/>
      <c r="E66" s="58"/>
      <c r="F66" s="1949"/>
      <c r="G66" s="58"/>
      <c r="H66" s="2147"/>
      <c r="I66" s="243"/>
      <c r="J66" s="32"/>
    </row>
    <row r="67" spans="1:10" x14ac:dyDescent="0.25">
      <c r="A67" s="1435"/>
      <c r="B67" s="452"/>
      <c r="C67" s="452"/>
      <c r="D67" s="1438"/>
      <c r="E67" s="452"/>
      <c r="F67" s="1949"/>
      <c r="G67" s="452"/>
      <c r="H67" s="2147"/>
      <c r="I67" s="243"/>
      <c r="J67" s="32"/>
    </row>
    <row r="68" spans="1:10" x14ac:dyDescent="0.25">
      <c r="A68" s="1435"/>
      <c r="B68" s="452"/>
      <c r="C68" s="452"/>
      <c r="D68" s="1439"/>
      <c r="E68" s="452"/>
      <c r="F68" s="1949"/>
      <c r="G68" s="452"/>
      <c r="H68" s="2147"/>
      <c r="I68" s="243"/>
      <c r="J68" s="32"/>
    </row>
    <row r="69" spans="1:10" x14ac:dyDescent="0.25">
      <c r="A69" s="1435"/>
      <c r="B69" s="452"/>
      <c r="C69" s="452"/>
      <c r="D69" s="1438"/>
      <c r="E69" s="452"/>
      <c r="F69" s="1949"/>
      <c r="G69" s="452"/>
      <c r="H69" s="2147"/>
      <c r="I69" s="243"/>
      <c r="J69" s="32"/>
    </row>
    <row r="70" spans="1:10" ht="30" x14ac:dyDescent="0.25">
      <c r="A70" s="1435"/>
      <c r="B70" s="452"/>
      <c r="C70" s="452"/>
      <c r="D70" s="1438"/>
      <c r="E70" s="1440" t="s">
        <v>50</v>
      </c>
      <c r="F70" s="1949"/>
      <c r="G70" s="1441" t="s">
        <v>51</v>
      </c>
      <c r="H70" s="2147"/>
      <c r="I70" s="243"/>
      <c r="J70" s="32"/>
    </row>
    <row r="71" spans="1:10" x14ac:dyDescent="0.25">
      <c r="A71" s="1435"/>
      <c r="B71" s="452"/>
      <c r="C71" s="452"/>
      <c r="D71" s="1438"/>
      <c r="E71" s="1440"/>
      <c r="F71" s="1949"/>
      <c r="G71" s="1441"/>
      <c r="H71" s="2147"/>
      <c r="I71" s="243"/>
      <c r="J71" s="32"/>
    </row>
    <row r="72" spans="1:10" x14ac:dyDescent="0.25">
      <c r="A72" s="1435"/>
      <c r="B72" s="452"/>
      <c r="C72" s="452"/>
      <c r="D72" s="1438"/>
      <c r="E72" s="1440"/>
      <c r="F72" s="1949"/>
      <c r="G72" s="1441"/>
      <c r="H72" s="2147"/>
      <c r="I72" s="243"/>
      <c r="J72" s="32"/>
    </row>
    <row r="73" spans="1:10" x14ac:dyDescent="0.25">
      <c r="A73" s="1435"/>
      <c r="B73" s="452"/>
      <c r="C73" s="452"/>
      <c r="D73" s="1438"/>
      <c r="E73" s="1440"/>
      <c r="F73" s="1949"/>
      <c r="G73" s="1441"/>
      <c r="H73" s="2147"/>
      <c r="I73" s="243"/>
      <c r="J73" s="32"/>
    </row>
    <row r="74" spans="1:10" ht="21" x14ac:dyDescent="0.35">
      <c r="A74" s="1435"/>
      <c r="B74" s="452"/>
      <c r="C74" s="452"/>
      <c r="D74" s="452"/>
      <c r="E74" s="2273">
        <f>E65-G65</f>
        <v>49938.5</v>
      </c>
      <c r="F74" s="2274"/>
      <c r="G74" s="2275"/>
      <c r="H74" s="2147"/>
      <c r="I74" s="243"/>
      <c r="J74" s="32"/>
    </row>
    <row r="75" spans="1:10" x14ac:dyDescent="0.25">
      <c r="A75" s="1435"/>
      <c r="B75" s="452"/>
      <c r="C75" s="452"/>
      <c r="D75" s="452"/>
      <c r="E75" s="452"/>
      <c r="F75" s="1949"/>
      <c r="G75" s="452"/>
      <c r="H75" s="2147"/>
      <c r="I75" s="243"/>
      <c r="J75" s="32"/>
    </row>
    <row r="76" spans="1:10" ht="18.75" x14ac:dyDescent="0.3">
      <c r="A76" s="1435"/>
      <c r="B76" s="452"/>
      <c r="C76" s="452"/>
      <c r="D76" s="452"/>
      <c r="E76" s="2276" t="s">
        <v>53</v>
      </c>
      <c r="F76" s="2276"/>
      <c r="G76" s="2276"/>
      <c r="H76" s="2147"/>
      <c r="I76" s="243"/>
      <c r="J76" s="32"/>
    </row>
    <row r="77" spans="1:10" x14ac:dyDescent="0.25">
      <c r="A77" s="1435"/>
      <c r="B77" s="452"/>
      <c r="C77" s="452"/>
      <c r="D77" s="452"/>
      <c r="E77" s="452"/>
      <c r="F77" s="1949"/>
      <c r="G77" s="452"/>
      <c r="H77" s="2147"/>
      <c r="I77" s="243"/>
      <c r="J77" s="32"/>
    </row>
    <row r="78" spans="1:10" x14ac:dyDescent="0.25">
      <c r="A78" s="1435"/>
      <c r="B78" s="452"/>
      <c r="C78" s="452"/>
      <c r="D78" s="452"/>
      <c r="E78" s="452"/>
      <c r="F78" s="1949"/>
      <c r="G78" s="452"/>
      <c r="H78" s="2147"/>
      <c r="I78" s="243"/>
      <c r="J78" s="32"/>
    </row>
    <row r="79" spans="1:10" x14ac:dyDescent="0.25">
      <c r="A79" s="320"/>
      <c r="B79" s="243"/>
      <c r="C79" s="243"/>
      <c r="D79" s="243"/>
      <c r="E79" s="243"/>
      <c r="F79" s="530"/>
      <c r="G79" s="243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  <row r="101" spans="1:10" x14ac:dyDescent="0.25">
      <c r="A101" s="320"/>
      <c r="B101" s="243"/>
      <c r="C101" s="243"/>
      <c r="D101" s="243"/>
      <c r="E101" s="243"/>
      <c r="F101" s="530"/>
      <c r="G101" s="243"/>
      <c r="I101" s="243"/>
      <c r="J101" s="32"/>
    </row>
    <row r="102" spans="1:10" x14ac:dyDescent="0.25">
      <c r="A102" s="320"/>
      <c r="B102" s="243"/>
      <c r="C102" s="243"/>
      <c r="D102" s="243"/>
      <c r="E102" s="243"/>
      <c r="F102" s="530"/>
      <c r="G102" s="243"/>
      <c r="I102" s="243"/>
      <c r="J102" s="32"/>
    </row>
    <row r="103" spans="1:10" x14ac:dyDescent="0.25">
      <c r="A103" s="320"/>
      <c r="B103" s="243"/>
      <c r="C103" s="243"/>
      <c r="D103" s="243"/>
      <c r="E103" s="243"/>
      <c r="F103" s="530"/>
      <c r="G103" s="243"/>
      <c r="I103" s="243"/>
      <c r="J103" s="32"/>
    </row>
    <row r="104" spans="1:10" x14ac:dyDescent="0.25">
      <c r="A104" s="320"/>
      <c r="B104" s="243"/>
      <c r="C104" s="243"/>
      <c r="D104" s="243"/>
      <c r="E104" s="243"/>
      <c r="F104" s="530"/>
      <c r="G104" s="243"/>
      <c r="I104" s="243"/>
      <c r="J104" s="32"/>
    </row>
    <row r="105" spans="1:10" x14ac:dyDescent="0.25">
      <c r="A105" s="320"/>
      <c r="B105" s="243"/>
      <c r="C105" s="243"/>
      <c r="D105" s="243"/>
      <c r="E105" s="243"/>
      <c r="F105" s="530"/>
      <c r="G105" s="243"/>
      <c r="I105" s="243"/>
      <c r="J105" s="32"/>
    </row>
    <row r="106" spans="1:10" x14ac:dyDescent="0.25">
      <c r="A106" s="320"/>
      <c r="B106" s="243"/>
      <c r="C106" s="243"/>
      <c r="D106" s="243"/>
      <c r="E106" s="243"/>
      <c r="F106" s="530"/>
      <c r="G106" s="243"/>
      <c r="I106" s="243"/>
      <c r="J106" s="32"/>
    </row>
    <row r="107" spans="1:10" x14ac:dyDescent="0.25">
      <c r="A107" s="320"/>
      <c r="B107" s="243"/>
      <c r="C107" s="243"/>
      <c r="D107" s="243"/>
      <c r="E107" s="243"/>
      <c r="F107" s="530"/>
      <c r="G107" s="243"/>
      <c r="I107" s="243"/>
      <c r="J107" s="32"/>
    </row>
    <row r="108" spans="1:10" x14ac:dyDescent="0.25">
      <c r="A108" s="320"/>
      <c r="B108" s="243"/>
      <c r="C108" s="243"/>
      <c r="D108" s="243"/>
      <c r="E108" s="243"/>
      <c r="F108" s="530"/>
      <c r="G108" s="243"/>
      <c r="I108" s="243"/>
      <c r="J108" s="32"/>
    </row>
    <row r="109" spans="1:10" x14ac:dyDescent="0.25">
      <c r="A109" s="320"/>
      <c r="B109" s="243"/>
      <c r="C109" s="243"/>
      <c r="D109" s="243"/>
      <c r="E109" s="243"/>
      <c r="F109" s="530"/>
      <c r="G109" s="243"/>
      <c r="I109" s="243"/>
      <c r="J109" s="32"/>
    </row>
    <row r="110" spans="1:10" x14ac:dyDescent="0.25">
      <c r="A110" s="320"/>
      <c r="B110" s="243"/>
      <c r="C110" s="243"/>
      <c r="D110" s="243"/>
      <c r="E110" s="243"/>
      <c r="F110" s="530"/>
      <c r="G110" s="243"/>
      <c r="I110" s="243"/>
      <c r="J110" s="32"/>
    </row>
    <row r="111" spans="1:10" x14ac:dyDescent="0.25">
      <c r="A111" s="320"/>
      <c r="B111" s="243"/>
      <c r="C111" s="243"/>
      <c r="D111" s="243"/>
      <c r="E111" s="243"/>
      <c r="F111" s="530"/>
      <c r="G111" s="243"/>
      <c r="I111" s="243"/>
      <c r="J111" s="32"/>
    </row>
    <row r="112" spans="1:10" x14ac:dyDescent="0.25">
      <c r="A112" s="320"/>
      <c r="B112" s="243"/>
      <c r="C112" s="243"/>
      <c r="D112" s="243"/>
      <c r="E112" s="243"/>
      <c r="F112" s="530"/>
      <c r="G112" s="243"/>
      <c r="I112" s="243"/>
      <c r="J112" s="32"/>
    </row>
    <row r="113" spans="1:10" x14ac:dyDescent="0.25">
      <c r="A113" s="320"/>
      <c r="B113" s="243"/>
      <c r="C113" s="243"/>
      <c r="D113" s="243"/>
      <c r="E113" s="243"/>
      <c r="F113" s="530"/>
      <c r="G113" s="243"/>
      <c r="I113" s="243"/>
      <c r="J113" s="32"/>
    </row>
    <row r="114" spans="1:10" x14ac:dyDescent="0.25">
      <c r="A114" s="320"/>
      <c r="B114" s="243"/>
      <c r="C114" s="243"/>
      <c r="D114" s="243"/>
      <c r="E114" s="243"/>
      <c r="F114" s="530"/>
      <c r="G114" s="243"/>
      <c r="I114" s="243"/>
      <c r="J114" s="32"/>
    </row>
    <row r="115" spans="1:10" x14ac:dyDescent="0.25">
      <c r="A115" s="320"/>
      <c r="B115" s="243"/>
      <c r="C115" s="243"/>
      <c r="D115" s="243"/>
      <c r="E115" s="243"/>
      <c r="F115" s="530"/>
      <c r="G115" s="243"/>
      <c r="I115" s="243"/>
      <c r="J115" s="32"/>
    </row>
    <row r="116" spans="1:10" x14ac:dyDescent="0.25">
      <c r="A116" s="320"/>
      <c r="B116" s="243"/>
      <c r="C116" s="243"/>
      <c r="D116" s="243"/>
      <c r="E116" s="243"/>
      <c r="F116" s="530"/>
      <c r="G116" s="243"/>
      <c r="I116" s="243"/>
      <c r="J116" s="32"/>
    </row>
    <row r="117" spans="1:10" x14ac:dyDescent="0.25">
      <c r="A117" s="320"/>
      <c r="B117" s="243"/>
      <c r="C117" s="243"/>
      <c r="D117" s="243"/>
      <c r="E117" s="243"/>
      <c r="F117" s="530"/>
      <c r="G117" s="243"/>
      <c r="I117" s="243"/>
      <c r="J117" s="32"/>
    </row>
    <row r="118" spans="1:10" x14ac:dyDescent="0.25">
      <c r="A118" s="320"/>
      <c r="B118" s="243"/>
      <c r="C118" s="243"/>
      <c r="D118" s="243"/>
      <c r="E118" s="243"/>
      <c r="F118" s="530"/>
      <c r="G118" s="243"/>
      <c r="I118" s="243"/>
      <c r="J118" s="32"/>
    </row>
    <row r="119" spans="1:10" x14ac:dyDescent="0.25">
      <c r="A119" s="320"/>
      <c r="B119" s="243"/>
      <c r="C119" s="243"/>
      <c r="D119" s="243"/>
      <c r="E119" s="243"/>
      <c r="F119" s="530"/>
      <c r="G119" s="243"/>
      <c r="I119" s="243"/>
      <c r="J119" s="32"/>
    </row>
    <row r="120" spans="1:10" x14ac:dyDescent="0.25">
      <c r="A120" s="320"/>
      <c r="B120" s="243"/>
      <c r="C120" s="243"/>
      <c r="D120" s="243"/>
      <c r="E120" s="243"/>
      <c r="F120" s="530"/>
      <c r="G120" s="243"/>
      <c r="I120" s="243"/>
      <c r="J120" s="32"/>
    </row>
    <row r="121" spans="1:10" x14ac:dyDescent="0.25">
      <c r="A121" s="320"/>
      <c r="B121" s="243"/>
      <c r="C121" s="243"/>
      <c r="D121" s="243"/>
      <c r="E121" s="243"/>
      <c r="F121" s="530"/>
      <c r="G121" s="243"/>
      <c r="I121" s="243"/>
      <c r="J121" s="32"/>
    </row>
    <row r="122" spans="1:10" x14ac:dyDescent="0.25">
      <c r="A122" s="320"/>
      <c r="B122" s="243"/>
      <c r="C122" s="243"/>
      <c r="D122" s="243"/>
      <c r="E122" s="243"/>
      <c r="F122" s="530"/>
      <c r="G122" s="243"/>
      <c r="I122" s="243"/>
      <c r="J122" s="32"/>
    </row>
  </sheetData>
  <sortState ref="A29:I33">
    <sortCondition ref="B29:B33"/>
  </sortState>
  <mergeCells count="4">
    <mergeCell ref="E74:G74"/>
    <mergeCell ref="E76:G76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K8" sqref="K8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5" bestFit="1" customWidth="1"/>
    <col min="4" max="4" width="12.7109375" style="1754" bestFit="1" customWidth="1"/>
    <col min="5" max="5" width="11.42578125" style="1754"/>
    <col min="6" max="6" width="12.7109375" style="1754" bestFit="1" customWidth="1"/>
    <col min="7" max="7" width="8.5703125" style="1754" customWidth="1"/>
    <col min="8" max="9" width="11.42578125" style="2"/>
    <col min="10" max="10" width="12.28515625" style="1754" customWidth="1"/>
    <col min="11" max="11" width="12.7109375" style="1754" bestFit="1" customWidth="1"/>
    <col min="12" max="13" width="11.42578125" style="1754"/>
    <col min="14" max="14" width="8.5703125" style="1754" customWidth="1"/>
    <col min="15" max="15" width="11.42578125" style="420" customWidth="1"/>
    <col min="16" max="16" width="11.42578125" style="1754" customWidth="1"/>
    <col min="17" max="17" width="11.42578125" style="3" customWidth="1"/>
    <col min="18" max="18" width="11.42578125" style="420" customWidth="1"/>
    <col min="19" max="20" width="11.42578125" style="1754" customWidth="1"/>
    <col min="21" max="21" width="6.5703125" style="1754" customWidth="1"/>
    <col min="22" max="22" width="11.42578125" style="342" customWidth="1"/>
    <col min="23" max="27" width="11.42578125" style="1754" customWidth="1"/>
    <col min="28" max="28" width="6.5703125" style="1754" customWidth="1"/>
    <col min="29" max="33" width="11.42578125" style="1754" customWidth="1"/>
    <col min="34" max="34" width="11.85546875" style="1754" bestFit="1" customWidth="1"/>
    <col min="35" max="35" width="6.5703125" style="1754" customWidth="1"/>
    <col min="36" max="36" width="11.42578125" style="420" customWidth="1"/>
    <col min="37" max="41" width="11.42578125" style="1754" customWidth="1"/>
    <col min="42" max="42" width="6.5703125" style="1754" customWidth="1"/>
    <col min="43" max="48" width="11.42578125" style="1754" customWidth="1"/>
    <col min="49" max="49" width="6.5703125" style="1754" customWidth="1"/>
    <col min="50" max="55" width="11.42578125" style="1754" customWidth="1"/>
    <col min="56" max="56" width="8" style="1754" customWidth="1"/>
    <col min="57" max="62" width="11.42578125" style="1754" customWidth="1"/>
    <col min="63" max="63" width="8" style="1754" customWidth="1"/>
    <col min="64" max="69" width="11.42578125" style="1754" customWidth="1"/>
    <col min="70" max="70" width="8.5703125" style="1754" bestFit="1" customWidth="1"/>
    <col min="71" max="71" width="10.42578125" style="1754" customWidth="1"/>
    <col min="72" max="72" width="12.5703125" style="1754" bestFit="1" customWidth="1"/>
    <col min="73" max="73" width="12" style="1754" customWidth="1"/>
    <col min="74" max="74" width="9.42578125" style="1754" bestFit="1" customWidth="1"/>
    <col min="75" max="75" width="11.28515625" style="1754" customWidth="1"/>
    <col min="76" max="76" width="12.28515625" style="1754" customWidth="1"/>
    <col min="77" max="78" width="8.5703125" style="1754" customWidth="1"/>
    <col min="79" max="79" width="8.85546875" style="1754" customWidth="1"/>
    <col min="80" max="80" width="8.42578125" style="1754" customWidth="1"/>
    <col min="81" max="81" width="11.42578125" style="1754" customWidth="1"/>
    <col min="82" max="82" width="9" style="1754" customWidth="1"/>
    <col min="83" max="84" width="11.42578125" style="1754" customWidth="1"/>
    <col min="85" max="85" width="8.5703125" style="1754" customWidth="1"/>
    <col min="86" max="86" width="11.42578125" style="420"/>
    <col min="87" max="87" width="11.42578125" style="1754"/>
    <col min="88" max="88" width="12.7109375" style="1754" bestFit="1" customWidth="1"/>
    <col min="89" max="89" width="9.85546875" style="1754" bestFit="1" customWidth="1"/>
    <col min="90" max="91" width="12.7109375" style="1754" bestFit="1" customWidth="1"/>
    <col min="92" max="92" width="6.85546875" style="1754" customWidth="1"/>
    <col min="93" max="97" width="11.42578125" style="1754" customWidth="1"/>
    <col min="98" max="98" width="12.7109375" style="1754" bestFit="1" customWidth="1"/>
    <col min="99" max="99" width="10.7109375" style="1754" customWidth="1"/>
    <col min="100" max="100" width="9.7109375" style="342" customWidth="1"/>
    <col min="101" max="101" width="10.7109375" style="1754" customWidth="1"/>
    <col min="102" max="102" width="11.42578125" style="1754" customWidth="1"/>
    <col min="103" max="103" width="10.7109375" style="1754" customWidth="1"/>
    <col min="104" max="104" width="11.42578125" style="1754" customWidth="1"/>
    <col min="105" max="105" width="12.7109375" style="1754" bestFit="1" customWidth="1"/>
    <col min="106" max="106" width="10.140625" style="1754" bestFit="1" customWidth="1"/>
    <col min="107" max="112" width="11.42578125" style="1754" customWidth="1"/>
    <col min="113" max="113" width="9.7109375" style="1754" bestFit="1" customWidth="1"/>
    <col min="114" max="114" width="9.42578125" style="1754" bestFit="1" customWidth="1"/>
    <col min="115" max="116" width="8.140625" style="1754" customWidth="1"/>
    <col min="117" max="117" width="10.5703125" style="1754" customWidth="1"/>
    <col min="118" max="118" width="9.42578125" style="1754" customWidth="1"/>
    <col min="119" max="119" width="10.7109375" style="1754" customWidth="1"/>
    <col min="120" max="120" width="12.140625" style="1754" customWidth="1"/>
    <col min="121" max="121" width="7.28515625" style="1754" customWidth="1"/>
    <col min="122" max="122" width="11.42578125" style="420" customWidth="1"/>
    <col min="123" max="124" width="11.42578125" style="1754" customWidth="1"/>
    <col min="125" max="125" width="11.42578125" style="304" customWidth="1"/>
    <col min="126" max="127" width="11.42578125" style="1754" customWidth="1"/>
    <col min="128" max="128" width="8.42578125" style="1754" bestFit="1" customWidth="1"/>
    <col min="129" max="134" width="11.42578125" style="1754" customWidth="1"/>
    <col min="135" max="135" width="8.5703125" style="1754" bestFit="1" customWidth="1"/>
    <col min="136" max="136" width="9.140625" style="420" customWidth="1"/>
    <col min="137" max="137" width="12.5703125" style="1754" bestFit="1" customWidth="1"/>
    <col min="138" max="138" width="10.140625" style="1754" bestFit="1" customWidth="1"/>
    <col min="139" max="139" width="9.42578125" style="1754" bestFit="1" customWidth="1"/>
    <col min="140" max="140" width="11.42578125" style="1754" customWidth="1"/>
    <col min="141" max="141" width="10.140625" style="1754" bestFit="1" customWidth="1"/>
    <col min="142" max="142" width="8.5703125" style="1754" bestFit="1" customWidth="1"/>
    <col min="143" max="148" width="11.42578125" style="1754" customWidth="1"/>
    <col min="149" max="149" width="8.5703125" style="1754" bestFit="1" customWidth="1"/>
    <col min="150" max="150" width="11.42578125" style="342" customWidth="1"/>
    <col min="151" max="151" width="15.5703125" style="1754" bestFit="1" customWidth="1"/>
    <col min="152" max="154" width="11.42578125" style="1754" customWidth="1"/>
    <col min="155" max="155" width="11.5703125" style="1754" customWidth="1"/>
    <col min="156" max="156" width="8.5703125" style="1754" bestFit="1" customWidth="1"/>
    <col min="157" max="157" width="11.42578125" style="342" customWidth="1"/>
    <col min="158" max="162" width="11.42578125" style="1754" customWidth="1"/>
    <col min="163" max="163" width="8.5703125" style="1754" customWidth="1"/>
    <col min="164" max="169" width="11.42578125" style="1754" customWidth="1"/>
    <col min="170" max="170" width="8.5703125" style="1754" bestFit="1" customWidth="1"/>
    <col min="171" max="176" width="11.42578125" style="1754" customWidth="1"/>
    <col min="177" max="177" width="8.5703125" style="1754" customWidth="1"/>
    <col min="178" max="178" width="9.85546875" style="542" customWidth="1"/>
    <col min="179" max="183" width="11.42578125" style="1754"/>
    <col min="184" max="184" width="9.140625" style="1754" customWidth="1"/>
    <col min="185" max="185" width="11.42578125" style="342" customWidth="1"/>
    <col min="186" max="190" width="11.42578125" style="1754" customWidth="1"/>
    <col min="191" max="191" width="8.5703125" style="1754" bestFit="1" customWidth="1"/>
    <col min="192" max="197" width="11.42578125" style="1754" customWidth="1"/>
    <col min="198" max="198" width="8.5703125" style="1754" bestFit="1" customWidth="1"/>
    <col min="199" max="204" width="11.42578125" style="1754" customWidth="1"/>
    <col min="205" max="205" width="8.5703125" style="1754" customWidth="1"/>
    <col min="206" max="211" width="11.42578125" style="1754" customWidth="1"/>
    <col min="212" max="212" width="8.42578125" style="1754" customWidth="1"/>
    <col min="213" max="218" width="11.42578125" style="1754" customWidth="1"/>
    <col min="219" max="219" width="8.42578125" style="1754" customWidth="1"/>
    <col min="220" max="225" width="11.140625" style="1754" customWidth="1"/>
    <col min="226" max="226" width="8.7109375" style="1754" customWidth="1"/>
    <col min="227" max="232" width="11.42578125" style="1754" customWidth="1"/>
    <col min="233" max="233" width="8.5703125" style="1754" bestFit="1" customWidth="1"/>
    <col min="234" max="234" width="11.42578125" style="420" customWidth="1"/>
    <col min="235" max="239" width="11.42578125" style="1754" customWidth="1"/>
    <col min="240" max="240" width="8.5703125" style="1754" bestFit="1" customWidth="1"/>
    <col min="241" max="246" width="11.42578125" style="1754" customWidth="1"/>
    <col min="247" max="247" width="8.5703125" style="1754" bestFit="1" customWidth="1"/>
    <col min="248" max="253" width="11.42578125" style="1754" customWidth="1"/>
    <col min="254" max="254" width="7.7109375" style="1754" bestFit="1" customWidth="1"/>
    <col min="255" max="255" width="11.7109375" style="1754" customWidth="1"/>
    <col min="256" max="256" width="11.7109375" style="317" customWidth="1"/>
    <col min="257" max="260" width="11.7109375" style="1754" customWidth="1"/>
    <col min="261" max="261" width="7.7109375" style="1754" customWidth="1"/>
    <col min="262" max="267" width="11.42578125" style="1754" customWidth="1"/>
    <col min="268" max="268" width="7.7109375" style="1754" customWidth="1"/>
    <col min="269" max="274" width="11.42578125" style="1754" customWidth="1"/>
    <col min="275" max="275" width="7.5703125" style="1754" customWidth="1"/>
    <col min="276" max="276" width="9.85546875" style="1754" customWidth="1"/>
    <col min="277" max="277" width="13.7109375" style="1754" customWidth="1"/>
    <col min="278" max="278" width="10.140625" style="1754" bestFit="1" customWidth="1"/>
    <col min="279" max="279" width="10.7109375" style="1754" bestFit="1" customWidth="1"/>
    <col min="280" max="280" width="12.7109375" style="1754" customWidth="1"/>
    <col min="281" max="281" width="12.28515625" style="1754" customWidth="1"/>
    <col min="282" max="282" width="8.5703125" style="1754" bestFit="1" customWidth="1"/>
    <col min="283" max="288" width="11.42578125" style="1754" customWidth="1"/>
    <col min="289" max="289" width="8.42578125" style="1754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4" customWidth="1"/>
    <col min="310" max="310" width="8.42578125" style="1754" customWidth="1"/>
    <col min="311" max="316" width="11.42578125" style="1754" customWidth="1"/>
    <col min="317" max="317" width="8.42578125" style="1754" customWidth="1"/>
    <col min="318" max="323" width="11.42578125" style="1754" customWidth="1"/>
    <col min="324" max="324" width="8.42578125" style="1754" customWidth="1"/>
    <col min="325" max="325" width="10.85546875" style="420" customWidth="1"/>
    <col min="326" max="326" width="12.5703125" style="1754" bestFit="1" customWidth="1"/>
    <col min="327" max="327" width="11.5703125" style="1754" customWidth="1"/>
    <col min="328" max="328" width="9.42578125" style="1754" bestFit="1" customWidth="1"/>
    <col min="329" max="329" width="12" style="1754" customWidth="1"/>
    <col min="330" max="330" width="11" style="1754" customWidth="1"/>
    <col min="331" max="331" width="8.5703125" style="1754" bestFit="1" customWidth="1"/>
    <col min="332" max="332" width="11.42578125" style="420" customWidth="1"/>
    <col min="333" max="337" width="11.42578125" style="1754" customWidth="1"/>
    <col min="338" max="338" width="8.5703125" style="1754" bestFit="1" customWidth="1"/>
    <col min="339" max="339" width="11.42578125" style="420" customWidth="1"/>
    <col min="340" max="344" width="11.42578125" style="1754" customWidth="1"/>
    <col min="345" max="345" width="8.5703125" style="1754" bestFit="1" customWidth="1"/>
    <col min="346" max="346" width="11.42578125" style="420" customWidth="1"/>
    <col min="347" max="351" width="11.42578125" style="1754" customWidth="1"/>
    <col min="352" max="352" width="8.5703125" style="1754" bestFit="1" customWidth="1"/>
    <col min="353" max="358" width="11.42578125" style="1754" customWidth="1"/>
    <col min="359" max="359" width="8.5703125" style="1754" bestFit="1" customWidth="1"/>
    <col min="360" max="365" width="11.42578125" style="1754" customWidth="1"/>
    <col min="366" max="366" width="8.28515625" style="1754" customWidth="1"/>
    <col min="367" max="372" width="11.42578125" style="1754" customWidth="1"/>
    <col min="373" max="373" width="8.28515625" style="1754" customWidth="1"/>
    <col min="374" max="379" width="11.42578125" style="1754"/>
    <col min="380" max="380" width="8.5703125" style="1754" bestFit="1" customWidth="1"/>
    <col min="381" max="381" width="11.5703125" style="420" customWidth="1"/>
    <col min="382" max="383" width="11.5703125" style="1754" customWidth="1"/>
    <col min="384" max="384" width="11.5703125" style="420" customWidth="1"/>
    <col min="385" max="386" width="11.5703125" style="1754" customWidth="1"/>
    <col min="387" max="387" width="8.5703125" style="1754" bestFit="1" customWidth="1"/>
    <col min="388" max="393" width="11.42578125" style="1754" customWidth="1"/>
    <col min="394" max="394" width="8.5703125" style="1754" bestFit="1" customWidth="1"/>
    <col min="395" max="400" width="11.42578125" style="1754" customWidth="1"/>
    <col min="401" max="401" width="8.5703125" style="1754" bestFit="1" customWidth="1"/>
    <col min="402" max="407" width="11.42578125" style="1754" customWidth="1"/>
    <col min="408" max="408" width="8.5703125" style="1754" customWidth="1"/>
    <col min="409" max="414" width="11.42578125" style="1754" customWidth="1"/>
    <col min="415" max="415" width="8.5703125" style="1754" customWidth="1"/>
    <col min="416" max="421" width="11.42578125" style="1754" customWidth="1"/>
    <col min="422" max="422" width="8.5703125" style="1754" customWidth="1"/>
    <col min="423" max="428" width="11.42578125" style="1754" customWidth="1"/>
    <col min="429" max="429" width="8.5703125" style="1754" customWidth="1"/>
    <col min="430" max="435" width="11.42578125" style="1754" customWidth="1"/>
    <col min="436" max="436" width="8.5703125" style="1754" customWidth="1"/>
    <col min="437" max="442" width="11.42578125" style="1754" customWidth="1"/>
    <col min="443" max="443" width="8.5703125" style="1754" bestFit="1" customWidth="1"/>
    <col min="444" max="449" width="11.42578125" style="1754" customWidth="1"/>
    <col min="450" max="450" width="8.5703125" style="1754" bestFit="1" customWidth="1"/>
    <col min="451" max="451" width="13.140625" style="420" customWidth="1"/>
    <col min="452" max="453" width="11.42578125" style="1754" customWidth="1"/>
    <col min="454" max="454" width="9.5703125" style="1754" customWidth="1"/>
    <col min="455" max="456" width="11.42578125" style="1754" customWidth="1"/>
    <col min="457" max="457" width="8.5703125" style="1754" bestFit="1" customWidth="1"/>
    <col min="458" max="458" width="9.7109375" style="2" customWidth="1"/>
    <col min="459" max="460" width="11.42578125" style="1754"/>
    <col min="461" max="461" width="11.42578125" style="342"/>
    <col min="462" max="463" width="11.42578125" style="1754"/>
    <col min="464" max="464" width="8.5703125" style="1754" bestFit="1" customWidth="1"/>
    <col min="465" max="470" width="11.140625" style="1754" customWidth="1"/>
    <col min="471" max="471" width="8.42578125" style="1754" customWidth="1"/>
    <col min="472" max="473" width="11.42578125" style="2" customWidth="1"/>
    <col min="474" max="477" width="11.42578125" style="1754" customWidth="1"/>
    <col min="478" max="478" width="8.5703125" style="1754" bestFit="1" customWidth="1"/>
    <col min="479" max="484" width="11.42578125" style="1754" customWidth="1"/>
    <col min="485" max="485" width="8.42578125" style="1754" customWidth="1"/>
    <col min="486" max="491" width="11.42578125" style="1754" customWidth="1"/>
    <col min="492" max="492" width="8.42578125" style="1754" customWidth="1"/>
    <col min="493" max="498" width="11.42578125" style="1754" customWidth="1"/>
    <col min="499" max="499" width="8.5703125" style="1754" bestFit="1" customWidth="1"/>
    <col min="500" max="505" width="11.42578125" style="1754" customWidth="1"/>
    <col min="506" max="506" width="8.42578125" style="1754" customWidth="1"/>
    <col min="507" max="507" width="11.42578125" style="1754" customWidth="1"/>
    <col min="508" max="508" width="13.28515625" style="1754" customWidth="1"/>
    <col min="509" max="512" width="11.42578125" style="1754" customWidth="1"/>
    <col min="513" max="513" width="8.42578125" style="1754" customWidth="1"/>
    <col min="514" max="519" width="11.5703125" style="1754" customWidth="1"/>
    <col min="520" max="520" width="8.42578125" style="1754" customWidth="1"/>
    <col min="521" max="521" width="11.42578125" style="542" customWidth="1"/>
    <col min="522" max="526" width="11.42578125" style="1754" customWidth="1"/>
    <col min="527" max="527" width="8.5703125" style="1754" bestFit="1" customWidth="1"/>
    <col min="528" max="528" width="9.7109375" style="1754" customWidth="1"/>
    <col min="529" max="533" width="11.42578125" style="1754"/>
    <col min="534" max="534" width="6.7109375" style="1754" bestFit="1" customWidth="1"/>
    <col min="535" max="540" width="11.42578125" style="1754" customWidth="1"/>
    <col min="541" max="541" width="6.7109375" style="1754" customWidth="1"/>
    <col min="542" max="542" width="11.5703125" style="420" customWidth="1"/>
    <col min="543" max="547" width="11.5703125" style="1754" customWidth="1"/>
    <col min="548" max="548" width="6.7109375" style="1754" customWidth="1"/>
    <col min="549" max="549" width="10.140625" style="420" customWidth="1"/>
    <col min="550" max="550" width="12.5703125" style="1754" bestFit="1" customWidth="1"/>
    <col min="551" max="551" width="11.140625" style="1754" bestFit="1" customWidth="1"/>
    <col min="552" max="552" width="9.42578125" style="1754" bestFit="1" customWidth="1"/>
    <col min="553" max="553" width="11.140625" style="1754" bestFit="1" customWidth="1"/>
    <col min="554" max="554" width="13.42578125" style="1754" customWidth="1"/>
    <col min="555" max="555" width="6.7109375" style="1754" bestFit="1" customWidth="1"/>
    <col min="556" max="556" width="11.28515625" style="420" customWidth="1"/>
    <col min="557" max="561" width="11.28515625" style="1754" customWidth="1"/>
    <col min="562" max="562" width="8.7109375" style="1754" customWidth="1"/>
    <col min="563" max="563" width="11.28515625" style="420" customWidth="1"/>
    <col min="564" max="568" width="11.28515625" style="1754" customWidth="1"/>
    <col min="569" max="569" width="8.7109375" style="1754" customWidth="1"/>
    <col min="570" max="570" width="11.42578125" style="420" customWidth="1"/>
    <col min="571" max="574" width="11.42578125" style="1754" customWidth="1"/>
    <col min="575" max="575" width="14.140625" style="1754" customWidth="1"/>
    <col min="576" max="576" width="8.28515625" style="1754" customWidth="1"/>
    <col min="577" max="582" width="11.5703125" style="1754" customWidth="1"/>
    <col min="583" max="583" width="8.28515625" style="1754" customWidth="1"/>
    <col min="584" max="589" width="11.42578125" style="1754" customWidth="1"/>
    <col min="590" max="590" width="8.28515625" style="1754" customWidth="1"/>
    <col min="591" max="596" width="11.42578125" style="1754" customWidth="1"/>
    <col min="597" max="597" width="8.28515625" style="1754" customWidth="1"/>
    <col min="598" max="598" width="11.42578125" style="420" customWidth="1"/>
    <col min="599" max="603" width="11.42578125" style="1754" customWidth="1"/>
    <col min="604" max="604" width="8.28515625" style="1754" customWidth="1"/>
    <col min="605" max="610" width="11.42578125" style="1754" customWidth="1"/>
    <col min="611" max="611" width="8.28515625" style="1754" customWidth="1"/>
    <col min="612" max="617" width="10.85546875" style="1754" customWidth="1"/>
    <col min="618" max="618" width="8.5703125" style="1754" bestFit="1" customWidth="1"/>
    <col min="619" max="624" width="11.42578125" style="1754" customWidth="1"/>
    <col min="625" max="625" width="8.140625" style="1754" customWidth="1"/>
    <col min="626" max="631" width="11.42578125" style="37" customWidth="1"/>
    <col min="632" max="632" width="8.140625" style="37" customWidth="1"/>
    <col min="633" max="638" width="11" style="1754" customWidth="1"/>
    <col min="639" max="639" width="8.5703125" style="1754" bestFit="1" customWidth="1"/>
    <col min="640" max="645" width="11.42578125" style="1754" customWidth="1"/>
    <col min="646" max="646" width="8.5703125" style="1754" customWidth="1"/>
    <col min="647" max="647" width="10.28515625" style="1754" customWidth="1"/>
    <col min="648" max="648" width="12.5703125" style="1754" bestFit="1" customWidth="1"/>
    <col min="649" max="649" width="10.28515625" style="1754" customWidth="1"/>
    <col min="650" max="650" width="9.42578125" style="1754" bestFit="1" customWidth="1"/>
    <col min="651" max="651" width="11.140625" style="1754" customWidth="1"/>
    <col min="652" max="652" width="11.7109375" style="1754" customWidth="1"/>
    <col min="653" max="653" width="8.5703125" style="1754" customWidth="1"/>
    <col min="654" max="659" width="11.42578125" style="1754" customWidth="1"/>
    <col min="660" max="660" width="8.5703125" style="1754" customWidth="1"/>
    <col min="661" max="666" width="11.42578125" style="1754" customWidth="1"/>
    <col min="667" max="667" width="8.5703125" style="1754" customWidth="1"/>
    <col min="668" max="673" width="11.42578125" style="1754" customWidth="1"/>
    <col min="674" max="674" width="8.5703125" style="1754" bestFit="1" customWidth="1"/>
    <col min="675" max="680" width="11.42578125" style="1754" customWidth="1"/>
    <col min="681" max="681" width="8.5703125" style="1754" customWidth="1"/>
    <col min="682" max="687" width="11.42578125" style="1754"/>
    <col min="688" max="688" width="8.5703125" style="1754" bestFit="1" customWidth="1"/>
    <col min="689" max="694" width="11.42578125" style="1754"/>
    <col min="695" max="695" width="9" style="1754" customWidth="1"/>
    <col min="696" max="701" width="11.42578125" style="1754" customWidth="1"/>
    <col min="702" max="702" width="8.5703125" style="1754" bestFit="1" customWidth="1"/>
    <col min="703" max="708" width="11.42578125" style="1754" customWidth="1"/>
    <col min="709" max="709" width="8.5703125" style="1754" customWidth="1"/>
    <col min="710" max="715" width="11.42578125" style="1754" customWidth="1"/>
    <col min="716" max="716" width="8.5703125" style="1754" customWidth="1"/>
    <col min="717" max="722" width="11.42578125" style="1754"/>
    <col min="723" max="723" width="8.5703125" style="1754" bestFit="1" customWidth="1"/>
    <col min="724" max="724" width="11.42578125" style="420" customWidth="1"/>
    <col min="725" max="729" width="11.42578125" style="1754" customWidth="1"/>
    <col min="730" max="730" width="8.5703125" style="1754" bestFit="1" customWidth="1"/>
    <col min="731" max="731" width="11.42578125" style="420" customWidth="1"/>
    <col min="732" max="733" width="11.42578125" style="1754" customWidth="1"/>
    <col min="734" max="734" width="11.42578125" style="304" customWidth="1"/>
    <col min="735" max="736" width="11.42578125" style="1754" customWidth="1"/>
    <col min="737" max="737" width="11.5703125" style="1754" bestFit="1" customWidth="1"/>
    <col min="738" max="739" width="10.42578125" style="1754" customWidth="1"/>
    <col min="740" max="740" width="12.7109375" style="1754" customWidth="1"/>
    <col min="741" max="741" width="11" style="1754" customWidth="1"/>
    <col min="742" max="743" width="11.140625" style="1754" bestFit="1" customWidth="1"/>
    <col min="744" max="744" width="11.5703125" style="1754" bestFit="1" customWidth="1"/>
    <col min="745" max="750" width="11.42578125" style="1754" customWidth="1"/>
    <col min="751" max="751" width="11.5703125" style="1754" bestFit="1" customWidth="1"/>
    <col min="752" max="752" width="10.5703125" style="1754" customWidth="1"/>
    <col min="753" max="753" width="11.42578125" style="1754" customWidth="1"/>
    <col min="754" max="754" width="11.140625" style="1754" bestFit="1" customWidth="1"/>
    <col min="755" max="755" width="9.42578125" style="1754" bestFit="1" customWidth="1"/>
    <col min="756" max="756" width="11.140625" style="1754" bestFit="1" customWidth="1"/>
    <col min="757" max="757" width="12.85546875" style="1754" customWidth="1"/>
    <col min="758" max="758" width="11.5703125" style="1754" bestFit="1" customWidth="1"/>
    <col min="759" max="759" width="9.85546875" style="342" customWidth="1"/>
    <col min="760" max="760" width="12.5703125" style="1754" bestFit="1" customWidth="1"/>
    <col min="761" max="761" width="10.140625" style="1754" bestFit="1" customWidth="1"/>
    <col min="762" max="762" width="10.140625" style="420" bestFit="1" customWidth="1"/>
    <col min="763" max="763" width="13.7109375" style="1754" customWidth="1"/>
    <col min="764" max="764" width="11.42578125" style="1754" customWidth="1"/>
    <col min="765" max="765" width="11.5703125" style="1754" bestFit="1" customWidth="1"/>
    <col min="766" max="766" width="11.42578125" style="342" customWidth="1"/>
    <col min="767" max="768" width="11.42578125" style="1754" customWidth="1"/>
    <col min="769" max="769" width="11.42578125" style="342" customWidth="1"/>
    <col min="770" max="771" width="11.42578125" style="1754" customWidth="1"/>
    <col min="772" max="772" width="11.5703125" style="1754" bestFit="1" customWidth="1"/>
    <col min="773" max="778" width="11.42578125" style="1754" customWidth="1"/>
    <col min="779" max="779" width="11.5703125" style="1754" bestFit="1" customWidth="1"/>
    <col min="780" max="780" width="11.42578125" style="420" customWidth="1"/>
    <col min="781" max="782" width="11.42578125" style="1754" customWidth="1"/>
    <col min="783" max="783" width="11.42578125" style="420" customWidth="1"/>
    <col min="784" max="785" width="11.42578125" style="1754" customWidth="1"/>
    <col min="786" max="786" width="11.5703125" style="1754" bestFit="1" customWidth="1"/>
    <col min="787" max="787" width="11.42578125" style="420" customWidth="1"/>
    <col min="788" max="789" width="11.42578125" style="1754" customWidth="1"/>
    <col min="790" max="790" width="11.42578125" style="342" customWidth="1"/>
    <col min="791" max="792" width="11.42578125" style="1754" customWidth="1"/>
    <col min="793" max="793" width="11.5703125" style="1754" bestFit="1" customWidth="1"/>
    <col min="794" max="794" width="11.42578125" style="2" customWidth="1"/>
    <col min="795" max="799" width="11.42578125" style="1754" customWidth="1"/>
    <col min="800" max="800" width="11.5703125" style="1754" bestFit="1" customWidth="1"/>
    <col min="801" max="801" width="11.42578125" style="304" customWidth="1"/>
    <col min="802" max="803" width="11.42578125" style="1754" customWidth="1"/>
    <col min="804" max="804" width="11.42578125" style="420" customWidth="1"/>
    <col min="805" max="806" width="11.42578125" style="1754" customWidth="1"/>
    <col min="807" max="807" width="11.5703125" style="1754" bestFit="1" customWidth="1"/>
    <col min="808" max="808" width="9.85546875" style="425" customWidth="1"/>
    <col min="809" max="810" width="11.42578125" style="1754"/>
    <col min="811" max="811" width="9.85546875" style="1754" customWidth="1"/>
    <col min="812" max="812" width="11.42578125" style="1754"/>
    <col min="813" max="813" width="15.5703125" style="1754" customWidth="1"/>
    <col min="814" max="814" width="11.5703125" style="1754" bestFit="1" customWidth="1"/>
    <col min="815" max="815" width="11.42578125" style="420" customWidth="1"/>
    <col min="816" max="820" width="11.42578125" style="1754" customWidth="1"/>
    <col min="821" max="821" width="11.5703125" style="1754" bestFit="1" customWidth="1"/>
    <col min="822" max="822" width="11.42578125" style="420" customWidth="1"/>
    <col min="823" max="824" width="11.42578125" style="1754" customWidth="1"/>
    <col min="825" max="825" width="11.42578125" style="420" customWidth="1"/>
    <col min="826" max="827" width="11.42578125" style="1754" customWidth="1"/>
    <col min="828" max="828" width="11.5703125" style="1754" bestFit="1" customWidth="1"/>
    <col min="829" max="834" width="11.42578125" style="1754" customWidth="1"/>
    <col min="835" max="835" width="11.5703125" style="1754" bestFit="1" customWidth="1"/>
    <col min="836" max="841" width="11.85546875" style="1754" customWidth="1"/>
    <col min="842" max="842" width="11.5703125" style="1754" bestFit="1" customWidth="1"/>
    <col min="843" max="843" width="11.42578125" style="420" customWidth="1"/>
    <col min="844" max="848" width="11.42578125" style="1754" customWidth="1"/>
    <col min="849" max="849" width="11.5703125" style="1754" bestFit="1" customWidth="1"/>
    <col min="850" max="850" width="11.42578125" style="420" customWidth="1"/>
    <col min="851" max="855" width="11.42578125" style="1754" customWidth="1"/>
    <col min="856" max="856" width="11.5703125" style="1754" bestFit="1" customWidth="1"/>
    <col min="857" max="862" width="11.42578125" style="1754" customWidth="1"/>
    <col min="863" max="863" width="8" style="1754" bestFit="1" customWidth="1"/>
    <col min="864" max="869" width="11.42578125" style="1754" customWidth="1"/>
    <col min="870" max="870" width="8" style="1754" bestFit="1" customWidth="1"/>
    <col min="871" max="876" width="11.42578125" style="1754" customWidth="1"/>
    <col min="877" max="877" width="11.5703125" style="1754" bestFit="1" customWidth="1"/>
    <col min="878" max="883" width="11.42578125" style="1754" customWidth="1"/>
    <col min="884" max="884" width="9.140625" style="1754" bestFit="1" customWidth="1"/>
    <col min="885" max="890" width="11.42578125" style="1754" customWidth="1"/>
    <col min="891" max="891" width="9.140625" style="1754" bestFit="1" customWidth="1"/>
    <col min="892" max="897" width="11.42578125" style="1754" customWidth="1"/>
    <col min="898" max="898" width="9.140625" style="1754" bestFit="1" customWidth="1"/>
    <col min="899" max="904" width="11.42578125" style="1754" customWidth="1"/>
    <col min="905" max="905" width="9.140625" style="1754" bestFit="1" customWidth="1"/>
    <col min="906" max="911" width="11.42578125" style="1754" customWidth="1"/>
    <col min="912" max="912" width="11.5703125" style="1754" bestFit="1" customWidth="1"/>
    <col min="913" max="913" width="11.28515625" style="420" customWidth="1"/>
    <col min="914" max="918" width="11.28515625" style="1754" customWidth="1"/>
    <col min="919" max="919" width="9.140625" style="1754" bestFit="1" customWidth="1"/>
    <col min="920" max="920" width="11.5703125" style="342" customWidth="1"/>
    <col min="921" max="925" width="11.5703125" style="1754" customWidth="1"/>
    <col min="926" max="926" width="9.140625" style="1754" bestFit="1" customWidth="1"/>
    <col min="927" max="927" width="11.42578125" style="420" customWidth="1"/>
    <col min="928" max="932" width="11.42578125" style="1754" customWidth="1"/>
    <col min="933" max="933" width="11.5703125" style="1754" bestFit="1" customWidth="1"/>
    <col min="934" max="939" width="11" style="1754" customWidth="1"/>
    <col min="940" max="940" width="11.5703125" style="1754" bestFit="1" customWidth="1"/>
    <col min="941" max="946" width="11.42578125" style="1754" customWidth="1"/>
    <col min="947" max="947" width="11.5703125" style="1754" bestFit="1" customWidth="1"/>
    <col min="948" max="948" width="9.28515625" style="1754" customWidth="1"/>
    <col min="949" max="949" width="12.5703125" style="1754" bestFit="1" customWidth="1"/>
    <col min="950" max="950" width="11.42578125" style="1754" customWidth="1"/>
    <col min="951" max="951" width="9.85546875" style="1754" customWidth="1"/>
    <col min="952" max="953" width="11.42578125" style="1754" customWidth="1"/>
    <col min="954" max="954" width="11.5703125" style="1754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4" customWidth="1"/>
    <col min="968" max="968" width="11.5703125" style="1754" bestFit="1" customWidth="1"/>
    <col min="969" max="974" width="11.42578125" style="1754" customWidth="1"/>
    <col min="975" max="975" width="11.5703125" style="1754" bestFit="1" customWidth="1"/>
    <col min="976" max="981" width="11.42578125" style="1754" customWidth="1"/>
    <col min="982" max="982" width="11.5703125" style="1754" bestFit="1" customWidth="1"/>
    <col min="983" max="988" width="12.7109375" style="1754" customWidth="1"/>
    <col min="989" max="989" width="9.140625" style="1754" bestFit="1" customWidth="1"/>
    <col min="990" max="995" width="11.42578125" style="1754" customWidth="1"/>
    <col min="996" max="996" width="11.5703125" style="1754" bestFit="1" customWidth="1"/>
    <col min="997" max="1017" width="11.5703125" style="1754" customWidth="1"/>
    <col min="1018" max="1018" width="11.42578125" style="420" customWidth="1"/>
    <col min="1019" max="1020" width="11.42578125" style="1754" customWidth="1"/>
    <col min="1021" max="1021" width="11.42578125" style="425" customWidth="1"/>
    <col min="1022" max="1023" width="11.42578125" style="1754" customWidth="1"/>
    <col min="1024" max="1024" width="11.5703125" style="1754" bestFit="1" customWidth="1"/>
    <col min="1025" max="1030" width="11.42578125" style="1754" customWidth="1"/>
    <col min="1031" max="1031" width="11.5703125" style="1754" bestFit="1" customWidth="1"/>
    <col min="1032" max="1037" width="11.42578125" style="1754" customWidth="1"/>
    <col min="1038" max="1038" width="11.5703125" style="1754" bestFit="1" customWidth="1"/>
    <col min="1039" max="1039" width="11.42578125" style="420" customWidth="1"/>
    <col min="1040" max="1041" width="11.42578125" style="1754" customWidth="1"/>
    <col min="1042" max="1042" width="11.42578125" style="342" customWidth="1"/>
    <col min="1043" max="1044" width="11.42578125" style="1754" customWidth="1"/>
    <col min="1045" max="1045" width="10.42578125" style="1754" bestFit="1" customWidth="1"/>
    <col min="1046" max="1046" width="11.42578125" style="342" customWidth="1"/>
    <col min="1047" max="1048" width="11.42578125" style="1754" customWidth="1"/>
    <col min="1049" max="1049" width="11.42578125" style="420" customWidth="1"/>
    <col min="1050" max="1051" width="11.42578125" style="1754" customWidth="1"/>
    <col min="1052" max="1052" width="10.42578125" style="1754" bestFit="1" customWidth="1"/>
    <col min="1053" max="1058" width="11.42578125" style="1754" customWidth="1"/>
    <col min="1059" max="1059" width="10.42578125" style="1754" bestFit="1" customWidth="1"/>
    <col min="1060" max="1065" width="11.42578125" style="1754" customWidth="1"/>
    <col min="1066" max="1066" width="10.42578125" style="1754" bestFit="1" customWidth="1"/>
    <col min="1067" max="1067" width="10.42578125" style="1754" customWidth="1"/>
    <col min="1068" max="1068" width="12.5703125" style="1754" bestFit="1" customWidth="1"/>
    <col min="1069" max="1069" width="11.42578125" style="1754" customWidth="1"/>
    <col min="1070" max="1070" width="9" style="1754" bestFit="1" customWidth="1"/>
    <col min="1071" max="1071" width="11.42578125" style="1754" customWidth="1"/>
    <col min="1072" max="1072" width="13.140625" style="1754" customWidth="1"/>
    <col min="1073" max="1073" width="11.5703125" style="1754" bestFit="1" customWidth="1"/>
    <col min="1074" max="1074" width="12.140625" style="342" customWidth="1"/>
    <col min="1075" max="1076" width="12.140625" style="1754" customWidth="1"/>
    <col min="1077" max="1077" width="12.140625" style="420" customWidth="1"/>
    <col min="1078" max="1079" width="12.140625" style="1754" customWidth="1"/>
    <col min="1080" max="1080" width="9.42578125" style="1754" customWidth="1"/>
    <col min="1081" max="1086" width="11.42578125" style="1754" customWidth="1"/>
    <col min="1087" max="1087" width="9.140625" style="1754" bestFit="1" customWidth="1"/>
    <col min="1088" max="1088" width="11.5703125" style="420" customWidth="1"/>
    <col min="1089" max="1093" width="11.5703125" style="1754" customWidth="1"/>
    <col min="1094" max="1094" width="10.42578125" style="1754" bestFit="1" customWidth="1"/>
    <col min="1095" max="1095" width="11.42578125" style="342" customWidth="1"/>
    <col min="1096" max="1100" width="11.42578125" style="1754" customWidth="1"/>
    <col min="1101" max="1101" width="9.140625" style="1754" bestFit="1" customWidth="1"/>
    <col min="1102" max="1102" width="11.42578125" style="342" customWidth="1"/>
    <col min="1103" max="1107" width="11.42578125" style="1754" customWidth="1"/>
    <col min="1108" max="1108" width="9.140625" style="1754" bestFit="1" customWidth="1"/>
    <col min="1109" max="1114" width="10.5703125" style="1754" customWidth="1"/>
    <col min="1115" max="1115" width="9.140625" style="1754" bestFit="1" customWidth="1"/>
    <col min="1116" max="1116" width="11.42578125" style="420"/>
    <col min="1117" max="1117" width="10.140625" style="1754" customWidth="1"/>
    <col min="1118" max="1118" width="11.42578125" style="1754"/>
    <col min="1119" max="1119" width="11.42578125" style="542"/>
    <col min="1120" max="1121" width="11.42578125" style="1754"/>
    <col min="1122" max="1122" width="9.28515625" style="1754" customWidth="1"/>
    <col min="1123" max="1123" width="11.42578125" style="2"/>
    <col min="1124" max="1128" width="11.42578125" style="1754"/>
    <col min="1129" max="1129" width="11.5703125" style="1754" bestFit="1" customWidth="1"/>
    <col min="1130" max="1130" width="11.42578125" style="2"/>
    <col min="1131" max="1135" width="11.42578125" style="1754"/>
    <col min="1136" max="1136" width="9.140625" style="1754" bestFit="1" customWidth="1"/>
    <col min="1137" max="1142" width="11.42578125" style="1754" customWidth="1"/>
    <col min="1143" max="1143" width="8.42578125" style="1754" customWidth="1"/>
    <col min="1144" max="1144" width="11.42578125" style="342" customWidth="1"/>
    <col min="1145" max="1146" width="11.42578125" style="1754" customWidth="1"/>
    <col min="1147" max="1147" width="11.42578125" style="304" customWidth="1"/>
    <col min="1148" max="1149" width="11.42578125" style="1754" customWidth="1"/>
    <col min="1150" max="1150" width="8.85546875" style="1754" customWidth="1"/>
    <col min="1151" max="1156" width="11.42578125" style="1754" customWidth="1"/>
    <col min="1157" max="1157" width="8.85546875" style="1754" customWidth="1"/>
    <col min="1158" max="1158" width="11.5703125" style="420" customWidth="1"/>
    <col min="1159" max="1160" width="11.5703125" style="1754" customWidth="1"/>
    <col min="1161" max="1161" width="11.5703125" style="420" customWidth="1"/>
    <col min="1162" max="1163" width="11.5703125" style="1754" customWidth="1"/>
    <col min="1164" max="1164" width="9.140625" style="1754" bestFit="1" customWidth="1"/>
    <col min="1165" max="1165" width="11.42578125" style="420" customWidth="1"/>
    <col min="1166" max="1167" width="11.42578125" style="1754" customWidth="1"/>
    <col min="1168" max="1168" width="11.42578125" style="342" customWidth="1"/>
    <col min="1169" max="1170" width="11.42578125" style="1754" customWidth="1"/>
    <col min="1171" max="1171" width="11.5703125" style="1754" bestFit="1" customWidth="1"/>
    <col min="1172" max="1172" width="11.42578125" style="420" customWidth="1"/>
    <col min="1173" max="1177" width="11.42578125" style="1754" customWidth="1"/>
    <col min="1178" max="1178" width="11.7109375" style="1754" bestFit="1" customWidth="1"/>
    <col min="1179" max="1179" width="11.42578125" style="420"/>
    <col min="1180" max="1184" width="11.42578125" style="1754"/>
    <col min="1185" max="1185" width="11.7109375" style="1754" bestFit="1" customWidth="1"/>
    <col min="1186" max="1191" width="11.42578125" style="1754" customWidth="1"/>
    <col min="1192" max="1192" width="11.7109375" style="1754" bestFit="1" customWidth="1"/>
    <col min="1193" max="1199" width="11.5703125" style="1754" hidden="1" customWidth="1"/>
    <col min="1200" max="1205" width="11.5703125" style="1754" customWidth="1"/>
    <col min="1206" max="1206" width="11.7109375" style="1754" bestFit="1" customWidth="1"/>
    <col min="1207" max="1212" width="11.42578125" style="1754" customWidth="1"/>
    <col min="1213" max="1213" width="8" style="1754" bestFit="1" customWidth="1"/>
    <col min="1214" max="1219" width="11.42578125" style="1754" customWidth="1"/>
    <col min="1220" max="1220" width="8" style="1754" customWidth="1"/>
    <col min="1221" max="1226" width="11.42578125" style="1754" customWidth="1"/>
    <col min="1227" max="1227" width="8" style="1754" customWidth="1"/>
    <col min="1228" max="1233" width="11.42578125" style="1754" customWidth="1"/>
    <col min="1234" max="1234" width="8" style="1754" bestFit="1" customWidth="1"/>
    <col min="1235" max="1240" width="11.42578125" style="1754" customWidth="1"/>
    <col min="1241" max="1241" width="10.5703125" style="1754" bestFit="1" customWidth="1"/>
    <col min="1242" max="1242" width="10.42578125" style="1754" customWidth="1"/>
    <col min="1243" max="1247" width="11.42578125" style="1754" customWidth="1"/>
    <col min="1248" max="1255" width="10.5703125" style="1754" customWidth="1"/>
    <col min="1256" max="1256" width="10.5703125" style="420" customWidth="1"/>
    <col min="1257" max="1257" width="10.5703125" style="1754" customWidth="1"/>
    <col min="1258" max="1258" width="11.140625" style="1754" bestFit="1" customWidth="1"/>
    <col min="1259" max="1259" width="10.5703125" style="1754" customWidth="1"/>
    <col min="1260" max="1261" width="11.140625" style="1754" bestFit="1" customWidth="1"/>
    <col min="1262" max="1262" width="10.5703125" style="1754" customWidth="1"/>
    <col min="1263" max="1263" width="11.42578125" style="304" customWidth="1"/>
    <col min="1264" max="1268" width="11.42578125" style="1754" customWidth="1"/>
    <col min="1269" max="1269" width="10.5703125" style="1754" customWidth="1"/>
    <col min="1270" max="1270" width="11.42578125" style="420" customWidth="1"/>
    <col min="1271" max="1275" width="11.42578125" style="1754" customWidth="1"/>
    <col min="1276" max="1276" width="9.140625" style="1754" bestFit="1" customWidth="1"/>
    <col min="1277" max="1282" width="11.7109375" style="1754" customWidth="1"/>
    <col min="1283" max="1283" width="8" style="1754" bestFit="1" customWidth="1"/>
    <col min="1284" max="1289" width="11.42578125" style="1754" customWidth="1"/>
    <col min="1290" max="1290" width="9.140625" style="1754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4" customWidth="1"/>
    <col min="1304" max="1304" width="11.5703125" style="1754" customWidth="1"/>
    <col min="1305" max="1310" width="11.42578125" style="1754" customWidth="1"/>
    <col min="1311" max="1311" width="9.28515625" style="1754" bestFit="1" customWidth="1"/>
    <col min="1312" max="1317" width="11.42578125" style="1754" customWidth="1"/>
    <col min="1318" max="1318" width="9.28515625" style="1754" bestFit="1" customWidth="1"/>
    <col min="1319" max="1324" width="11.42578125" style="1754" customWidth="1"/>
    <col min="1325" max="1325" width="9.28515625" style="1754" bestFit="1" customWidth="1"/>
    <col min="1326" max="1331" width="11.42578125" style="1754" customWidth="1"/>
    <col min="1332" max="1332" width="9.28515625" style="1754" customWidth="1"/>
    <col min="1333" max="1333" width="11.42578125" style="420" customWidth="1"/>
    <col min="1334" max="1338" width="11.42578125" style="1754" customWidth="1"/>
    <col min="1339" max="1339" width="9.28515625" style="1754" customWidth="1"/>
    <col min="1340" max="1340" width="11.42578125" style="420" customWidth="1"/>
    <col min="1341" max="1345" width="11.42578125" style="1754" customWidth="1"/>
    <col min="1346" max="1346" width="9.7109375" style="1754" customWidth="1"/>
    <col min="1347" max="1347" width="11.5703125" style="420" customWidth="1"/>
    <col min="1348" max="1349" width="11.5703125" style="1754" customWidth="1"/>
    <col min="1350" max="1350" width="11.5703125" style="420" customWidth="1"/>
    <col min="1351" max="1352" width="11.5703125" style="1754" customWidth="1"/>
    <col min="1353" max="1353" width="9.28515625" style="1754" customWidth="1"/>
    <col min="1354" max="1359" width="11.42578125" style="1754" customWidth="1"/>
    <col min="1360" max="1360" width="9.28515625" style="1754" customWidth="1"/>
    <col min="1361" max="1361" width="11.42578125" style="420"/>
    <col min="1362" max="1363" width="11.42578125" style="1754"/>
    <col min="1364" max="1364" width="11.42578125" style="420"/>
    <col min="1365" max="1366" width="11.42578125" style="1754"/>
    <col min="1367" max="1367" width="9.28515625" style="1754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4"/>
    <col min="1381" max="1381" width="11.5703125" style="1754" bestFit="1" customWidth="1"/>
    <col min="1382" max="1387" width="11.42578125" style="1754"/>
    <col min="1388" max="1388" width="11.5703125" style="1754" bestFit="1" customWidth="1"/>
    <col min="1389" max="1394" width="11.42578125" style="1754"/>
    <col min="1395" max="1395" width="11.5703125" style="1754" bestFit="1" customWidth="1"/>
    <col min="1396" max="1401" width="11.42578125" style="1754"/>
    <col min="1402" max="1402" width="11.5703125" style="1754" bestFit="1" customWidth="1"/>
    <col min="1403" max="16384" width="11.42578125" style="1754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78" t="s">
        <v>27</v>
      </c>
      <c r="C2" s="2278"/>
      <c r="D2" s="2278"/>
      <c r="E2" s="2278"/>
      <c r="F2" s="2278"/>
      <c r="G2" s="89" t="s">
        <v>1770</v>
      </c>
      <c r="H2" s="88"/>
      <c r="I2" s="2278" t="s">
        <v>27</v>
      </c>
      <c r="J2" s="2278"/>
      <c r="K2" s="2278"/>
      <c r="L2" s="2278"/>
      <c r="M2" s="2278"/>
      <c r="N2" s="89">
        <v>1</v>
      </c>
      <c r="O2" s="497"/>
      <c r="P2" s="2278" t="s">
        <v>27</v>
      </c>
      <c r="Q2" s="2278"/>
      <c r="R2" s="2278"/>
      <c r="S2" s="2278"/>
      <c r="T2" s="2278"/>
      <c r="U2" s="89">
        <f>N2+1</f>
        <v>2</v>
      </c>
      <c r="V2" s="495"/>
      <c r="W2" s="2278" t="s">
        <v>27</v>
      </c>
      <c r="X2" s="2278"/>
      <c r="Y2" s="2278"/>
      <c r="Z2" s="2278"/>
      <c r="AA2" s="2278"/>
      <c r="AB2" s="89">
        <f>U2+1</f>
        <v>3</v>
      </c>
      <c r="AD2" s="2278" t="s">
        <v>27</v>
      </c>
      <c r="AE2" s="2278"/>
      <c r="AF2" s="2278"/>
      <c r="AG2" s="2278"/>
      <c r="AH2" s="2278"/>
      <c r="AI2" s="89">
        <f>AB2+1</f>
        <v>4</v>
      </c>
      <c r="AJ2" s="497"/>
      <c r="AK2" s="2278" t="s">
        <v>27</v>
      </c>
      <c r="AL2" s="2278"/>
      <c r="AM2" s="2278"/>
      <c r="AN2" s="2278"/>
      <c r="AO2" s="2278"/>
      <c r="AP2" s="89">
        <f>AI2+1</f>
        <v>5</v>
      </c>
      <c r="AR2" s="2278" t="s">
        <v>27</v>
      </c>
      <c r="AS2" s="2278"/>
      <c r="AT2" s="2278"/>
      <c r="AU2" s="2278"/>
      <c r="AV2" s="2278"/>
      <c r="AW2" s="89">
        <f>AP2+1</f>
        <v>6</v>
      </c>
      <c r="AY2" s="2278" t="s">
        <v>27</v>
      </c>
      <c r="AZ2" s="2278"/>
      <c r="BA2" s="2278"/>
      <c r="BB2" s="2278"/>
      <c r="BC2" s="2278"/>
      <c r="BD2" s="89">
        <f>AW2+1</f>
        <v>7</v>
      </c>
      <c r="BF2" s="2278" t="s">
        <v>27</v>
      </c>
      <c r="BG2" s="2278"/>
      <c r="BH2" s="2278"/>
      <c r="BI2" s="2278"/>
      <c r="BJ2" s="2278"/>
      <c r="BK2" s="89">
        <f>BD2+1</f>
        <v>8</v>
      </c>
      <c r="BM2" s="2278" t="s">
        <v>27</v>
      </c>
      <c r="BN2" s="2278"/>
      <c r="BO2" s="2278"/>
      <c r="BP2" s="2278"/>
      <c r="BQ2" s="2278"/>
      <c r="BR2" s="89">
        <f>BK2+1</f>
        <v>9</v>
      </c>
      <c r="BT2" s="2278" t="s">
        <v>27</v>
      </c>
      <c r="BU2" s="2278"/>
      <c r="BV2" s="2278"/>
      <c r="BW2" s="2278"/>
      <c r="BX2" s="2278"/>
      <c r="BY2" s="93">
        <f>BR2+1</f>
        <v>10</v>
      </c>
      <c r="CB2" s="2278" t="s">
        <v>27</v>
      </c>
      <c r="CC2" s="2278"/>
      <c r="CD2" s="2278"/>
      <c r="CE2" s="2278"/>
      <c r="CF2" s="2278"/>
      <c r="CG2" s="93">
        <f>BY2+1</f>
        <v>11</v>
      </c>
      <c r="CH2" s="497"/>
      <c r="CI2" s="2278" t="s">
        <v>27</v>
      </c>
      <c r="CJ2" s="2278"/>
      <c r="CK2" s="2278"/>
      <c r="CL2" s="2278"/>
      <c r="CM2" s="2278"/>
      <c r="CN2" s="371">
        <f>CG2+1</f>
        <v>12</v>
      </c>
      <c r="CP2" s="2278" t="s">
        <v>27</v>
      </c>
      <c r="CQ2" s="2278"/>
      <c r="CR2" s="2278"/>
      <c r="CS2" s="2278"/>
      <c r="CT2" s="2278"/>
      <c r="CU2" s="386">
        <f>CN2+1</f>
        <v>13</v>
      </c>
      <c r="CV2" s="495"/>
      <c r="CW2" s="2278" t="s">
        <v>27</v>
      </c>
      <c r="CX2" s="2278"/>
      <c r="CY2" s="2278"/>
      <c r="CZ2" s="2278"/>
      <c r="DA2" s="2278"/>
      <c r="DB2" s="387">
        <f>CU2+1</f>
        <v>14</v>
      </c>
      <c r="DD2" s="2278" t="s">
        <v>27</v>
      </c>
      <c r="DE2" s="2278"/>
      <c r="DF2" s="2278"/>
      <c r="DG2" s="2278"/>
      <c r="DH2" s="2278"/>
      <c r="DI2" s="89" t="s">
        <v>517</v>
      </c>
      <c r="DK2" s="2278" t="s">
        <v>27</v>
      </c>
      <c r="DL2" s="2278"/>
      <c r="DM2" s="2278"/>
      <c r="DN2" s="2278"/>
      <c r="DO2" s="2278"/>
      <c r="DP2" s="2278"/>
      <c r="DQ2" s="387">
        <f>DB2+1</f>
        <v>15</v>
      </c>
      <c r="DR2" s="497"/>
      <c r="DS2" s="2278" t="s">
        <v>27</v>
      </c>
      <c r="DT2" s="2278"/>
      <c r="DU2" s="2278"/>
      <c r="DV2" s="2278"/>
      <c r="DW2" s="2278"/>
      <c r="DX2" s="89">
        <f>DQ2+1</f>
        <v>16</v>
      </c>
      <c r="DZ2" s="2278" t="s">
        <v>27</v>
      </c>
      <c r="EA2" s="2278"/>
      <c r="EB2" s="2278"/>
      <c r="EC2" s="2278"/>
      <c r="ED2" s="2278"/>
      <c r="EE2" s="89">
        <f>DX2+1</f>
        <v>17</v>
      </c>
      <c r="EF2" s="497"/>
      <c r="EG2" s="2278" t="s">
        <v>27</v>
      </c>
      <c r="EH2" s="2278"/>
      <c r="EI2" s="2278"/>
      <c r="EJ2" s="2278"/>
      <c r="EK2" s="2278"/>
      <c r="EL2" s="89">
        <f>EE2+1</f>
        <v>18</v>
      </c>
      <c r="EN2" s="2278" t="s">
        <v>27</v>
      </c>
      <c r="EO2" s="2278"/>
      <c r="EP2" s="2278"/>
      <c r="EQ2" s="2278"/>
      <c r="ER2" s="2278"/>
      <c r="ES2" s="89">
        <f>EL2+1</f>
        <v>19</v>
      </c>
      <c r="ET2" s="495"/>
      <c r="EU2" s="2278" t="s">
        <v>27</v>
      </c>
      <c r="EV2" s="2278"/>
      <c r="EW2" s="2278"/>
      <c r="EX2" s="2278"/>
      <c r="EY2" s="2278"/>
      <c r="EZ2" s="89">
        <f>ES2+1</f>
        <v>20</v>
      </c>
      <c r="FA2" s="495"/>
      <c r="FB2" s="2278" t="s">
        <v>27</v>
      </c>
      <c r="FC2" s="2278"/>
      <c r="FD2" s="2278"/>
      <c r="FE2" s="2278"/>
      <c r="FF2" s="2278"/>
      <c r="FG2" s="89">
        <f>EZ2+1</f>
        <v>21</v>
      </c>
      <c r="FI2" s="2278" t="s">
        <v>27</v>
      </c>
      <c r="FJ2" s="2278"/>
      <c r="FK2" s="2278"/>
      <c r="FL2" s="2278"/>
      <c r="FM2" s="2278"/>
      <c r="FN2" s="89">
        <f>FG2+1</f>
        <v>22</v>
      </c>
      <c r="FP2" s="2278" t="s">
        <v>27</v>
      </c>
      <c r="FQ2" s="2278"/>
      <c r="FR2" s="2278"/>
      <c r="FS2" s="2278"/>
      <c r="FT2" s="2278"/>
      <c r="FU2" s="89">
        <f>FN2+1</f>
        <v>23</v>
      </c>
      <c r="FV2" s="497"/>
      <c r="FW2" s="2278" t="s">
        <v>27</v>
      </c>
      <c r="FX2" s="2278"/>
      <c r="FY2" s="2278"/>
      <c r="FZ2" s="2278"/>
      <c r="GA2" s="2278"/>
      <c r="GB2" s="89">
        <f>FN2+1</f>
        <v>23</v>
      </c>
      <c r="GC2" s="495"/>
      <c r="GD2" s="2278" t="s">
        <v>27</v>
      </c>
      <c r="GE2" s="2278"/>
      <c r="GF2" s="2278"/>
      <c r="GG2" s="2278"/>
      <c r="GH2" s="2278"/>
      <c r="GI2" s="89">
        <f>GB2+1</f>
        <v>24</v>
      </c>
      <c r="GK2" s="2278" t="s">
        <v>27</v>
      </c>
      <c r="GL2" s="2278"/>
      <c r="GM2" s="2278"/>
      <c r="GN2" s="2278"/>
      <c r="GO2" s="2278"/>
      <c r="GP2" s="89">
        <f>GI2+1</f>
        <v>25</v>
      </c>
      <c r="GR2" s="2278" t="s">
        <v>27</v>
      </c>
      <c r="GS2" s="2278"/>
      <c r="GT2" s="2278"/>
      <c r="GU2" s="2278"/>
      <c r="GV2" s="2278"/>
      <c r="GW2" s="89">
        <f>GP2+1</f>
        <v>26</v>
      </c>
      <c r="GY2" s="2278" t="s">
        <v>27</v>
      </c>
      <c r="GZ2" s="2278"/>
      <c r="HA2" s="2278"/>
      <c r="HB2" s="2278"/>
      <c r="HC2" s="2278"/>
      <c r="HD2" s="89">
        <f>GW2+1</f>
        <v>27</v>
      </c>
      <c r="HF2" s="2278" t="s">
        <v>27</v>
      </c>
      <c r="HG2" s="2278"/>
      <c r="HH2" s="2278"/>
      <c r="HI2" s="2278"/>
      <c r="HJ2" s="2278"/>
      <c r="HK2" s="89">
        <f>HD2+1</f>
        <v>28</v>
      </c>
      <c r="HM2" s="2278" t="s">
        <v>27</v>
      </c>
      <c r="HN2" s="2278"/>
      <c r="HO2" s="2278"/>
      <c r="HP2" s="2278"/>
      <c r="HQ2" s="2278"/>
      <c r="HR2" s="89">
        <f>HK2+1</f>
        <v>29</v>
      </c>
      <c r="HT2" s="2278" t="s">
        <v>27</v>
      </c>
      <c r="HU2" s="2278"/>
      <c r="HV2" s="2278"/>
      <c r="HW2" s="2278"/>
      <c r="HX2" s="2278"/>
      <c r="HY2" s="89">
        <f>HR2+1</f>
        <v>30</v>
      </c>
      <c r="HZ2" s="497"/>
      <c r="IA2" s="2278" t="s">
        <v>27</v>
      </c>
      <c r="IB2" s="2278"/>
      <c r="IC2" s="2278"/>
      <c r="ID2" s="2278"/>
      <c r="IE2" s="2278"/>
      <c r="IF2" s="89">
        <f>HY2+1</f>
        <v>31</v>
      </c>
      <c r="IH2" s="2278" t="s">
        <v>27</v>
      </c>
      <c r="II2" s="2278"/>
      <c r="IJ2" s="2278"/>
      <c r="IK2" s="2278"/>
      <c r="IL2" s="2278"/>
      <c r="IM2" s="89">
        <f>IF2+1</f>
        <v>32</v>
      </c>
      <c r="IO2" s="2278" t="s">
        <v>27</v>
      </c>
      <c r="IP2" s="2278"/>
      <c r="IQ2" s="2278"/>
      <c r="IR2" s="2278"/>
      <c r="IS2" s="2278"/>
      <c r="IT2" s="92">
        <f>IM2+1</f>
        <v>33</v>
      </c>
      <c r="IV2" s="2278" t="s">
        <v>27</v>
      </c>
      <c r="IW2" s="2278"/>
      <c r="IX2" s="2278"/>
      <c r="IY2" s="2278"/>
      <c r="IZ2" s="2278"/>
      <c r="JA2" s="92">
        <f>IT2+1</f>
        <v>34</v>
      </c>
      <c r="JC2" s="2278" t="s">
        <v>27</v>
      </c>
      <c r="JD2" s="2278"/>
      <c r="JE2" s="2278"/>
      <c r="JF2" s="2278"/>
      <c r="JG2" s="2278"/>
      <c r="JH2" s="92">
        <f>JA2+1</f>
        <v>35</v>
      </c>
      <c r="JJ2" s="2278" t="s">
        <v>27</v>
      </c>
      <c r="JK2" s="2278"/>
      <c r="JL2" s="2278"/>
      <c r="JM2" s="2278"/>
      <c r="JN2" s="2278"/>
      <c r="JO2" s="92">
        <f>JA2+1</f>
        <v>35</v>
      </c>
      <c r="JQ2" s="2278" t="s">
        <v>27</v>
      </c>
      <c r="JR2" s="2278"/>
      <c r="JS2" s="2278"/>
      <c r="JT2" s="2278"/>
      <c r="JU2" s="2278"/>
      <c r="JV2" s="93">
        <f>JO2+1</f>
        <v>36</v>
      </c>
      <c r="JX2" s="2278" t="s">
        <v>27</v>
      </c>
      <c r="JY2" s="2278"/>
      <c r="JZ2" s="2278"/>
      <c r="KA2" s="2278"/>
      <c r="KB2" s="2278"/>
      <c r="KC2" s="93">
        <f>JV2+1</f>
        <v>37</v>
      </c>
      <c r="KD2" s="1255"/>
      <c r="KE2" s="2284" t="s">
        <v>27</v>
      </c>
      <c r="KF2" s="2284"/>
      <c r="KG2" s="2284"/>
      <c r="KH2" s="2284"/>
      <c r="KI2" s="2284"/>
      <c r="KJ2" s="1256">
        <f>KC2+1</f>
        <v>38</v>
      </c>
      <c r="KK2" s="1255"/>
      <c r="KL2" s="2284" t="s">
        <v>27</v>
      </c>
      <c r="KM2" s="2284"/>
      <c r="KN2" s="2284"/>
      <c r="KO2" s="2284"/>
      <c r="KP2" s="2284"/>
      <c r="KQ2" s="1256">
        <f>KJ2+1</f>
        <v>39</v>
      </c>
      <c r="KR2" s="497"/>
      <c r="KS2" s="2278" t="s">
        <v>27</v>
      </c>
      <c r="KT2" s="2278"/>
      <c r="KU2" s="2278"/>
      <c r="KV2" s="2278"/>
      <c r="KW2" s="2278"/>
      <c r="KX2" s="93">
        <f>39+1</f>
        <v>40</v>
      </c>
      <c r="KZ2" s="2278" t="s">
        <v>27</v>
      </c>
      <c r="LA2" s="2278"/>
      <c r="LB2" s="2278"/>
      <c r="LC2" s="2278"/>
      <c r="LD2" s="2278"/>
      <c r="LE2" s="93">
        <f>KX2+1</f>
        <v>41</v>
      </c>
      <c r="LG2" s="2278" t="s">
        <v>27</v>
      </c>
      <c r="LH2" s="2278"/>
      <c r="LI2" s="2278"/>
      <c r="LJ2" s="2278"/>
      <c r="LK2" s="2278"/>
      <c r="LL2" s="93">
        <f>LE2+1</f>
        <v>42</v>
      </c>
      <c r="LM2" s="497"/>
      <c r="LN2" s="2278" t="s">
        <v>27</v>
      </c>
      <c r="LO2" s="2278"/>
      <c r="LP2" s="2278"/>
      <c r="LQ2" s="2278"/>
      <c r="LR2" s="2278"/>
      <c r="LS2" s="89">
        <f>LL2+1</f>
        <v>43</v>
      </c>
      <c r="LT2" s="497"/>
      <c r="LU2" s="2278" t="s">
        <v>27</v>
      </c>
      <c r="LV2" s="2278"/>
      <c r="LW2" s="2278"/>
      <c r="LX2" s="2278"/>
      <c r="LY2" s="2278"/>
      <c r="LZ2" s="89">
        <f>LS2+1</f>
        <v>44</v>
      </c>
      <c r="MA2" s="497"/>
      <c r="MB2" s="2278" t="s">
        <v>27</v>
      </c>
      <c r="MC2" s="2278"/>
      <c r="MD2" s="2278"/>
      <c r="ME2" s="2278"/>
      <c r="MF2" s="2278"/>
      <c r="MG2" s="89">
        <f>LZ2+1</f>
        <v>45</v>
      </c>
      <c r="MH2" s="497"/>
      <c r="MI2" s="2278" t="s">
        <v>27</v>
      </c>
      <c r="MJ2" s="2278"/>
      <c r="MK2" s="2278"/>
      <c r="ML2" s="2278"/>
      <c r="MM2" s="2278"/>
      <c r="MN2" s="89">
        <f>MG2+1</f>
        <v>46</v>
      </c>
      <c r="MP2" s="2278" t="s">
        <v>27</v>
      </c>
      <c r="MQ2" s="2278"/>
      <c r="MR2" s="2278"/>
      <c r="MS2" s="2278"/>
      <c r="MT2" s="2278"/>
      <c r="MU2" s="89">
        <f>MN2+1</f>
        <v>47</v>
      </c>
      <c r="MW2" s="2278" t="s">
        <v>27</v>
      </c>
      <c r="MX2" s="2278"/>
      <c r="MY2" s="2278"/>
      <c r="MZ2" s="2278"/>
      <c r="NA2" s="2278"/>
      <c r="NB2" s="89">
        <f>MU2+1</f>
        <v>48</v>
      </c>
      <c r="ND2" s="2278" t="s">
        <v>27</v>
      </c>
      <c r="NE2" s="2278"/>
      <c r="NF2" s="2278"/>
      <c r="NG2" s="2278"/>
      <c r="NH2" s="2278"/>
      <c r="NI2" s="89">
        <f>NB2+1</f>
        <v>49</v>
      </c>
      <c r="NK2" s="2278" t="s">
        <v>27</v>
      </c>
      <c r="NL2" s="2278"/>
      <c r="NM2" s="2278"/>
      <c r="NN2" s="2278"/>
      <c r="NO2" s="2278"/>
      <c r="NP2" s="89">
        <f>NI2+1</f>
        <v>50</v>
      </c>
      <c r="NQ2" s="497"/>
      <c r="NR2" s="2278" t="s">
        <v>27</v>
      </c>
      <c r="NS2" s="2278"/>
      <c r="NT2" s="2278"/>
      <c r="NU2" s="2278"/>
      <c r="NV2" s="2278"/>
      <c r="NW2" s="89">
        <f>NP2+1</f>
        <v>51</v>
      </c>
      <c r="NY2" s="2278" t="s">
        <v>27</v>
      </c>
      <c r="NZ2" s="2278"/>
      <c r="OA2" s="2278"/>
      <c r="OB2" s="2278"/>
      <c r="OC2" s="2278"/>
      <c r="OD2" s="89">
        <f>NP2+1</f>
        <v>51</v>
      </c>
      <c r="OF2" s="2278" t="s">
        <v>27</v>
      </c>
      <c r="OG2" s="2278"/>
      <c r="OH2" s="2278"/>
      <c r="OI2" s="2278"/>
      <c r="OJ2" s="2278"/>
      <c r="OK2" s="89">
        <f>OD2+1</f>
        <v>52</v>
      </c>
      <c r="OM2" s="2278" t="s">
        <v>27</v>
      </c>
      <c r="ON2" s="2278"/>
      <c r="OO2" s="2278"/>
      <c r="OP2" s="2278"/>
      <c r="OQ2" s="2278"/>
      <c r="OR2" s="89">
        <f>OK2+1</f>
        <v>53</v>
      </c>
      <c r="OT2" s="2278" t="s">
        <v>27</v>
      </c>
      <c r="OU2" s="2278"/>
      <c r="OV2" s="2278"/>
      <c r="OW2" s="2278"/>
      <c r="OX2" s="2278"/>
      <c r="OY2" s="89">
        <f>OR2+1</f>
        <v>54</v>
      </c>
      <c r="PA2" s="2278" t="s">
        <v>27</v>
      </c>
      <c r="PB2" s="2278"/>
      <c r="PC2" s="2278"/>
      <c r="PD2" s="2278"/>
      <c r="PE2" s="2278"/>
      <c r="PF2" s="89">
        <f>OY2+1</f>
        <v>55</v>
      </c>
      <c r="PH2" s="2278" t="s">
        <v>27</v>
      </c>
      <c r="PI2" s="2278"/>
      <c r="PJ2" s="2278"/>
      <c r="PK2" s="2278"/>
      <c r="PL2" s="2278"/>
      <c r="PM2" s="89">
        <f>PF2+1</f>
        <v>56</v>
      </c>
      <c r="PO2" s="2278" t="s">
        <v>27</v>
      </c>
      <c r="PP2" s="2278"/>
      <c r="PQ2" s="2278"/>
      <c r="PR2" s="2278"/>
      <c r="PS2" s="2278"/>
      <c r="PT2" s="89">
        <f>PM2+1</f>
        <v>57</v>
      </c>
      <c r="PV2" s="2278" t="s">
        <v>27</v>
      </c>
      <c r="PW2" s="2278"/>
      <c r="PX2" s="2278"/>
      <c r="PY2" s="2278"/>
      <c r="PZ2" s="2278"/>
      <c r="QA2" s="89">
        <f>PT2+1</f>
        <v>58</v>
      </c>
      <c r="QC2" s="2278" t="s">
        <v>27</v>
      </c>
      <c r="QD2" s="2278"/>
      <c r="QE2" s="2278"/>
      <c r="QF2" s="2278"/>
      <c r="QG2" s="2278"/>
      <c r="QH2" s="89">
        <f>QA2+1</f>
        <v>59</v>
      </c>
      <c r="QI2" s="497"/>
      <c r="QJ2" s="2278" t="s">
        <v>27</v>
      </c>
      <c r="QK2" s="2278"/>
      <c r="QL2" s="2278"/>
      <c r="QM2" s="2278"/>
      <c r="QN2" s="2278"/>
      <c r="QO2" s="89">
        <f>QH2+1</f>
        <v>60</v>
      </c>
      <c r="QP2" s="88"/>
      <c r="QQ2" s="2278" t="s">
        <v>27</v>
      </c>
      <c r="QR2" s="2278"/>
      <c r="QS2" s="2278"/>
      <c r="QT2" s="2278"/>
      <c r="QU2" s="2278"/>
      <c r="QV2" s="89">
        <f>QO2+1</f>
        <v>61</v>
      </c>
      <c r="QW2" s="88"/>
      <c r="QX2" s="2278" t="s">
        <v>27</v>
      </c>
      <c r="QY2" s="2278"/>
      <c r="QZ2" s="2278"/>
      <c r="RA2" s="2278"/>
      <c r="RB2" s="2278"/>
      <c r="RC2" s="89">
        <f>QV2+1</f>
        <v>62</v>
      </c>
      <c r="RD2" s="88"/>
      <c r="RE2" s="2278" t="s">
        <v>27</v>
      </c>
      <c r="RF2" s="2278"/>
      <c r="RG2" s="2278"/>
      <c r="RH2" s="2278"/>
      <c r="RI2" s="2278"/>
      <c r="RJ2" s="91">
        <f>RC2+1</f>
        <v>63</v>
      </c>
      <c r="RK2" s="88"/>
      <c r="RL2" s="2278" t="s">
        <v>27</v>
      </c>
      <c r="RM2" s="2278"/>
      <c r="RN2" s="2278"/>
      <c r="RO2" s="2278"/>
      <c r="RP2" s="2278"/>
      <c r="RQ2" s="91">
        <f>RJ2+1</f>
        <v>64</v>
      </c>
      <c r="RR2" s="88"/>
      <c r="RS2" s="2278" t="s">
        <v>27</v>
      </c>
      <c r="RT2" s="2278"/>
      <c r="RU2" s="2278"/>
      <c r="RV2" s="2278"/>
      <c r="RW2" s="2278"/>
      <c r="RX2" s="91">
        <f>RQ2+1</f>
        <v>65</v>
      </c>
      <c r="RZ2" s="2278" t="s">
        <v>27</v>
      </c>
      <c r="SA2" s="2278"/>
      <c r="SB2" s="2278"/>
      <c r="SC2" s="2278"/>
      <c r="SD2" s="2278"/>
      <c r="SE2" s="89">
        <f>RX2+1</f>
        <v>66</v>
      </c>
      <c r="SG2" s="2278" t="s">
        <v>27</v>
      </c>
      <c r="SH2" s="2278"/>
      <c r="SI2" s="2278"/>
      <c r="SJ2" s="2278"/>
      <c r="SK2" s="2278"/>
      <c r="SL2" s="89">
        <f>SE2+1</f>
        <v>67</v>
      </c>
      <c r="SN2" s="2278" t="s">
        <v>27</v>
      </c>
      <c r="SO2" s="2278"/>
      <c r="SP2" s="2278"/>
      <c r="SQ2" s="2278"/>
      <c r="SR2" s="2278"/>
      <c r="SS2" s="89">
        <f>SL2+1</f>
        <v>68</v>
      </c>
      <c r="SU2" s="2278" t="s">
        <v>27</v>
      </c>
      <c r="SV2" s="2278"/>
      <c r="SW2" s="2278"/>
      <c r="SX2" s="2278"/>
      <c r="SY2" s="2278"/>
      <c r="SZ2" s="89">
        <f>SS2+1</f>
        <v>69</v>
      </c>
      <c r="TA2" s="497"/>
      <c r="TB2" s="2278" t="s">
        <v>27</v>
      </c>
      <c r="TC2" s="2278"/>
      <c r="TD2" s="2278"/>
      <c r="TE2" s="2278"/>
      <c r="TF2" s="2278"/>
      <c r="TG2" s="89">
        <f>SZ2+1</f>
        <v>70</v>
      </c>
      <c r="TI2" s="2278" t="s">
        <v>27</v>
      </c>
      <c r="TJ2" s="2278"/>
      <c r="TK2" s="2278"/>
      <c r="TL2" s="2278"/>
      <c r="TM2" s="2278"/>
      <c r="TN2" s="371">
        <f>TG2+1</f>
        <v>71</v>
      </c>
      <c r="TP2" s="2278" t="s">
        <v>27</v>
      </c>
      <c r="TQ2" s="2278"/>
      <c r="TR2" s="2278"/>
      <c r="TS2" s="2278"/>
      <c r="TT2" s="2278"/>
      <c r="TU2" s="371">
        <f>TN2+1</f>
        <v>72</v>
      </c>
      <c r="TV2" s="497"/>
      <c r="TW2" s="2278" t="s">
        <v>27</v>
      </c>
      <c r="TX2" s="2278"/>
      <c r="TY2" s="2278"/>
      <c r="TZ2" s="2278"/>
      <c r="UA2" s="2278"/>
      <c r="UB2" s="371">
        <f>TU2+1</f>
        <v>73</v>
      </c>
      <c r="UC2" s="497"/>
      <c r="UD2" s="2278" t="s">
        <v>27</v>
      </c>
      <c r="UE2" s="2278"/>
      <c r="UF2" s="2278"/>
      <c r="UG2" s="2278"/>
      <c r="UH2" s="2278"/>
      <c r="UI2" s="371">
        <f>UB2+1</f>
        <v>74</v>
      </c>
      <c r="UJ2" s="497"/>
      <c r="UK2" s="2278" t="s">
        <v>27</v>
      </c>
      <c r="UL2" s="2278"/>
      <c r="UM2" s="2278"/>
      <c r="UN2" s="2278"/>
      <c r="UO2" s="2278"/>
      <c r="UP2" s="89">
        <f>UI2+1</f>
        <v>75</v>
      </c>
      <c r="UQ2" s="497"/>
      <c r="UR2" s="2278" t="s">
        <v>27</v>
      </c>
      <c r="US2" s="2278"/>
      <c r="UT2" s="2278"/>
      <c r="UU2" s="2278"/>
      <c r="UV2" s="2278"/>
      <c r="UW2" s="89">
        <f>UP2+1</f>
        <v>76</v>
      </c>
      <c r="UX2" s="497"/>
      <c r="UY2" s="2278" t="s">
        <v>27</v>
      </c>
      <c r="UZ2" s="2278"/>
      <c r="VA2" s="2278"/>
      <c r="VB2" s="2278"/>
      <c r="VC2" s="2278"/>
      <c r="VD2" s="89">
        <f>UW2+1</f>
        <v>77</v>
      </c>
      <c r="VF2" s="2278" t="s">
        <v>27</v>
      </c>
      <c r="VG2" s="2278"/>
      <c r="VH2" s="2278"/>
      <c r="VI2" s="2278"/>
      <c r="VJ2" s="2278"/>
      <c r="VK2" s="89">
        <f>VD2+1</f>
        <v>78</v>
      </c>
      <c r="VM2" s="2278" t="s">
        <v>27</v>
      </c>
      <c r="VN2" s="2278"/>
      <c r="VO2" s="2278"/>
      <c r="VP2" s="2278"/>
      <c r="VQ2" s="2278"/>
      <c r="VR2" s="89">
        <f>VK2+1</f>
        <v>79</v>
      </c>
      <c r="VT2" s="2278" t="s">
        <v>27</v>
      </c>
      <c r="VU2" s="2278"/>
      <c r="VV2" s="2278"/>
      <c r="VW2" s="2278"/>
      <c r="VX2" s="2278"/>
      <c r="VY2" s="89">
        <f>VR2+1</f>
        <v>80</v>
      </c>
      <c r="VZ2" s="497"/>
      <c r="WA2" s="2278" t="s">
        <v>27</v>
      </c>
      <c r="WB2" s="2278"/>
      <c r="WC2" s="2278"/>
      <c r="WD2" s="2278"/>
      <c r="WE2" s="2278"/>
      <c r="WF2" s="89">
        <f>VY2+1</f>
        <v>81</v>
      </c>
      <c r="WH2" s="2278" t="s">
        <v>27</v>
      </c>
      <c r="WI2" s="2278"/>
      <c r="WJ2" s="2278"/>
      <c r="WK2" s="2278"/>
      <c r="WL2" s="2278"/>
      <c r="WM2" s="89">
        <f>WF2+1</f>
        <v>82</v>
      </c>
      <c r="WO2" s="2278" t="s">
        <v>27</v>
      </c>
      <c r="WP2" s="2278"/>
      <c r="WQ2" s="2278"/>
      <c r="WR2" s="2278"/>
      <c r="WS2" s="2278"/>
      <c r="WT2" s="89">
        <f>WM2+1</f>
        <v>83</v>
      </c>
      <c r="WV2" s="2278" t="s">
        <v>27</v>
      </c>
      <c r="WW2" s="2278"/>
      <c r="WX2" s="2278"/>
      <c r="WY2" s="2278"/>
      <c r="WZ2" s="2278"/>
      <c r="XA2" s="89">
        <f>WT2+1</f>
        <v>84</v>
      </c>
      <c r="XB2" s="1255"/>
      <c r="XC2" s="2284" t="s">
        <v>27</v>
      </c>
      <c r="XD2" s="2284"/>
      <c r="XE2" s="2284"/>
      <c r="XF2" s="2284"/>
      <c r="XG2" s="2284"/>
      <c r="XH2" s="94">
        <f>XA2+1</f>
        <v>85</v>
      </c>
      <c r="XJ2" s="2278" t="s">
        <v>27</v>
      </c>
      <c r="XK2" s="2278"/>
      <c r="XL2" s="2278"/>
      <c r="XM2" s="2278"/>
      <c r="XN2" s="2278"/>
      <c r="XO2" s="89">
        <f>85+1</f>
        <v>86</v>
      </c>
      <c r="XQ2" s="2278" t="s">
        <v>27</v>
      </c>
      <c r="XR2" s="2278"/>
      <c r="XS2" s="2278"/>
      <c r="XT2" s="2278"/>
      <c r="XU2" s="2278"/>
      <c r="XV2" s="89">
        <f>XO2+1</f>
        <v>87</v>
      </c>
      <c r="XX2" s="2278" t="s">
        <v>27</v>
      </c>
      <c r="XY2" s="2278"/>
      <c r="XZ2" s="2278"/>
      <c r="YA2" s="2278"/>
      <c r="YB2" s="2278"/>
      <c r="YC2" s="89">
        <f>XV2+1</f>
        <v>88</v>
      </c>
      <c r="YE2" s="2278" t="s">
        <v>27</v>
      </c>
      <c r="YF2" s="2278"/>
      <c r="YG2" s="2278"/>
      <c r="YH2" s="2278"/>
      <c r="YI2" s="2278"/>
      <c r="YJ2" s="89">
        <f>YC2+1</f>
        <v>89</v>
      </c>
      <c r="YL2" s="2278" t="s">
        <v>27</v>
      </c>
      <c r="YM2" s="2278"/>
      <c r="YN2" s="2278"/>
      <c r="YO2" s="2278"/>
      <c r="YP2" s="2278"/>
      <c r="YQ2" s="89">
        <f>YJ2+1</f>
        <v>90</v>
      </c>
      <c r="YS2" s="2278" t="s">
        <v>27</v>
      </c>
      <c r="YT2" s="2278"/>
      <c r="YU2" s="2278"/>
      <c r="YV2" s="2278"/>
      <c r="YW2" s="2278"/>
      <c r="YX2" s="89">
        <f>YQ2+1</f>
        <v>91</v>
      </c>
      <c r="YZ2" s="2278" t="s">
        <v>27</v>
      </c>
      <c r="ZA2" s="2278"/>
      <c r="ZB2" s="2278"/>
      <c r="ZC2" s="2278"/>
      <c r="ZD2" s="2278"/>
      <c r="ZE2" s="89">
        <f>YX2+1</f>
        <v>92</v>
      </c>
      <c r="ZG2" s="2278" t="s">
        <v>27</v>
      </c>
      <c r="ZH2" s="2278"/>
      <c r="ZI2" s="2278"/>
      <c r="ZJ2" s="2278"/>
      <c r="ZK2" s="2278"/>
      <c r="ZL2" s="89">
        <f>ZE2+1</f>
        <v>93</v>
      </c>
      <c r="ZN2" s="2278" t="s">
        <v>27</v>
      </c>
      <c r="ZO2" s="2278"/>
      <c r="ZP2" s="2278"/>
      <c r="ZQ2" s="2278"/>
      <c r="ZR2" s="2278"/>
      <c r="ZS2" s="89">
        <f>ZL2+1</f>
        <v>94</v>
      </c>
      <c r="ZU2" s="2278" t="s">
        <v>27</v>
      </c>
      <c r="ZV2" s="2278"/>
      <c r="ZW2" s="2278"/>
      <c r="ZX2" s="2278"/>
      <c r="ZY2" s="2278"/>
      <c r="ZZ2" s="89">
        <f>ZS2+1</f>
        <v>95</v>
      </c>
      <c r="AAB2" s="2278" t="s">
        <v>27</v>
      </c>
      <c r="AAC2" s="2278"/>
      <c r="AAD2" s="2278"/>
      <c r="AAE2" s="2278"/>
      <c r="AAF2" s="2278"/>
      <c r="AAG2" s="89">
        <f>ZZ2+1</f>
        <v>96</v>
      </c>
      <c r="AAI2" s="2278" t="s">
        <v>27</v>
      </c>
      <c r="AAJ2" s="2278"/>
      <c r="AAK2" s="2278"/>
      <c r="AAL2" s="2278"/>
      <c r="AAM2" s="2278"/>
      <c r="AAN2" s="89">
        <f>AAG2+1</f>
        <v>97</v>
      </c>
      <c r="AAP2" s="2278" t="s">
        <v>27</v>
      </c>
      <c r="AAQ2" s="2278"/>
      <c r="AAR2" s="2278"/>
      <c r="AAS2" s="2278"/>
      <c r="AAT2" s="2278"/>
      <c r="AAU2" s="89">
        <f>AAN2+1</f>
        <v>98</v>
      </c>
      <c r="AAV2" s="497"/>
      <c r="AAW2" s="2278" t="s">
        <v>27</v>
      </c>
      <c r="AAX2" s="2278"/>
      <c r="AAY2" s="2278"/>
      <c r="AAZ2" s="2278"/>
      <c r="ABA2" s="2278"/>
      <c r="ABB2" s="89">
        <f>AAU2+1</f>
        <v>99</v>
      </c>
      <c r="ABC2" s="497"/>
      <c r="ABD2" s="2278" t="s">
        <v>27</v>
      </c>
      <c r="ABE2" s="2278"/>
      <c r="ABF2" s="2278"/>
      <c r="ABG2" s="2278"/>
      <c r="ABH2" s="2278"/>
      <c r="ABI2" s="89">
        <f>ABB2+1</f>
        <v>100</v>
      </c>
      <c r="ABK2" s="2278" t="s">
        <v>27</v>
      </c>
      <c r="ABL2" s="2278"/>
      <c r="ABM2" s="2278"/>
      <c r="ABN2" s="2278"/>
      <c r="ABO2" s="2278"/>
      <c r="ABP2" s="89">
        <f>ABI2+1</f>
        <v>101</v>
      </c>
      <c r="ABR2" s="2278" t="s">
        <v>27</v>
      </c>
      <c r="ABS2" s="2278"/>
      <c r="ABT2" s="2278"/>
      <c r="ABU2" s="2278"/>
      <c r="ABV2" s="2278"/>
      <c r="ABW2" s="89">
        <f>ABP2+1</f>
        <v>102</v>
      </c>
      <c r="ABY2" s="2278" t="s">
        <v>27</v>
      </c>
      <c r="ABZ2" s="2278"/>
      <c r="ACA2" s="2278"/>
      <c r="ACB2" s="2278"/>
      <c r="ACC2" s="2278"/>
      <c r="ACD2" s="89">
        <f>ABW2+1</f>
        <v>103</v>
      </c>
      <c r="ACE2" s="495"/>
      <c r="ACF2" s="2278" t="s">
        <v>27</v>
      </c>
      <c r="ACG2" s="2278"/>
      <c r="ACH2" s="2278"/>
      <c r="ACI2" s="2278"/>
      <c r="ACJ2" s="2278"/>
      <c r="ACK2" s="89">
        <f>ACD2+1</f>
        <v>104</v>
      </c>
      <c r="ACL2" s="495"/>
      <c r="ACM2" s="2278" t="s">
        <v>27</v>
      </c>
      <c r="ACN2" s="2278"/>
      <c r="ACO2" s="2278"/>
      <c r="ACP2" s="2278"/>
      <c r="ACQ2" s="2278"/>
      <c r="ACR2" s="89">
        <f>ACK2+1</f>
        <v>105</v>
      </c>
      <c r="ACT2" s="2278" t="s">
        <v>27</v>
      </c>
      <c r="ACU2" s="2278"/>
      <c r="ACV2" s="2278"/>
      <c r="ACW2" s="2278"/>
      <c r="ACX2" s="2278"/>
      <c r="ACY2" s="89">
        <f>ACR2+1</f>
        <v>106</v>
      </c>
      <c r="ACZ2" s="499"/>
      <c r="ADA2" s="2278" t="s">
        <v>27</v>
      </c>
      <c r="ADB2" s="2278"/>
      <c r="ADC2" s="2278"/>
      <c r="ADD2" s="2278"/>
      <c r="ADE2" s="2278"/>
      <c r="ADF2" s="89">
        <f>ACY2+1</f>
        <v>107</v>
      </c>
      <c r="ADG2" s="497"/>
      <c r="ADH2" s="2278" t="s">
        <v>27</v>
      </c>
      <c r="ADI2" s="2278"/>
      <c r="ADJ2" s="2278"/>
      <c r="ADK2" s="2278"/>
      <c r="ADL2" s="2278"/>
      <c r="ADM2" s="89">
        <f>ADF2+1</f>
        <v>108</v>
      </c>
      <c r="ADN2" s="88"/>
      <c r="ADO2" s="2278" t="s">
        <v>27</v>
      </c>
      <c r="ADP2" s="2278"/>
      <c r="ADQ2" s="2278"/>
      <c r="ADR2" s="2278"/>
      <c r="ADS2" s="2278"/>
      <c r="ADT2" s="89">
        <f>ADM2+1</f>
        <v>109</v>
      </c>
      <c r="ADU2" s="556"/>
      <c r="ADV2" s="2278" t="s">
        <v>27</v>
      </c>
      <c r="ADW2" s="2278"/>
      <c r="ADX2" s="2278"/>
      <c r="ADY2" s="2278"/>
      <c r="ADZ2" s="2278"/>
      <c r="AEA2" s="89">
        <f>ADT2+1</f>
        <v>110</v>
      </c>
      <c r="AEB2" s="499"/>
      <c r="AEC2" s="2278" t="s">
        <v>27</v>
      </c>
      <c r="AED2" s="2278"/>
      <c r="AEE2" s="2278"/>
      <c r="AEF2" s="2278"/>
      <c r="AEG2" s="2278"/>
      <c r="AEH2" s="89">
        <f>AEA2+1</f>
        <v>111</v>
      </c>
      <c r="AEI2" s="499"/>
      <c r="AEJ2" s="2278" t="s">
        <v>27</v>
      </c>
      <c r="AEK2" s="2278"/>
      <c r="AEL2" s="2278"/>
      <c r="AEM2" s="2278"/>
      <c r="AEN2" s="2278"/>
      <c r="AEO2" s="89">
        <f>AEH2+1</f>
        <v>112</v>
      </c>
      <c r="AEP2" s="499"/>
      <c r="AEQ2" s="2278" t="s">
        <v>27</v>
      </c>
      <c r="AER2" s="2278"/>
      <c r="AES2" s="2278"/>
      <c r="AET2" s="2278"/>
      <c r="AEU2" s="2278"/>
      <c r="AEV2" s="89">
        <f>AEO2+1</f>
        <v>113</v>
      </c>
      <c r="AEX2" s="2278" t="s">
        <v>27</v>
      </c>
      <c r="AEY2" s="2278"/>
      <c r="AEZ2" s="2278"/>
      <c r="AFA2" s="2278"/>
      <c r="AFB2" s="2278"/>
      <c r="AFC2" s="89">
        <f>AEV2+1</f>
        <v>114</v>
      </c>
      <c r="AFE2" s="2278" t="s">
        <v>27</v>
      </c>
      <c r="AFF2" s="2278"/>
      <c r="AFG2" s="2278"/>
      <c r="AFH2" s="2278"/>
      <c r="AFI2" s="2278"/>
      <c r="AFJ2" s="89">
        <f>AFC2+1</f>
        <v>115</v>
      </c>
      <c r="AFK2" s="497"/>
      <c r="AFL2" s="2278" t="s">
        <v>27</v>
      </c>
      <c r="AFM2" s="2278"/>
      <c r="AFN2" s="2278"/>
      <c r="AFO2" s="2278"/>
      <c r="AFP2" s="2278"/>
      <c r="AFQ2" s="89">
        <f>AFJ2+1</f>
        <v>116</v>
      </c>
      <c r="AFR2" s="497"/>
      <c r="AFS2" s="2278" t="s">
        <v>27</v>
      </c>
      <c r="AFT2" s="2278"/>
      <c r="AFU2" s="2278"/>
      <c r="AFV2" s="2278"/>
      <c r="AFW2" s="2278"/>
      <c r="AFX2" s="89">
        <f>AFQ2+1</f>
        <v>117</v>
      </c>
      <c r="AFZ2" s="2278" t="s">
        <v>27</v>
      </c>
      <c r="AGA2" s="2278"/>
      <c r="AGB2" s="2278"/>
      <c r="AGC2" s="2278"/>
      <c r="AGD2" s="2278"/>
      <c r="AGE2" s="374">
        <f>AFX2+1</f>
        <v>118</v>
      </c>
      <c r="AGG2" s="2278" t="s">
        <v>27</v>
      </c>
      <c r="AGH2" s="2278"/>
      <c r="AGI2" s="2278"/>
      <c r="AGJ2" s="2278"/>
      <c r="AGK2" s="2278"/>
      <c r="AGL2" s="374">
        <f>AGE2+1</f>
        <v>119</v>
      </c>
      <c r="AGN2" s="2278" t="s">
        <v>27</v>
      </c>
      <c r="AGO2" s="2278"/>
      <c r="AGP2" s="2278"/>
      <c r="AGQ2" s="2278"/>
      <c r="AGR2" s="2278"/>
      <c r="AGS2" s="89">
        <f>AGL2+1</f>
        <v>120</v>
      </c>
      <c r="AGU2" s="2278" t="s">
        <v>27</v>
      </c>
      <c r="AGV2" s="2278"/>
      <c r="AGW2" s="2278"/>
      <c r="AGX2" s="2278"/>
      <c r="AGY2" s="2278"/>
      <c r="AGZ2" s="371">
        <f>AGS2+1</f>
        <v>121</v>
      </c>
      <c r="AHB2" s="2278" t="s">
        <v>27</v>
      </c>
      <c r="AHC2" s="2278"/>
      <c r="AHD2" s="2278"/>
      <c r="AHE2" s="2278"/>
      <c r="AHF2" s="2278"/>
      <c r="AHG2" s="371">
        <f>AGZ2+1</f>
        <v>122</v>
      </c>
      <c r="AHI2" s="2278" t="s">
        <v>27</v>
      </c>
      <c r="AHJ2" s="2278"/>
      <c r="AHK2" s="2278"/>
      <c r="AHL2" s="2278"/>
      <c r="AHM2" s="2278"/>
      <c r="AHN2" s="371">
        <f>AHG2+1</f>
        <v>123</v>
      </c>
      <c r="AHP2" s="2278" t="s">
        <v>27</v>
      </c>
      <c r="AHQ2" s="2278"/>
      <c r="AHR2" s="2278"/>
      <c r="AHS2" s="2278"/>
      <c r="AHT2" s="2278"/>
      <c r="AHU2" s="371">
        <f>AHN2+1</f>
        <v>124</v>
      </c>
      <c r="AHW2" s="2278" t="s">
        <v>27</v>
      </c>
      <c r="AHX2" s="2278"/>
      <c r="AHY2" s="2278"/>
      <c r="AHZ2" s="2278"/>
      <c r="AIA2" s="2278"/>
      <c r="AIB2" s="89">
        <f>AHU2+1</f>
        <v>125</v>
      </c>
      <c r="AIC2" s="497"/>
      <c r="AID2" s="2278" t="s">
        <v>27</v>
      </c>
      <c r="AIE2" s="2278"/>
      <c r="AIF2" s="2278"/>
      <c r="AIG2" s="2278"/>
      <c r="AIH2" s="2278"/>
      <c r="AII2" s="371">
        <f>AIB2+1</f>
        <v>126</v>
      </c>
      <c r="AIJ2" s="495"/>
      <c r="AIK2" s="2278" t="s">
        <v>27</v>
      </c>
      <c r="AIL2" s="2278"/>
      <c r="AIM2" s="2278"/>
      <c r="AIN2" s="2278"/>
      <c r="AIO2" s="2278"/>
      <c r="AIP2" s="371">
        <f>AII2+1</f>
        <v>127</v>
      </c>
      <c r="AIQ2" s="497"/>
      <c r="AIR2" s="2278" t="s">
        <v>27</v>
      </c>
      <c r="AIS2" s="2278"/>
      <c r="AIT2" s="2278"/>
      <c r="AIU2" s="2278"/>
      <c r="AIV2" s="2278"/>
      <c r="AIW2" s="371">
        <f>AIP2+1</f>
        <v>128</v>
      </c>
      <c r="AIY2" s="2278" t="s">
        <v>27</v>
      </c>
      <c r="AIZ2" s="2278"/>
      <c r="AJA2" s="2278"/>
      <c r="AJB2" s="2278"/>
      <c r="AJC2" s="2278"/>
      <c r="AJD2" s="89">
        <f>AIW2+1</f>
        <v>129</v>
      </c>
      <c r="AJF2" s="2278" t="s">
        <v>27</v>
      </c>
      <c r="AJG2" s="2278"/>
      <c r="AJH2" s="2278"/>
      <c r="AJI2" s="2278"/>
      <c r="AJJ2" s="2278"/>
      <c r="AJK2" s="89">
        <f>AJD2+1</f>
        <v>130</v>
      </c>
      <c r="AJM2" s="2278" t="s">
        <v>27</v>
      </c>
      <c r="AJN2" s="2278"/>
      <c r="AJO2" s="2278"/>
      <c r="AJP2" s="2278"/>
      <c r="AJQ2" s="2278"/>
      <c r="AJR2" s="89">
        <f>AJK2</f>
        <v>130</v>
      </c>
      <c r="AJS2" s="1255"/>
      <c r="AJT2" s="2284" t="s">
        <v>27</v>
      </c>
      <c r="AJU2" s="2284"/>
      <c r="AJV2" s="2284"/>
      <c r="AJW2" s="2284"/>
      <c r="AJX2" s="2284"/>
      <c r="AJY2" s="94">
        <f>AJR2+1</f>
        <v>131</v>
      </c>
      <c r="AKA2" s="2278" t="s">
        <v>27</v>
      </c>
      <c r="AKB2" s="2278"/>
      <c r="AKC2" s="2278"/>
      <c r="AKD2" s="2278"/>
      <c r="AKE2" s="2278"/>
      <c r="AKF2" s="89">
        <f>AJY2+1</f>
        <v>132</v>
      </c>
      <c r="AKH2" s="2278" t="s">
        <v>27</v>
      </c>
      <c r="AKI2" s="2278"/>
      <c r="AKJ2" s="2278"/>
      <c r="AKK2" s="2278"/>
      <c r="AKL2" s="2278"/>
      <c r="AKM2" s="89">
        <f>AKF2+1</f>
        <v>133</v>
      </c>
      <c r="AKO2" s="2278" t="s">
        <v>27</v>
      </c>
      <c r="AKP2" s="2278"/>
      <c r="AKQ2" s="2278"/>
      <c r="AKR2" s="2278"/>
      <c r="AKS2" s="2278"/>
      <c r="AKT2" s="381">
        <f>AKM2+1</f>
        <v>134</v>
      </c>
      <c r="AKV2" s="2278" t="s">
        <v>27</v>
      </c>
      <c r="AKW2" s="2278"/>
      <c r="AKX2" s="2278"/>
      <c r="AKY2" s="2278"/>
      <c r="AKZ2" s="2278"/>
      <c r="ALA2" s="371">
        <f>AKT2+1</f>
        <v>135</v>
      </c>
      <c r="ALC2" s="2278" t="s">
        <v>27</v>
      </c>
      <c r="ALD2" s="2278"/>
      <c r="ALE2" s="2278"/>
      <c r="ALF2" s="2278"/>
      <c r="ALG2" s="2278"/>
      <c r="ALH2" s="89">
        <f>ALA2+1</f>
        <v>136</v>
      </c>
      <c r="ALJ2" s="2278" t="s">
        <v>27</v>
      </c>
      <c r="ALK2" s="2278"/>
      <c r="ALL2" s="2278"/>
      <c r="ALM2" s="2278"/>
      <c r="ALN2" s="2278"/>
      <c r="ALO2" s="89">
        <f>ALH2+1</f>
        <v>137</v>
      </c>
      <c r="ALQ2" s="2278" t="s">
        <v>27</v>
      </c>
      <c r="ALR2" s="2278"/>
      <c r="ALS2" s="2278"/>
      <c r="ALT2" s="2278"/>
      <c r="ALU2" s="2278"/>
      <c r="ALV2" s="89">
        <f>ALO2+1</f>
        <v>138</v>
      </c>
      <c r="ALX2" s="2278" t="s">
        <v>27</v>
      </c>
      <c r="ALY2" s="2278"/>
      <c r="ALZ2" s="2278"/>
      <c r="AMA2" s="2278"/>
      <c r="AMB2" s="2278"/>
      <c r="AMC2" s="89">
        <f>ALV2+1</f>
        <v>139</v>
      </c>
      <c r="AMD2" s="497"/>
      <c r="AME2" s="2278" t="s">
        <v>27</v>
      </c>
      <c r="AMF2" s="2278"/>
      <c r="AMG2" s="2278"/>
      <c r="AMH2" s="2278"/>
      <c r="AMI2" s="2278"/>
      <c r="AMJ2" s="89">
        <f>AMC2+1</f>
        <v>140</v>
      </c>
      <c r="AML2" s="2278" t="s">
        <v>27</v>
      </c>
      <c r="AMM2" s="2278"/>
      <c r="AMN2" s="2278"/>
      <c r="AMO2" s="2278"/>
      <c r="AMP2" s="2278"/>
      <c r="AMQ2" s="89">
        <f>AMJ2+1</f>
        <v>141</v>
      </c>
      <c r="AMS2" s="2278" t="s">
        <v>27</v>
      </c>
      <c r="AMT2" s="2278"/>
      <c r="AMU2" s="2278"/>
      <c r="AMV2" s="2278"/>
      <c r="AMW2" s="2278"/>
      <c r="AMX2" s="89">
        <f>AMQ2+1</f>
        <v>142</v>
      </c>
      <c r="AMY2" s="497"/>
      <c r="AMZ2" s="2278" t="s">
        <v>27</v>
      </c>
      <c r="ANA2" s="2278"/>
      <c r="ANB2" s="2278"/>
      <c r="ANC2" s="2278"/>
      <c r="AND2" s="2278"/>
      <c r="ANE2" s="92">
        <f>AMX2+1</f>
        <v>143</v>
      </c>
      <c r="ANF2" s="495"/>
      <c r="ANG2" s="2278" t="s">
        <v>27</v>
      </c>
      <c r="ANH2" s="2278"/>
      <c r="ANI2" s="2278"/>
      <c r="ANJ2" s="2278"/>
      <c r="ANK2" s="2278"/>
      <c r="ANL2" s="92">
        <f>ANE2+1</f>
        <v>144</v>
      </c>
      <c r="ANN2" s="2278" t="s">
        <v>27</v>
      </c>
      <c r="ANO2" s="2278"/>
      <c r="ANP2" s="2278"/>
      <c r="ANQ2" s="2278"/>
      <c r="ANR2" s="2278"/>
      <c r="ANS2" s="92">
        <f>ANE2+1</f>
        <v>144</v>
      </c>
      <c r="ANU2" s="2278" t="s">
        <v>27</v>
      </c>
      <c r="ANV2" s="2278"/>
      <c r="ANW2" s="2278"/>
      <c r="ANX2" s="2278"/>
      <c r="ANY2" s="2278"/>
      <c r="ANZ2" s="92">
        <f>ANL2+1</f>
        <v>145</v>
      </c>
      <c r="AOB2" s="2278" t="s">
        <v>27</v>
      </c>
      <c r="AOC2" s="2278"/>
      <c r="AOD2" s="2278"/>
      <c r="AOE2" s="2278"/>
      <c r="AOF2" s="2278"/>
      <c r="AOG2" s="89">
        <f>ANZ2+1</f>
        <v>146</v>
      </c>
      <c r="AOH2" s="495"/>
      <c r="AOI2" s="2278" t="s">
        <v>27</v>
      </c>
      <c r="AOJ2" s="2278"/>
      <c r="AOK2" s="2278"/>
      <c r="AOL2" s="2278"/>
      <c r="AOM2" s="2278"/>
      <c r="AON2" s="371">
        <f>AOG2+1</f>
        <v>147</v>
      </c>
      <c r="AOP2" s="2278" t="s">
        <v>27</v>
      </c>
      <c r="AOQ2" s="2278"/>
      <c r="AOR2" s="2278"/>
      <c r="AOS2" s="2278"/>
      <c r="AOT2" s="2278"/>
      <c r="AOU2" s="371">
        <f>AON2+1</f>
        <v>148</v>
      </c>
      <c r="AOV2" s="497"/>
      <c r="AOW2" s="2278" t="s">
        <v>27</v>
      </c>
      <c r="AOX2" s="2278"/>
      <c r="AOY2" s="2278"/>
      <c r="AOZ2" s="2278"/>
      <c r="APA2" s="2278"/>
      <c r="APB2" s="92">
        <f>AOU2+1</f>
        <v>149</v>
      </c>
      <c r="APC2" s="495"/>
      <c r="APD2" s="2278" t="s">
        <v>27</v>
      </c>
      <c r="APE2" s="2278"/>
      <c r="APF2" s="2278"/>
      <c r="APG2" s="2278"/>
      <c r="APH2" s="2278"/>
      <c r="API2" s="371">
        <f>APB2+1</f>
        <v>150</v>
      </c>
      <c r="APJ2" s="495"/>
      <c r="APK2" s="2278" t="s">
        <v>27</v>
      </c>
      <c r="APL2" s="2278"/>
      <c r="APM2" s="2278"/>
      <c r="APN2" s="2278"/>
      <c r="APO2" s="2278"/>
      <c r="APP2" s="371">
        <f>API2+1</f>
        <v>151</v>
      </c>
      <c r="APR2" s="2278" t="s">
        <v>27</v>
      </c>
      <c r="APS2" s="2278"/>
      <c r="APT2" s="2278"/>
      <c r="APU2" s="2278"/>
      <c r="APV2" s="2278"/>
      <c r="APW2" s="371">
        <f>API2+1</f>
        <v>151</v>
      </c>
      <c r="APX2" s="497"/>
      <c r="APY2" s="2278" t="s">
        <v>27</v>
      </c>
      <c r="APZ2" s="2278"/>
      <c r="AQA2" s="2278"/>
      <c r="AQB2" s="2278"/>
      <c r="AQC2" s="2278"/>
      <c r="AQD2" s="371">
        <f>APW2+1</f>
        <v>152</v>
      </c>
      <c r="AQE2" s="88"/>
      <c r="AQF2" s="2278" t="s">
        <v>27</v>
      </c>
      <c r="AQG2" s="2278"/>
      <c r="AQH2" s="2278"/>
      <c r="AQI2" s="2278"/>
      <c r="AQJ2" s="2278"/>
      <c r="AQK2" s="89">
        <f>AQD2+1</f>
        <v>153</v>
      </c>
      <c r="AQL2" s="88"/>
      <c r="AQM2" s="2278" t="s">
        <v>27</v>
      </c>
      <c r="AQN2" s="2278"/>
      <c r="AQO2" s="2278"/>
      <c r="AQP2" s="2278"/>
      <c r="AQQ2" s="2278"/>
      <c r="AQR2" s="371">
        <f>AQK2+1</f>
        <v>154</v>
      </c>
      <c r="AQS2" s="88"/>
      <c r="AQT2" s="2278" t="s">
        <v>27</v>
      </c>
      <c r="AQU2" s="2278"/>
      <c r="AQV2" s="2278"/>
      <c r="AQW2" s="2278"/>
      <c r="AQX2" s="2278"/>
      <c r="AQY2" s="374">
        <f>AQR2+1</f>
        <v>155</v>
      </c>
      <c r="AQZ2" s="556"/>
      <c r="ARA2" s="2278" t="s">
        <v>27</v>
      </c>
      <c r="ARB2" s="2278"/>
      <c r="ARC2" s="2278"/>
      <c r="ARD2" s="2278"/>
      <c r="ARE2" s="2278"/>
      <c r="ARF2" s="371">
        <f>AQY2+1</f>
        <v>156</v>
      </c>
      <c r="ARG2" s="88"/>
      <c r="ARH2" s="2278" t="s">
        <v>27</v>
      </c>
      <c r="ARI2" s="2278"/>
      <c r="ARJ2" s="2278"/>
      <c r="ARK2" s="2278"/>
      <c r="ARL2" s="2278"/>
      <c r="ARM2" s="371">
        <f>ARF2+1</f>
        <v>157</v>
      </c>
      <c r="ARN2" s="496"/>
      <c r="ARO2" s="2278" t="s">
        <v>27</v>
      </c>
      <c r="ARP2" s="2278"/>
      <c r="ARQ2" s="2278"/>
      <c r="ARR2" s="2278"/>
      <c r="ARS2" s="2278"/>
      <c r="ART2" s="371">
        <f>ARM2+1</f>
        <v>158</v>
      </c>
      <c r="ARU2" s="496"/>
      <c r="ARV2" s="2278" t="s">
        <v>27</v>
      </c>
      <c r="ARW2" s="2278"/>
      <c r="ARX2" s="2278"/>
      <c r="ARY2" s="2278"/>
      <c r="ARZ2" s="2278"/>
      <c r="ASA2" s="89">
        <f>ART2+1</f>
        <v>159</v>
      </c>
      <c r="ASB2" s="496"/>
      <c r="ASC2" s="2278" t="s">
        <v>27</v>
      </c>
      <c r="ASD2" s="2278"/>
      <c r="ASE2" s="2278"/>
      <c r="ASF2" s="2278"/>
      <c r="ASG2" s="2278"/>
      <c r="ASH2" s="89">
        <f>ASA2+1</f>
        <v>160</v>
      </c>
      <c r="ASI2" s="497"/>
      <c r="ASJ2" s="2278" t="s">
        <v>27</v>
      </c>
      <c r="ASK2" s="2278"/>
      <c r="ASL2" s="2278"/>
      <c r="ASM2" s="2278"/>
      <c r="ASN2" s="2278"/>
      <c r="ASO2" s="89">
        <f>ASH2+1</f>
        <v>161</v>
      </c>
      <c r="ASQ2" s="2278" t="s">
        <v>27</v>
      </c>
      <c r="ASR2" s="2278"/>
      <c r="ASS2" s="2278"/>
      <c r="AST2" s="2278"/>
      <c r="ASU2" s="2278"/>
      <c r="ASV2" s="89">
        <f>ASO2+1</f>
        <v>162</v>
      </c>
      <c r="ASX2" s="2278" t="s">
        <v>27</v>
      </c>
      <c r="ASY2" s="2278"/>
      <c r="ASZ2" s="2278"/>
      <c r="ATA2" s="2278"/>
      <c r="ATB2" s="2278"/>
      <c r="ATC2" s="89">
        <f>ASV2+1</f>
        <v>163</v>
      </c>
      <c r="ATE2" s="2278" t="s">
        <v>27</v>
      </c>
      <c r="ATF2" s="2278"/>
      <c r="ATG2" s="2278"/>
      <c r="ATH2" s="2278"/>
      <c r="ATI2" s="2278"/>
      <c r="ATJ2" s="89">
        <f>ASV2+1</f>
        <v>163</v>
      </c>
      <c r="ATL2" s="2278" t="s">
        <v>27</v>
      </c>
      <c r="ATM2" s="2278"/>
      <c r="ATN2" s="2278"/>
      <c r="ATO2" s="2278"/>
      <c r="ATP2" s="2278"/>
      <c r="ATQ2" s="374">
        <f>ATJ2+1</f>
        <v>164</v>
      </c>
      <c r="ATS2" s="2278" t="s">
        <v>27</v>
      </c>
      <c r="ATT2" s="2278"/>
      <c r="ATU2" s="2278"/>
      <c r="ATV2" s="2278"/>
      <c r="ATW2" s="2278"/>
      <c r="ATX2" s="374">
        <f>ATQ2+1</f>
        <v>165</v>
      </c>
      <c r="ATZ2" s="2278" t="s">
        <v>27</v>
      </c>
      <c r="AUA2" s="2278"/>
      <c r="AUB2" s="2278"/>
      <c r="AUC2" s="2278"/>
      <c r="AUD2" s="2278"/>
      <c r="AUE2" s="374">
        <f>ATX2+1</f>
        <v>166</v>
      </c>
      <c r="AUG2" s="2278" t="s">
        <v>27</v>
      </c>
      <c r="AUH2" s="2278"/>
      <c r="AUI2" s="2278"/>
      <c r="AUJ2" s="2278"/>
      <c r="AUK2" s="2278"/>
      <c r="AUL2" s="374">
        <f>AUE2+1</f>
        <v>167</v>
      </c>
      <c r="AUN2" s="2278" t="s">
        <v>27</v>
      </c>
      <c r="AUO2" s="2278"/>
      <c r="AUP2" s="2278"/>
      <c r="AUQ2" s="2278"/>
      <c r="AUR2" s="2278"/>
      <c r="AUS2" s="92">
        <f>AUL2+1</f>
        <v>168</v>
      </c>
      <c r="AUT2" s="94"/>
      <c r="AUU2" s="2278" t="s">
        <v>27</v>
      </c>
      <c r="AUV2" s="2278"/>
      <c r="AUW2" s="2278"/>
      <c r="AUX2" s="2278"/>
      <c r="AUY2" s="2278"/>
      <c r="AUZ2" s="92">
        <f>AUS2+1</f>
        <v>169</v>
      </c>
      <c r="AVA2" s="94"/>
      <c r="AVB2" s="2278" t="s">
        <v>27</v>
      </c>
      <c r="AVC2" s="2278"/>
      <c r="AVD2" s="2278"/>
      <c r="AVE2" s="2278"/>
      <c r="AVF2" s="2278"/>
      <c r="AVG2" s="92">
        <f>AUZ2+1</f>
        <v>170</v>
      </c>
      <c r="AVH2" s="499"/>
      <c r="AVI2" s="2278" t="s">
        <v>27</v>
      </c>
      <c r="AVJ2" s="2278"/>
      <c r="AVK2" s="2278"/>
      <c r="AVL2" s="2278"/>
      <c r="AVM2" s="2278"/>
      <c r="AVN2" s="92">
        <f>AVG2+1</f>
        <v>171</v>
      </c>
      <c r="AVO2" s="2278" t="s">
        <v>27</v>
      </c>
      <c r="AVP2" s="2278"/>
      <c r="AVQ2" s="2278"/>
      <c r="AVR2" s="2278"/>
      <c r="AVS2" s="2278"/>
      <c r="AVU2" s="92">
        <f>AVN2+1</f>
        <v>172</v>
      </c>
      <c r="AVV2" s="497"/>
      <c r="AVW2" s="2278" t="s">
        <v>27</v>
      </c>
      <c r="AVX2" s="2278"/>
      <c r="AVY2" s="2278"/>
      <c r="AVZ2" s="2278"/>
      <c r="AWA2" s="2278"/>
      <c r="AWB2" s="371">
        <f>AVU2+1</f>
        <v>173</v>
      </c>
      <c r="AWD2" s="2278" t="s">
        <v>27</v>
      </c>
      <c r="AWE2" s="2278"/>
      <c r="AWF2" s="2278"/>
      <c r="AWG2" s="2278"/>
      <c r="AWH2" s="2278"/>
      <c r="AWI2" s="374">
        <f>AWB2+1</f>
        <v>174</v>
      </c>
      <c r="AWK2" s="2278" t="s">
        <v>27</v>
      </c>
      <c r="AWL2" s="2278"/>
      <c r="AWM2" s="2278"/>
      <c r="AWN2" s="2278"/>
      <c r="AWO2" s="2278"/>
      <c r="AWP2" s="371">
        <f>AWI2+1</f>
        <v>175</v>
      </c>
      <c r="AWQ2" s="1794"/>
      <c r="AWR2" s="2284" t="s">
        <v>27</v>
      </c>
      <c r="AWS2" s="2284"/>
      <c r="AWT2" s="2284"/>
      <c r="AWU2" s="2284"/>
      <c r="AWV2" s="2284"/>
      <c r="AWW2" s="1442">
        <f>AWP2+1</f>
        <v>176</v>
      </c>
      <c r="AWX2" s="1443"/>
      <c r="AWY2" s="2278" t="s">
        <v>27</v>
      </c>
      <c r="AWZ2" s="2278"/>
      <c r="AXA2" s="2278"/>
      <c r="AXB2" s="2278"/>
      <c r="AXC2" s="2278"/>
      <c r="AXD2" s="89">
        <f>AWW2+1</f>
        <v>177</v>
      </c>
      <c r="AXF2" s="2278" t="s">
        <v>27</v>
      </c>
      <c r="AXG2" s="2278"/>
      <c r="AXH2" s="2278"/>
      <c r="AXI2" s="2278"/>
      <c r="AXJ2" s="2278"/>
      <c r="AXK2" s="371">
        <f>AXD2+1</f>
        <v>178</v>
      </c>
      <c r="AXM2" s="2278" t="s">
        <v>27</v>
      </c>
      <c r="AXN2" s="2278"/>
      <c r="AXO2" s="2278"/>
      <c r="AXP2" s="2278"/>
      <c r="AXQ2" s="2278"/>
      <c r="AXR2" s="371">
        <f>AXK2+1</f>
        <v>179</v>
      </c>
      <c r="AXT2" s="2278" t="s">
        <v>27</v>
      </c>
      <c r="AXU2" s="2278"/>
      <c r="AXV2" s="2278"/>
      <c r="AXW2" s="2278"/>
      <c r="AXX2" s="2278"/>
      <c r="AXY2" s="371">
        <f>AXR2+1</f>
        <v>180</v>
      </c>
      <c r="AYA2" s="2278" t="s">
        <v>27</v>
      </c>
      <c r="AYB2" s="2278"/>
      <c r="AYC2" s="2278"/>
      <c r="AYD2" s="2278"/>
      <c r="AYE2" s="2278"/>
      <c r="AYF2" s="371">
        <f>AXY2+1</f>
        <v>181</v>
      </c>
      <c r="AYG2" s="497"/>
      <c r="AYH2" s="2278" t="s">
        <v>27</v>
      </c>
      <c r="AYI2" s="2278"/>
      <c r="AYJ2" s="2278"/>
      <c r="AYK2" s="2278"/>
      <c r="AYL2" s="2278"/>
      <c r="AYM2" s="371">
        <f>AYF2+1</f>
        <v>182</v>
      </c>
      <c r="AYN2" s="497"/>
      <c r="AYO2" s="2278" t="s">
        <v>27</v>
      </c>
      <c r="AYP2" s="2278"/>
      <c r="AYQ2" s="2278"/>
      <c r="AYR2" s="2278"/>
      <c r="AYS2" s="2278"/>
      <c r="AYT2" s="371">
        <f>AYM2+1</f>
        <v>183</v>
      </c>
      <c r="AYU2" s="497"/>
      <c r="AYV2" s="2278" t="s">
        <v>27</v>
      </c>
      <c r="AYW2" s="2278"/>
      <c r="AYX2" s="2278"/>
      <c r="AYY2" s="2278"/>
      <c r="AYZ2" s="2278"/>
      <c r="AZA2" s="371">
        <f>AYT2+1</f>
        <v>184</v>
      </c>
      <c r="AZC2" s="2278" t="s">
        <v>27</v>
      </c>
      <c r="AZD2" s="2278"/>
      <c r="AZE2" s="2278"/>
      <c r="AZF2" s="2278"/>
      <c r="AZG2" s="2278"/>
      <c r="AZH2" s="371">
        <f>AZA2+1</f>
        <v>185</v>
      </c>
      <c r="AZI2" s="497"/>
      <c r="AZJ2" s="2278" t="s">
        <v>27</v>
      </c>
      <c r="AZK2" s="2278"/>
      <c r="AZL2" s="2278"/>
      <c r="AZM2" s="2278"/>
      <c r="AZN2" s="2278"/>
      <c r="AZO2" s="371">
        <f>AZH2+1</f>
        <v>186</v>
      </c>
      <c r="AZP2" s="1443"/>
      <c r="AZQ2" s="2284" t="s">
        <v>27</v>
      </c>
      <c r="AZR2" s="2284"/>
      <c r="AZS2" s="2284"/>
      <c r="AZT2" s="2284"/>
      <c r="AZU2" s="2284"/>
      <c r="AZV2" s="1442">
        <f>AZO2+1</f>
        <v>187</v>
      </c>
      <c r="AZX2" s="2278" t="s">
        <v>27</v>
      </c>
      <c r="AZY2" s="2278"/>
      <c r="AZZ2" s="2278"/>
      <c r="BAA2" s="2278"/>
      <c r="BAB2" s="2278"/>
      <c r="BAC2" s="89">
        <f>AZV2+1</f>
        <v>188</v>
      </c>
      <c r="BAE2" s="2278" t="s">
        <v>27</v>
      </c>
      <c r="BAF2" s="2278"/>
      <c r="BAG2" s="2278"/>
      <c r="BAH2" s="2278"/>
      <c r="BAI2" s="2278"/>
      <c r="BAJ2" s="89">
        <f>BAC2+1</f>
        <v>189</v>
      </c>
      <c r="BAL2" s="2278" t="s">
        <v>27</v>
      </c>
      <c r="BAM2" s="2278"/>
      <c r="BAN2" s="2278"/>
      <c r="BAO2" s="2278"/>
      <c r="BAP2" s="2278"/>
      <c r="BAQ2" s="89">
        <f>BAJ2+1</f>
        <v>190</v>
      </c>
      <c r="BAS2" s="2278" t="s">
        <v>27</v>
      </c>
      <c r="BAT2" s="2278"/>
      <c r="BAU2" s="2278"/>
      <c r="BAV2" s="2278"/>
      <c r="BAW2" s="2278"/>
      <c r="BAX2" s="89">
        <f>BAQ2+1</f>
        <v>191</v>
      </c>
    </row>
    <row r="3" spans="1:1402" ht="30.75" customHeight="1" thickBot="1" x14ac:dyDescent="0.6">
      <c r="A3" s="404"/>
      <c r="B3" s="2193" t="s">
        <v>2321</v>
      </c>
      <c r="C3" s="2193"/>
      <c r="D3" s="2193"/>
      <c r="E3" s="2193"/>
      <c r="F3" s="2193"/>
      <c r="I3" s="2193" t="str">
        <f>B3</f>
        <v xml:space="preserve">C O M E R C I O     O C T U B R E             2 0 1 4 </v>
      </c>
      <c r="J3" s="2193"/>
      <c r="K3" s="2193"/>
      <c r="L3" s="2193"/>
      <c r="M3" s="2193"/>
      <c r="O3" s="425"/>
      <c r="P3" s="2193" t="str">
        <f>AAW3</f>
        <v xml:space="preserve">C O M E R C I O     O C T U B R E             2 0 1 4 </v>
      </c>
      <c r="Q3" s="2193"/>
      <c r="R3" s="2193"/>
      <c r="S3" s="2193"/>
      <c r="T3" s="2193"/>
      <c r="V3" s="304"/>
      <c r="W3" s="2193" t="str">
        <f>ABD3</f>
        <v xml:space="preserve">C O M E R C I O     O C T U B R E             2 0 1 4 </v>
      </c>
      <c r="X3" s="2193"/>
      <c r="Y3" s="2193"/>
      <c r="Z3" s="2193"/>
      <c r="AA3" s="2193"/>
      <c r="AC3" s="2"/>
      <c r="AD3" s="2193" t="str">
        <f>ABK3</f>
        <v xml:space="preserve">C O M E R C I O     O C T U B R E             2 0 1 4 </v>
      </c>
      <c r="AE3" s="2193"/>
      <c r="AF3" s="2193"/>
      <c r="AG3" s="2193"/>
      <c r="AH3" s="2193"/>
      <c r="AJ3" s="425"/>
      <c r="AK3" s="2193" t="str">
        <f>ABK3</f>
        <v xml:space="preserve">C O M E R C I O     O C T U B R E             2 0 1 4 </v>
      </c>
      <c r="AL3" s="2193"/>
      <c r="AM3" s="2193"/>
      <c r="AN3" s="2193"/>
      <c r="AO3" s="2193"/>
      <c r="AQ3" s="2"/>
      <c r="AR3" s="2193" t="str">
        <f>ABR3</f>
        <v xml:space="preserve">C O M E R C I O     O C T U B R E             2 0 1 4 </v>
      </c>
      <c r="AS3" s="2193"/>
      <c r="AT3" s="2193"/>
      <c r="AU3" s="2193"/>
      <c r="AV3" s="2193"/>
      <c r="AX3" s="2"/>
      <c r="AY3" s="2193" t="str">
        <f>ABD3</f>
        <v xml:space="preserve">C O M E R C I O     O C T U B R E             2 0 1 4 </v>
      </c>
      <c r="AZ3" s="2193"/>
      <c r="BA3" s="2193"/>
      <c r="BB3" s="2193"/>
      <c r="BC3" s="2193"/>
      <c r="BE3" s="2"/>
      <c r="BF3" s="2193" t="str">
        <f>ABR3</f>
        <v xml:space="preserve">C O M E R C I O     O C T U B R E             2 0 1 4 </v>
      </c>
      <c r="BG3" s="2193"/>
      <c r="BH3" s="2193"/>
      <c r="BI3" s="2193"/>
      <c r="BJ3" s="2193"/>
      <c r="BL3" s="2"/>
      <c r="BM3" s="2193" t="str">
        <f>ABR3</f>
        <v xml:space="preserve">C O M E R C I O     O C T U B R E             2 0 1 4 </v>
      </c>
      <c r="BN3" s="2193"/>
      <c r="BO3" s="2193"/>
      <c r="BP3" s="2193"/>
      <c r="BQ3" s="2193"/>
      <c r="BS3" s="2"/>
      <c r="BT3" s="2193" t="str">
        <f>BM3</f>
        <v xml:space="preserve">C O M E R C I O     O C T U B R E             2 0 1 4 </v>
      </c>
      <c r="BU3" s="2193"/>
      <c r="BV3" s="2193"/>
      <c r="BW3" s="2193"/>
      <c r="BX3" s="2193"/>
      <c r="BZ3" s="2"/>
      <c r="CA3" s="2"/>
      <c r="CB3" s="2193" t="str">
        <f>BT3</f>
        <v xml:space="preserve">C O M E R C I O     O C T U B R E             2 0 1 4 </v>
      </c>
      <c r="CC3" s="2193"/>
      <c r="CD3" s="2193"/>
      <c r="CE3" s="2193"/>
      <c r="CF3" s="2193"/>
      <c r="CH3" s="425"/>
      <c r="CI3" s="2193" t="str">
        <f>AIK3</f>
        <v xml:space="preserve">C O M E R C I O     O C T U B R E             2 0 1 4 </v>
      </c>
      <c r="CJ3" s="2193"/>
      <c r="CK3" s="2193"/>
      <c r="CL3" s="2193"/>
      <c r="CM3" s="2193"/>
      <c r="CO3" s="2"/>
      <c r="CP3" s="2193" t="str">
        <f>AIR3</f>
        <v xml:space="preserve">C O M E R C I O     O C T U B R E             2 0 1 4 </v>
      </c>
      <c r="CQ3" s="2193"/>
      <c r="CR3" s="2193"/>
      <c r="CS3" s="2193"/>
      <c r="CT3" s="2193"/>
      <c r="CV3" s="304"/>
      <c r="CW3" s="2193" t="str">
        <f>AIR3</f>
        <v xml:space="preserve">C O M E R C I O     O C T U B R E             2 0 1 4 </v>
      </c>
      <c r="CX3" s="2193"/>
      <c r="CY3" s="2193"/>
      <c r="CZ3" s="2193"/>
      <c r="DA3" s="2193"/>
      <c r="DB3" s="262"/>
      <c r="DC3" s="2"/>
      <c r="DD3" s="2193" t="str">
        <f>AJT3</f>
        <v xml:space="preserve">C O M E R C I O     O C T U B R E             2 0 1 4 </v>
      </c>
      <c r="DE3" s="2193"/>
      <c r="DF3" s="2193"/>
      <c r="DG3" s="2193"/>
      <c r="DH3" s="2193"/>
      <c r="DJ3" s="2"/>
      <c r="DK3" s="2193" t="str">
        <f>P3</f>
        <v xml:space="preserve">C O M E R C I O     O C T U B R E             2 0 1 4 </v>
      </c>
      <c r="DL3" s="2193"/>
      <c r="DM3" s="2193"/>
      <c r="DN3" s="2193"/>
      <c r="DO3" s="2193"/>
      <c r="DP3" s="2193"/>
      <c r="DR3" s="425"/>
      <c r="DS3" s="2193" t="str">
        <f>BM3</f>
        <v xml:space="preserve">C O M E R C I O     O C T U B R E             2 0 1 4 </v>
      </c>
      <c r="DT3" s="2193"/>
      <c r="DU3" s="2193"/>
      <c r="DV3" s="2193"/>
      <c r="DW3" s="2193"/>
      <c r="DY3" s="2"/>
      <c r="DZ3" s="2193" t="str">
        <f>AKO3</f>
        <v xml:space="preserve">C O M E R C I O     O C T U B R E             2 0 1 4 </v>
      </c>
      <c r="EA3" s="2193"/>
      <c r="EB3" s="2193"/>
      <c r="EC3" s="2193"/>
      <c r="ED3" s="2193"/>
      <c r="EF3" s="425"/>
      <c r="EG3" s="2193" t="str">
        <f>AKV3</f>
        <v xml:space="preserve">C O M E R C I O     O C T U B R E             2 0 1 4 </v>
      </c>
      <c r="EH3" s="2193"/>
      <c r="EI3" s="2193"/>
      <c r="EJ3" s="2193"/>
      <c r="EK3" s="2193"/>
      <c r="EM3" s="2"/>
      <c r="EN3" s="2193" t="str">
        <f>AKV3</f>
        <v xml:space="preserve">C O M E R C I O     O C T U B R E             2 0 1 4 </v>
      </c>
      <c r="EO3" s="2193"/>
      <c r="EP3" s="2193"/>
      <c r="EQ3" s="2193"/>
      <c r="ER3" s="2193"/>
      <c r="ET3" s="304"/>
      <c r="EU3" s="2285" t="str">
        <f>ASJ3</f>
        <v xml:space="preserve">C O M E R C I O     O C T U B R E             2 0 1 4 </v>
      </c>
      <c r="EV3" s="2285"/>
      <c r="EW3" s="2285"/>
      <c r="EX3" s="2285"/>
      <c r="EY3" s="2285"/>
      <c r="FA3" s="304"/>
      <c r="FB3" s="2285" t="str">
        <f>ASQ3</f>
        <v xml:space="preserve">C O M E R C I O     O C T U B R E             2 0 1 4 </v>
      </c>
      <c r="FC3" s="2285"/>
      <c r="FD3" s="2285"/>
      <c r="FE3" s="2285"/>
      <c r="FF3" s="2285"/>
      <c r="FH3" s="2"/>
      <c r="FI3" s="2193" t="str">
        <f>JQ3</f>
        <v xml:space="preserve">C O M E R C I O     O C T U B R E             2 0 1 4 </v>
      </c>
      <c r="FJ3" s="2193"/>
      <c r="FK3" s="2193"/>
      <c r="FL3" s="2193"/>
      <c r="FM3" s="2193"/>
      <c r="FO3" s="2"/>
      <c r="FP3" s="2193" t="str">
        <f>JX3</f>
        <v xml:space="preserve">C O M E R C I O     O C T U B R E             2 0 1 4 </v>
      </c>
      <c r="FQ3" s="2193"/>
      <c r="FR3" s="2193"/>
      <c r="FS3" s="2193"/>
      <c r="FT3" s="2193"/>
      <c r="FU3" s="379"/>
      <c r="FV3" s="404"/>
      <c r="FW3" s="2193" t="str">
        <f>RE3</f>
        <v xml:space="preserve">C O M E R C I O     O C T U B R E             2 0 1 4 </v>
      </c>
      <c r="FX3" s="2193"/>
      <c r="FY3" s="2193"/>
      <c r="FZ3" s="2193"/>
      <c r="GA3" s="2193"/>
      <c r="GB3" s="37"/>
      <c r="GC3" s="304"/>
      <c r="GD3" s="2193" t="str">
        <f>LU3</f>
        <v xml:space="preserve">C O M E R C I O     O C T U B R E             2 0 1 4 </v>
      </c>
      <c r="GE3" s="2193"/>
      <c r="GF3" s="2193"/>
      <c r="GG3" s="2193"/>
      <c r="GH3" s="2193"/>
      <c r="GJ3" s="2"/>
      <c r="GK3" s="2193" t="str">
        <f>MI3</f>
        <v xml:space="preserve">C O M E R C I O     O C T U B R E             2 0 1 4 </v>
      </c>
      <c r="GL3" s="2193"/>
      <c r="GM3" s="2193"/>
      <c r="GN3" s="2193"/>
      <c r="GO3" s="2193"/>
      <c r="GQ3" s="2"/>
      <c r="GR3" s="2193" t="str">
        <f>MP3</f>
        <v xml:space="preserve">C O M E R C I O     O C T U B R E             2 0 1 4 </v>
      </c>
      <c r="GS3" s="2193"/>
      <c r="GT3" s="2193"/>
      <c r="GU3" s="2193"/>
      <c r="GV3" s="2193"/>
      <c r="GX3" s="2"/>
      <c r="GY3" s="2193" t="str">
        <f>MP3</f>
        <v xml:space="preserve">C O M E R C I O     O C T U B R E             2 0 1 4 </v>
      </c>
      <c r="GZ3" s="2193"/>
      <c r="HA3" s="2193"/>
      <c r="HB3" s="2193"/>
      <c r="HC3" s="2193"/>
      <c r="HE3" s="2"/>
      <c r="HF3" s="2193" t="str">
        <f>MW3</f>
        <v xml:space="preserve">C O M E R C I O     O C T U B R E             2 0 1 4 </v>
      </c>
      <c r="HG3" s="2193"/>
      <c r="HH3" s="2193"/>
      <c r="HI3" s="2193"/>
      <c r="HJ3" s="2193"/>
      <c r="HL3" s="2"/>
      <c r="HM3" s="2193" t="str">
        <f>MI3</f>
        <v xml:space="preserve">C O M E R C I O     O C T U B R E             2 0 1 4 </v>
      </c>
      <c r="HN3" s="2193"/>
      <c r="HO3" s="2193"/>
      <c r="HP3" s="2193"/>
      <c r="HQ3" s="2193"/>
      <c r="HS3" s="2"/>
      <c r="HT3" s="2193" t="str">
        <f>MP3</f>
        <v xml:space="preserve">C O M E R C I O     O C T U B R E             2 0 1 4 </v>
      </c>
      <c r="HU3" s="2193"/>
      <c r="HV3" s="2193"/>
      <c r="HW3" s="2193"/>
      <c r="HX3" s="2193"/>
      <c r="HZ3" s="425"/>
      <c r="IA3" s="2193" t="str">
        <f>NK3</f>
        <v xml:space="preserve">C O M E R C I O     O C T U B R E             2 0 1 4 </v>
      </c>
      <c r="IB3" s="2193"/>
      <c r="IC3" s="2193"/>
      <c r="ID3" s="2193"/>
      <c r="IE3" s="2193"/>
      <c r="IG3" s="2"/>
      <c r="IH3" s="2193" t="str">
        <f>RZ3</f>
        <v xml:space="preserve">C O M E R C I O     O C T U B R E             2 0 1 4 </v>
      </c>
      <c r="II3" s="2193"/>
      <c r="IJ3" s="2193"/>
      <c r="IK3" s="2193"/>
      <c r="IL3" s="2193"/>
      <c r="IN3" s="2"/>
      <c r="IO3" s="2193" t="str">
        <f>ZN3</f>
        <v xml:space="preserve">C O M E R C I O     O C T U B R E             2 0 1 4 </v>
      </c>
      <c r="IP3" s="2193"/>
      <c r="IQ3" s="2193"/>
      <c r="IR3" s="2193"/>
      <c r="IS3" s="2193"/>
      <c r="IU3" s="2"/>
      <c r="IV3" s="2193" t="str">
        <f>ZU3</f>
        <v xml:space="preserve">C O M E R C I O     O C T U B R E             2 0 1 4 </v>
      </c>
      <c r="IW3" s="2193"/>
      <c r="IX3" s="2193"/>
      <c r="IY3" s="2193"/>
      <c r="IZ3" s="2193"/>
      <c r="JB3" s="2"/>
      <c r="JC3" s="2193" t="str">
        <f>AAP3</f>
        <v xml:space="preserve">C O M E R C I O     O C T U B R E             2 0 1 4 </v>
      </c>
      <c r="JD3" s="2193"/>
      <c r="JE3" s="2193"/>
      <c r="JF3" s="2193"/>
      <c r="JG3" s="2193"/>
      <c r="JI3" s="2"/>
      <c r="JJ3" s="2193" t="str">
        <f>ZU3</f>
        <v xml:space="preserve">C O M E R C I O     O C T U B R E             2 0 1 4 </v>
      </c>
      <c r="JK3" s="2193"/>
      <c r="JL3" s="2193"/>
      <c r="JM3" s="2193"/>
      <c r="JN3" s="2193"/>
      <c r="JP3" s="2"/>
      <c r="JQ3" s="2193" t="str">
        <f>BT3</f>
        <v xml:space="preserve">C O M E R C I O     O C T U B R E             2 0 1 4 </v>
      </c>
      <c r="JR3" s="2193"/>
      <c r="JS3" s="2193"/>
      <c r="JT3" s="2193"/>
      <c r="JU3" s="2193"/>
      <c r="JW3" s="2"/>
      <c r="JX3" s="2193" t="str">
        <f>JQ3</f>
        <v xml:space="preserve">C O M E R C I O     O C T U B R E             2 0 1 4 </v>
      </c>
      <c r="JY3" s="2193"/>
      <c r="JZ3" s="2193"/>
      <c r="KA3" s="2193"/>
      <c r="KB3" s="2193"/>
      <c r="KD3" s="24"/>
      <c r="KE3" s="2223" t="str">
        <f>JX3</f>
        <v xml:space="preserve">C O M E R C I O     O C T U B R E             2 0 1 4 </v>
      </c>
      <c r="KF3" s="2223"/>
      <c r="KG3" s="2223"/>
      <c r="KH3" s="2223"/>
      <c r="KI3" s="2223"/>
      <c r="KK3" s="24"/>
      <c r="KL3" s="2223" t="str">
        <f>KE3</f>
        <v xml:space="preserve">C O M E R C I O     O C T U B R E             2 0 1 4 </v>
      </c>
      <c r="KM3" s="2223"/>
      <c r="KN3" s="2223"/>
      <c r="KO3" s="2223"/>
      <c r="KP3" s="2223"/>
      <c r="KR3" s="425"/>
      <c r="KS3" s="2193" t="str">
        <f>CI3</f>
        <v xml:space="preserve">C O M E R C I O     O C T U B R E             2 0 1 4 </v>
      </c>
      <c r="KT3" s="2193"/>
      <c r="KU3" s="2193"/>
      <c r="KV3" s="2193"/>
      <c r="KW3" s="2193"/>
      <c r="KY3" s="2"/>
      <c r="KZ3" s="2193" t="str">
        <f>CW3</f>
        <v xml:space="preserve">C O M E R C I O     O C T U B R E             2 0 1 4 </v>
      </c>
      <c r="LA3" s="2193"/>
      <c r="LB3" s="2193"/>
      <c r="LC3" s="2193"/>
      <c r="LD3" s="2193"/>
      <c r="LF3" s="2"/>
      <c r="LG3" s="2193" t="str">
        <f>DD3</f>
        <v xml:space="preserve">C O M E R C I O     O C T U B R E             2 0 1 4 </v>
      </c>
      <c r="LH3" s="2193"/>
      <c r="LI3" s="2193"/>
      <c r="LJ3" s="2193"/>
      <c r="LK3" s="2193"/>
      <c r="LM3" s="425"/>
      <c r="LN3" s="2193" t="str">
        <f>UD3</f>
        <v xml:space="preserve">C O M E R C I O     O C T U B R E             2 0 1 4 </v>
      </c>
      <c r="LO3" s="2193"/>
      <c r="LP3" s="2193"/>
      <c r="LQ3" s="2193"/>
      <c r="LR3" s="2193"/>
      <c r="LT3" s="425"/>
      <c r="LU3" s="2193" t="str">
        <f>AUU3</f>
        <v xml:space="preserve">C O M E R C I O     O C T U B R E             2 0 1 4 </v>
      </c>
      <c r="LV3" s="2193"/>
      <c r="LW3" s="2193"/>
      <c r="LX3" s="2193"/>
      <c r="LY3" s="2193"/>
      <c r="MA3" s="425"/>
      <c r="MB3" s="2193" t="str">
        <f>LU3</f>
        <v xml:space="preserve">C O M E R C I O     O C T U B R E             2 0 1 4 </v>
      </c>
      <c r="MC3" s="2193"/>
      <c r="MD3" s="2193"/>
      <c r="ME3" s="2193"/>
      <c r="MF3" s="2193"/>
      <c r="MH3" s="425"/>
      <c r="MI3" s="2193" t="str">
        <f>CI3</f>
        <v xml:space="preserve">C O M E R C I O     O C T U B R E             2 0 1 4 </v>
      </c>
      <c r="MJ3" s="2193"/>
      <c r="MK3" s="2193"/>
      <c r="ML3" s="2193"/>
      <c r="MM3" s="2193"/>
      <c r="MO3" s="2"/>
      <c r="MP3" s="2193" t="str">
        <f>CW3</f>
        <v xml:space="preserve">C O M E R C I O     O C T U B R E             2 0 1 4 </v>
      </c>
      <c r="MQ3" s="2193"/>
      <c r="MR3" s="2193"/>
      <c r="MS3" s="2193"/>
      <c r="MT3" s="2193"/>
      <c r="MV3" s="2"/>
      <c r="MW3" s="2193" t="str">
        <f>DD3</f>
        <v xml:space="preserve">C O M E R C I O     O C T U B R E             2 0 1 4 </v>
      </c>
      <c r="MX3" s="2193"/>
      <c r="MY3" s="2193"/>
      <c r="MZ3" s="2193"/>
      <c r="NA3" s="2193"/>
      <c r="NC3" s="2"/>
      <c r="ND3" s="2193" t="str">
        <f>DK3</f>
        <v xml:space="preserve">C O M E R C I O     O C T U B R E             2 0 1 4 </v>
      </c>
      <c r="NE3" s="2193"/>
      <c r="NF3" s="2193"/>
      <c r="NG3" s="2193"/>
      <c r="NH3" s="2193"/>
      <c r="NJ3" s="2"/>
      <c r="NK3" s="2193" t="str">
        <f>AXF3</f>
        <v xml:space="preserve">C O M E R C I O     O C T U B R E             2 0 1 4 </v>
      </c>
      <c r="NL3" s="2193"/>
      <c r="NM3" s="2193"/>
      <c r="NN3" s="2193"/>
      <c r="NO3" s="2193"/>
      <c r="NQ3" s="425"/>
      <c r="NR3" s="2193" t="str">
        <f>AXM3</f>
        <v xml:space="preserve">C O M E R C I O     O C T U B R E             2 0 1 4 </v>
      </c>
      <c r="NS3" s="2193"/>
      <c r="NT3" s="2193"/>
      <c r="NU3" s="2193"/>
      <c r="NV3" s="2193"/>
      <c r="NX3" s="2"/>
      <c r="NY3" s="2193" t="str">
        <f>ZG3</f>
        <v xml:space="preserve">C O M E R C I O     O C T U B R E             2 0 1 4 </v>
      </c>
      <c r="NZ3" s="2193"/>
      <c r="OA3" s="2193"/>
      <c r="OB3" s="2193"/>
      <c r="OC3" s="2193"/>
      <c r="OE3" s="2"/>
      <c r="OF3" s="2193" t="str">
        <f>ZN3</f>
        <v xml:space="preserve">C O M E R C I O     O C T U B R E             2 0 1 4 </v>
      </c>
      <c r="OG3" s="2193"/>
      <c r="OH3" s="2193"/>
      <c r="OI3" s="2193"/>
      <c r="OJ3" s="2193"/>
      <c r="OL3" s="2"/>
      <c r="OM3" s="2193" t="str">
        <f>ZU3</f>
        <v xml:space="preserve">C O M E R C I O     O C T U B R E             2 0 1 4 </v>
      </c>
      <c r="ON3" s="2193"/>
      <c r="OO3" s="2193"/>
      <c r="OP3" s="2193"/>
      <c r="OQ3" s="2193"/>
      <c r="OS3" s="2"/>
      <c r="OT3" s="2193" t="str">
        <f>AAB3</f>
        <v xml:space="preserve">C O M E R C I O     O C T U B R E             2 0 1 4 </v>
      </c>
      <c r="OU3" s="2193"/>
      <c r="OV3" s="2193"/>
      <c r="OW3" s="2193"/>
      <c r="OX3" s="2193"/>
      <c r="OZ3" s="2"/>
      <c r="PA3" s="2193" t="str">
        <f>AAI3</f>
        <v xml:space="preserve">C O M E R C I O     O C T U B R E             2 0 1 4 </v>
      </c>
      <c r="PB3" s="2193"/>
      <c r="PC3" s="2193"/>
      <c r="PD3" s="2193"/>
      <c r="PE3" s="2193"/>
      <c r="PG3" s="2"/>
      <c r="PH3" s="2193" t="str">
        <f>AAI3</f>
        <v xml:space="preserve">C O M E R C I O     O C T U B R E             2 0 1 4 </v>
      </c>
      <c r="PI3" s="2193"/>
      <c r="PJ3" s="2193"/>
      <c r="PK3" s="2193"/>
      <c r="PL3" s="2193"/>
      <c r="PN3" s="2"/>
      <c r="PO3" s="2193" t="str">
        <f>AAB3</f>
        <v xml:space="preserve">C O M E R C I O     O C T U B R E             2 0 1 4 </v>
      </c>
      <c r="PP3" s="2193"/>
      <c r="PQ3" s="2193"/>
      <c r="PR3" s="2193"/>
      <c r="PS3" s="2193"/>
      <c r="PU3" s="2193" t="str">
        <f>NY3</f>
        <v xml:space="preserve">C O M E R C I O     O C T U B R E             2 0 1 4 </v>
      </c>
      <c r="PV3" s="2193"/>
      <c r="PW3" s="2193"/>
      <c r="PX3" s="2193"/>
      <c r="PY3" s="2193"/>
      <c r="PZ3" s="1929"/>
      <c r="QB3" s="2"/>
      <c r="QC3" s="2193" t="str">
        <f>QJ3</f>
        <v xml:space="preserve">C O M E R C I O     O C T U B R E             2 0 1 4 </v>
      </c>
      <c r="QD3" s="2193"/>
      <c r="QE3" s="2193"/>
      <c r="QF3" s="2193"/>
      <c r="QG3" s="2193"/>
      <c r="QI3" s="425"/>
      <c r="QJ3" s="2193" t="str">
        <f>ADO3</f>
        <v xml:space="preserve">C O M E R C I O     O C T U B R E             2 0 1 4 </v>
      </c>
      <c r="QK3" s="2193"/>
      <c r="QL3" s="2193"/>
      <c r="QM3" s="2193"/>
      <c r="QN3" s="2193"/>
      <c r="QQ3" s="2193" t="str">
        <f>AMS3</f>
        <v xml:space="preserve">C O M E R C I O     O C T U B R E             2 0 1 4 </v>
      </c>
      <c r="QR3" s="2193"/>
      <c r="QS3" s="2193"/>
      <c r="QT3" s="2193"/>
      <c r="QU3" s="2193"/>
      <c r="QW3" s="2"/>
      <c r="QX3" s="2193" t="str">
        <f>AMZ3</f>
        <v xml:space="preserve">C O M E R C I O     O C T U B R E             2 0 1 4 </v>
      </c>
      <c r="QY3" s="2193"/>
      <c r="QZ3" s="2193"/>
      <c r="RA3" s="2193"/>
      <c r="RB3" s="2193"/>
      <c r="RE3" s="2193" t="str">
        <f>QQ3</f>
        <v xml:space="preserve">C O M E R C I O     O C T U B R E             2 0 1 4 </v>
      </c>
      <c r="RF3" s="2193"/>
      <c r="RG3" s="2193"/>
      <c r="RH3" s="2193"/>
      <c r="RI3" s="2193"/>
      <c r="RJ3" s="261"/>
      <c r="RK3" s="2"/>
      <c r="RL3" s="2193" t="str">
        <f>RE3</f>
        <v xml:space="preserve">C O M E R C I O     O C T U B R E             2 0 1 4 </v>
      </c>
      <c r="RM3" s="2193"/>
      <c r="RN3" s="2193"/>
      <c r="RO3" s="2193"/>
      <c r="RP3" s="2193"/>
      <c r="RQ3" s="261"/>
      <c r="RR3" s="2"/>
      <c r="RS3" s="2193" t="str">
        <f>RL3</f>
        <v xml:space="preserve">C O M E R C I O     O C T U B R E             2 0 1 4 </v>
      </c>
      <c r="RT3" s="2193"/>
      <c r="RU3" s="2193"/>
      <c r="RV3" s="2193"/>
      <c r="RW3" s="2193"/>
      <c r="RX3" s="261"/>
      <c r="RY3" s="2"/>
      <c r="RZ3" s="2193" t="str">
        <f>AME3</f>
        <v xml:space="preserve">C O M E R C I O     O C T U B R E             2 0 1 4 </v>
      </c>
      <c r="SA3" s="2193"/>
      <c r="SB3" s="2193"/>
      <c r="SC3" s="2193"/>
      <c r="SD3" s="2193"/>
      <c r="SF3" s="2"/>
      <c r="SG3" s="2193" t="str">
        <f>AMS3</f>
        <v xml:space="preserve">C O M E R C I O     O C T U B R E             2 0 1 4 </v>
      </c>
      <c r="SH3" s="2193"/>
      <c r="SI3" s="2193"/>
      <c r="SJ3" s="2193"/>
      <c r="SK3" s="2193"/>
      <c r="SM3" s="2"/>
      <c r="SN3" s="2193" t="str">
        <f>AMS3</f>
        <v xml:space="preserve">C O M E R C I O     O C T U B R E             2 0 1 4 </v>
      </c>
      <c r="SO3" s="2193"/>
      <c r="SP3" s="2193"/>
      <c r="SQ3" s="2193"/>
      <c r="SR3" s="2193"/>
      <c r="ST3" s="2"/>
      <c r="SU3" s="2193" t="str">
        <f>AMZ3</f>
        <v xml:space="preserve">C O M E R C I O     O C T U B R E             2 0 1 4 </v>
      </c>
      <c r="SV3" s="2193"/>
      <c r="SW3" s="2193"/>
      <c r="SX3" s="2193"/>
      <c r="SY3" s="2193"/>
      <c r="TA3" s="404"/>
      <c r="TB3" s="2193" t="str">
        <f>AMS3</f>
        <v xml:space="preserve">C O M E R C I O     O C T U B R E             2 0 1 4 </v>
      </c>
      <c r="TC3" s="2193"/>
      <c r="TD3" s="2193"/>
      <c r="TE3" s="2193"/>
      <c r="TF3" s="2193"/>
      <c r="TH3" s="2"/>
      <c r="TI3" s="2193" t="str">
        <f>FW3</f>
        <v xml:space="preserve">C O M E R C I O     O C T U B R E             2 0 1 4 </v>
      </c>
      <c r="TJ3" s="2193"/>
      <c r="TK3" s="2193"/>
      <c r="TL3" s="2193"/>
      <c r="TM3" s="2193"/>
      <c r="TO3" s="2"/>
      <c r="TP3" s="2193" t="str">
        <f>GD3</f>
        <v xml:space="preserve">C O M E R C I O     O C T U B R E             2 0 1 4 </v>
      </c>
      <c r="TQ3" s="2193"/>
      <c r="TR3" s="2193"/>
      <c r="TS3" s="2193"/>
      <c r="TT3" s="2193"/>
      <c r="TV3" s="425"/>
      <c r="TW3" s="2193" t="str">
        <f>GK3</f>
        <v xml:space="preserve">C O M E R C I O     O C T U B R E             2 0 1 4 </v>
      </c>
      <c r="TX3" s="2193"/>
      <c r="TY3" s="2193"/>
      <c r="TZ3" s="2193"/>
      <c r="UA3" s="2193"/>
      <c r="UC3" s="425"/>
      <c r="UD3" s="2193" t="str">
        <f>AWR3</f>
        <v xml:space="preserve">C O M E R C I O     O C T U B R E             2 0 1 4 </v>
      </c>
      <c r="UE3" s="2193"/>
      <c r="UF3" s="2193"/>
      <c r="UG3" s="2193"/>
      <c r="UH3" s="2193"/>
      <c r="UJ3" s="425"/>
      <c r="UK3" s="2193" t="str">
        <f>AWY3</f>
        <v xml:space="preserve">C O M E R C I O     O C T U B R E             2 0 1 4 </v>
      </c>
      <c r="UL3" s="2193"/>
      <c r="UM3" s="2193"/>
      <c r="UN3" s="2193"/>
      <c r="UO3" s="2193"/>
      <c r="UQ3" s="425"/>
      <c r="UR3" s="2193" t="str">
        <f>AXF3</f>
        <v xml:space="preserve">C O M E R C I O     O C T U B R E             2 0 1 4 </v>
      </c>
      <c r="US3" s="2193"/>
      <c r="UT3" s="2193"/>
      <c r="UU3" s="2193"/>
      <c r="UV3" s="2193"/>
      <c r="UX3" s="425"/>
      <c r="UY3" s="2193" t="str">
        <f>AXF3</f>
        <v xml:space="preserve">C O M E R C I O     O C T U B R E             2 0 1 4 </v>
      </c>
      <c r="UZ3" s="2193"/>
      <c r="VA3" s="2193"/>
      <c r="VB3" s="2193"/>
      <c r="VC3" s="2193"/>
      <c r="VE3" s="2"/>
      <c r="VF3" s="2193" t="str">
        <f>AXM3</f>
        <v xml:space="preserve">C O M E R C I O     O C T U B R E             2 0 1 4 </v>
      </c>
      <c r="VG3" s="2193"/>
      <c r="VH3" s="2193"/>
      <c r="VI3" s="2193"/>
      <c r="VJ3" s="2193"/>
      <c r="VL3" s="2"/>
      <c r="VM3" s="2193" t="str">
        <f>AXM3</f>
        <v xml:space="preserve">C O M E R C I O     O C T U B R E             2 0 1 4 </v>
      </c>
      <c r="VN3" s="2193"/>
      <c r="VO3" s="2193"/>
      <c r="VP3" s="2193"/>
      <c r="VQ3" s="2193"/>
      <c r="VS3" s="2"/>
      <c r="VT3" s="2193" t="str">
        <f>AXM3</f>
        <v xml:space="preserve">C O M E R C I O     O C T U B R E             2 0 1 4 </v>
      </c>
      <c r="VU3" s="2193"/>
      <c r="VV3" s="2193"/>
      <c r="VW3" s="2193"/>
      <c r="VX3" s="2193"/>
      <c r="VZ3" s="425"/>
      <c r="WA3" s="2193" t="str">
        <f>VT3</f>
        <v xml:space="preserve">C O M E R C I O     O C T U B R E             2 0 1 4 </v>
      </c>
      <c r="WB3" s="2193"/>
      <c r="WC3" s="2193"/>
      <c r="WD3" s="2193"/>
      <c r="WE3" s="2193"/>
      <c r="WG3" s="2"/>
      <c r="WH3" s="2193" t="str">
        <f>WA3</f>
        <v xml:space="preserve">C O M E R C I O     O C T U B R E             2 0 1 4 </v>
      </c>
      <c r="WI3" s="2193"/>
      <c r="WJ3" s="2193"/>
      <c r="WK3" s="2193"/>
      <c r="WL3" s="2193"/>
      <c r="WN3" s="2"/>
      <c r="WO3" s="2193" t="str">
        <f>VT3</f>
        <v xml:space="preserve">C O M E R C I O     O C T U B R E             2 0 1 4 </v>
      </c>
      <c r="WP3" s="2193"/>
      <c r="WQ3" s="2193"/>
      <c r="WR3" s="2193"/>
      <c r="WS3" s="2193"/>
      <c r="WU3" s="2"/>
      <c r="WV3" s="2193" t="str">
        <f>WA3</f>
        <v xml:space="preserve">C O M E R C I O     O C T U B R E             2 0 1 4 </v>
      </c>
      <c r="WW3" s="2193"/>
      <c r="WX3" s="2193"/>
      <c r="WY3" s="2193"/>
      <c r="WZ3" s="2193"/>
      <c r="XB3" s="24"/>
      <c r="XC3" s="2223" t="str">
        <f>WH3</f>
        <v xml:space="preserve">C O M E R C I O     O C T U B R E             2 0 1 4 </v>
      </c>
      <c r="XD3" s="2223"/>
      <c r="XE3" s="2223"/>
      <c r="XF3" s="2223"/>
      <c r="XG3" s="2223"/>
      <c r="XI3" s="2"/>
      <c r="XJ3" s="2193" t="str">
        <f>VT3</f>
        <v xml:space="preserve">C O M E R C I O     O C T U B R E             2 0 1 4 </v>
      </c>
      <c r="XK3" s="2193"/>
      <c r="XL3" s="2193"/>
      <c r="XM3" s="2193"/>
      <c r="XN3" s="2193"/>
      <c r="XP3" s="2"/>
      <c r="XQ3" s="2193" t="str">
        <f>WA3</f>
        <v xml:space="preserve">C O M E R C I O     O C T U B R E             2 0 1 4 </v>
      </c>
      <c r="XR3" s="2193"/>
      <c r="XS3" s="2193"/>
      <c r="XT3" s="2193"/>
      <c r="XU3" s="2193"/>
      <c r="XW3" s="2"/>
      <c r="XX3" s="2193" t="str">
        <f>AEX3</f>
        <v xml:space="preserve">C O M E R C I O     O C T U B R E             2 0 1 4 </v>
      </c>
      <c r="XY3" s="2193"/>
      <c r="XZ3" s="2193"/>
      <c r="YA3" s="2193"/>
      <c r="YB3" s="2193"/>
      <c r="YD3" s="2"/>
      <c r="YE3" s="2193" t="str">
        <f>AFE3</f>
        <v xml:space="preserve">C O M E R C I O     O C T U B R E             2 0 1 4 </v>
      </c>
      <c r="YF3" s="2193"/>
      <c r="YG3" s="2193"/>
      <c r="YH3" s="2193"/>
      <c r="YI3" s="2193"/>
      <c r="YK3" s="2"/>
      <c r="YL3" s="2193" t="str">
        <f>AFS3</f>
        <v xml:space="preserve">C O M E R C I O     O C T U B R E             2 0 1 4 </v>
      </c>
      <c r="YM3" s="2193"/>
      <c r="YN3" s="2193"/>
      <c r="YO3" s="2193"/>
      <c r="YP3" s="2193"/>
      <c r="YR3" s="2"/>
      <c r="YS3" s="2193" t="str">
        <f>AFS3</f>
        <v xml:space="preserve">C O M E R C I O     O C T U B R E             2 0 1 4 </v>
      </c>
      <c r="YT3" s="2193"/>
      <c r="YU3" s="2193"/>
      <c r="YV3" s="2193"/>
      <c r="YW3" s="2193"/>
      <c r="YY3" s="2"/>
      <c r="YZ3" s="2193" t="str">
        <f>AGG3</f>
        <v xml:space="preserve">C O M E R C I O     O C T U B R E             2 0 1 4 </v>
      </c>
      <c r="ZA3" s="2193"/>
      <c r="ZB3" s="2193"/>
      <c r="ZC3" s="2193"/>
      <c r="ZD3" s="2193"/>
      <c r="ZF3" s="2"/>
      <c r="ZG3" s="2193" t="str">
        <f>AIY3</f>
        <v xml:space="preserve">C O M E R C I O     O C T U B R E             2 0 1 4 </v>
      </c>
      <c r="ZH3" s="2193"/>
      <c r="ZI3" s="2193"/>
      <c r="ZJ3" s="2193"/>
      <c r="ZK3" s="2193"/>
      <c r="ZM3" s="2"/>
      <c r="ZN3" s="2193" t="str">
        <f>QC3</f>
        <v xml:space="preserve">C O M E R C I O     O C T U B R E             2 0 1 4 </v>
      </c>
      <c r="ZO3" s="2193"/>
      <c r="ZP3" s="2193"/>
      <c r="ZQ3" s="2193"/>
      <c r="ZR3" s="2193"/>
      <c r="ZT3" s="2"/>
      <c r="ZU3" s="2193" t="str">
        <f>QJ3</f>
        <v xml:space="preserve">C O M E R C I O     O C T U B R E             2 0 1 4 </v>
      </c>
      <c r="ZV3" s="2193"/>
      <c r="ZW3" s="2193"/>
      <c r="ZX3" s="2193"/>
      <c r="ZY3" s="2193"/>
      <c r="AAA3" s="2"/>
      <c r="AAB3" s="2193" t="str">
        <f>QQ3</f>
        <v xml:space="preserve">C O M E R C I O     O C T U B R E             2 0 1 4 </v>
      </c>
      <c r="AAC3" s="2193"/>
      <c r="AAD3" s="2193"/>
      <c r="AAE3" s="2193"/>
      <c r="AAF3" s="2193"/>
      <c r="AAH3" s="2"/>
      <c r="AAI3" s="2193" t="str">
        <f>QX3</f>
        <v xml:space="preserve">C O M E R C I O     O C T U B R E             2 0 1 4 </v>
      </c>
      <c r="AAJ3" s="2193"/>
      <c r="AAK3" s="2193"/>
      <c r="AAL3" s="2193"/>
      <c r="AAM3" s="2193"/>
      <c r="AAO3" s="2"/>
      <c r="AAP3" s="2193" t="str">
        <f>DD3</f>
        <v xml:space="preserve">C O M E R C I O     O C T U B R E             2 0 1 4 </v>
      </c>
      <c r="AAQ3" s="2193"/>
      <c r="AAR3" s="2193"/>
      <c r="AAS3" s="2193"/>
      <c r="AAT3" s="2193"/>
      <c r="AAV3" s="425"/>
      <c r="AAW3" s="2193" t="str">
        <f>AOB3</f>
        <v xml:space="preserve">C O M E R C I O     O C T U B R E             2 0 1 4 </v>
      </c>
      <c r="AAX3" s="2193"/>
      <c r="AAY3" s="2193"/>
      <c r="AAZ3" s="2193"/>
      <c r="ABA3" s="2193"/>
      <c r="ABC3" s="425"/>
      <c r="ABD3" s="2193" t="str">
        <f>AOP3</f>
        <v xml:space="preserve">C O M E R C I O     O C T U B R E             2 0 1 4 </v>
      </c>
      <c r="ABE3" s="2193"/>
      <c r="ABF3" s="2193"/>
      <c r="ABG3" s="2193"/>
      <c r="ABH3" s="2193"/>
      <c r="ABJ3" s="2"/>
      <c r="ABK3" s="2193" t="str">
        <f>AOW3</f>
        <v xml:space="preserve">C O M E R C I O     O C T U B R E             2 0 1 4 </v>
      </c>
      <c r="ABL3" s="2193"/>
      <c r="ABM3" s="2193"/>
      <c r="ABN3" s="2193"/>
      <c r="ABO3" s="2193"/>
      <c r="ABQ3" s="2"/>
      <c r="ABR3" s="2193" t="str">
        <f>TI3</f>
        <v xml:space="preserve">C O M E R C I O     O C T U B R E             2 0 1 4 </v>
      </c>
      <c r="ABS3" s="2193"/>
      <c r="ABT3" s="2193"/>
      <c r="ABU3" s="2193"/>
      <c r="ABV3" s="2193"/>
      <c r="ABX3" s="2"/>
      <c r="ABY3" s="2193" t="str">
        <f>AEC3</f>
        <v xml:space="preserve">C O M E R C I O     O C T U B R E             2 0 1 4 </v>
      </c>
      <c r="ABZ3" s="2193"/>
      <c r="ACA3" s="2193"/>
      <c r="ACB3" s="2193"/>
      <c r="ACC3" s="2193"/>
      <c r="ACE3" s="304"/>
      <c r="ACF3" s="2193" t="str">
        <f>AVW3</f>
        <v xml:space="preserve">C O M E R C I O     O C T U B R E             2 0 1 4 </v>
      </c>
      <c r="ACG3" s="2193"/>
      <c r="ACH3" s="2193"/>
      <c r="ACI3" s="2193"/>
      <c r="ACJ3" s="2193"/>
      <c r="ACL3" s="304"/>
      <c r="ACM3" s="2193" t="str">
        <f>AWR3</f>
        <v xml:space="preserve">C O M E R C I O     O C T U B R E             2 0 1 4 </v>
      </c>
      <c r="ACN3" s="2193"/>
      <c r="ACO3" s="2193"/>
      <c r="ACP3" s="2193"/>
      <c r="ACQ3" s="2193"/>
      <c r="ACS3" s="2"/>
      <c r="ACT3" s="2193" t="str">
        <f>AWR3</f>
        <v xml:space="preserve">C O M E R C I O     O C T U B R E             2 0 1 4 </v>
      </c>
      <c r="ACU3" s="2193"/>
      <c r="ACV3" s="2193"/>
      <c r="ACW3" s="2193"/>
      <c r="ACX3" s="2193"/>
      <c r="ADA3" s="2193" t="str">
        <f>ACT3</f>
        <v xml:space="preserve">C O M E R C I O     O C T U B R E             2 0 1 4 </v>
      </c>
      <c r="ADB3" s="2193"/>
      <c r="ADC3" s="2193"/>
      <c r="ADD3" s="2193"/>
      <c r="ADE3" s="2193"/>
      <c r="ADG3" s="425"/>
      <c r="ADH3" s="2193" t="str">
        <f>AOW3</f>
        <v xml:space="preserve">C O M E R C I O     O C T U B R E             2 0 1 4 </v>
      </c>
      <c r="ADI3" s="2193"/>
      <c r="ADJ3" s="2193"/>
      <c r="ADK3" s="2193"/>
      <c r="ADL3" s="2193"/>
      <c r="ADO3" s="2193" t="str">
        <f>LN3</f>
        <v xml:space="preserve">C O M E R C I O     O C T U B R E             2 0 1 4 </v>
      </c>
      <c r="ADP3" s="2193"/>
      <c r="ADQ3" s="2193"/>
      <c r="ADR3" s="2193"/>
      <c r="ADS3" s="2193"/>
      <c r="ADV3" s="2193" t="str">
        <f>LU3</f>
        <v xml:space="preserve">C O M E R C I O     O C T U B R E             2 0 1 4 </v>
      </c>
      <c r="ADW3" s="2193"/>
      <c r="ADX3" s="2193"/>
      <c r="ADY3" s="2193"/>
      <c r="ADZ3" s="2193"/>
      <c r="AEC3" s="2193" t="str">
        <f>AQF3</f>
        <v xml:space="preserve">C O M E R C I O     O C T U B R E             2 0 1 4 </v>
      </c>
      <c r="AED3" s="2193"/>
      <c r="AEE3" s="2193"/>
      <c r="AEF3" s="2193"/>
      <c r="AEG3" s="2193"/>
      <c r="AEI3" s="425"/>
      <c r="AEJ3" s="2193" t="str">
        <f>AQT3</f>
        <v xml:space="preserve">C O M E R C I O     O C T U B R E             2 0 1 4 </v>
      </c>
      <c r="AEK3" s="2193"/>
      <c r="AEL3" s="2193"/>
      <c r="AEM3" s="2193"/>
      <c r="AEN3" s="2193"/>
      <c r="AEP3" s="425"/>
      <c r="AEQ3" s="2193" t="str">
        <f>ARA3</f>
        <v xml:space="preserve">C O M E R C I O     O C T U B R E             2 0 1 4 </v>
      </c>
      <c r="AER3" s="2193"/>
      <c r="AES3" s="2193"/>
      <c r="AET3" s="2193"/>
      <c r="AEU3" s="2193"/>
      <c r="AEW3" s="2"/>
      <c r="AEX3" s="2193" t="str">
        <f>AIR3</f>
        <v xml:space="preserve">C O M E R C I O     O C T U B R E             2 0 1 4 </v>
      </c>
      <c r="AEY3" s="2193"/>
      <c r="AEZ3" s="2193"/>
      <c r="AFA3" s="2193"/>
      <c r="AFB3" s="2193"/>
      <c r="AFD3" s="2"/>
      <c r="AFE3" s="2193" t="str">
        <f>AIY3</f>
        <v xml:space="preserve">C O M E R C I O     O C T U B R E             2 0 1 4 </v>
      </c>
      <c r="AFF3" s="2193"/>
      <c r="AFG3" s="2193"/>
      <c r="AFH3" s="2193"/>
      <c r="AFI3" s="2193"/>
      <c r="AFK3" s="425"/>
      <c r="AFL3" s="2193" t="str">
        <f>AJF3</f>
        <v xml:space="preserve">C O M E R C I O     O C T U B R E             2 0 1 4 </v>
      </c>
      <c r="AFM3" s="2193"/>
      <c r="AFN3" s="2193"/>
      <c r="AFO3" s="2193"/>
      <c r="AFP3" s="2193"/>
      <c r="AFR3" s="425"/>
      <c r="AFS3" s="2193" t="str">
        <f>AKV3</f>
        <v xml:space="preserve">C O M E R C I O     O C T U B R E             2 0 1 4 </v>
      </c>
      <c r="AFT3" s="2193"/>
      <c r="AFU3" s="2193"/>
      <c r="AFV3" s="2193"/>
      <c r="AFW3" s="2193"/>
      <c r="AFY3" s="2"/>
      <c r="AFZ3" s="2193" t="str">
        <f>ALC3</f>
        <v xml:space="preserve">C O M E R C I O     O C T U B R E             2 0 1 4 </v>
      </c>
      <c r="AGA3" s="2193"/>
      <c r="AGB3" s="2193"/>
      <c r="AGC3" s="2193"/>
      <c r="AGD3" s="2193"/>
      <c r="AGF3" s="2"/>
      <c r="AGG3" s="2193" t="str">
        <f>AME3</f>
        <v xml:space="preserve">C O M E R C I O     O C T U B R E             2 0 1 4 </v>
      </c>
      <c r="AGH3" s="2193"/>
      <c r="AGI3" s="2193"/>
      <c r="AGJ3" s="2193"/>
      <c r="AGK3" s="2193"/>
      <c r="AGM3" s="2"/>
      <c r="AGN3" s="2193" t="str">
        <f>AMS3</f>
        <v xml:space="preserve">C O M E R C I O     O C T U B R E             2 0 1 4 </v>
      </c>
      <c r="AGO3" s="2193"/>
      <c r="AGP3" s="2193"/>
      <c r="AGQ3" s="2193"/>
      <c r="AGR3" s="2193"/>
      <c r="AGT3" s="2"/>
      <c r="AGU3" s="2193" t="str">
        <f>AMZ3</f>
        <v xml:space="preserve">C O M E R C I O     O C T U B R E             2 0 1 4 </v>
      </c>
      <c r="AGV3" s="2193"/>
      <c r="AGW3" s="2193"/>
      <c r="AGX3" s="2193"/>
      <c r="AGY3" s="2193"/>
      <c r="AHA3" s="2"/>
      <c r="AHB3" s="2193" t="str">
        <f>ANG3</f>
        <v xml:space="preserve">C O M E R C I O     O C T U B R E             2 0 1 4 </v>
      </c>
      <c r="AHC3" s="2193"/>
      <c r="AHD3" s="2193"/>
      <c r="AHE3" s="2193"/>
      <c r="AHF3" s="2193"/>
      <c r="AHH3" s="2"/>
      <c r="AHI3" s="2193" t="str">
        <f>AME3</f>
        <v xml:space="preserve">C O M E R C I O     O C T U B R E             2 0 1 4 </v>
      </c>
      <c r="AHJ3" s="2193"/>
      <c r="AHK3" s="2193"/>
      <c r="AHL3" s="2193"/>
      <c r="AHM3" s="2193"/>
      <c r="AHO3" s="2"/>
      <c r="AHP3" s="2193" t="str">
        <f>AML3</f>
        <v xml:space="preserve">C O M E R C I O     O C T U B R E             2 0 1 4 </v>
      </c>
      <c r="AHQ3" s="2193"/>
      <c r="AHR3" s="2193"/>
      <c r="AHS3" s="2193"/>
      <c r="AHT3" s="2193"/>
      <c r="AHV3" s="2"/>
      <c r="AHW3" s="2193" t="str">
        <f>AMS3</f>
        <v xml:space="preserve">C O M E R C I O     O C T U B R E             2 0 1 4 </v>
      </c>
      <c r="AHX3" s="2193"/>
      <c r="AHY3" s="2193"/>
      <c r="AHZ3" s="2193"/>
      <c r="AIA3" s="2193"/>
      <c r="AIC3" s="425"/>
      <c r="AID3" s="2193" t="str">
        <f>AMZ3</f>
        <v xml:space="preserve">C O M E R C I O     O C T U B R E             2 0 1 4 </v>
      </c>
      <c r="AIE3" s="2193"/>
      <c r="AIF3" s="2193"/>
      <c r="AIG3" s="2193"/>
      <c r="AIH3" s="2193"/>
      <c r="AIJ3" s="304"/>
      <c r="AIK3" s="2193" t="str">
        <f>APY3</f>
        <v xml:space="preserve">C O M E R C I O     O C T U B R E             2 0 1 4 </v>
      </c>
      <c r="AIL3" s="2193"/>
      <c r="AIM3" s="2193"/>
      <c r="AIN3" s="2193"/>
      <c r="AIO3" s="2193"/>
      <c r="AIQ3" s="425"/>
      <c r="AIR3" s="2193" t="str">
        <f>AFS3</f>
        <v xml:space="preserve">C O M E R C I O     O C T U B R E             2 0 1 4 </v>
      </c>
      <c r="AIS3" s="2193"/>
      <c r="AIT3" s="2193"/>
      <c r="AIU3" s="2193"/>
      <c r="AIV3" s="2193"/>
      <c r="AIX3" s="2"/>
      <c r="AIY3" s="2193" t="str">
        <f>XX3</f>
        <v xml:space="preserve">C O M E R C I O     O C T U B R E             2 0 1 4 </v>
      </c>
      <c r="AIZ3" s="2193"/>
      <c r="AJA3" s="2193"/>
      <c r="AJB3" s="2193"/>
      <c r="AJC3" s="2193"/>
      <c r="AJE3" s="2"/>
      <c r="AJF3" s="2193" t="str">
        <f>YS3</f>
        <v xml:space="preserve">C O M E R C I O     O C T U B R E             2 0 1 4 </v>
      </c>
      <c r="AJG3" s="2193"/>
      <c r="AJH3" s="2193"/>
      <c r="AJI3" s="2193"/>
      <c r="AJJ3" s="2193"/>
      <c r="AJK3" s="536" t="s">
        <v>66</v>
      </c>
      <c r="AJL3" s="2"/>
      <c r="AJM3" s="2193" t="str">
        <f>NR3</f>
        <v xml:space="preserve">C O M E R C I O     O C T U B R E             2 0 1 4 </v>
      </c>
      <c r="AJN3" s="2193"/>
      <c r="AJO3" s="2193"/>
      <c r="AJP3" s="2193"/>
      <c r="AJQ3" s="2193"/>
      <c r="AJR3" s="536" t="s">
        <v>705</v>
      </c>
      <c r="AJS3" s="24"/>
      <c r="AJT3" s="2223" t="str">
        <f>NY3</f>
        <v xml:space="preserve">C O M E R C I O     O C T U B R E             2 0 1 4 </v>
      </c>
      <c r="AJU3" s="2223"/>
      <c r="AJV3" s="2223"/>
      <c r="AJW3" s="2223"/>
      <c r="AJX3" s="2223"/>
      <c r="AJY3" s="1444"/>
      <c r="AJZ3" s="2"/>
      <c r="AKA3" s="2193" t="str">
        <f>OF3</f>
        <v xml:space="preserve">C O M E R C I O     O C T U B R E             2 0 1 4 </v>
      </c>
      <c r="AKB3" s="2193"/>
      <c r="AKC3" s="2193"/>
      <c r="AKD3" s="2193"/>
      <c r="AKE3" s="2193"/>
      <c r="AKG3" s="2"/>
      <c r="AKH3" s="2193" t="str">
        <f>OM3</f>
        <v xml:space="preserve">C O M E R C I O     O C T U B R E             2 0 1 4 </v>
      </c>
      <c r="AKI3" s="2193"/>
      <c r="AKJ3" s="2193"/>
      <c r="AKK3" s="2193"/>
      <c r="AKL3" s="2193"/>
      <c r="AKN3" s="2"/>
      <c r="AKO3" s="2193" t="str">
        <f>EU3</f>
        <v xml:space="preserve">C O M E R C I O     O C T U B R E             2 0 1 4 </v>
      </c>
      <c r="AKP3" s="2193"/>
      <c r="AKQ3" s="2193"/>
      <c r="AKR3" s="2193"/>
      <c r="AKS3" s="2193"/>
      <c r="AKU3" s="2"/>
      <c r="AKV3" s="2193" t="str">
        <f>DZ3</f>
        <v xml:space="preserve">C O M E R C I O     O C T U B R E             2 0 1 4 </v>
      </c>
      <c r="AKW3" s="2193"/>
      <c r="AKX3" s="2193"/>
      <c r="AKY3" s="2193"/>
      <c r="AKZ3" s="2193"/>
      <c r="ALB3" s="2"/>
      <c r="ALC3" s="2193" t="str">
        <f>EG3</f>
        <v xml:space="preserve">C O M E R C I O     O C T U B R E             2 0 1 4 </v>
      </c>
      <c r="ALD3" s="2193"/>
      <c r="ALE3" s="2193"/>
      <c r="ALF3" s="2193"/>
      <c r="ALG3" s="2193"/>
      <c r="ALI3" s="2"/>
      <c r="ALJ3" s="2193" t="str">
        <f>EN3</f>
        <v xml:space="preserve">C O M E R C I O     O C T U B R E             2 0 1 4 </v>
      </c>
      <c r="ALK3" s="2193"/>
      <c r="ALL3" s="2193"/>
      <c r="ALM3" s="2193"/>
      <c r="ALN3" s="2193"/>
      <c r="ALP3" s="2"/>
      <c r="ALQ3" s="2193" t="str">
        <f>EU3</f>
        <v xml:space="preserve">C O M E R C I O     O C T U B R E             2 0 1 4 </v>
      </c>
      <c r="ALR3" s="2193"/>
      <c r="ALS3" s="2193"/>
      <c r="ALT3" s="2193"/>
      <c r="ALU3" s="2193"/>
      <c r="ALW3" s="2"/>
      <c r="ALX3" s="2193" t="str">
        <f>FB3</f>
        <v xml:space="preserve">C O M E R C I O     O C T U B R E             2 0 1 4 </v>
      </c>
      <c r="ALY3" s="2193"/>
      <c r="ALZ3" s="2193"/>
      <c r="AMA3" s="2193"/>
      <c r="AMB3" s="2193"/>
      <c r="AMD3" s="425"/>
      <c r="AME3" s="2193" t="str">
        <f>ATE3</f>
        <v xml:space="preserve">C O M E R C I O     O C T U B R E             2 0 1 4 </v>
      </c>
      <c r="AMF3" s="2193"/>
      <c r="AMG3" s="2193"/>
      <c r="AMH3" s="2193"/>
      <c r="AMI3" s="2193"/>
      <c r="AMK3" s="2"/>
      <c r="AML3" s="2193" t="str">
        <f>ATL3</f>
        <v xml:space="preserve">C O M E R C I O     O C T U B R E             2 0 1 4 </v>
      </c>
      <c r="AMM3" s="2193"/>
      <c r="AMN3" s="2193"/>
      <c r="AMO3" s="2193"/>
      <c r="AMP3" s="2193"/>
      <c r="AMR3" s="2"/>
      <c r="AMS3" s="2193" t="str">
        <f>LU3</f>
        <v xml:space="preserve">C O M E R C I O     O C T U B R E             2 0 1 4 </v>
      </c>
      <c r="AMT3" s="2193"/>
      <c r="AMU3" s="2193"/>
      <c r="AMV3" s="2193"/>
      <c r="AMW3" s="2193"/>
      <c r="AMY3" s="425"/>
      <c r="AMZ3" s="2193" t="str">
        <f>IO3</f>
        <v xml:space="preserve">C O M E R C I O     O C T U B R E             2 0 1 4 </v>
      </c>
      <c r="ANA3" s="2193"/>
      <c r="ANB3" s="2193"/>
      <c r="ANC3" s="2193"/>
      <c r="AND3" s="2193"/>
      <c r="ANF3" s="304"/>
      <c r="ANG3" s="2193" t="str">
        <f>JJ3</f>
        <v xml:space="preserve">C O M E R C I O     O C T U B R E             2 0 1 4 </v>
      </c>
      <c r="ANH3" s="2193"/>
      <c r="ANI3" s="2193"/>
      <c r="ANJ3" s="2193"/>
      <c r="ANK3" s="2193"/>
      <c r="ANM3" s="2"/>
      <c r="ANN3" s="2193" t="str">
        <f>JJ3</f>
        <v xml:space="preserve">C O M E R C I O     O C T U B R E             2 0 1 4 </v>
      </c>
      <c r="ANO3" s="2193"/>
      <c r="ANP3" s="2193"/>
      <c r="ANQ3" s="2193"/>
      <c r="ANR3" s="2193"/>
      <c r="ANT3" s="2"/>
      <c r="ANU3" s="2193" t="str">
        <f>JQ3</f>
        <v xml:space="preserve">C O M E R C I O     O C T U B R E             2 0 1 4 </v>
      </c>
      <c r="ANV3" s="2193"/>
      <c r="ANW3" s="2193"/>
      <c r="ANX3" s="2193"/>
      <c r="ANY3" s="2193"/>
      <c r="AOA3" s="2"/>
      <c r="AOB3" s="2193" t="str">
        <f>NK3</f>
        <v xml:space="preserve">C O M E R C I O     O C T U B R E             2 0 1 4 </v>
      </c>
      <c r="AOC3" s="2193"/>
      <c r="AOD3" s="2193"/>
      <c r="AOE3" s="2193"/>
      <c r="AOF3" s="2193"/>
      <c r="AOH3" s="304"/>
      <c r="AOI3" s="2193" t="str">
        <f>NR3</f>
        <v xml:space="preserve">C O M E R C I O     O C T U B R E             2 0 1 4 </v>
      </c>
      <c r="AOJ3" s="2193"/>
      <c r="AOK3" s="2193"/>
      <c r="AOL3" s="2193"/>
      <c r="AOM3" s="2193"/>
      <c r="AOO3" s="2"/>
      <c r="AOP3" s="2193" t="str">
        <f>NY3</f>
        <v xml:space="preserve">C O M E R C I O     O C T U B R E             2 0 1 4 </v>
      </c>
      <c r="AOQ3" s="2193"/>
      <c r="AOR3" s="2193"/>
      <c r="AOS3" s="2193"/>
      <c r="AOT3" s="2193"/>
      <c r="AOV3" s="425"/>
      <c r="AOW3" s="2193" t="str">
        <f>ACF3</f>
        <v xml:space="preserve">C O M E R C I O     O C T U B R E             2 0 1 4 </v>
      </c>
      <c r="AOX3" s="2193"/>
      <c r="AOY3" s="2193"/>
      <c r="AOZ3" s="2193"/>
      <c r="APA3" s="2193"/>
      <c r="APC3" s="304"/>
      <c r="APD3" s="2193" t="str">
        <f>ACT3</f>
        <v xml:space="preserve">C O M E R C I O     O C T U B R E             2 0 1 4 </v>
      </c>
      <c r="APE3" s="2193"/>
      <c r="APF3" s="2193"/>
      <c r="APG3" s="2193"/>
      <c r="APH3" s="2193"/>
      <c r="APJ3" s="304"/>
      <c r="APK3" s="2193" t="str">
        <f>ADA3</f>
        <v xml:space="preserve">C O M E R C I O     O C T U B R E             2 0 1 4 </v>
      </c>
      <c r="APL3" s="2193"/>
      <c r="APM3" s="2193"/>
      <c r="APN3" s="2193"/>
      <c r="APO3" s="2193"/>
      <c r="APQ3" s="2"/>
      <c r="APR3" s="2193" t="str">
        <f>ADA3</f>
        <v xml:space="preserve">C O M E R C I O     O C T U B R E             2 0 1 4 </v>
      </c>
      <c r="APS3" s="2193"/>
      <c r="APT3" s="2193"/>
      <c r="APU3" s="2193"/>
      <c r="APV3" s="2193"/>
      <c r="APX3" s="425"/>
      <c r="APY3" s="2193" t="str">
        <f>AUG3</f>
        <v xml:space="preserve">C O M E R C I O     O C T U B R E             2 0 1 4 </v>
      </c>
      <c r="APZ3" s="2193"/>
      <c r="AQA3" s="2193"/>
      <c r="AQB3" s="2193"/>
      <c r="AQC3" s="2193"/>
      <c r="AQF3" s="2193" t="str">
        <f>ADH3</f>
        <v xml:space="preserve">C O M E R C I O     O C T U B R E             2 0 1 4 </v>
      </c>
      <c r="AQG3" s="2193"/>
      <c r="AQH3" s="2193"/>
      <c r="AQI3" s="2193"/>
      <c r="AQJ3" s="2193"/>
      <c r="AQK3" s="32"/>
      <c r="AQM3" s="2193" t="str">
        <f>ADO3</f>
        <v xml:space="preserve">C O M E R C I O     O C T U B R E             2 0 1 4 </v>
      </c>
      <c r="AQN3" s="2193"/>
      <c r="AQO3" s="2193"/>
      <c r="AQP3" s="2193"/>
      <c r="AQQ3" s="2193"/>
      <c r="AQR3" s="32"/>
      <c r="AQS3" s="2"/>
      <c r="AQT3" s="2193" t="str">
        <f>ADO3</f>
        <v xml:space="preserve">C O M E R C I O     O C T U B R E             2 0 1 4 </v>
      </c>
      <c r="AQU3" s="2193"/>
      <c r="AQV3" s="2193"/>
      <c r="AQW3" s="2193"/>
      <c r="AQX3" s="2193"/>
      <c r="AQY3" s="32"/>
      <c r="AQZ3" s="304"/>
      <c r="ARA3" s="2193" t="str">
        <f>ADO3</f>
        <v xml:space="preserve">C O M E R C I O     O C T U B R E             2 0 1 4 </v>
      </c>
      <c r="ARB3" s="2193"/>
      <c r="ARC3" s="2193"/>
      <c r="ARD3" s="2193"/>
      <c r="ARE3" s="2193"/>
      <c r="ARF3" s="32"/>
      <c r="ARG3" s="2"/>
      <c r="ARH3" s="2193" t="str">
        <f>AEC3</f>
        <v xml:space="preserve">C O M E R C I O     O C T U B R E             2 0 1 4 </v>
      </c>
      <c r="ARI3" s="2193"/>
      <c r="ARJ3" s="2193"/>
      <c r="ARK3" s="2193"/>
      <c r="ARL3" s="2193"/>
      <c r="ARM3" s="32"/>
      <c r="ARN3" s="425"/>
      <c r="ARO3" s="2193" t="str">
        <f>AEC3</f>
        <v xml:space="preserve">C O M E R C I O     O C T U B R E             2 0 1 4 </v>
      </c>
      <c r="ARP3" s="2193"/>
      <c r="ARQ3" s="2193"/>
      <c r="ARR3" s="2193"/>
      <c r="ARS3" s="2193"/>
      <c r="ART3" s="32"/>
      <c r="ARU3" s="425"/>
      <c r="ARV3" s="2193" t="str">
        <f>AEC3</f>
        <v xml:space="preserve">C O M E R C I O     O C T U B R E             2 0 1 4 </v>
      </c>
      <c r="ARW3" s="2193"/>
      <c r="ARX3" s="2193"/>
      <c r="ARY3" s="2193"/>
      <c r="ARZ3" s="2193"/>
      <c r="ASA3" s="32"/>
      <c r="ASB3" s="425"/>
      <c r="ASC3" s="2193" t="str">
        <f>AEX3</f>
        <v xml:space="preserve">C O M E R C I O     O C T U B R E             2 0 1 4 </v>
      </c>
      <c r="ASD3" s="2193"/>
      <c r="ASE3" s="2193"/>
      <c r="ASF3" s="2193"/>
      <c r="ASG3" s="2193"/>
      <c r="ASH3" s="32"/>
      <c r="ASI3" s="425"/>
      <c r="ASJ3" s="2193" t="str">
        <f>ABY3</f>
        <v xml:space="preserve">C O M E R C I O     O C T U B R E             2 0 1 4 </v>
      </c>
      <c r="ASK3" s="2193"/>
      <c r="ASL3" s="2193"/>
      <c r="ASM3" s="2193"/>
      <c r="ASN3" s="2193"/>
      <c r="ASP3" s="2"/>
      <c r="ASQ3" s="2193" t="str">
        <f>ACF3</f>
        <v xml:space="preserve">C O M E R C I O     O C T U B R E             2 0 1 4 </v>
      </c>
      <c r="ASR3" s="2193"/>
      <c r="ASS3" s="2193"/>
      <c r="AST3" s="2193"/>
      <c r="ASU3" s="2193"/>
      <c r="ASW3" s="2"/>
      <c r="ASX3" s="2193" t="str">
        <f>ACT3</f>
        <v xml:space="preserve">C O M E R C I O     O C T U B R E             2 0 1 4 </v>
      </c>
      <c r="ASY3" s="2193"/>
      <c r="ASZ3" s="2193"/>
      <c r="ATA3" s="2193"/>
      <c r="ATB3" s="2193"/>
      <c r="ATD3" s="2"/>
      <c r="ATE3" s="2193" t="str">
        <f>AAP3</f>
        <v xml:space="preserve">C O M E R C I O     O C T U B R E             2 0 1 4 </v>
      </c>
      <c r="ATF3" s="2193"/>
      <c r="ATG3" s="2193"/>
      <c r="ATH3" s="2193"/>
      <c r="ATI3" s="2193"/>
      <c r="ATK3" s="2"/>
      <c r="ATL3" s="2193" t="str">
        <f>ASQ3</f>
        <v xml:space="preserve">C O M E R C I O     O C T U B R E             2 0 1 4 </v>
      </c>
      <c r="ATM3" s="2193"/>
      <c r="ATN3" s="2193"/>
      <c r="ATO3" s="2193"/>
      <c r="ATP3" s="2193"/>
      <c r="ATR3" s="2"/>
      <c r="ATS3" s="2193" t="str">
        <f>ASX3</f>
        <v xml:space="preserve">C O M E R C I O     O C T U B R E             2 0 1 4 </v>
      </c>
      <c r="ATT3" s="2193"/>
      <c r="ATU3" s="2193"/>
      <c r="ATV3" s="2193"/>
      <c r="ATW3" s="2193"/>
      <c r="ATY3" s="2"/>
      <c r="ATZ3" s="2193" t="str">
        <f>ATE3</f>
        <v xml:space="preserve">C O M E R C I O     O C T U B R E             2 0 1 4 </v>
      </c>
      <c r="AUA3" s="2193"/>
      <c r="AUB3" s="2193"/>
      <c r="AUC3" s="2193"/>
      <c r="AUD3" s="2193"/>
      <c r="AUF3" s="2"/>
      <c r="AUG3" s="2193" t="str">
        <f>FI3</f>
        <v xml:space="preserve">C O M E R C I O     O C T U B R E             2 0 1 4 </v>
      </c>
      <c r="AUH3" s="2193"/>
      <c r="AUI3" s="2193"/>
      <c r="AUJ3" s="2193"/>
      <c r="AUK3" s="2193"/>
      <c r="AUM3" s="2"/>
      <c r="AUN3" s="2193" t="str">
        <f>FW3</f>
        <v xml:space="preserve">C O M E R C I O     O C T U B R E             2 0 1 4 </v>
      </c>
      <c r="AUO3" s="2193"/>
      <c r="AUP3" s="2193"/>
      <c r="AUQ3" s="2193"/>
      <c r="AUR3" s="2193"/>
      <c r="AUU3" s="2193" t="str">
        <f>I3</f>
        <v xml:space="preserve">C O M E R C I O     O C T U B R E             2 0 1 4 </v>
      </c>
      <c r="AUV3" s="2193"/>
      <c r="AUW3" s="2193"/>
      <c r="AUX3" s="2193"/>
      <c r="AUY3" s="2193"/>
      <c r="AVB3" s="2193" t="str">
        <f>P3</f>
        <v xml:space="preserve">C O M E R C I O     O C T U B R E             2 0 1 4 </v>
      </c>
      <c r="AVC3" s="2193"/>
      <c r="AVD3" s="2193"/>
      <c r="AVE3" s="2193"/>
      <c r="AVF3" s="2193"/>
      <c r="AVI3" s="2193" t="str">
        <f>P3</f>
        <v xml:space="preserve">C O M E R C I O     O C T U B R E             2 0 1 4 </v>
      </c>
      <c r="AVJ3" s="2193"/>
      <c r="AVK3" s="2193"/>
      <c r="AVL3" s="2193"/>
      <c r="AVM3" s="2193"/>
      <c r="AVO3" s="2193" t="str">
        <f>AUU3</f>
        <v xml:space="preserve">C O M E R C I O     O C T U B R E             2 0 1 4 </v>
      </c>
      <c r="AVP3" s="2193"/>
      <c r="AVQ3" s="2193"/>
      <c r="AVR3" s="2193"/>
      <c r="AVS3" s="2193"/>
      <c r="AVV3" s="425"/>
      <c r="AVW3" s="2193" t="str">
        <f>MI3</f>
        <v xml:space="preserve">C O M E R C I O     O C T U B R E             2 0 1 4 </v>
      </c>
      <c r="AVX3" s="2193"/>
      <c r="AVY3" s="2193"/>
      <c r="AVZ3" s="2193"/>
      <c r="AWA3" s="2193"/>
      <c r="AWC3" s="2"/>
      <c r="AWD3" s="2193" t="str">
        <f>MP3</f>
        <v xml:space="preserve">C O M E R C I O     O C T U B R E             2 0 1 4 </v>
      </c>
      <c r="AWE3" s="2193"/>
      <c r="AWF3" s="2193"/>
      <c r="AWG3" s="2193"/>
      <c r="AWH3" s="2193"/>
      <c r="AWJ3" s="2"/>
      <c r="AWK3" s="2193" t="str">
        <f>DD3</f>
        <v xml:space="preserve">C O M E R C I O     O C T U B R E             2 0 1 4 </v>
      </c>
      <c r="AWL3" s="2193"/>
      <c r="AWM3" s="2193"/>
      <c r="AWN3" s="2193"/>
      <c r="AWO3" s="2193"/>
      <c r="AWQ3" s="306"/>
      <c r="AWR3" s="2223" t="str">
        <f>DK3</f>
        <v xml:space="preserve">C O M E R C I O     O C T U B R E             2 0 1 4 </v>
      </c>
      <c r="AWS3" s="2223"/>
      <c r="AWT3" s="2223"/>
      <c r="AWU3" s="2223"/>
      <c r="AWV3" s="2223"/>
      <c r="AWX3" s="423"/>
      <c r="AWY3" s="2193" t="str">
        <f>AWR3</f>
        <v xml:space="preserve">C O M E R C I O     O C T U B R E             2 0 1 4 </v>
      </c>
      <c r="AWZ3" s="2193"/>
      <c r="AXA3" s="2193"/>
      <c r="AXB3" s="2193"/>
      <c r="AXC3" s="2193"/>
      <c r="AXE3" s="2"/>
      <c r="AXF3" s="2193" t="str">
        <f>AXM3</f>
        <v xml:space="preserve">C O M E R C I O     O C T U B R E             2 0 1 4 </v>
      </c>
      <c r="AXG3" s="2193"/>
      <c r="AXH3" s="2193"/>
      <c r="AXI3" s="2193"/>
      <c r="AXJ3" s="2193"/>
      <c r="AXL3" s="2"/>
      <c r="AXM3" s="2193" t="str">
        <f>RZ3</f>
        <v xml:space="preserve">C O M E R C I O     O C T U B R E             2 0 1 4 </v>
      </c>
      <c r="AXN3" s="2193"/>
      <c r="AXO3" s="2193"/>
      <c r="AXP3" s="2193"/>
      <c r="AXQ3" s="2193"/>
      <c r="AXS3" s="2"/>
      <c r="AXT3" s="2193" t="str">
        <f>SG3</f>
        <v xml:space="preserve">C O M E R C I O     O C T U B R E             2 0 1 4 </v>
      </c>
      <c r="AXU3" s="2193"/>
      <c r="AXV3" s="2193"/>
      <c r="AXW3" s="2193"/>
      <c r="AXX3" s="2193"/>
      <c r="AXZ3" s="2"/>
      <c r="AYA3" s="2193" t="str">
        <f>SG3</f>
        <v xml:space="preserve">C O M E R C I O     O C T U B R E             2 0 1 4 </v>
      </c>
      <c r="AYB3" s="2193"/>
      <c r="AYC3" s="2193"/>
      <c r="AYD3" s="2193"/>
      <c r="AYE3" s="2193"/>
      <c r="AYG3" s="425"/>
      <c r="AYH3" s="2193" t="str">
        <f>SG3</f>
        <v xml:space="preserve">C O M E R C I O     O C T U B R E             2 0 1 4 </v>
      </c>
      <c r="AYI3" s="2193"/>
      <c r="AYJ3" s="2193"/>
      <c r="AYK3" s="2193"/>
      <c r="AYL3" s="2193"/>
      <c r="AYN3" s="425"/>
      <c r="AYO3" s="2193" t="str">
        <f>SG3</f>
        <v xml:space="preserve">C O M E R C I O     O C T U B R E             2 0 1 4 </v>
      </c>
      <c r="AYP3" s="2193"/>
      <c r="AYQ3" s="2193"/>
      <c r="AYR3" s="2193"/>
      <c r="AYS3" s="2193"/>
      <c r="AYU3" s="425"/>
      <c r="AYV3" s="2193" t="str">
        <f>SG3</f>
        <v xml:space="preserve">C O M E R C I O     O C T U B R E             2 0 1 4 </v>
      </c>
      <c r="AYW3" s="2193"/>
      <c r="AYX3" s="2193"/>
      <c r="AYY3" s="2193"/>
      <c r="AYZ3" s="2193"/>
      <c r="AZB3" s="2"/>
      <c r="AZC3" s="2193" t="str">
        <f>SN3</f>
        <v xml:space="preserve">C O M E R C I O     O C T U B R E             2 0 1 4 </v>
      </c>
      <c r="AZD3" s="2193"/>
      <c r="AZE3" s="2193"/>
      <c r="AZF3" s="2193"/>
      <c r="AZG3" s="2193"/>
      <c r="AZI3" s="425"/>
      <c r="AZJ3" s="2193" t="str">
        <f>RZ3</f>
        <v xml:space="preserve">C O M E R C I O     O C T U B R E             2 0 1 4 </v>
      </c>
      <c r="AZK3" s="2193"/>
      <c r="AZL3" s="2193"/>
      <c r="AZM3" s="2193"/>
      <c r="AZN3" s="2193"/>
      <c r="AZP3" s="423"/>
      <c r="AZQ3" s="2223" t="str">
        <f>SG3</f>
        <v xml:space="preserve">C O M E R C I O     O C T U B R E             2 0 1 4 </v>
      </c>
      <c r="AZR3" s="2223"/>
      <c r="AZS3" s="2223"/>
      <c r="AZT3" s="2223"/>
      <c r="AZU3" s="2223"/>
      <c r="AZW3" s="2"/>
      <c r="AZX3" s="2193" t="str">
        <f>SN3</f>
        <v xml:space="preserve">C O M E R C I O     O C T U B R E             2 0 1 4 </v>
      </c>
      <c r="AZY3" s="2193"/>
      <c r="AZZ3" s="2193"/>
      <c r="BAA3" s="2193"/>
      <c r="BAB3" s="2193"/>
      <c r="BAD3" s="2"/>
      <c r="BAE3" s="2193" t="str">
        <f>SU3</f>
        <v xml:space="preserve">C O M E R C I O     O C T U B R E             2 0 1 4 </v>
      </c>
      <c r="BAF3" s="2193"/>
      <c r="BAG3" s="2193"/>
      <c r="BAH3" s="2193"/>
      <c r="BAI3" s="2193"/>
      <c r="BAK3" s="2"/>
      <c r="BAL3" s="2193" t="str">
        <f>TB3</f>
        <v xml:space="preserve">C O M E R C I O     O C T U B R E             2 0 1 4 </v>
      </c>
      <c r="BAM3" s="2193"/>
      <c r="BAN3" s="2193"/>
      <c r="BAO3" s="2193"/>
      <c r="BAP3" s="2193"/>
      <c r="BAR3" s="2"/>
      <c r="BAS3" s="2193" t="str">
        <f>TI3</f>
        <v xml:space="preserve">C O M E R C I O     O C T U B R E             2 0 1 4 </v>
      </c>
      <c r="BAT3" s="2193"/>
      <c r="BAU3" s="2193"/>
      <c r="BAV3" s="2193"/>
      <c r="BAW3" s="2193"/>
    </row>
    <row r="4" spans="1:1402" ht="35.25" customHeight="1" thickBot="1" x14ac:dyDescent="0.4">
      <c r="B4" s="1930" t="s">
        <v>18</v>
      </c>
      <c r="C4" s="2279" t="s">
        <v>1771</v>
      </c>
      <c r="D4" s="2280"/>
      <c r="E4" s="2280"/>
      <c r="F4" s="2281"/>
      <c r="I4" s="1930" t="s">
        <v>18</v>
      </c>
      <c r="J4" s="2291" t="s">
        <v>2251</v>
      </c>
      <c r="K4" s="2292"/>
      <c r="L4" s="2292"/>
      <c r="M4" s="2293"/>
      <c r="O4" s="425"/>
      <c r="P4" s="1930" t="s">
        <v>18</v>
      </c>
      <c r="Q4" s="2198" t="s">
        <v>2260</v>
      </c>
      <c r="R4" s="2200"/>
      <c r="S4" s="2200"/>
      <c r="T4" s="2201"/>
      <c r="V4" s="304"/>
      <c r="W4" s="1930" t="s">
        <v>18</v>
      </c>
      <c r="X4" s="2198" t="s">
        <v>2278</v>
      </c>
      <c r="Y4" s="2200"/>
      <c r="Z4" s="2200"/>
      <c r="AA4" s="2201"/>
      <c r="AC4" s="1890"/>
      <c r="AD4" s="1891" t="s">
        <v>18</v>
      </c>
      <c r="AE4" s="2294" t="s">
        <v>45</v>
      </c>
      <c r="AF4" s="2295"/>
      <c r="AG4" s="2295"/>
      <c r="AH4" s="2296"/>
      <c r="AJ4" s="2044"/>
      <c r="AK4" s="1893" t="s">
        <v>18</v>
      </c>
      <c r="AL4" s="2279" t="s">
        <v>2286</v>
      </c>
      <c r="AM4" s="2280"/>
      <c r="AN4" s="2280"/>
      <c r="AO4" s="2281"/>
      <c r="AQ4" s="2"/>
      <c r="AR4" s="1930" t="s">
        <v>18</v>
      </c>
      <c r="AS4" s="2198" t="s">
        <v>647</v>
      </c>
      <c r="AT4" s="2200"/>
      <c r="AU4" s="2200"/>
      <c r="AV4" s="2201"/>
      <c r="AX4" s="2"/>
      <c r="AY4" s="1930" t="s">
        <v>18</v>
      </c>
      <c r="AZ4" s="2198" t="s">
        <v>662</v>
      </c>
      <c r="BA4" s="2200"/>
      <c r="BB4" s="2200"/>
      <c r="BC4" s="2201"/>
      <c r="BE4" s="2"/>
      <c r="BF4" s="1930" t="s">
        <v>18</v>
      </c>
      <c r="BG4" s="2198" t="s">
        <v>697</v>
      </c>
      <c r="BH4" s="2200"/>
      <c r="BI4" s="2200"/>
      <c r="BJ4" s="2201"/>
      <c r="BL4" s="2"/>
      <c r="BM4" s="1930" t="s">
        <v>18</v>
      </c>
      <c r="BN4" s="2198" t="s">
        <v>752</v>
      </c>
      <c r="BO4" s="2200"/>
      <c r="BP4" s="2200"/>
      <c r="BQ4" s="2201"/>
      <c r="BS4" s="2"/>
      <c r="BT4" s="1930" t="s">
        <v>18</v>
      </c>
      <c r="BU4" s="2198" t="s">
        <v>303</v>
      </c>
      <c r="BV4" s="2200"/>
      <c r="BW4" s="2200"/>
      <c r="BX4" s="2201"/>
      <c r="BZ4" s="2"/>
      <c r="CA4" s="2286" t="s">
        <v>18</v>
      </c>
      <c r="CB4" s="2287"/>
      <c r="CC4" s="2198" t="s">
        <v>37</v>
      </c>
      <c r="CD4" s="2200"/>
      <c r="CE4" s="2200"/>
      <c r="CF4" s="2201"/>
      <c r="CH4" s="425"/>
      <c r="CI4" s="1930" t="s">
        <v>18</v>
      </c>
      <c r="CJ4" s="2198" t="s">
        <v>45</v>
      </c>
      <c r="CK4" s="2200"/>
      <c r="CL4" s="2200"/>
      <c r="CM4" s="2201"/>
      <c r="CO4" s="2"/>
      <c r="CP4" s="1930" t="s">
        <v>18</v>
      </c>
      <c r="CQ4" s="2198" t="s">
        <v>661</v>
      </c>
      <c r="CR4" s="2200"/>
      <c r="CS4" s="2200"/>
      <c r="CT4" s="2201"/>
      <c r="CV4" s="304"/>
      <c r="CW4" s="1930" t="s">
        <v>18</v>
      </c>
      <c r="CX4" s="2198" t="s">
        <v>640</v>
      </c>
      <c r="CY4" s="2200"/>
      <c r="CZ4" s="2200"/>
      <c r="DA4" s="2201"/>
      <c r="DC4" s="2"/>
      <c r="DD4" s="1930" t="s">
        <v>18</v>
      </c>
      <c r="DE4" s="2198" t="s">
        <v>45</v>
      </c>
      <c r="DF4" s="2200"/>
      <c r="DG4" s="2200"/>
      <c r="DH4" s="2201"/>
      <c r="DJ4" s="2"/>
      <c r="DK4" s="2286" t="s">
        <v>18</v>
      </c>
      <c r="DL4" s="2287"/>
      <c r="DM4" s="2198" t="s">
        <v>69</v>
      </c>
      <c r="DN4" s="2200"/>
      <c r="DO4" s="2200"/>
      <c r="DP4" s="2201"/>
      <c r="DR4" s="425"/>
      <c r="DS4" s="1930" t="s">
        <v>18</v>
      </c>
      <c r="DT4" s="2198" t="s">
        <v>670</v>
      </c>
      <c r="DU4" s="2200"/>
      <c r="DV4" s="2200"/>
      <c r="DW4" s="2201"/>
      <c r="DY4" s="2"/>
      <c r="DZ4" s="1930" t="s">
        <v>18</v>
      </c>
      <c r="EA4" s="2198" t="s">
        <v>692</v>
      </c>
      <c r="EB4" s="2200"/>
      <c r="EC4" s="2200"/>
      <c r="ED4" s="2201"/>
      <c r="EF4" s="425"/>
      <c r="EG4" s="1930" t="s">
        <v>18</v>
      </c>
      <c r="EH4" s="2198" t="s">
        <v>605</v>
      </c>
      <c r="EI4" s="2200"/>
      <c r="EJ4" s="2200"/>
      <c r="EK4" s="2201"/>
      <c r="EM4" s="2"/>
      <c r="EN4" s="1930" t="s">
        <v>18</v>
      </c>
      <c r="EO4" s="2198" t="s">
        <v>71</v>
      </c>
      <c r="EP4" s="2200"/>
      <c r="EQ4" s="2200"/>
      <c r="ER4" s="2201"/>
      <c r="ET4" s="304"/>
      <c r="EU4" s="314" t="s">
        <v>18</v>
      </c>
      <c r="EV4" s="2288" t="s">
        <v>404</v>
      </c>
      <c r="EW4" s="2289"/>
      <c r="EX4" s="2289"/>
      <c r="EY4" s="2290"/>
      <c r="FA4" s="304"/>
      <c r="FB4" s="314" t="s">
        <v>18</v>
      </c>
      <c r="FC4" s="2288" t="s">
        <v>524</v>
      </c>
      <c r="FD4" s="2289"/>
      <c r="FE4" s="2289"/>
      <c r="FF4" s="2290"/>
      <c r="FH4" s="2"/>
      <c r="FI4" s="1930" t="s">
        <v>18</v>
      </c>
      <c r="FJ4" s="2198" t="s">
        <v>447</v>
      </c>
      <c r="FK4" s="2200"/>
      <c r="FL4" s="2200"/>
      <c r="FM4" s="2201"/>
      <c r="FO4" s="2"/>
      <c r="FP4" s="1930" t="s">
        <v>18</v>
      </c>
      <c r="FQ4" s="2198" t="s">
        <v>698</v>
      </c>
      <c r="FR4" s="2200"/>
      <c r="FS4" s="2200"/>
      <c r="FT4" s="2201"/>
      <c r="FV4" s="404"/>
      <c r="FW4" s="1930" t="s">
        <v>18</v>
      </c>
      <c r="FX4" s="2242" t="s">
        <v>39</v>
      </c>
      <c r="FY4" s="2243"/>
      <c r="FZ4" s="2243"/>
      <c r="GA4" s="2244"/>
      <c r="GC4" s="304"/>
      <c r="GD4" s="1930" t="s">
        <v>18</v>
      </c>
      <c r="GE4" s="2198" t="s">
        <v>742</v>
      </c>
      <c r="GF4" s="2200"/>
      <c r="GG4" s="2200"/>
      <c r="GH4" s="2201"/>
      <c r="GJ4" s="2"/>
      <c r="GK4" s="1930" t="s">
        <v>18</v>
      </c>
      <c r="GL4" s="2198" t="s">
        <v>634</v>
      </c>
      <c r="GM4" s="2200"/>
      <c r="GN4" s="2200"/>
      <c r="GO4" s="2201"/>
      <c r="GQ4" s="2"/>
      <c r="GR4" s="1930" t="s">
        <v>18</v>
      </c>
      <c r="GS4" s="2198" t="s">
        <v>720</v>
      </c>
      <c r="GT4" s="2200"/>
      <c r="GU4" s="2200"/>
      <c r="GV4" s="2201"/>
      <c r="GX4" s="2"/>
      <c r="GY4" s="1930" t="s">
        <v>18</v>
      </c>
      <c r="GZ4" s="2198" t="s">
        <v>1499</v>
      </c>
      <c r="HA4" s="2200"/>
      <c r="HB4" s="2200"/>
      <c r="HC4" s="2201"/>
      <c r="HE4" s="2"/>
      <c r="HF4" s="1930" t="s">
        <v>18</v>
      </c>
      <c r="HG4" s="2198" t="s">
        <v>1498</v>
      </c>
      <c r="HH4" s="2200"/>
      <c r="HI4" s="2200"/>
      <c r="HJ4" s="2201"/>
      <c r="HL4" s="2"/>
      <c r="HM4" s="1930" t="s">
        <v>18</v>
      </c>
      <c r="HN4" s="2198" t="s">
        <v>706</v>
      </c>
      <c r="HO4" s="2200"/>
      <c r="HP4" s="2200"/>
      <c r="HQ4" s="2201"/>
      <c r="HS4" s="2"/>
      <c r="HT4" s="1930" t="s">
        <v>18</v>
      </c>
      <c r="HU4" s="2194" t="s">
        <v>55</v>
      </c>
      <c r="HV4" s="2196"/>
      <c r="HW4" s="2196"/>
      <c r="HX4" s="2197"/>
      <c r="HZ4" s="425"/>
      <c r="IA4" s="1930" t="s">
        <v>18</v>
      </c>
      <c r="IB4" s="2194" t="s">
        <v>615</v>
      </c>
      <c r="IC4" s="2196"/>
      <c r="ID4" s="2196"/>
      <c r="IE4" s="2197"/>
      <c r="IG4" s="2"/>
      <c r="IH4" s="1930" t="s">
        <v>18</v>
      </c>
      <c r="II4" s="2198" t="s">
        <v>67</v>
      </c>
      <c r="IJ4" s="2200"/>
      <c r="IK4" s="2200"/>
      <c r="IL4" s="2201"/>
      <c r="IN4" s="2"/>
      <c r="IO4" s="1930" t="s">
        <v>18</v>
      </c>
      <c r="IP4" s="2198" t="s">
        <v>340</v>
      </c>
      <c r="IQ4" s="2200"/>
      <c r="IR4" s="2200"/>
      <c r="IS4" s="2201"/>
      <c r="IU4" s="2"/>
      <c r="IV4" s="558" t="s">
        <v>18</v>
      </c>
      <c r="IW4" s="2245" t="s">
        <v>489</v>
      </c>
      <c r="IX4" s="2246"/>
      <c r="IY4" s="2246"/>
      <c r="IZ4" s="2247"/>
      <c r="JB4" s="2"/>
      <c r="JC4" s="1930" t="s">
        <v>18</v>
      </c>
      <c r="JD4" s="2198" t="s">
        <v>685</v>
      </c>
      <c r="JE4" s="2200"/>
      <c r="JF4" s="2200"/>
      <c r="JG4" s="2201"/>
      <c r="JI4" s="2"/>
      <c r="JJ4" s="1930" t="s">
        <v>18</v>
      </c>
      <c r="JK4" s="2198" t="s">
        <v>340</v>
      </c>
      <c r="JL4" s="2200"/>
      <c r="JM4" s="2200"/>
      <c r="JN4" s="2201"/>
      <c r="JP4" s="2"/>
      <c r="JQ4" s="1930" t="s">
        <v>18</v>
      </c>
      <c r="JR4" s="2198" t="s">
        <v>595</v>
      </c>
      <c r="JS4" s="2200"/>
      <c r="JT4" s="2200"/>
      <c r="JU4" s="2201"/>
      <c r="JW4" s="2"/>
      <c r="JX4" s="1930" t="s">
        <v>18</v>
      </c>
      <c r="JY4" s="2198" t="s">
        <v>400</v>
      </c>
      <c r="JZ4" s="2200"/>
      <c r="KA4" s="2200"/>
      <c r="KB4" s="2201"/>
      <c r="KD4" s="24"/>
      <c r="KE4" s="737" t="s">
        <v>18</v>
      </c>
      <c r="KF4" s="2212" t="s">
        <v>747</v>
      </c>
      <c r="KG4" s="2213"/>
      <c r="KH4" s="2213"/>
      <c r="KI4" s="2214"/>
      <c r="KK4" s="24"/>
      <c r="KL4" s="737" t="s">
        <v>18</v>
      </c>
      <c r="KM4" s="2212" t="s">
        <v>753</v>
      </c>
      <c r="KN4" s="2213"/>
      <c r="KO4" s="2213"/>
      <c r="KP4" s="2214"/>
      <c r="KR4" s="425"/>
      <c r="KS4" s="1930" t="s">
        <v>18</v>
      </c>
      <c r="KT4" s="2198" t="s">
        <v>690</v>
      </c>
      <c r="KU4" s="2200"/>
      <c r="KV4" s="2200"/>
      <c r="KW4" s="2201"/>
      <c r="KY4" s="2"/>
      <c r="KZ4" s="1930" t="s">
        <v>18</v>
      </c>
      <c r="LA4" s="2198" t="s">
        <v>63</v>
      </c>
      <c r="LB4" s="2200"/>
      <c r="LC4" s="2200"/>
      <c r="LD4" s="2201"/>
      <c r="LF4" s="2"/>
      <c r="LG4" s="1930" t="s">
        <v>18</v>
      </c>
      <c r="LH4" s="2198" t="s">
        <v>500</v>
      </c>
      <c r="LI4" s="2200"/>
      <c r="LJ4" s="2200"/>
      <c r="LK4" s="2201"/>
      <c r="LL4" s="1754" t="s">
        <v>61</v>
      </c>
      <c r="LM4" s="425"/>
      <c r="LN4" s="1930" t="s">
        <v>18</v>
      </c>
      <c r="LO4" s="2198" t="s">
        <v>712</v>
      </c>
      <c r="LP4" s="2200"/>
      <c r="LQ4" s="2200"/>
      <c r="LR4" s="2201"/>
      <c r="LT4" s="425"/>
      <c r="LU4" s="1930" t="s">
        <v>18</v>
      </c>
      <c r="LV4" s="2198" t="s">
        <v>680</v>
      </c>
      <c r="LW4" s="2200"/>
      <c r="LX4" s="2200"/>
      <c r="LY4" s="2201"/>
      <c r="MA4" s="425"/>
      <c r="MB4" s="1930" t="s">
        <v>18</v>
      </c>
      <c r="MC4" s="2198" t="s">
        <v>675</v>
      </c>
      <c r="MD4" s="2200"/>
      <c r="ME4" s="2200"/>
      <c r="MF4" s="2201"/>
      <c r="MH4" s="425"/>
      <c r="MI4" s="1930" t="s">
        <v>18</v>
      </c>
      <c r="MJ4" s="2198" t="s">
        <v>10</v>
      </c>
      <c r="MK4" s="2200"/>
      <c r="ML4" s="2200"/>
      <c r="MM4" s="2201"/>
      <c r="MO4" s="2"/>
      <c r="MP4" s="1930" t="s">
        <v>18</v>
      </c>
      <c r="MQ4" s="2198" t="s">
        <v>497</v>
      </c>
      <c r="MR4" s="2200"/>
      <c r="MS4" s="2200"/>
      <c r="MT4" s="2201"/>
      <c r="MV4" s="2"/>
      <c r="MW4" s="1930" t="s">
        <v>18</v>
      </c>
      <c r="MX4" s="2242" t="s">
        <v>42</v>
      </c>
      <c r="MY4" s="2243"/>
      <c r="MZ4" s="2243"/>
      <c r="NA4" s="2244"/>
      <c r="NC4" s="2"/>
      <c r="ND4" s="1930" t="s">
        <v>18</v>
      </c>
      <c r="NE4" s="2212" t="s">
        <v>718</v>
      </c>
      <c r="NF4" s="2213"/>
      <c r="NG4" s="2213"/>
      <c r="NH4" s="2214"/>
      <c r="NJ4" s="2"/>
      <c r="NK4" s="1930" t="s">
        <v>18</v>
      </c>
      <c r="NL4" s="2198" t="s">
        <v>644</v>
      </c>
      <c r="NM4" s="2200"/>
      <c r="NN4" s="2200"/>
      <c r="NO4" s="2201"/>
      <c r="NQ4" s="425"/>
      <c r="NR4" s="1930" t="s">
        <v>18</v>
      </c>
      <c r="NS4" s="2198" t="s">
        <v>721</v>
      </c>
      <c r="NT4" s="2200"/>
      <c r="NU4" s="2200"/>
      <c r="NV4" s="2201"/>
      <c r="NX4" s="2"/>
      <c r="NY4" s="1930" t="s">
        <v>18</v>
      </c>
      <c r="NZ4" s="2212" t="s">
        <v>677</v>
      </c>
      <c r="OA4" s="2213"/>
      <c r="OB4" s="2213"/>
      <c r="OC4" s="2214"/>
      <c r="OE4" s="2"/>
      <c r="OF4" s="1930" t="s">
        <v>18</v>
      </c>
      <c r="OG4" s="2212" t="s">
        <v>186</v>
      </c>
      <c r="OH4" s="2213"/>
      <c r="OI4" s="2213"/>
      <c r="OJ4" s="2214"/>
      <c r="OL4" s="2"/>
      <c r="OM4" s="1930" t="s">
        <v>18</v>
      </c>
      <c r="ON4" s="2212" t="s">
        <v>714</v>
      </c>
      <c r="OO4" s="2213"/>
      <c r="OP4" s="2213"/>
      <c r="OQ4" s="2214"/>
      <c r="OS4" s="2"/>
      <c r="OT4" s="1930" t="s">
        <v>18</v>
      </c>
      <c r="OU4" s="2212" t="s">
        <v>511</v>
      </c>
      <c r="OV4" s="2213"/>
      <c r="OW4" s="2213"/>
      <c r="OX4" s="2214"/>
      <c r="OZ4" s="2"/>
      <c r="PA4" s="1930" t="s">
        <v>18</v>
      </c>
      <c r="PB4" s="2212" t="s">
        <v>520</v>
      </c>
      <c r="PC4" s="2213"/>
      <c r="PD4" s="2213"/>
      <c r="PE4" s="2214"/>
      <c r="PG4" s="2"/>
      <c r="PH4" s="1930" t="s">
        <v>18</v>
      </c>
      <c r="PI4" s="2212" t="s">
        <v>593</v>
      </c>
      <c r="PJ4" s="2213"/>
      <c r="PK4" s="2213"/>
      <c r="PL4" s="2214"/>
      <c r="PN4" s="2"/>
      <c r="PO4" s="1930" t="s">
        <v>18</v>
      </c>
      <c r="PP4" s="2212" t="s">
        <v>290</v>
      </c>
      <c r="PQ4" s="2213"/>
      <c r="PR4" s="2213"/>
      <c r="PS4" s="2214"/>
      <c r="PU4" s="2"/>
      <c r="PV4" s="1930" t="s">
        <v>18</v>
      </c>
      <c r="PW4" s="2212" t="s">
        <v>1484</v>
      </c>
      <c r="PX4" s="2213"/>
      <c r="PY4" s="2213"/>
      <c r="PZ4" s="2214"/>
      <c r="QB4" s="2"/>
      <c r="QC4" s="1930" t="s">
        <v>18</v>
      </c>
      <c r="QD4" s="2198" t="s">
        <v>72</v>
      </c>
      <c r="QE4" s="2200"/>
      <c r="QF4" s="2200"/>
      <c r="QG4" s="2201"/>
      <c r="QI4" s="425"/>
      <c r="QJ4" s="1930" t="s">
        <v>18</v>
      </c>
      <c r="QK4" s="2198" t="s">
        <v>377</v>
      </c>
      <c r="QL4" s="2200"/>
      <c r="QM4" s="2200"/>
      <c r="QN4" s="2201"/>
      <c r="QQ4" s="1930" t="s">
        <v>18</v>
      </c>
      <c r="QR4" s="2264" t="s">
        <v>22</v>
      </c>
      <c r="QS4" s="2265"/>
      <c r="QT4" s="2265"/>
      <c r="QU4" s="2266"/>
      <c r="QW4" s="2"/>
      <c r="QX4" s="1930" t="s">
        <v>18</v>
      </c>
      <c r="QY4" s="2198" t="s">
        <v>603</v>
      </c>
      <c r="QZ4" s="2200"/>
      <c r="RA4" s="2200"/>
      <c r="RB4" s="2201"/>
      <c r="RE4" s="1930" t="s">
        <v>18</v>
      </c>
      <c r="RF4" s="2212" t="s">
        <v>410</v>
      </c>
      <c r="RG4" s="2213"/>
      <c r="RH4" s="2213"/>
      <c r="RI4" s="2214"/>
      <c r="RK4" s="2"/>
      <c r="RL4" s="1930" t="s">
        <v>18</v>
      </c>
      <c r="RM4" s="2212" t="s">
        <v>695</v>
      </c>
      <c r="RN4" s="2213"/>
      <c r="RO4" s="2213"/>
      <c r="RP4" s="2214"/>
      <c r="RR4" s="2"/>
      <c r="RS4" s="1930" t="s">
        <v>18</v>
      </c>
      <c r="RT4" s="2212" t="s">
        <v>1743</v>
      </c>
      <c r="RU4" s="2213"/>
      <c r="RV4" s="2213"/>
      <c r="RW4" s="2214"/>
      <c r="RY4" s="2"/>
      <c r="RZ4" s="1930" t="s">
        <v>18</v>
      </c>
      <c r="SA4" s="2242" t="s">
        <v>281</v>
      </c>
      <c r="SB4" s="2243"/>
      <c r="SC4" s="2243"/>
      <c r="SD4" s="2244"/>
      <c r="SF4" s="2"/>
      <c r="SG4" s="1930" t="s">
        <v>18</v>
      </c>
      <c r="SH4" s="2212" t="s">
        <v>710</v>
      </c>
      <c r="SI4" s="2213"/>
      <c r="SJ4" s="2213"/>
      <c r="SK4" s="2214"/>
      <c r="SM4" s="2"/>
      <c r="SN4" s="1930" t="s">
        <v>18</v>
      </c>
      <c r="SO4" s="2212" t="s">
        <v>681</v>
      </c>
      <c r="SP4" s="2213"/>
      <c r="SQ4" s="2213"/>
      <c r="SR4" s="2214"/>
      <c r="ST4" s="2"/>
      <c r="SU4" s="1930" t="s">
        <v>18</v>
      </c>
      <c r="SV4" s="2212" t="s">
        <v>701</v>
      </c>
      <c r="SW4" s="2213"/>
      <c r="SX4" s="2213"/>
      <c r="SY4" s="2214"/>
      <c r="TA4" s="404"/>
      <c r="TB4" s="1930"/>
      <c r="TC4" s="2198" t="s">
        <v>687</v>
      </c>
      <c r="TD4" s="2200"/>
      <c r="TE4" s="2200"/>
      <c r="TF4" s="2201"/>
      <c r="TH4" s="2"/>
      <c r="TI4" s="1930" t="s">
        <v>18</v>
      </c>
      <c r="TJ4" s="2291" t="s">
        <v>14</v>
      </c>
      <c r="TK4" s="2292"/>
      <c r="TL4" s="2292"/>
      <c r="TM4" s="2293"/>
      <c r="TO4" s="2"/>
      <c r="TP4" s="1930" t="s">
        <v>18</v>
      </c>
      <c r="TQ4" s="2212" t="s">
        <v>702</v>
      </c>
      <c r="TR4" s="2213"/>
      <c r="TS4" s="2213"/>
      <c r="TT4" s="2214"/>
      <c r="TV4" s="425"/>
      <c r="TW4" s="1930" t="s">
        <v>18</v>
      </c>
      <c r="TX4" s="2212" t="s">
        <v>64</v>
      </c>
      <c r="TY4" s="2213"/>
      <c r="TZ4" s="2213"/>
      <c r="UA4" s="2214"/>
      <c r="UC4" s="425"/>
      <c r="UD4" s="1930" t="s">
        <v>18</v>
      </c>
      <c r="UE4" s="2198" t="s">
        <v>708</v>
      </c>
      <c r="UF4" s="2200"/>
      <c r="UG4" s="2200"/>
      <c r="UH4" s="2201"/>
      <c r="UJ4" s="425"/>
      <c r="UK4" s="1930" t="s">
        <v>18</v>
      </c>
      <c r="UL4" s="2198" t="s">
        <v>419</v>
      </c>
      <c r="UM4" s="2200"/>
      <c r="UN4" s="2200"/>
      <c r="UO4" s="2201"/>
      <c r="UQ4" s="425"/>
      <c r="UR4" s="1930" t="s">
        <v>18</v>
      </c>
      <c r="US4" s="2198" t="s">
        <v>726</v>
      </c>
      <c r="UT4" s="2200"/>
      <c r="UU4" s="2200"/>
      <c r="UV4" s="2201"/>
      <c r="UX4" s="425"/>
      <c r="UY4" s="1930" t="s">
        <v>18</v>
      </c>
      <c r="UZ4" s="2198" t="s">
        <v>725</v>
      </c>
      <c r="VA4" s="2200"/>
      <c r="VB4" s="2200"/>
      <c r="VC4" s="2201"/>
      <c r="VE4" s="2"/>
      <c r="VF4" s="1930" t="s">
        <v>18</v>
      </c>
      <c r="VG4" s="2264" t="s">
        <v>346</v>
      </c>
      <c r="VH4" s="2265"/>
      <c r="VI4" s="2265"/>
      <c r="VJ4" s="2266"/>
      <c r="VL4" s="2"/>
      <c r="VM4" s="1930" t="s">
        <v>18</v>
      </c>
      <c r="VN4" s="2198" t="s">
        <v>337</v>
      </c>
      <c r="VO4" s="2200"/>
      <c r="VP4" s="2200"/>
      <c r="VQ4" s="2201"/>
      <c r="VS4" s="2"/>
      <c r="VT4" s="1930" t="s">
        <v>18</v>
      </c>
      <c r="VU4" s="2198" t="s">
        <v>389</v>
      </c>
      <c r="VV4" s="2200"/>
      <c r="VW4" s="2200"/>
      <c r="VX4" s="2201"/>
      <c r="VZ4" s="425"/>
      <c r="WA4" s="1930" t="s">
        <v>18</v>
      </c>
      <c r="WB4" s="2194" t="s">
        <v>645</v>
      </c>
      <c r="WC4" s="2196"/>
      <c r="WD4" s="2196"/>
      <c r="WE4" s="2197"/>
      <c r="WG4" s="2"/>
      <c r="WH4" s="1930" t="s">
        <v>18</v>
      </c>
      <c r="WI4" s="2194" t="s">
        <v>89</v>
      </c>
      <c r="WJ4" s="2196"/>
      <c r="WK4" s="2196"/>
      <c r="WL4" s="2197"/>
      <c r="WN4" s="2"/>
      <c r="WO4" s="1930" t="s">
        <v>18</v>
      </c>
      <c r="WP4" s="2194" t="s">
        <v>833</v>
      </c>
      <c r="WQ4" s="2196"/>
      <c r="WR4" s="2196"/>
      <c r="WS4" s="2197"/>
      <c r="WU4" s="2"/>
      <c r="WV4" s="1930" t="s">
        <v>18</v>
      </c>
      <c r="WW4" s="2194" t="s">
        <v>696</v>
      </c>
      <c r="WX4" s="2196"/>
      <c r="WY4" s="2196"/>
      <c r="WZ4" s="2197"/>
      <c r="XB4" s="24"/>
      <c r="XC4" s="737" t="s">
        <v>18</v>
      </c>
      <c r="XD4" s="2300" t="s">
        <v>1427</v>
      </c>
      <c r="XE4" s="2301"/>
      <c r="XF4" s="2301"/>
      <c r="XG4" s="2302"/>
      <c r="XI4" s="2"/>
      <c r="XJ4" s="1930" t="s">
        <v>18</v>
      </c>
      <c r="XK4" s="2198" t="s">
        <v>1452</v>
      </c>
      <c r="XL4" s="2200"/>
      <c r="XM4" s="2200"/>
      <c r="XN4" s="2201"/>
      <c r="XP4" s="2"/>
      <c r="XQ4" s="1930" t="s">
        <v>18</v>
      </c>
      <c r="XR4" s="2198" t="s">
        <v>259</v>
      </c>
      <c r="XS4" s="2200"/>
      <c r="XT4" s="2200"/>
      <c r="XU4" s="2201"/>
      <c r="XW4" s="2"/>
      <c r="XX4" s="1930" t="s">
        <v>18</v>
      </c>
      <c r="XY4" s="2198" t="s">
        <v>693</v>
      </c>
      <c r="XZ4" s="2200"/>
      <c r="YA4" s="2200"/>
      <c r="YB4" s="2201"/>
      <c r="YD4" s="2"/>
      <c r="YE4" s="1930" t="s">
        <v>18</v>
      </c>
      <c r="YF4" s="2198" t="s">
        <v>713</v>
      </c>
      <c r="YG4" s="2200"/>
      <c r="YH4" s="2200"/>
      <c r="YI4" s="2201"/>
      <c r="YK4" s="2"/>
      <c r="YL4" s="1930" t="s">
        <v>18</v>
      </c>
      <c r="YM4" s="2198" t="s">
        <v>682</v>
      </c>
      <c r="YN4" s="2200"/>
      <c r="YO4" s="2200"/>
      <c r="YP4" s="2201"/>
      <c r="YR4" s="2"/>
      <c r="YS4" s="1930" t="s">
        <v>18</v>
      </c>
      <c r="YT4" s="2198" t="s">
        <v>711</v>
      </c>
      <c r="YU4" s="2200"/>
      <c r="YV4" s="2200"/>
      <c r="YW4" s="2201"/>
      <c r="YY4" s="2"/>
      <c r="YZ4" s="1930" t="s">
        <v>18</v>
      </c>
      <c r="ZA4" s="2198" t="s">
        <v>723</v>
      </c>
      <c r="ZB4" s="2200"/>
      <c r="ZC4" s="2200"/>
      <c r="ZD4" s="2201"/>
      <c r="ZF4" s="2"/>
      <c r="ZG4" s="1930" t="s">
        <v>18</v>
      </c>
      <c r="ZH4" s="2212" t="s">
        <v>743</v>
      </c>
      <c r="ZI4" s="2213"/>
      <c r="ZJ4" s="2213"/>
      <c r="ZK4" s="2214"/>
      <c r="ZM4" s="2"/>
      <c r="ZN4" s="1930" t="s">
        <v>18</v>
      </c>
      <c r="ZO4" s="2198" t="s">
        <v>601</v>
      </c>
      <c r="ZP4" s="2200"/>
      <c r="ZQ4" s="2200"/>
      <c r="ZR4" s="2201"/>
      <c r="ZT4" s="2"/>
      <c r="ZU4" s="1930" t="s">
        <v>18</v>
      </c>
      <c r="ZV4" s="2304" t="s">
        <v>601</v>
      </c>
      <c r="ZW4" s="2305"/>
      <c r="ZX4" s="2305"/>
      <c r="ZY4" s="2306"/>
      <c r="AAA4" s="2"/>
      <c r="AAB4" s="1930" t="s">
        <v>18</v>
      </c>
      <c r="AAC4" s="2212" t="s">
        <v>700</v>
      </c>
      <c r="AAD4" s="2213"/>
      <c r="AAE4" s="2213"/>
      <c r="AAF4" s="2214"/>
      <c r="AAH4" s="2"/>
      <c r="AAI4" s="1930" t="s">
        <v>18</v>
      </c>
      <c r="AAJ4" s="2212" t="s">
        <v>704</v>
      </c>
      <c r="AAK4" s="2213"/>
      <c r="AAL4" s="2213"/>
      <c r="AAM4" s="2214"/>
      <c r="AAO4" s="2"/>
      <c r="AAP4" s="1930" t="s">
        <v>18</v>
      </c>
      <c r="AAQ4" s="2212" t="s">
        <v>1017</v>
      </c>
      <c r="AAR4" s="2213"/>
      <c r="AAS4" s="2213"/>
      <c r="AAT4" s="2214"/>
      <c r="AAV4" s="425"/>
      <c r="AAW4" s="1930" t="s">
        <v>18</v>
      </c>
      <c r="AAX4" s="2198" t="s">
        <v>421</v>
      </c>
      <c r="AAY4" s="2200"/>
      <c r="AAZ4" s="2200"/>
      <c r="ABA4" s="2201"/>
      <c r="ABC4" s="425"/>
      <c r="ABD4" s="1930" t="s">
        <v>18</v>
      </c>
      <c r="ABE4" s="2198" t="s">
        <v>674</v>
      </c>
      <c r="ABF4" s="2200"/>
      <c r="ABG4" s="2200"/>
      <c r="ABH4" s="2201"/>
      <c r="ABJ4" s="2"/>
      <c r="ABK4" s="1930" t="s">
        <v>18</v>
      </c>
      <c r="ABL4" s="2198" t="s">
        <v>41</v>
      </c>
      <c r="ABM4" s="2200"/>
      <c r="ABN4" s="2200"/>
      <c r="ABO4" s="2201"/>
      <c r="ABQ4" s="2"/>
      <c r="ABR4" s="1930" t="s">
        <v>18</v>
      </c>
      <c r="ABS4" s="2198" t="s">
        <v>664</v>
      </c>
      <c r="ABT4" s="2200"/>
      <c r="ABU4" s="2200"/>
      <c r="ABV4" s="2201"/>
      <c r="ABX4" s="2"/>
      <c r="ABY4" s="1930" t="s">
        <v>18</v>
      </c>
      <c r="ABZ4" s="2198" t="s">
        <v>606</v>
      </c>
      <c r="ACA4" s="2200"/>
      <c r="ACB4" s="2200"/>
      <c r="ACC4" s="2201"/>
      <c r="ACE4" s="304"/>
      <c r="ACF4" s="1930" t="s">
        <v>18</v>
      </c>
      <c r="ACG4" s="2198" t="s">
        <v>715</v>
      </c>
      <c r="ACH4" s="2200"/>
      <c r="ACI4" s="2200"/>
      <c r="ACJ4" s="2201"/>
      <c r="ACL4" s="304"/>
      <c r="ACM4" s="1930" t="s">
        <v>18</v>
      </c>
      <c r="ACN4" s="2198" t="s">
        <v>4</v>
      </c>
      <c r="ACO4" s="2200"/>
      <c r="ACP4" s="2200"/>
      <c r="ACQ4" s="2201"/>
      <c r="ACS4" s="2"/>
      <c r="ACT4" s="1930" t="s">
        <v>18</v>
      </c>
      <c r="ACU4" s="2198" t="s">
        <v>33</v>
      </c>
      <c r="ACV4" s="2200"/>
      <c r="ACW4" s="2200"/>
      <c r="ACX4" s="2201"/>
      <c r="ADA4" s="1930" t="s">
        <v>18</v>
      </c>
      <c r="ADB4" s="2198" t="s">
        <v>70</v>
      </c>
      <c r="ADC4" s="2200"/>
      <c r="ADD4" s="2200"/>
      <c r="ADE4" s="2201"/>
      <c r="ADG4" s="425"/>
      <c r="ADH4" s="1930" t="s">
        <v>18</v>
      </c>
      <c r="ADI4" s="2198" t="s">
        <v>57</v>
      </c>
      <c r="ADJ4" s="2200"/>
      <c r="ADK4" s="2200"/>
      <c r="ADL4" s="2201"/>
      <c r="ADO4" s="1930" t="s">
        <v>18</v>
      </c>
      <c r="ADP4" s="2198" t="s">
        <v>2003</v>
      </c>
      <c r="ADQ4" s="2200"/>
      <c r="ADR4" s="2200"/>
      <c r="ADS4" s="2201"/>
      <c r="ADV4" s="1930" t="s">
        <v>18</v>
      </c>
      <c r="ADW4" s="2198" t="s">
        <v>48</v>
      </c>
      <c r="ADX4" s="2200"/>
      <c r="ADY4" s="2200"/>
      <c r="ADZ4" s="2201"/>
      <c r="AEC4" s="1930" t="s">
        <v>18</v>
      </c>
      <c r="AED4" s="2198" t="s">
        <v>205</v>
      </c>
      <c r="AEE4" s="2200"/>
      <c r="AEF4" s="2200"/>
      <c r="AEG4" s="2201"/>
      <c r="AEI4" s="425"/>
      <c r="AEJ4" s="1930" t="s">
        <v>18</v>
      </c>
      <c r="AEK4" s="2198" t="s">
        <v>769</v>
      </c>
      <c r="AEL4" s="2200"/>
      <c r="AEM4" s="2200"/>
      <c r="AEN4" s="2201"/>
      <c r="AEP4" s="425"/>
      <c r="AEQ4" s="1930" t="s">
        <v>18</v>
      </c>
      <c r="AER4" s="2198" t="s">
        <v>1769</v>
      </c>
      <c r="AES4" s="2200"/>
      <c r="AET4" s="2200"/>
      <c r="AEU4" s="2201"/>
      <c r="AEW4" s="2"/>
      <c r="AEX4" s="1930" t="s">
        <v>18</v>
      </c>
      <c r="AEY4" s="2198" t="s">
        <v>754</v>
      </c>
      <c r="AEZ4" s="2200"/>
      <c r="AFA4" s="2200"/>
      <c r="AFB4" s="2201"/>
      <c r="AFD4" s="2"/>
      <c r="AFE4" s="1930" t="s">
        <v>18</v>
      </c>
      <c r="AFF4" s="2242" t="s">
        <v>243</v>
      </c>
      <c r="AFG4" s="2243"/>
      <c r="AFH4" s="2243"/>
      <c r="AFI4" s="2244"/>
      <c r="AFK4" s="425"/>
      <c r="AFL4" s="1930" t="s">
        <v>18</v>
      </c>
      <c r="AFM4" s="2212" t="s">
        <v>11</v>
      </c>
      <c r="AFN4" s="2213"/>
      <c r="AFO4" s="2213"/>
      <c r="AFP4" s="2214"/>
      <c r="AFR4" s="425"/>
      <c r="AFS4" s="1930" t="s">
        <v>18</v>
      </c>
      <c r="AFT4" s="2198" t="s">
        <v>694</v>
      </c>
      <c r="AFU4" s="2200"/>
      <c r="AFV4" s="2200"/>
      <c r="AFW4" s="2201"/>
      <c r="AFY4" s="2"/>
      <c r="AFZ4" s="1930" t="s">
        <v>18</v>
      </c>
      <c r="AGA4" s="2198" t="s">
        <v>604</v>
      </c>
      <c r="AGB4" s="2200"/>
      <c r="AGC4" s="2200"/>
      <c r="AGD4" s="2201"/>
      <c r="AGF4" s="2"/>
      <c r="AGG4" s="1930" t="s">
        <v>18</v>
      </c>
      <c r="AGH4" s="2198" t="s">
        <v>676</v>
      </c>
      <c r="AGI4" s="2200"/>
      <c r="AGJ4" s="2200"/>
      <c r="AGK4" s="2201"/>
      <c r="AGM4" s="2"/>
      <c r="AGN4" s="1930" t="s">
        <v>18</v>
      </c>
      <c r="AGO4" s="2198" t="s">
        <v>722</v>
      </c>
      <c r="AGP4" s="2200"/>
      <c r="AGQ4" s="2200"/>
      <c r="AGR4" s="2201"/>
      <c r="AGT4" s="2"/>
      <c r="AGU4" s="1930" t="s">
        <v>18</v>
      </c>
      <c r="AGV4" s="2198" t="s">
        <v>663</v>
      </c>
      <c r="AGW4" s="2200"/>
      <c r="AGX4" s="2200"/>
      <c r="AGY4" s="2201"/>
      <c r="AHA4" s="2"/>
      <c r="AHB4" s="1930" t="s">
        <v>18</v>
      </c>
      <c r="AHC4" s="2198" t="s">
        <v>206</v>
      </c>
      <c r="AHD4" s="2200"/>
      <c r="AHE4" s="2200"/>
      <c r="AHF4" s="2201"/>
      <c r="AHH4" s="2"/>
      <c r="AHI4" s="1930" t="s">
        <v>18</v>
      </c>
      <c r="AHJ4" s="2198" t="s">
        <v>191</v>
      </c>
      <c r="AHK4" s="2200"/>
      <c r="AHL4" s="2200"/>
      <c r="AHM4" s="2201"/>
      <c r="AHO4" s="2"/>
      <c r="AHP4" s="1930" t="s">
        <v>18</v>
      </c>
      <c r="AHQ4" s="2198" t="s">
        <v>666</v>
      </c>
      <c r="AHR4" s="2200"/>
      <c r="AHS4" s="2200"/>
      <c r="AHT4" s="2201"/>
      <c r="AHV4" s="2"/>
      <c r="AHW4" s="1930" t="s">
        <v>18</v>
      </c>
      <c r="AHX4" s="2198" t="s">
        <v>641</v>
      </c>
      <c r="AHY4" s="2200"/>
      <c r="AHZ4" s="2200"/>
      <c r="AIA4" s="2201"/>
      <c r="AIC4" s="425"/>
      <c r="AID4" s="1930" t="s">
        <v>18</v>
      </c>
      <c r="AIE4" s="2198" t="s">
        <v>515</v>
      </c>
      <c r="AIF4" s="2200"/>
      <c r="AIG4" s="2200"/>
      <c r="AIH4" s="2201"/>
      <c r="AIJ4" s="304"/>
      <c r="AIK4" s="1930" t="s">
        <v>18</v>
      </c>
      <c r="AIL4" s="2198" t="s">
        <v>669</v>
      </c>
      <c r="AIM4" s="2200"/>
      <c r="AIN4" s="2200"/>
      <c r="AIO4" s="2201"/>
      <c r="AIQ4" s="425"/>
      <c r="AIR4" s="1930" t="s">
        <v>18</v>
      </c>
      <c r="AIS4" s="2198" t="s">
        <v>621</v>
      </c>
      <c r="AIT4" s="2200"/>
      <c r="AIU4" s="2200"/>
      <c r="AIV4" s="2201"/>
      <c r="AIX4" s="2"/>
      <c r="AIY4" s="1930" t="s">
        <v>18</v>
      </c>
      <c r="AIZ4" s="2198" t="s">
        <v>591</v>
      </c>
      <c r="AJA4" s="2200"/>
      <c r="AJB4" s="2200"/>
      <c r="AJC4" s="2201"/>
      <c r="AJE4" s="2"/>
      <c r="AJF4" s="1930" t="s">
        <v>18</v>
      </c>
      <c r="AJG4" s="2198" t="s">
        <v>19</v>
      </c>
      <c r="AJH4" s="2200"/>
      <c r="AJI4" s="2200"/>
      <c r="AJJ4" s="2201"/>
      <c r="AJL4" s="2"/>
      <c r="AJM4" s="1930" t="s">
        <v>18</v>
      </c>
      <c r="AJN4" s="2198" t="s">
        <v>19</v>
      </c>
      <c r="AJO4" s="2200"/>
      <c r="AJP4" s="2200"/>
      <c r="AJQ4" s="2201"/>
      <c r="AJS4" s="24"/>
      <c r="AJT4" s="737" t="s">
        <v>18</v>
      </c>
      <c r="AJU4" s="2212" t="s">
        <v>1470</v>
      </c>
      <c r="AJV4" s="2213"/>
      <c r="AJW4" s="2213"/>
      <c r="AJX4" s="2214"/>
      <c r="AJZ4" s="2"/>
      <c r="AKA4" s="1930" t="s">
        <v>18</v>
      </c>
      <c r="AKB4" s="2198" t="s">
        <v>707</v>
      </c>
      <c r="AKC4" s="2200"/>
      <c r="AKD4" s="2200"/>
      <c r="AKE4" s="2201"/>
      <c r="AKG4" s="2"/>
      <c r="AKH4" s="1930" t="s">
        <v>18</v>
      </c>
      <c r="AKI4" s="2198" t="s">
        <v>597</v>
      </c>
      <c r="AKJ4" s="2200"/>
      <c r="AKK4" s="2200"/>
      <c r="AKL4" s="2201"/>
      <c r="AKN4" s="2"/>
      <c r="AKO4" s="1930" t="s">
        <v>18</v>
      </c>
      <c r="AKP4" s="2198" t="s">
        <v>610</v>
      </c>
      <c r="AKQ4" s="2200"/>
      <c r="AKR4" s="2200"/>
      <c r="AKS4" s="2201"/>
      <c r="AKU4" s="2"/>
      <c r="AKV4" s="1930" t="s">
        <v>18</v>
      </c>
      <c r="AKW4" s="2198" t="s">
        <v>58</v>
      </c>
      <c r="AKX4" s="2200"/>
      <c r="AKY4" s="2200"/>
      <c r="AKZ4" s="2201"/>
      <c r="ALB4" s="2"/>
      <c r="ALC4" s="1930" t="s">
        <v>18</v>
      </c>
      <c r="ALD4" s="2198" t="s">
        <v>594</v>
      </c>
      <c r="ALE4" s="2200"/>
      <c r="ALF4" s="2200"/>
      <c r="ALG4" s="2201"/>
      <c r="ALI4" s="2"/>
      <c r="ALJ4" s="1930" t="s">
        <v>18</v>
      </c>
      <c r="ALK4" s="2198" t="s">
        <v>592</v>
      </c>
      <c r="ALL4" s="2200"/>
      <c r="ALM4" s="2200"/>
      <c r="ALN4" s="2201"/>
      <c r="ALP4" s="2"/>
      <c r="ALQ4" s="1930" t="s">
        <v>18</v>
      </c>
      <c r="ALR4" s="2198" t="s">
        <v>68</v>
      </c>
      <c r="ALS4" s="2200"/>
      <c r="ALT4" s="2200"/>
      <c r="ALU4" s="2201"/>
      <c r="ALW4" s="2"/>
      <c r="ALX4" s="1930" t="s">
        <v>18</v>
      </c>
      <c r="ALY4" s="2198" t="s">
        <v>740</v>
      </c>
      <c r="ALZ4" s="2200"/>
      <c r="AMA4" s="2200"/>
      <c r="AMB4" s="2201"/>
      <c r="AMD4" s="425"/>
      <c r="AME4" s="1930" t="s">
        <v>18</v>
      </c>
      <c r="AMF4" s="2198" t="s">
        <v>679</v>
      </c>
      <c r="AMG4" s="2200"/>
      <c r="AMH4" s="2200"/>
      <c r="AMI4" s="2201"/>
      <c r="AMK4" s="2"/>
      <c r="AML4" s="1930" t="s">
        <v>18</v>
      </c>
      <c r="AMM4" s="2198" t="s">
        <v>2002</v>
      </c>
      <c r="AMN4" s="2200"/>
      <c r="AMO4" s="2200"/>
      <c r="AMP4" s="2201"/>
      <c r="AMR4" s="2"/>
      <c r="AMS4" s="1930" t="s">
        <v>18</v>
      </c>
      <c r="AMT4" s="2198" t="s">
        <v>38</v>
      </c>
      <c r="AMU4" s="2200"/>
      <c r="AMV4" s="2200"/>
      <c r="AMW4" s="2201"/>
      <c r="AMY4" s="425"/>
      <c r="AMZ4" s="1930" t="s">
        <v>18</v>
      </c>
      <c r="ANA4" s="2198" t="s">
        <v>627</v>
      </c>
      <c r="ANB4" s="2200"/>
      <c r="ANC4" s="2200"/>
      <c r="AND4" s="2201"/>
      <c r="ANF4" s="304"/>
      <c r="ANG4" s="1930" t="s">
        <v>18</v>
      </c>
      <c r="ANH4" s="2198" t="s">
        <v>21</v>
      </c>
      <c r="ANI4" s="2200"/>
      <c r="ANJ4" s="2200"/>
      <c r="ANK4" s="2201"/>
      <c r="ANM4" s="2"/>
      <c r="ANN4" s="1930" t="s">
        <v>18</v>
      </c>
      <c r="ANO4" s="2198" t="s">
        <v>463</v>
      </c>
      <c r="ANP4" s="2200"/>
      <c r="ANQ4" s="2200"/>
      <c r="ANR4" s="2201"/>
      <c r="ANT4" s="2"/>
      <c r="ANU4" s="1930" t="s">
        <v>18</v>
      </c>
      <c r="ANV4" s="2198" t="s">
        <v>43</v>
      </c>
      <c r="ANW4" s="2200"/>
      <c r="ANX4" s="2200"/>
      <c r="ANY4" s="2201"/>
      <c r="AOA4" s="2"/>
      <c r="AOB4" s="1930" t="s">
        <v>18</v>
      </c>
      <c r="AOC4" s="2198" t="s">
        <v>512</v>
      </c>
      <c r="AOD4" s="2200"/>
      <c r="AOE4" s="2200"/>
      <c r="AOF4" s="2201"/>
      <c r="AOH4" s="304"/>
      <c r="AOI4" s="1930" t="s">
        <v>18</v>
      </c>
      <c r="AOJ4" s="2198" t="s">
        <v>617</v>
      </c>
      <c r="AOK4" s="2200"/>
      <c r="AOL4" s="2200"/>
      <c r="AOM4" s="2201"/>
      <c r="AOO4" s="2"/>
      <c r="AOP4" s="1930" t="s">
        <v>18</v>
      </c>
      <c r="AOQ4" s="2198" t="s">
        <v>637</v>
      </c>
      <c r="AOR4" s="2200"/>
      <c r="AOS4" s="2200"/>
      <c r="AOT4" s="2201"/>
      <c r="AOV4" s="425"/>
      <c r="AOW4" s="1930" t="s">
        <v>18</v>
      </c>
      <c r="AOX4" s="2212" t="s">
        <v>470</v>
      </c>
      <c r="AOY4" s="2213"/>
      <c r="AOZ4" s="2213"/>
      <c r="APA4" s="2214"/>
      <c r="APC4" s="304"/>
      <c r="APD4" s="1930" t="s">
        <v>18</v>
      </c>
      <c r="APE4" s="2212" t="s">
        <v>596</v>
      </c>
      <c r="APF4" s="2213"/>
      <c r="APG4" s="2213"/>
      <c r="APH4" s="2214"/>
      <c r="APJ4" s="304"/>
      <c r="APK4" s="1930" t="s">
        <v>18</v>
      </c>
      <c r="APL4" s="2212" t="s">
        <v>522</v>
      </c>
      <c r="APM4" s="2213"/>
      <c r="APN4" s="2213"/>
      <c r="APO4" s="2214"/>
      <c r="APQ4" s="304"/>
      <c r="APR4" s="1930" t="s">
        <v>18</v>
      </c>
      <c r="APS4" s="2212" t="s">
        <v>683</v>
      </c>
      <c r="APT4" s="2213"/>
      <c r="APU4" s="2213"/>
      <c r="APV4" s="2214"/>
      <c r="APX4" s="425"/>
      <c r="APY4" s="1930" t="s">
        <v>18</v>
      </c>
      <c r="APZ4" s="2198" t="s">
        <v>25</v>
      </c>
      <c r="AQA4" s="2200"/>
      <c r="AQB4" s="2200"/>
      <c r="AQC4" s="2201"/>
      <c r="AQF4" s="1930" t="s">
        <v>18</v>
      </c>
      <c r="AQG4" s="2198" t="s">
        <v>630</v>
      </c>
      <c r="AQH4" s="2200"/>
      <c r="AQI4" s="2200"/>
      <c r="AQJ4" s="2201"/>
      <c r="AQM4" s="1930" t="s">
        <v>18</v>
      </c>
      <c r="AQN4" s="2198" t="s">
        <v>671</v>
      </c>
      <c r="AQO4" s="2200"/>
      <c r="AQP4" s="2200"/>
      <c r="AQQ4" s="2201"/>
      <c r="AQS4" s="2"/>
      <c r="AQT4" s="1930" t="s">
        <v>18</v>
      </c>
      <c r="AQU4" s="2212" t="s">
        <v>228</v>
      </c>
      <c r="AQV4" s="2213"/>
      <c r="AQW4" s="2213"/>
      <c r="AQX4" s="2214"/>
      <c r="AQZ4" s="304"/>
      <c r="ARA4" s="1930" t="s">
        <v>18</v>
      </c>
      <c r="ARB4" s="2198" t="s">
        <v>717</v>
      </c>
      <c r="ARC4" s="2200"/>
      <c r="ARD4" s="2200"/>
      <c r="ARE4" s="2201"/>
      <c r="ARG4" s="2"/>
      <c r="ARH4" s="1930" t="s">
        <v>18</v>
      </c>
      <c r="ARI4" s="2198" t="s">
        <v>1485</v>
      </c>
      <c r="ARJ4" s="2200"/>
      <c r="ARK4" s="2200"/>
      <c r="ARL4" s="2201"/>
      <c r="ARN4" s="425"/>
      <c r="ARO4" s="1930" t="s">
        <v>18</v>
      </c>
      <c r="ARP4" s="2198" t="s">
        <v>434</v>
      </c>
      <c r="ARQ4" s="2200"/>
      <c r="ARR4" s="2200"/>
      <c r="ARS4" s="2201"/>
      <c r="ARU4" s="425"/>
      <c r="ARV4" s="1930" t="s">
        <v>18</v>
      </c>
      <c r="ARW4" s="2198" t="s">
        <v>453</v>
      </c>
      <c r="ARX4" s="2200"/>
      <c r="ARY4" s="2200"/>
      <c r="ARZ4" s="2201"/>
      <c r="ASB4" s="425"/>
      <c r="ASC4" s="1930" t="s">
        <v>18</v>
      </c>
      <c r="ASD4" s="2198" t="s">
        <v>719</v>
      </c>
      <c r="ASE4" s="2200"/>
      <c r="ASF4" s="2200"/>
      <c r="ASG4" s="2201"/>
      <c r="ASI4" s="425"/>
      <c r="ASJ4" s="1930" t="s">
        <v>18</v>
      </c>
      <c r="ASK4" s="2198" t="s">
        <v>34</v>
      </c>
      <c r="ASL4" s="2200"/>
      <c r="ASM4" s="2200"/>
      <c r="ASN4" s="2201"/>
      <c r="ASP4" s="2"/>
      <c r="ASQ4" s="1930" t="s">
        <v>18</v>
      </c>
      <c r="ASR4" s="2198" t="s">
        <v>28</v>
      </c>
      <c r="ASS4" s="2200"/>
      <c r="AST4" s="2200"/>
      <c r="ASU4" s="2201"/>
      <c r="ASW4" s="2"/>
      <c r="ASX4" s="1930" t="s">
        <v>18</v>
      </c>
      <c r="ASY4" s="2198"/>
      <c r="ASZ4" s="2200"/>
      <c r="ATA4" s="2200"/>
      <c r="ATB4" s="2201"/>
      <c r="ATD4" s="2"/>
      <c r="ATE4" s="1930" t="s">
        <v>18</v>
      </c>
      <c r="ATF4" s="2198" t="s">
        <v>600</v>
      </c>
      <c r="ATG4" s="2200"/>
      <c r="ATH4" s="2200"/>
      <c r="ATI4" s="2201"/>
      <c r="ATK4" s="2"/>
      <c r="ATL4" s="1930" t="s">
        <v>18</v>
      </c>
      <c r="ATM4" s="2198" t="s">
        <v>503</v>
      </c>
      <c r="ATN4" s="2200"/>
      <c r="ATO4" s="2200"/>
      <c r="ATP4" s="2201"/>
      <c r="ATR4" s="2"/>
      <c r="ATS4" s="1930" t="s">
        <v>18</v>
      </c>
      <c r="ATT4" s="2198" t="s">
        <v>667</v>
      </c>
      <c r="ATU4" s="2200"/>
      <c r="ATV4" s="2200"/>
      <c r="ATW4" s="2201"/>
      <c r="ATY4" s="2"/>
      <c r="ATZ4" s="1930" t="s">
        <v>18</v>
      </c>
      <c r="AUA4" s="2198" t="s">
        <v>638</v>
      </c>
      <c r="AUB4" s="2200"/>
      <c r="AUC4" s="2200"/>
      <c r="AUD4" s="2201"/>
      <c r="AUF4" s="2"/>
      <c r="AUG4" s="1930" t="s">
        <v>18</v>
      </c>
      <c r="AUH4" s="2198" t="s">
        <v>409</v>
      </c>
      <c r="AUI4" s="2200"/>
      <c r="AUJ4" s="2200"/>
      <c r="AUK4" s="2201"/>
      <c r="AUM4" s="2"/>
      <c r="AUN4" s="1930" t="s">
        <v>18</v>
      </c>
      <c r="AUO4" s="2198" t="s">
        <v>623</v>
      </c>
      <c r="AUP4" s="2200"/>
      <c r="AUQ4" s="2200"/>
      <c r="AUR4" s="2201"/>
      <c r="AUU4" s="1930" t="s">
        <v>18</v>
      </c>
      <c r="AUV4" s="2198" t="s">
        <v>44</v>
      </c>
      <c r="AUW4" s="2200"/>
      <c r="AUX4" s="2200"/>
      <c r="AUY4" s="2201"/>
      <c r="AVB4" s="1930" t="s">
        <v>18</v>
      </c>
      <c r="AVC4" s="2198" t="s">
        <v>1742</v>
      </c>
      <c r="AVD4" s="2200"/>
      <c r="AVE4" s="2200"/>
      <c r="AVF4" s="2201"/>
      <c r="AVI4" s="1930" t="s">
        <v>18</v>
      </c>
      <c r="AVJ4" s="2198" t="s">
        <v>660</v>
      </c>
      <c r="AVK4" s="2200"/>
      <c r="AVL4" s="2200"/>
      <c r="AVM4" s="2201"/>
      <c r="AVP4" s="1930" t="s">
        <v>18</v>
      </c>
      <c r="AVQ4" s="2198" t="s">
        <v>628</v>
      </c>
      <c r="AVR4" s="2200"/>
      <c r="AVS4" s="2200"/>
      <c r="AVT4" s="2201"/>
      <c r="AVV4" s="1754"/>
      <c r="AVW4" s="1930" t="s">
        <v>18</v>
      </c>
      <c r="AVX4" s="2198" t="s">
        <v>665</v>
      </c>
      <c r="AVY4" s="2200"/>
      <c r="AVZ4" s="2200"/>
      <c r="AWA4" s="2201"/>
      <c r="AWD4" s="1930" t="s">
        <v>18</v>
      </c>
      <c r="AWE4" s="2198" t="s">
        <v>668</v>
      </c>
      <c r="AWF4" s="2200"/>
      <c r="AWG4" s="2200"/>
      <c r="AWH4" s="2201"/>
      <c r="AWK4" s="1930" t="s">
        <v>18</v>
      </c>
      <c r="AWL4" s="2198" t="s">
        <v>699</v>
      </c>
      <c r="AWM4" s="2200"/>
      <c r="AWN4" s="2200"/>
      <c r="AWO4" s="2201"/>
      <c r="AWR4" s="737" t="s">
        <v>18</v>
      </c>
      <c r="AWS4" s="2212" t="s">
        <v>351</v>
      </c>
      <c r="AWT4" s="2213"/>
      <c r="AWU4" s="2213"/>
      <c r="AWV4" s="2214"/>
      <c r="AWX4" s="423"/>
      <c r="AWY4" s="1930" t="s">
        <v>18</v>
      </c>
      <c r="AWZ4" s="2198" t="s">
        <v>1560</v>
      </c>
      <c r="AXA4" s="2200"/>
      <c r="AXB4" s="2200"/>
      <c r="AXC4" s="2201"/>
      <c r="AXE4" s="2"/>
      <c r="AXF4" s="1930" t="s">
        <v>18</v>
      </c>
      <c r="AXG4" s="2198" t="s">
        <v>525</v>
      </c>
      <c r="AXH4" s="2200"/>
      <c r="AXI4" s="2200"/>
      <c r="AXJ4" s="2201"/>
      <c r="AXL4" s="2"/>
      <c r="AXM4" s="1930" t="s">
        <v>18</v>
      </c>
      <c r="AXN4" s="2198" t="s">
        <v>709</v>
      </c>
      <c r="AXO4" s="2200"/>
      <c r="AXP4" s="2200"/>
      <c r="AXQ4" s="2201"/>
      <c r="AXS4" s="2"/>
      <c r="AXT4" s="1930" t="s">
        <v>18</v>
      </c>
      <c r="AXU4" s="2198" t="s">
        <v>686</v>
      </c>
      <c r="AXV4" s="2200"/>
      <c r="AXW4" s="2200"/>
      <c r="AXX4" s="2201"/>
      <c r="AXZ4" s="2"/>
      <c r="AYA4" s="1930" t="s">
        <v>18</v>
      </c>
      <c r="AYB4" s="2198" t="s">
        <v>602</v>
      </c>
      <c r="AYC4" s="2200"/>
      <c r="AYD4" s="2200"/>
      <c r="AYE4" s="2201"/>
      <c r="AYG4" s="425"/>
      <c r="AYH4" s="1930" t="s">
        <v>18</v>
      </c>
      <c r="AYI4" s="2198" t="s">
        <v>46</v>
      </c>
      <c r="AYJ4" s="2200"/>
      <c r="AYK4" s="2200"/>
      <c r="AYL4" s="2201"/>
      <c r="AYN4" s="425"/>
      <c r="AYO4" s="1930" t="s">
        <v>18</v>
      </c>
      <c r="AYP4" s="2198" t="s">
        <v>501</v>
      </c>
      <c r="AYQ4" s="2200"/>
      <c r="AYR4" s="2200"/>
      <c r="AYS4" s="2201"/>
      <c r="AYU4" s="425"/>
      <c r="AYV4" s="1930" t="s">
        <v>18</v>
      </c>
      <c r="AYW4" s="2198" t="s">
        <v>673</v>
      </c>
      <c r="AYX4" s="2200"/>
      <c r="AYY4" s="2200"/>
      <c r="AYZ4" s="2201"/>
      <c r="AZB4" s="2"/>
      <c r="AZC4" s="1930" t="s">
        <v>18</v>
      </c>
      <c r="AZD4" s="2198" t="s">
        <v>741</v>
      </c>
      <c r="AZE4" s="2200"/>
      <c r="AZF4" s="2200"/>
      <c r="AZG4" s="2201"/>
      <c r="AZI4" s="425"/>
      <c r="AZJ4" s="1930" t="s">
        <v>18</v>
      </c>
      <c r="AZK4" s="2198" t="s">
        <v>433</v>
      </c>
      <c r="AZL4" s="2200"/>
      <c r="AZM4" s="2200"/>
      <c r="AZN4" s="2201"/>
      <c r="AZP4" s="423"/>
      <c r="AZQ4" s="737" t="s">
        <v>18</v>
      </c>
      <c r="AZR4" s="2212" t="s">
        <v>1501</v>
      </c>
      <c r="AZS4" s="2213"/>
      <c r="AZT4" s="2213"/>
      <c r="AZU4" s="2214"/>
      <c r="AZW4" s="2"/>
      <c r="AZX4" s="1930" t="s">
        <v>18</v>
      </c>
      <c r="AZY4" s="2198" t="s">
        <v>703</v>
      </c>
      <c r="AZZ4" s="2200"/>
      <c r="BAA4" s="2200"/>
      <c r="BAB4" s="2201"/>
      <c r="BAD4" s="2"/>
      <c r="BAE4" s="1930" t="s">
        <v>18</v>
      </c>
      <c r="BAF4" s="2198" t="s">
        <v>863</v>
      </c>
      <c r="BAG4" s="2200"/>
      <c r="BAH4" s="2200"/>
      <c r="BAI4" s="2201"/>
      <c r="BAK4" s="2"/>
      <c r="BAL4" s="1930" t="s">
        <v>18</v>
      </c>
      <c r="BAM4" s="2198" t="s">
        <v>448</v>
      </c>
      <c r="BAN4" s="2200"/>
      <c r="BAO4" s="2200"/>
      <c r="BAP4" s="2201"/>
      <c r="BAR4" s="2"/>
      <c r="BAS4" s="1930" t="s">
        <v>18</v>
      </c>
      <c r="BAT4" s="2198" t="s">
        <v>508</v>
      </c>
      <c r="BAU4" s="2200"/>
      <c r="BAV4" s="2200"/>
      <c r="BAW4" s="2201"/>
    </row>
    <row r="5" spans="1:1402" ht="19.5" thickBot="1" x14ac:dyDescent="0.35">
      <c r="B5" s="1930"/>
      <c r="C5" s="1906"/>
      <c r="D5" s="238" t="s">
        <v>2093</v>
      </c>
      <c r="E5" s="238"/>
      <c r="F5" s="238"/>
      <c r="I5" s="1930"/>
      <c r="J5" s="238"/>
      <c r="K5" s="238"/>
      <c r="L5" s="238"/>
      <c r="M5" s="238"/>
      <c r="O5" s="425"/>
      <c r="P5" s="1930"/>
      <c r="Q5" s="1205"/>
      <c r="R5" s="2298" t="s">
        <v>2261</v>
      </c>
      <c r="S5" s="2298"/>
      <c r="T5" s="59"/>
      <c r="V5" s="304"/>
      <c r="W5" s="1930"/>
      <c r="X5" s="238"/>
      <c r="Y5" s="238"/>
      <c r="Z5" s="238"/>
      <c r="AA5" s="59"/>
      <c r="AC5" s="1890"/>
      <c r="AD5" s="1891"/>
      <c r="AE5" s="1892"/>
      <c r="AF5" s="1892"/>
      <c r="AG5" s="1892"/>
      <c r="AH5" s="1892"/>
      <c r="AJ5" s="2044"/>
      <c r="AK5" s="1893"/>
      <c r="AL5" s="1894"/>
      <c r="AM5" s="1894"/>
      <c r="AN5" s="1894"/>
      <c r="AO5" s="1894"/>
      <c r="AQ5" s="2"/>
      <c r="AR5" s="1930"/>
      <c r="AS5" s="238"/>
      <c r="AT5" s="238"/>
      <c r="AU5" s="238"/>
      <c r="AV5" s="59"/>
      <c r="AX5" s="2"/>
      <c r="AY5" s="1930"/>
      <c r="AZ5" s="238"/>
      <c r="BA5" s="238"/>
      <c r="BB5" s="238"/>
      <c r="BC5" s="59"/>
      <c r="BE5" s="2"/>
      <c r="BF5" s="1930"/>
      <c r="BG5" s="238"/>
      <c r="BH5" s="238"/>
      <c r="BI5" s="238"/>
      <c r="BJ5" s="59"/>
      <c r="BL5" s="2"/>
      <c r="BM5" s="1930"/>
      <c r="BN5" s="238"/>
      <c r="BO5" s="238"/>
      <c r="BP5" s="238"/>
      <c r="BQ5" s="59"/>
      <c r="BS5" s="2"/>
      <c r="BT5" s="1930"/>
      <c r="BU5" s="238"/>
      <c r="BV5" s="238"/>
      <c r="BW5" s="238"/>
      <c r="BX5" s="59"/>
      <c r="BZ5" s="2"/>
      <c r="CA5" s="2"/>
      <c r="CB5" s="1930"/>
      <c r="CC5" s="238"/>
      <c r="CD5" s="238"/>
      <c r="CE5" s="238"/>
      <c r="CF5" s="59"/>
      <c r="CH5" s="425"/>
      <c r="CI5" s="1930"/>
      <c r="CJ5" s="238"/>
      <c r="CK5" s="238"/>
      <c r="CL5" s="238"/>
      <c r="CM5" s="238"/>
      <c r="CO5" s="2"/>
      <c r="CP5" s="1930"/>
      <c r="CQ5" s="238"/>
      <c r="CR5" s="238"/>
      <c r="CS5" s="238"/>
      <c r="CT5" s="238"/>
      <c r="CV5" s="304"/>
      <c r="CW5" s="1930"/>
      <c r="CX5" s="238"/>
      <c r="CY5" s="238"/>
      <c r="CZ5" s="238"/>
      <c r="DA5" s="238"/>
      <c r="DC5" s="2"/>
      <c r="DD5" s="1930"/>
      <c r="DE5" s="238"/>
      <c r="DF5" s="238"/>
      <c r="DG5" s="238"/>
      <c r="DH5" s="59"/>
      <c r="DJ5" s="2"/>
      <c r="DK5" s="1930"/>
      <c r="DL5" s="281"/>
      <c r="DM5" s="238"/>
      <c r="DN5" s="238"/>
      <c r="DO5" s="238"/>
      <c r="DP5" s="59"/>
      <c r="DR5" s="425"/>
      <c r="DS5" s="1930"/>
      <c r="DT5" s="238"/>
      <c r="DU5" s="552"/>
      <c r="DV5" s="238"/>
      <c r="DW5" s="59"/>
      <c r="DY5" s="2"/>
      <c r="DZ5" s="1930"/>
      <c r="EA5" s="238"/>
      <c r="EB5" s="238"/>
      <c r="EC5" s="238"/>
      <c r="ED5" s="59"/>
      <c r="EF5" s="425"/>
      <c r="EG5" s="1930"/>
      <c r="EH5" s="238"/>
      <c r="EI5" s="238"/>
      <c r="EJ5" s="238"/>
      <c r="EK5" s="59"/>
      <c r="EM5" s="2"/>
      <c r="EN5" s="1930"/>
      <c r="EO5" s="238"/>
      <c r="EP5" s="238"/>
      <c r="EQ5" s="238"/>
      <c r="ER5" s="59"/>
      <c r="ET5" s="304"/>
      <c r="EU5" s="1930"/>
      <c r="EV5" s="238"/>
      <c r="EW5" s="319" t="s">
        <v>40</v>
      </c>
      <c r="EX5" s="238"/>
      <c r="EY5" s="59"/>
      <c r="FA5" s="304"/>
      <c r="FB5" s="1930"/>
      <c r="FC5" s="238"/>
      <c r="FD5" s="59"/>
      <c r="FE5" s="238"/>
      <c r="FF5" s="59"/>
      <c r="FH5" s="2"/>
      <c r="FI5" s="1930"/>
      <c r="FJ5" s="238"/>
      <c r="FK5" s="238"/>
      <c r="FL5" s="238"/>
      <c r="FM5" s="59"/>
      <c r="FO5" s="2"/>
      <c r="FP5" s="1930"/>
      <c r="FQ5" s="238"/>
      <c r="FR5" s="238"/>
      <c r="FS5" s="238"/>
      <c r="FT5" s="59"/>
      <c r="FV5" s="404"/>
      <c r="FW5" s="1930"/>
      <c r="FX5" s="238"/>
      <c r="FY5" s="238"/>
      <c r="FZ5" s="238"/>
      <c r="GA5" s="238"/>
      <c r="GC5" s="304"/>
      <c r="GD5" s="1930"/>
      <c r="GE5" s="238"/>
      <c r="GF5" s="238"/>
      <c r="GG5" s="238"/>
      <c r="GH5" s="59"/>
      <c r="GJ5" s="2"/>
      <c r="GK5" s="1930"/>
      <c r="GL5" s="238"/>
      <c r="GM5" s="238"/>
      <c r="GN5" s="238"/>
      <c r="GO5" s="59"/>
      <c r="GQ5" s="2"/>
      <c r="GR5" s="1930"/>
      <c r="GS5" s="238"/>
      <c r="GT5" s="238"/>
      <c r="GU5" s="238"/>
      <c r="GV5" s="59"/>
      <c r="GX5" s="2"/>
      <c r="GY5" s="1930"/>
      <c r="GZ5" s="238"/>
      <c r="HA5" s="238" t="s">
        <v>1500</v>
      </c>
      <c r="HB5" s="238"/>
      <c r="HC5" s="59"/>
      <c r="HE5" s="2"/>
      <c r="HF5" s="1930"/>
      <c r="HG5" s="238"/>
      <c r="HH5" s="238"/>
      <c r="HI5" s="238"/>
      <c r="HJ5" s="59"/>
      <c r="HL5" s="2"/>
      <c r="HM5" s="1930"/>
      <c r="HN5" s="238"/>
      <c r="HO5" s="238"/>
      <c r="HP5" s="238"/>
      <c r="HQ5" s="59"/>
      <c r="HS5" s="2"/>
      <c r="HT5" s="1930"/>
      <c r="HU5" s="238"/>
      <c r="HV5" s="238"/>
      <c r="HW5" s="238"/>
      <c r="HX5" s="59"/>
      <c r="HZ5" s="425"/>
      <c r="IA5" s="1930"/>
      <c r="IB5" s="238"/>
      <c r="IC5" s="238"/>
      <c r="ID5" s="238"/>
      <c r="IE5" s="59"/>
      <c r="IG5" s="2"/>
      <c r="IH5" s="1930"/>
      <c r="II5" s="238"/>
      <c r="IJ5" s="238"/>
      <c r="IK5" s="238"/>
      <c r="IL5" s="238"/>
      <c r="IN5" s="2"/>
      <c r="IO5" s="1930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30"/>
      <c r="JD5" s="238"/>
      <c r="JE5" s="238"/>
      <c r="JF5" s="238"/>
      <c r="JG5" s="238"/>
      <c r="JI5" s="2"/>
      <c r="JJ5" s="1930"/>
      <c r="JK5" s="238"/>
      <c r="JL5" s="238"/>
      <c r="JM5" s="238"/>
      <c r="JN5" s="238"/>
      <c r="JP5" s="2"/>
      <c r="JQ5" s="1930"/>
      <c r="JR5" s="238"/>
      <c r="JS5" s="238"/>
      <c r="JT5" s="238"/>
      <c r="JU5" s="238"/>
      <c r="JW5" s="2"/>
      <c r="JX5" s="1930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30"/>
      <c r="KT5" s="238"/>
      <c r="KU5" s="238"/>
      <c r="KV5" s="238"/>
      <c r="KW5" s="59"/>
      <c r="KY5" s="2"/>
      <c r="KZ5" s="1930"/>
      <c r="LA5" s="238"/>
      <c r="LB5" s="238"/>
      <c r="LC5" s="238"/>
      <c r="LD5" s="59"/>
      <c r="LF5" s="2"/>
      <c r="LG5" s="1930"/>
      <c r="LH5" s="238"/>
      <c r="LI5" s="238" t="s">
        <v>582</v>
      </c>
      <c r="LJ5" s="238"/>
      <c r="LK5" s="59"/>
      <c r="LM5" s="425"/>
      <c r="LN5" s="1930"/>
      <c r="LO5" s="238"/>
      <c r="LP5" s="238"/>
      <c r="LQ5" s="238"/>
      <c r="LR5" s="59"/>
      <c r="LT5" s="425"/>
      <c r="LU5" s="1930"/>
      <c r="LV5" s="238"/>
      <c r="LW5" s="238"/>
      <c r="LX5" s="238"/>
      <c r="LY5" s="59"/>
      <c r="MA5" s="425"/>
      <c r="MB5" s="1930"/>
      <c r="MC5" s="238"/>
      <c r="MD5" s="238"/>
      <c r="ME5" s="238"/>
      <c r="MF5" s="59"/>
      <c r="MH5" s="425"/>
      <c r="MI5" s="1930"/>
      <c r="MJ5" s="238"/>
      <c r="MK5" s="238"/>
      <c r="ML5" s="238"/>
      <c r="MM5" s="59"/>
      <c r="MO5" s="2"/>
      <c r="MP5" s="1930"/>
      <c r="MQ5" s="238"/>
      <c r="MR5" s="238"/>
      <c r="MS5" s="238"/>
      <c r="MT5" s="59"/>
      <c r="MV5" s="2"/>
      <c r="MW5" s="1930"/>
      <c r="MX5" s="238"/>
      <c r="MY5" s="238"/>
      <c r="MZ5" s="238"/>
      <c r="NA5" s="238"/>
      <c r="NC5" s="2"/>
      <c r="ND5" s="1930"/>
      <c r="NE5" s="238"/>
      <c r="NF5" s="238"/>
      <c r="NG5" s="238"/>
      <c r="NH5" s="238"/>
      <c r="NJ5" s="2"/>
      <c r="NK5" s="1930"/>
      <c r="NL5" s="238"/>
      <c r="NM5" s="238"/>
      <c r="NN5" s="238"/>
      <c r="NO5" s="238"/>
      <c r="NQ5" s="425"/>
      <c r="NR5" s="1930"/>
      <c r="NS5" s="238"/>
      <c r="NT5" s="421"/>
      <c r="NU5" s="238"/>
      <c r="NV5" s="238"/>
      <c r="NX5" s="2"/>
      <c r="NY5" s="1930"/>
      <c r="NZ5" s="59"/>
      <c r="OA5" s="59"/>
      <c r="OB5" s="59"/>
      <c r="OC5" s="59"/>
      <c r="OE5" s="2"/>
      <c r="OF5" s="1930"/>
      <c r="OG5" s="59"/>
      <c r="OH5" s="59"/>
      <c r="OI5" s="59"/>
      <c r="OJ5" s="59"/>
      <c r="OL5" s="2"/>
      <c r="OM5" s="1930"/>
      <c r="ON5" s="59"/>
      <c r="OO5" s="59"/>
      <c r="OP5" s="59"/>
      <c r="OQ5" s="59"/>
      <c r="OS5" s="2"/>
      <c r="OT5" s="1930"/>
      <c r="OU5" s="59"/>
      <c r="OV5" s="59"/>
      <c r="OW5" s="59"/>
      <c r="OX5" s="59"/>
      <c r="OZ5" s="2"/>
      <c r="PA5" s="1930"/>
      <c r="PB5" s="59"/>
      <c r="PC5" s="59"/>
      <c r="PD5" s="59"/>
      <c r="PE5" s="59"/>
      <c r="PG5" s="2"/>
      <c r="PH5" s="1930"/>
      <c r="PI5" s="59"/>
      <c r="PJ5" s="59"/>
      <c r="PK5" s="59"/>
      <c r="PL5" s="59"/>
      <c r="PN5" s="2"/>
      <c r="PO5" s="1930"/>
      <c r="PP5" s="59"/>
      <c r="PQ5" s="59"/>
      <c r="PR5" s="59"/>
      <c r="PS5" s="59"/>
      <c r="PU5" s="2"/>
      <c r="PV5" s="1930"/>
      <c r="PW5" s="59"/>
      <c r="PX5" s="59" t="s">
        <v>744</v>
      </c>
      <c r="PY5" s="59"/>
      <c r="PZ5" s="59"/>
      <c r="QB5" s="2"/>
      <c r="QC5" s="1930"/>
      <c r="QD5" s="238"/>
      <c r="QE5" s="238"/>
      <c r="QF5" s="238"/>
      <c r="QG5" s="59"/>
      <c r="QI5" s="425"/>
      <c r="QJ5" s="1930"/>
      <c r="QK5" s="238"/>
      <c r="QL5" s="238"/>
      <c r="QM5" s="238"/>
      <c r="QN5" s="238"/>
      <c r="QQ5" s="1930"/>
      <c r="QR5" s="238"/>
      <c r="QS5" s="552"/>
      <c r="QT5" s="238"/>
      <c r="QU5" s="238"/>
      <c r="QW5" s="2"/>
      <c r="QX5" s="1930"/>
      <c r="QY5" s="238"/>
      <c r="QZ5" s="238"/>
      <c r="RA5" s="238"/>
      <c r="RB5" s="238"/>
      <c r="RE5" s="1930"/>
      <c r="RF5" s="238"/>
      <c r="RG5" s="238"/>
      <c r="RH5" s="238"/>
      <c r="RI5" s="238"/>
      <c r="RK5" s="2"/>
      <c r="RL5" s="1930"/>
      <c r="RM5" s="238"/>
      <c r="RN5" s="238"/>
      <c r="RO5" s="238"/>
      <c r="RP5" s="238"/>
      <c r="RR5" s="2"/>
      <c r="RS5" s="1930"/>
      <c r="RT5" s="238"/>
      <c r="RU5" s="238"/>
      <c r="RV5" s="238"/>
      <c r="RW5" s="238"/>
      <c r="RY5" s="2"/>
      <c r="RZ5" s="1930"/>
      <c r="SA5" s="238"/>
      <c r="SB5" s="238"/>
      <c r="SC5" s="238"/>
      <c r="SD5" s="238"/>
      <c r="SF5" s="2"/>
      <c r="SG5" s="1930"/>
      <c r="SH5" s="238"/>
      <c r="SI5" s="238"/>
      <c r="SJ5" s="238"/>
      <c r="SK5" s="238"/>
      <c r="SM5" s="2"/>
      <c r="SN5" s="1930"/>
      <c r="SO5" s="238"/>
      <c r="SP5" s="238"/>
      <c r="SQ5" s="238"/>
      <c r="SR5" s="238"/>
      <c r="ST5" s="2"/>
      <c r="SU5" s="1930"/>
      <c r="SV5" s="238"/>
      <c r="SW5" s="59"/>
      <c r="SX5" s="238"/>
      <c r="SY5" s="238"/>
      <c r="TA5" s="404"/>
      <c r="TB5" s="1930"/>
      <c r="TC5" s="238"/>
      <c r="TD5" s="238"/>
      <c r="TE5" s="238"/>
      <c r="TF5" s="238"/>
      <c r="TH5" s="2"/>
      <c r="TI5" s="1930"/>
      <c r="TJ5" s="238"/>
      <c r="TK5" s="174" t="s">
        <v>164</v>
      </c>
      <c r="TL5" s="238"/>
      <c r="TM5" s="238"/>
      <c r="TO5" s="2"/>
      <c r="TP5" s="1930"/>
      <c r="TQ5" s="238"/>
      <c r="TR5" s="59"/>
      <c r="TS5" s="238"/>
      <c r="TT5" s="238"/>
      <c r="TV5" s="425"/>
      <c r="TW5" s="1930"/>
      <c r="TX5" s="238"/>
      <c r="TY5" s="59"/>
      <c r="TZ5" s="238"/>
      <c r="UA5" s="238"/>
      <c r="UC5" s="425"/>
      <c r="UD5" s="1930"/>
      <c r="UE5" s="238"/>
      <c r="UF5" s="238"/>
      <c r="UG5" s="238"/>
      <c r="UH5" s="59"/>
      <c r="UJ5" s="425"/>
      <c r="UK5" s="1930"/>
      <c r="UL5" s="238"/>
      <c r="UM5" s="238" t="s">
        <v>657</v>
      </c>
      <c r="UN5" s="238"/>
      <c r="UO5" s="59"/>
      <c r="UQ5" s="425"/>
      <c r="UR5" s="1930"/>
      <c r="US5" s="238"/>
      <c r="UT5" s="238"/>
      <c r="UU5" s="238"/>
      <c r="UV5" s="59"/>
      <c r="UX5" s="425"/>
      <c r="UY5" s="1930"/>
      <c r="UZ5" s="238"/>
      <c r="VA5" s="238"/>
      <c r="VB5" s="238"/>
      <c r="VC5" s="59"/>
      <c r="VE5" s="2"/>
      <c r="VF5" s="1930"/>
      <c r="VG5" s="238"/>
      <c r="VH5" s="238"/>
      <c r="VI5" s="238"/>
      <c r="VJ5" s="59"/>
      <c r="VL5" s="2"/>
      <c r="VM5" s="1930"/>
      <c r="VN5" s="238"/>
      <c r="VO5" s="238"/>
      <c r="VP5" s="238"/>
      <c r="VQ5" s="59"/>
      <c r="VS5" s="2"/>
      <c r="VT5" s="1930"/>
      <c r="VU5" s="238"/>
      <c r="VV5" s="238"/>
      <c r="VW5" s="238"/>
      <c r="VX5" s="59"/>
      <c r="VZ5" s="425"/>
      <c r="WA5" s="1930"/>
      <c r="WB5" s="238"/>
      <c r="WC5" s="238"/>
      <c r="WD5" s="238"/>
      <c r="WE5" s="59"/>
      <c r="WG5" s="2"/>
      <c r="WH5" s="1930"/>
      <c r="WI5" s="238"/>
      <c r="WJ5" s="238"/>
      <c r="WK5" s="238"/>
      <c r="WL5" s="59"/>
      <c r="WN5" s="2"/>
      <c r="WO5" s="1930"/>
      <c r="WP5" s="238"/>
      <c r="WQ5" s="238"/>
      <c r="WR5" s="238"/>
      <c r="WS5" s="59"/>
      <c r="WU5" s="2"/>
      <c r="WV5" s="1930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30"/>
      <c r="XK5" s="238"/>
      <c r="XL5" s="238"/>
      <c r="XM5" s="238"/>
      <c r="XN5" s="59"/>
      <c r="XP5" s="2"/>
      <c r="XQ5" s="1930"/>
      <c r="XR5" s="238"/>
      <c r="XS5" s="238"/>
      <c r="XT5" s="238"/>
      <c r="XU5" s="59"/>
      <c r="XW5" s="2"/>
      <c r="XX5" s="1930"/>
      <c r="XY5" s="238"/>
      <c r="XZ5" s="534"/>
      <c r="YA5" s="534"/>
      <c r="YB5" s="59"/>
      <c r="YD5" s="2"/>
      <c r="YE5" s="1930"/>
      <c r="YF5" s="238"/>
      <c r="YG5" s="2224"/>
      <c r="YH5" s="2224"/>
      <c r="YI5" s="59"/>
      <c r="YK5" s="2"/>
      <c r="YL5" s="1930"/>
      <c r="YM5" s="238"/>
      <c r="YN5" s="2224"/>
      <c r="YO5" s="2224"/>
      <c r="YP5" s="59"/>
      <c r="YR5" s="2"/>
      <c r="YS5" s="1930"/>
      <c r="YT5" s="238"/>
      <c r="YU5" s="2224"/>
      <c r="YV5" s="2224"/>
      <c r="YW5" s="59"/>
      <c r="YY5" s="2"/>
      <c r="YZ5" s="1930"/>
      <c r="ZA5" s="238"/>
      <c r="ZB5" s="2224"/>
      <c r="ZC5" s="2224"/>
      <c r="ZD5" s="59"/>
      <c r="ZF5" s="2"/>
      <c r="ZG5" s="1930"/>
      <c r="ZH5" s="238"/>
      <c r="ZI5" s="238"/>
      <c r="ZJ5" s="238"/>
      <c r="ZK5" s="238"/>
      <c r="ZM5" s="2"/>
      <c r="ZN5" s="1930"/>
      <c r="ZO5" s="238"/>
      <c r="ZP5" s="238" t="s">
        <v>635</v>
      </c>
      <c r="ZQ5" s="238"/>
      <c r="ZR5" s="238"/>
      <c r="ZT5" s="2"/>
      <c r="ZU5" s="1930"/>
      <c r="ZV5" s="238"/>
      <c r="ZW5" s="238" t="s">
        <v>395</v>
      </c>
      <c r="ZX5" s="238"/>
      <c r="ZY5" s="238"/>
      <c r="AAA5" s="2"/>
      <c r="AAB5" s="1930"/>
      <c r="AAC5" s="238"/>
      <c r="AAD5" s="238"/>
      <c r="AAE5" s="238"/>
      <c r="AAF5" s="238"/>
      <c r="AAH5" s="2"/>
      <c r="AAI5" s="1930"/>
      <c r="AAJ5" s="238"/>
      <c r="AAK5" s="238"/>
      <c r="AAL5" s="238"/>
      <c r="AAM5" s="238"/>
      <c r="AAO5" s="2"/>
      <c r="AAP5" s="1930"/>
      <c r="AAQ5" s="238"/>
      <c r="AAR5" s="59"/>
      <c r="AAS5" s="238"/>
      <c r="AAT5" s="238"/>
      <c r="AAV5" s="425"/>
      <c r="AAW5" s="1930"/>
      <c r="AAX5" s="238"/>
      <c r="AAY5" s="238"/>
      <c r="AAZ5" s="238"/>
      <c r="ABA5" s="59"/>
      <c r="ABC5" s="425"/>
      <c r="ABD5" s="1930"/>
      <c r="ABE5" s="59"/>
      <c r="ABF5" s="555"/>
      <c r="ABG5" s="59"/>
      <c r="ABH5" s="59"/>
      <c r="ABJ5" s="2"/>
      <c r="ABK5" s="1930"/>
      <c r="ABL5" s="59"/>
      <c r="ABM5" s="271"/>
      <c r="ABN5" s="59"/>
      <c r="ABO5" s="59"/>
      <c r="ABQ5" s="2"/>
      <c r="ABR5" s="1930"/>
      <c r="ABS5" s="238"/>
      <c r="ABT5" s="238"/>
      <c r="ABU5" s="238"/>
      <c r="ABV5" s="59"/>
      <c r="ABX5" s="2"/>
      <c r="ABY5" s="1930"/>
      <c r="ABZ5" s="238"/>
      <c r="ACA5" s="238"/>
      <c r="ACB5" s="238"/>
      <c r="ACC5" s="59"/>
      <c r="ACE5" s="304"/>
      <c r="ACF5" s="1930"/>
      <c r="ACG5" s="238"/>
      <c r="ACH5" s="421"/>
      <c r="ACI5" s="238"/>
      <c r="ACJ5" s="59"/>
      <c r="ACL5" s="304"/>
      <c r="ACM5" s="1930"/>
      <c r="ACN5" s="238"/>
      <c r="ACO5" s="552"/>
      <c r="ACP5" s="238"/>
      <c r="ACQ5" s="59"/>
      <c r="ACS5" s="2"/>
      <c r="ACT5" s="1930"/>
      <c r="ACU5" s="238"/>
      <c r="ACV5" s="238"/>
      <c r="ACW5" s="238"/>
      <c r="ACX5" s="59"/>
      <c r="ADA5" s="1930"/>
      <c r="ADB5" s="238"/>
      <c r="ADC5" s="421"/>
      <c r="ADD5" s="238"/>
      <c r="ADE5" s="59"/>
      <c r="ADG5" s="425"/>
      <c r="ADH5" s="1930"/>
      <c r="ADI5" s="238"/>
      <c r="ADJ5" s="552"/>
      <c r="ADK5" s="238"/>
      <c r="ADL5" s="59"/>
      <c r="ADO5" s="1930"/>
      <c r="ADP5" s="238"/>
      <c r="ADQ5" s="238"/>
      <c r="ADR5" s="238"/>
      <c r="ADS5" s="238"/>
      <c r="ADV5" s="1930"/>
      <c r="ADW5" s="238"/>
      <c r="ADX5" s="421"/>
      <c r="ADY5" s="238"/>
      <c r="ADZ5" s="238"/>
      <c r="AEC5" s="1930"/>
      <c r="AED5" s="238"/>
      <c r="AEE5" s="238"/>
      <c r="AEF5" s="238"/>
      <c r="AEG5" s="238"/>
      <c r="AEI5" s="425"/>
      <c r="AEJ5" s="1930"/>
      <c r="AEK5" s="238"/>
      <c r="AEL5" s="2226" t="s">
        <v>1428</v>
      </c>
      <c r="AEM5" s="2226"/>
      <c r="AEN5" s="238"/>
      <c r="AEP5" s="425"/>
      <c r="AEQ5" s="1930"/>
      <c r="AER5" s="238"/>
      <c r="AES5" s="421"/>
      <c r="AET5" s="238"/>
      <c r="AEU5" s="238"/>
      <c r="AEW5" s="2"/>
      <c r="AEX5" s="1930"/>
      <c r="AEY5" s="238"/>
      <c r="AEZ5" s="238"/>
      <c r="AFA5" s="238"/>
      <c r="AFB5" s="238"/>
      <c r="AFD5" s="2"/>
      <c r="AFE5" s="1930"/>
      <c r="AFF5" s="238"/>
      <c r="AFG5" s="238"/>
      <c r="AFH5" s="238"/>
      <c r="AFI5" s="238"/>
      <c r="AFK5" s="425"/>
      <c r="AFL5" s="1930"/>
      <c r="AFM5" s="238"/>
      <c r="AFN5" s="238"/>
      <c r="AFO5" s="238"/>
      <c r="AFP5" s="238"/>
      <c r="AFR5" s="425"/>
      <c r="AFS5" s="1930"/>
      <c r="AFT5" s="238"/>
      <c r="AFU5" s="238"/>
      <c r="AFV5" s="238"/>
      <c r="AFW5" s="238"/>
      <c r="AFY5" s="2"/>
      <c r="AFZ5" s="1930"/>
      <c r="AGA5" s="238"/>
      <c r="AGB5" s="238"/>
      <c r="AGC5" s="238"/>
      <c r="AGD5" s="238"/>
      <c r="AGF5" s="2"/>
      <c r="AGG5" s="1930"/>
      <c r="AGH5" s="238"/>
      <c r="AGI5" s="238"/>
      <c r="AGJ5" s="238"/>
      <c r="AGK5" s="238"/>
      <c r="AGM5" s="2"/>
      <c r="AGN5" s="1930"/>
      <c r="AGO5" s="238"/>
      <c r="AGP5" s="238"/>
      <c r="AGQ5" s="238"/>
      <c r="AGR5" s="238"/>
      <c r="AGT5" s="2"/>
      <c r="AGU5" s="1930"/>
      <c r="AGV5" s="238"/>
      <c r="AGW5" s="238"/>
      <c r="AGX5" s="238"/>
      <c r="AGY5" s="238"/>
      <c r="AHA5" s="2"/>
      <c r="AHB5" s="1930"/>
      <c r="AHC5" s="238"/>
      <c r="AHD5" s="238" t="s">
        <v>678</v>
      </c>
      <c r="AHE5" s="238"/>
      <c r="AHF5" s="238"/>
      <c r="AHH5" s="2"/>
      <c r="AHI5" s="1930"/>
      <c r="AHJ5" s="254"/>
      <c r="AHK5" s="254" t="s">
        <v>240</v>
      </c>
      <c r="AHL5" s="254"/>
      <c r="AHM5" s="238"/>
      <c r="AHO5" s="2"/>
      <c r="AHP5" s="1930"/>
      <c r="AHQ5" s="59"/>
      <c r="AHR5" s="59"/>
      <c r="AHS5" s="59"/>
      <c r="AHT5" s="238"/>
      <c r="AHV5" s="2"/>
      <c r="AHW5" s="1930"/>
      <c r="AHX5" s="238"/>
      <c r="AHY5" s="238"/>
      <c r="AHZ5" s="238"/>
      <c r="AIA5" s="238"/>
      <c r="AIC5" s="425"/>
      <c r="AID5" s="1930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30"/>
      <c r="AIS5" s="238"/>
      <c r="AIT5" s="238"/>
      <c r="AIU5" s="238"/>
      <c r="AIV5" s="59"/>
      <c r="AIX5" s="2"/>
      <c r="AIY5" s="1930"/>
      <c r="AIZ5" s="238"/>
      <c r="AJA5" s="238"/>
      <c r="AJB5" s="238"/>
      <c r="AJC5" s="59"/>
      <c r="AJE5" s="2"/>
      <c r="AJF5" s="1930"/>
      <c r="AJG5" s="238"/>
      <c r="AJH5" s="238"/>
      <c r="AJI5" s="238"/>
      <c r="AJJ5" s="59"/>
      <c r="AJL5" s="2"/>
      <c r="AJM5" s="1930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30"/>
      <c r="AKB5" s="238"/>
      <c r="AKC5" s="238"/>
      <c r="AKD5" s="238"/>
      <c r="AKE5" s="59"/>
      <c r="AKG5" s="2"/>
      <c r="AKH5" s="1930"/>
      <c r="AKI5" s="238"/>
      <c r="AKJ5" s="238"/>
      <c r="AKK5" s="238"/>
      <c r="AKL5" s="59"/>
      <c r="AKN5" s="2"/>
      <c r="AKO5" s="1930"/>
      <c r="AKP5" s="238"/>
      <c r="AKQ5" s="238"/>
      <c r="AKR5" s="238"/>
      <c r="AKS5" s="59"/>
      <c r="AKU5" s="2"/>
      <c r="AKV5" s="1930"/>
      <c r="AKW5" s="238"/>
      <c r="AKX5" s="238"/>
      <c r="AKY5" s="238"/>
      <c r="AKZ5" s="59"/>
      <c r="ALB5" s="2"/>
      <c r="ALC5" s="1930"/>
      <c r="ALD5" s="238"/>
      <c r="ALE5" s="238"/>
      <c r="ALF5" s="238"/>
      <c r="ALG5" s="59"/>
      <c r="ALI5" s="2"/>
      <c r="ALJ5" s="1930"/>
      <c r="ALK5" s="238"/>
      <c r="ALL5" s="238"/>
      <c r="ALM5" s="238"/>
      <c r="ALN5" s="59"/>
      <c r="ALP5" s="2"/>
      <c r="ALQ5" s="1930"/>
      <c r="ALR5" s="238"/>
      <c r="ALS5" s="238"/>
      <c r="ALT5" s="238"/>
      <c r="ALU5" s="59"/>
      <c r="ALW5" s="2"/>
      <c r="ALX5" s="1930"/>
      <c r="ALY5" s="238"/>
      <c r="ALZ5" s="238"/>
      <c r="AMA5" s="238"/>
      <c r="AMB5" s="59"/>
      <c r="AMD5" s="425"/>
      <c r="AME5" s="1930"/>
      <c r="AMF5" s="238"/>
      <c r="AMG5" s="421"/>
      <c r="AMH5" s="238"/>
      <c r="AMI5" s="59"/>
      <c r="AMK5" s="2"/>
      <c r="AML5" s="1930"/>
      <c r="AMM5" s="238"/>
      <c r="AMN5" s="238"/>
      <c r="AMO5" s="238"/>
      <c r="AMP5" s="59"/>
      <c r="AMR5" s="2"/>
      <c r="AMS5" s="1930"/>
      <c r="AMT5" s="238"/>
      <c r="AMU5" s="238"/>
      <c r="AMV5" s="238"/>
      <c r="AMW5" s="238"/>
      <c r="AMY5" s="425"/>
      <c r="AMZ5" s="1930"/>
      <c r="ANA5" s="238"/>
      <c r="ANB5" s="552"/>
      <c r="ANC5" s="238"/>
      <c r="AND5" s="59"/>
      <c r="ANF5" s="304"/>
      <c r="ANG5" s="1930"/>
      <c r="ANH5" s="238"/>
      <c r="ANI5" s="421"/>
      <c r="ANJ5" s="238"/>
      <c r="ANK5" s="59"/>
      <c r="ANM5" s="2"/>
      <c r="ANN5" s="1930"/>
      <c r="ANO5" s="238"/>
      <c r="ANP5" s="238"/>
      <c r="ANQ5" s="238"/>
      <c r="ANR5" s="59"/>
      <c r="ANT5" s="2"/>
      <c r="ANU5" s="1930"/>
      <c r="ANV5" s="238"/>
      <c r="ANW5" s="238"/>
      <c r="ANX5" s="238"/>
      <c r="ANY5" s="59"/>
      <c r="AOA5" s="2"/>
      <c r="AOB5" s="1930"/>
      <c r="AOC5" s="238"/>
      <c r="AOD5" s="238"/>
      <c r="AOE5" s="238"/>
      <c r="AOF5" s="59"/>
      <c r="AOH5" s="304"/>
      <c r="AOI5" s="1930"/>
      <c r="AOJ5" s="238"/>
      <c r="AOK5" s="421"/>
      <c r="AOL5" s="238"/>
      <c r="AOM5" s="59"/>
      <c r="AOO5" s="2"/>
      <c r="AOP5" s="1930"/>
      <c r="AOQ5" s="238"/>
      <c r="AOR5" s="238"/>
      <c r="AOS5" s="238"/>
      <c r="AOT5" s="59"/>
      <c r="AOV5" s="425"/>
      <c r="AOW5" s="1930"/>
      <c r="AOX5" s="238"/>
      <c r="AOY5" s="238" t="s">
        <v>639</v>
      </c>
      <c r="AOZ5" s="238"/>
      <c r="APA5" s="238"/>
      <c r="APC5" s="304"/>
      <c r="APD5" s="1930"/>
      <c r="APE5" s="238"/>
      <c r="APF5" s="238"/>
      <c r="APG5" s="238"/>
      <c r="APH5" s="238"/>
      <c r="APJ5" s="304"/>
      <c r="APK5" s="1930"/>
      <c r="APL5" s="238"/>
      <c r="APM5" s="238"/>
      <c r="APN5" s="238"/>
      <c r="APO5" s="238"/>
      <c r="APQ5" s="304"/>
      <c r="APR5" s="1930"/>
      <c r="APS5" s="238"/>
      <c r="APT5" s="238"/>
      <c r="APU5" s="238"/>
      <c r="APV5" s="238"/>
      <c r="APX5" s="425"/>
      <c r="APY5" s="1930"/>
      <c r="APZ5" s="238"/>
      <c r="AQA5" s="421"/>
      <c r="AQB5" s="238"/>
      <c r="AQC5" s="238"/>
      <c r="AQF5" s="1930"/>
      <c r="AQG5" s="238"/>
      <c r="AQH5" s="238"/>
      <c r="AQI5" s="238"/>
      <c r="AQJ5" s="238"/>
      <c r="AQM5" s="1930"/>
      <c r="AQN5" s="238"/>
      <c r="AQO5" s="238"/>
      <c r="AQP5" s="238"/>
      <c r="AQQ5" s="238"/>
      <c r="AQS5" s="2"/>
      <c r="AQT5" s="1930"/>
      <c r="AQU5" s="254"/>
      <c r="AQV5" s="254"/>
      <c r="AQW5" s="254"/>
      <c r="AQX5" s="238"/>
      <c r="AQZ5" s="304"/>
      <c r="ARA5" s="1930"/>
      <c r="ARB5" s="238"/>
      <c r="ARC5" s="552" t="s">
        <v>724</v>
      </c>
      <c r="ARD5" s="238"/>
      <c r="ARE5" s="238"/>
      <c r="ARG5" s="2"/>
      <c r="ARH5" s="1930"/>
      <c r="ARI5" s="238"/>
      <c r="ARJ5" s="238"/>
      <c r="ARK5" s="238"/>
      <c r="ARL5" s="238"/>
      <c r="ARN5" s="425"/>
      <c r="ARO5" s="1930"/>
      <c r="ARP5" s="238"/>
      <c r="ARQ5" s="421"/>
      <c r="ARR5" s="238"/>
      <c r="ARS5" s="238"/>
      <c r="ARU5" s="425"/>
      <c r="ARV5" s="1930"/>
      <c r="ARW5" s="238"/>
      <c r="ARX5" s="552"/>
      <c r="ARY5" s="238"/>
      <c r="ARZ5" s="238"/>
      <c r="ASB5" s="425"/>
      <c r="ASC5" s="1930"/>
      <c r="ASD5" s="238"/>
      <c r="ASE5" s="238"/>
      <c r="ASF5" s="238"/>
      <c r="ASG5" s="238"/>
      <c r="ASI5" s="425"/>
      <c r="ASJ5" s="1930"/>
      <c r="ASK5" s="238"/>
      <c r="ASL5" s="238"/>
      <c r="ASM5" s="238"/>
      <c r="ASN5" s="238"/>
      <c r="ASP5" s="2"/>
      <c r="ASQ5" s="1930"/>
      <c r="ASR5" s="238"/>
      <c r="ASS5" s="238"/>
      <c r="AST5" s="238"/>
      <c r="ASU5" s="238"/>
      <c r="ASW5" s="2"/>
      <c r="ASX5" s="1930"/>
      <c r="ASY5" s="238"/>
      <c r="ASZ5" s="238"/>
      <c r="ATA5" s="238"/>
      <c r="ATB5" s="238"/>
      <c r="ATD5" s="2"/>
      <c r="ATE5" s="1930"/>
      <c r="ATF5" s="238"/>
      <c r="ATG5" s="238"/>
      <c r="ATH5" s="238"/>
      <c r="ATI5" s="59"/>
      <c r="ATK5" s="2"/>
      <c r="ATL5" s="1930"/>
      <c r="ATM5" s="238"/>
      <c r="ATN5" s="238"/>
      <c r="ATO5" s="238"/>
      <c r="ATP5" s="59"/>
      <c r="ATR5" s="2"/>
      <c r="ATS5" s="1930"/>
      <c r="ATT5" s="238"/>
      <c r="ATU5" s="238"/>
      <c r="ATV5" s="238"/>
      <c r="ATW5" s="59"/>
      <c r="ATY5" s="2"/>
      <c r="ATZ5" s="1930"/>
      <c r="AUA5" s="238"/>
      <c r="AUB5" s="238"/>
      <c r="AUC5" s="238"/>
      <c r="AUD5" s="59"/>
      <c r="AUF5" s="2"/>
      <c r="AUG5" s="1930"/>
      <c r="AUH5" s="238"/>
      <c r="AUI5" s="238"/>
      <c r="AUJ5" s="238"/>
      <c r="AUK5" s="238"/>
      <c r="AUM5" s="2"/>
      <c r="AUN5" s="1930"/>
      <c r="AUO5" s="238" t="s">
        <v>61</v>
      </c>
      <c r="AUP5" s="238" t="s">
        <v>629</v>
      </c>
      <c r="AUQ5" s="238"/>
      <c r="AUR5" s="238"/>
      <c r="AUU5" s="1930"/>
      <c r="AUV5" s="238"/>
      <c r="AUW5" s="238"/>
      <c r="AUX5" s="238"/>
      <c r="AUY5" s="59"/>
      <c r="AVB5" s="1930"/>
      <c r="AVC5" s="238"/>
      <c r="AVD5" s="238"/>
      <c r="AVE5" s="238"/>
      <c r="AVF5" s="59"/>
      <c r="AVI5" s="1930"/>
      <c r="AVJ5" s="238"/>
      <c r="AVK5" s="238"/>
      <c r="AVL5" s="238"/>
      <c r="AVM5" s="59"/>
      <c r="AVP5" s="1930"/>
      <c r="AVQ5" s="238"/>
      <c r="AVR5" s="246"/>
      <c r="AVS5" s="238"/>
      <c r="AVT5" s="59"/>
      <c r="AVV5" s="1754"/>
      <c r="AVW5" s="1930"/>
      <c r="AVX5" s="238"/>
      <c r="AVY5" s="246"/>
      <c r="AVZ5" s="238"/>
      <c r="AWA5" s="59"/>
      <c r="AWD5" s="1930"/>
      <c r="AWE5" s="238"/>
      <c r="AWF5" s="246"/>
      <c r="AWG5" s="238"/>
      <c r="AWH5" s="59"/>
      <c r="AWK5" s="1930"/>
      <c r="AWL5" s="238"/>
      <c r="AWM5" s="246"/>
      <c r="AWN5" s="238"/>
      <c r="AWO5" s="59"/>
      <c r="AWR5" s="737"/>
      <c r="AWS5" s="59"/>
      <c r="AWT5" s="1445"/>
      <c r="AWU5" s="59"/>
      <c r="AWV5" s="59"/>
      <c r="AWX5" s="423"/>
      <c r="AWY5" s="1930"/>
      <c r="AWZ5" s="238"/>
      <c r="AXA5" s="1446" t="s">
        <v>1561</v>
      </c>
      <c r="AXB5" s="238"/>
      <c r="AXC5" s="59"/>
      <c r="AXE5" s="2"/>
      <c r="AXF5" s="1930"/>
      <c r="AXG5" s="238"/>
      <c r="AXH5" s="238"/>
      <c r="AXI5" s="238"/>
      <c r="AXJ5" s="238"/>
      <c r="AXL5" s="2"/>
      <c r="AXM5" s="1930"/>
      <c r="AXN5" s="238"/>
      <c r="AXO5" s="238"/>
      <c r="AXP5" s="238"/>
      <c r="AXQ5" s="238"/>
      <c r="AXS5" s="2"/>
      <c r="AXT5" s="1930"/>
      <c r="AXU5" s="238"/>
      <c r="AXV5" s="238"/>
      <c r="AXW5" s="238"/>
      <c r="AXX5" s="238"/>
      <c r="AXZ5" s="2"/>
      <c r="AYA5" s="1930"/>
      <c r="AYB5" s="238"/>
      <c r="AYC5" s="238"/>
      <c r="AYD5" s="238"/>
      <c r="AYE5" s="238"/>
      <c r="AYG5" s="425"/>
      <c r="AYH5" s="1930"/>
      <c r="AYI5" s="238"/>
      <c r="AYJ5" s="238"/>
      <c r="AYK5" s="238"/>
      <c r="AYL5" s="238"/>
      <c r="AYN5" s="425"/>
      <c r="AYO5" s="1930"/>
      <c r="AYP5" s="238"/>
      <c r="AYQ5" s="238"/>
      <c r="AYR5" s="238"/>
      <c r="AYS5" s="238"/>
      <c r="AYU5" s="425"/>
      <c r="AYV5" s="1930"/>
      <c r="AYW5" s="238"/>
      <c r="AYX5" s="421"/>
      <c r="AYY5" s="238"/>
      <c r="AYZ5" s="238"/>
      <c r="AZB5" s="2"/>
      <c r="AZC5" s="1930"/>
      <c r="AZD5" s="238"/>
      <c r="AZE5" s="238"/>
      <c r="AZF5" s="238"/>
      <c r="AZG5" s="238"/>
      <c r="AZI5" s="425"/>
      <c r="AZJ5" s="1930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30"/>
      <c r="AZY5" s="238"/>
      <c r="AZZ5" s="238"/>
      <c r="BAA5" s="238"/>
      <c r="BAB5" s="238"/>
      <c r="BAD5" s="2"/>
      <c r="BAE5" s="1930"/>
      <c r="BAF5" s="238"/>
      <c r="BAG5" s="238"/>
      <c r="BAH5" s="238"/>
      <c r="BAI5" s="238"/>
      <c r="BAK5" s="2"/>
      <c r="BAL5" s="1930"/>
      <c r="BAM5" s="238"/>
      <c r="BAN5" s="238"/>
      <c r="BAO5" s="238"/>
      <c r="BAP5" s="238"/>
      <c r="BAR5" s="2"/>
      <c r="BAS5" s="1930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7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0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0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0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0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7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8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31"/>
      <c r="C7" s="1908"/>
      <c r="D7" s="49"/>
      <c r="E7" s="766"/>
      <c r="F7" s="131">
        <f>C7-E7</f>
        <v>0</v>
      </c>
      <c r="H7" s="49"/>
      <c r="I7" s="1931"/>
      <c r="J7" s="104"/>
      <c r="K7" s="49"/>
      <c r="L7" s="766"/>
      <c r="M7" s="131">
        <f>J7-L7</f>
        <v>0</v>
      </c>
      <c r="O7" s="424"/>
      <c r="P7" s="1931"/>
      <c r="Q7" s="765"/>
      <c r="R7" s="424"/>
      <c r="S7" s="766"/>
      <c r="T7" s="131">
        <f>Q7-S7</f>
        <v>0</v>
      </c>
      <c r="V7" s="320"/>
      <c r="W7" s="1931"/>
      <c r="X7" s="765"/>
      <c r="Y7" s="49"/>
      <c r="Z7" s="766"/>
      <c r="AA7" s="131">
        <f>X7-Z7</f>
        <v>0</v>
      </c>
      <c r="AC7" s="49"/>
      <c r="AD7" s="1931"/>
      <c r="AE7" s="765"/>
      <c r="AF7" s="49"/>
      <c r="AG7" s="766"/>
      <c r="AH7" s="131">
        <f>AE7-AG7</f>
        <v>0</v>
      </c>
      <c r="AJ7" s="424"/>
      <c r="AK7" s="1931"/>
      <c r="AL7" s="765"/>
      <c r="AM7" s="49"/>
      <c r="AN7" s="766"/>
      <c r="AO7" s="131">
        <f>AL7-AN7</f>
        <v>0</v>
      </c>
      <c r="AQ7" s="49"/>
      <c r="AR7" s="1931"/>
      <c r="AS7" s="765"/>
      <c r="AT7" s="49"/>
      <c r="AU7" s="766"/>
      <c r="AV7" s="131">
        <f>AS7-AU7</f>
        <v>0</v>
      </c>
      <c r="AX7" s="49"/>
      <c r="AY7" s="1931"/>
      <c r="AZ7" s="765"/>
      <c r="BA7" s="49"/>
      <c r="BB7" s="766"/>
      <c r="BC7" s="131">
        <f>AZ7-BB7</f>
        <v>0</v>
      </c>
      <c r="BE7" s="49"/>
      <c r="BF7" s="1931"/>
      <c r="BG7" s="765"/>
      <c r="BH7" s="49"/>
      <c r="BI7" s="766"/>
      <c r="BJ7" s="131">
        <f>BG7-BI7</f>
        <v>0</v>
      </c>
      <c r="BL7" s="49"/>
      <c r="BM7" s="1931"/>
      <c r="BN7" s="765"/>
      <c r="BO7" s="49"/>
      <c r="BP7" s="766"/>
      <c r="BQ7" s="131">
        <f>BN7-BP7</f>
        <v>0</v>
      </c>
      <c r="BS7" s="49"/>
      <c r="BT7" s="1931"/>
      <c r="BU7" s="765"/>
      <c r="BV7" s="49"/>
      <c r="BW7" s="766"/>
      <c r="BX7" s="131">
        <f>BU7-BW7</f>
        <v>0</v>
      </c>
      <c r="BZ7" s="49"/>
      <c r="CA7" s="49"/>
      <c r="CB7" s="1931"/>
      <c r="CC7" s="765"/>
      <c r="CD7" s="49"/>
      <c r="CE7" s="766"/>
      <c r="CF7" s="131">
        <f>CC7-CE7</f>
        <v>0</v>
      </c>
      <c r="CH7" s="424"/>
      <c r="CI7" s="1326"/>
      <c r="CJ7" s="139"/>
      <c r="CK7" s="49"/>
      <c r="CL7" s="766"/>
      <c r="CM7" s="131">
        <f>CJ7-CL7</f>
        <v>0</v>
      </c>
      <c r="CO7" s="49"/>
      <c r="CP7" s="1326"/>
      <c r="CQ7" s="139"/>
      <c r="CR7" s="49"/>
      <c r="CS7" s="766"/>
      <c r="CT7" s="131">
        <f>CM70</f>
        <v>0</v>
      </c>
      <c r="CV7" s="320"/>
      <c r="CW7" s="1326"/>
      <c r="CX7" s="139"/>
      <c r="CY7" s="49"/>
      <c r="CZ7" s="766"/>
      <c r="DA7" s="131">
        <v>0</v>
      </c>
      <c r="DC7" s="49"/>
      <c r="DD7" s="1931"/>
      <c r="DE7" s="765"/>
      <c r="DF7" s="49"/>
      <c r="DG7" s="766"/>
      <c r="DH7" s="131">
        <f>DA73</f>
        <v>0</v>
      </c>
      <c r="DJ7" s="49"/>
      <c r="DK7" s="1931"/>
      <c r="DL7" s="470"/>
      <c r="DM7" s="765"/>
      <c r="DN7" s="49"/>
      <c r="DO7" s="766"/>
      <c r="DP7" s="131">
        <f>DM7-DO7</f>
        <v>0</v>
      </c>
      <c r="DR7" s="424"/>
      <c r="DS7" s="1931"/>
      <c r="DT7" s="765"/>
      <c r="DU7" s="320"/>
      <c r="DV7" s="766"/>
      <c r="DW7" s="131">
        <f>DT7-DV7</f>
        <v>0</v>
      </c>
      <c r="DY7" s="49"/>
      <c r="DZ7" s="1931"/>
      <c r="EA7" s="765"/>
      <c r="EB7" s="49"/>
      <c r="EC7" s="766"/>
      <c r="ED7" s="131">
        <f>EA7-EC7</f>
        <v>0</v>
      </c>
      <c r="EF7" s="424"/>
      <c r="EG7" s="1931"/>
      <c r="EH7" s="765"/>
      <c r="EI7" s="49"/>
      <c r="EJ7" s="766"/>
      <c r="EK7" s="131">
        <f>EH7-EJ7</f>
        <v>0</v>
      </c>
      <c r="EM7" s="49"/>
      <c r="EN7" s="1931"/>
      <c r="EO7" s="765"/>
      <c r="EP7" s="49"/>
      <c r="EQ7" s="766"/>
      <c r="ER7" s="131">
        <f>EO7-EQ7</f>
        <v>0</v>
      </c>
      <c r="ET7" s="320"/>
      <c r="EU7" s="1931"/>
      <c r="EV7" s="765"/>
      <c r="EW7" s="49"/>
      <c r="EX7" s="766"/>
      <c r="EY7" s="131">
        <f>EV7-EX7</f>
        <v>0</v>
      </c>
      <c r="FA7" s="320"/>
      <c r="FB7" s="1931"/>
      <c r="FC7" s="765"/>
      <c r="FD7" s="49"/>
      <c r="FE7" s="766"/>
      <c r="FF7" s="131">
        <f>FC7-FE7</f>
        <v>0</v>
      </c>
      <c r="FH7" s="49"/>
      <c r="FI7" s="1931"/>
      <c r="FJ7" s="765"/>
      <c r="FK7" s="49"/>
      <c r="FL7" s="766"/>
      <c r="FM7" s="131">
        <f>FJ7-FL7</f>
        <v>0</v>
      </c>
      <c r="FO7" s="49"/>
      <c r="FP7" s="1931"/>
      <c r="FQ7" s="765"/>
      <c r="FR7" s="49"/>
      <c r="FS7" s="766"/>
      <c r="FT7" s="131"/>
      <c r="FV7" s="424"/>
      <c r="FW7" s="1931"/>
      <c r="FX7" s="765"/>
      <c r="FY7" s="49"/>
      <c r="FZ7" s="766"/>
      <c r="GA7" s="131">
        <f>FX7-FZ7</f>
        <v>0</v>
      </c>
      <c r="GC7" s="320"/>
      <c r="GD7" s="1931"/>
      <c r="GE7" s="765"/>
      <c r="GF7" s="49"/>
      <c r="GG7" s="766"/>
      <c r="GH7" s="131">
        <f>GE7-GG7</f>
        <v>0</v>
      </c>
      <c r="GJ7" s="49"/>
      <c r="GK7" s="1283"/>
      <c r="GL7" s="766"/>
      <c r="GM7" s="49"/>
      <c r="GN7" s="766"/>
      <c r="GO7" s="131">
        <f>GL7-GN7</f>
        <v>0</v>
      </c>
      <c r="GQ7" s="49"/>
      <c r="GR7" s="1283"/>
      <c r="GS7" s="766"/>
      <c r="GT7" s="49"/>
      <c r="GU7" s="766"/>
      <c r="GV7" s="131">
        <f>GS7-GU7</f>
        <v>0</v>
      </c>
      <c r="GX7" s="49"/>
      <c r="GY7" s="1283"/>
      <c r="GZ7" s="766"/>
      <c r="HA7" s="49"/>
      <c r="HB7" s="766"/>
      <c r="HC7" s="131">
        <f>GZ7-HB7</f>
        <v>0</v>
      </c>
      <c r="HE7" s="49"/>
      <c r="HF7" s="1283"/>
      <c r="HG7" s="766"/>
      <c r="HH7" s="49"/>
      <c r="HI7" s="766"/>
      <c r="HJ7" s="131">
        <f>HG7-HI7</f>
        <v>0</v>
      </c>
      <c r="HL7" s="49"/>
      <c r="HM7" s="1931"/>
      <c r="HN7" s="765"/>
      <c r="HO7" s="49"/>
      <c r="HP7" s="766"/>
      <c r="HQ7" s="131">
        <f>HN7-HP7</f>
        <v>0</v>
      </c>
      <c r="HS7" s="49"/>
      <c r="HT7" s="1931"/>
      <c r="HU7" s="765"/>
      <c r="HV7" s="49"/>
      <c r="HW7" s="766"/>
      <c r="HX7" s="131">
        <f>HU7-HW7</f>
        <v>0</v>
      </c>
      <c r="HZ7" s="424"/>
      <c r="IA7" s="1931"/>
      <c r="IB7" s="765"/>
      <c r="IC7" s="49"/>
      <c r="ID7" s="766"/>
      <c r="IE7" s="131">
        <f>IB7-ID7</f>
        <v>0</v>
      </c>
      <c r="IG7" s="49"/>
      <c r="IH7" s="1931"/>
      <c r="II7" s="765"/>
      <c r="IJ7" s="49"/>
      <c r="IK7" s="766"/>
      <c r="IL7" s="131">
        <f>II7-IK7</f>
        <v>0</v>
      </c>
      <c r="IN7" s="49"/>
      <c r="IO7" s="1931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31"/>
      <c r="JD7" s="765"/>
      <c r="JE7" s="49"/>
      <c r="JF7" s="766"/>
      <c r="JG7" s="131">
        <f>JD7-JF7</f>
        <v>0</v>
      </c>
      <c r="JI7" s="49"/>
      <c r="JJ7" s="1931"/>
      <c r="JK7" s="765"/>
      <c r="JL7" s="49"/>
      <c r="JM7" s="766"/>
      <c r="JN7" s="131">
        <f>JK7-JM7</f>
        <v>0</v>
      </c>
      <c r="JP7" s="49"/>
      <c r="JQ7" s="1931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31"/>
      <c r="LO7" s="765"/>
      <c r="LP7" s="49"/>
      <c r="LQ7" s="766"/>
      <c r="LR7" s="131">
        <f>LO7-LQ7</f>
        <v>0</v>
      </c>
      <c r="LT7" s="424"/>
      <c r="LU7" s="1931"/>
      <c r="LV7" s="104"/>
      <c r="LW7" s="257"/>
      <c r="LX7" s="71"/>
      <c r="LY7" s="131">
        <f>LV7-LX7</f>
        <v>0</v>
      </c>
      <c r="MA7" s="424"/>
      <c r="MB7" s="1931"/>
      <c r="MC7" s="104"/>
      <c r="MD7" s="257"/>
      <c r="ME7" s="71"/>
      <c r="MF7" s="131">
        <f>MC7-ME7</f>
        <v>0</v>
      </c>
      <c r="MH7" s="424"/>
      <c r="MI7" s="1931"/>
      <c r="MJ7" s="765"/>
      <c r="MK7" s="49"/>
      <c r="ML7" s="766"/>
      <c r="MM7" s="131">
        <f>MJ7-ML7</f>
        <v>0</v>
      </c>
      <c r="MO7" s="49"/>
      <c r="MP7" s="1931"/>
      <c r="MQ7" s="765"/>
      <c r="MR7" s="49"/>
      <c r="MS7" s="766"/>
      <c r="MT7" s="131">
        <f>MQ7-MS7</f>
        <v>0</v>
      </c>
      <c r="MV7" s="49"/>
      <c r="MW7" s="1283"/>
      <c r="MX7" s="766"/>
      <c r="MY7" s="49"/>
      <c r="MZ7" s="766"/>
      <c r="NA7" s="131">
        <f>MX7-MZ7</f>
        <v>0</v>
      </c>
      <c r="NC7" s="49"/>
      <c r="ND7" s="1283"/>
      <c r="NE7" s="766"/>
      <c r="NF7" s="49"/>
      <c r="NG7" s="766"/>
      <c r="NH7" s="131">
        <f>NE7-NG7</f>
        <v>0</v>
      </c>
      <c r="NJ7" s="49"/>
      <c r="NK7" s="1283"/>
      <c r="NL7" s="766"/>
      <c r="NM7" s="49"/>
      <c r="NN7" s="766"/>
      <c r="NO7" s="131">
        <f>NL7-NN7</f>
        <v>0</v>
      </c>
      <c r="NQ7" s="424"/>
      <c r="NR7" s="1283"/>
      <c r="NS7" s="766"/>
      <c r="NT7" s="424"/>
      <c r="NU7" s="766"/>
      <c r="NV7" s="131">
        <f>NS7-NU7</f>
        <v>0</v>
      </c>
      <c r="NX7" s="49"/>
      <c r="NY7" s="1931"/>
      <c r="NZ7" s="765"/>
      <c r="OA7" s="49"/>
      <c r="OB7" s="766"/>
      <c r="OC7" s="131">
        <f>NZ7-OB7</f>
        <v>0</v>
      </c>
      <c r="OE7" s="49"/>
      <c r="OF7" s="1931"/>
      <c r="OG7" s="765"/>
      <c r="OH7" s="49"/>
      <c r="OI7" s="766"/>
      <c r="OJ7" s="131">
        <f>OG7-OI7</f>
        <v>0</v>
      </c>
      <c r="OL7" s="49"/>
      <c r="OM7" s="1931"/>
      <c r="ON7" s="765"/>
      <c r="OO7" s="49"/>
      <c r="OP7" s="766"/>
      <c r="OQ7" s="131">
        <f>ON7-OP7</f>
        <v>0</v>
      </c>
      <c r="OS7" s="49"/>
      <c r="OT7" s="1931"/>
      <c r="OU7" s="765"/>
      <c r="OV7" s="49"/>
      <c r="OW7" s="766"/>
      <c r="OX7" s="131">
        <f>OU7-OW7</f>
        <v>0</v>
      </c>
      <c r="OZ7" s="49"/>
      <c r="PA7" s="1931"/>
      <c r="PB7" s="765"/>
      <c r="PC7" s="49"/>
      <c r="PD7" s="766"/>
      <c r="PE7" s="131">
        <f>PB7-PD7</f>
        <v>0</v>
      </c>
      <c r="PG7" s="49"/>
      <c r="PH7" s="1931"/>
      <c r="PI7" s="765"/>
      <c r="PJ7" s="49"/>
      <c r="PK7" s="766"/>
      <c r="PL7" s="131">
        <f>PI7-PK7</f>
        <v>0</v>
      </c>
      <c r="PN7" s="49"/>
      <c r="PO7" s="1931"/>
      <c r="PP7" s="765"/>
      <c r="PQ7" s="49"/>
      <c r="PR7" s="766"/>
      <c r="PS7" s="131">
        <f>PP7-PR7</f>
        <v>0</v>
      </c>
      <c r="PU7" s="49"/>
      <c r="PV7" s="1931"/>
      <c r="PW7" s="765"/>
      <c r="PX7" s="49"/>
      <c r="PY7" s="766"/>
      <c r="PZ7" s="131">
        <f>PW7-PY7</f>
        <v>0</v>
      </c>
      <c r="QB7" s="49"/>
      <c r="QC7" s="1931"/>
      <c r="QD7" s="765"/>
      <c r="QE7" s="49"/>
      <c r="QF7" s="766"/>
      <c r="QG7" s="131">
        <f>QD7-QF7</f>
        <v>0</v>
      </c>
      <c r="QI7" s="424"/>
      <c r="QJ7" s="1931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7"/>
      <c r="QX7" s="372"/>
      <c r="QY7" s="139"/>
      <c r="QZ7" s="49"/>
      <c r="RA7" s="139"/>
      <c r="RB7" s="131">
        <f>QY7-RA7</f>
        <v>0</v>
      </c>
      <c r="RD7" s="31"/>
      <c r="RE7" s="1325"/>
      <c r="RF7" s="139"/>
      <c r="RG7" s="303"/>
      <c r="RH7" s="260"/>
      <c r="RI7" s="131">
        <v>0</v>
      </c>
      <c r="RK7" s="31"/>
      <c r="RL7" s="1325"/>
      <c r="RM7" s="139"/>
      <c r="RN7" s="303"/>
      <c r="RO7" s="260"/>
      <c r="RP7" s="131">
        <v>0</v>
      </c>
      <c r="RR7" s="31"/>
      <c r="RS7" s="1283"/>
      <c r="RT7" s="139"/>
      <c r="RU7" s="303"/>
      <c r="RV7" s="260"/>
      <c r="RW7" s="131">
        <v>0</v>
      </c>
      <c r="RY7" s="49"/>
      <c r="RZ7" s="1931"/>
      <c r="SA7" s="260"/>
      <c r="SB7" s="49"/>
      <c r="SC7" s="766"/>
      <c r="SD7" s="131">
        <f>SA7-SC7</f>
        <v>0</v>
      </c>
      <c r="SF7" s="49"/>
      <c r="SG7" s="1931"/>
      <c r="SH7" s="260"/>
      <c r="SI7" s="49"/>
      <c r="SJ7" s="766"/>
      <c r="SK7" s="131">
        <f>SH7-SJ7</f>
        <v>0</v>
      </c>
      <c r="SM7" s="49"/>
      <c r="SN7" s="1931"/>
      <c r="SO7" s="260"/>
      <c r="SP7" s="49"/>
      <c r="SQ7" s="766"/>
      <c r="SR7" s="131">
        <f>SO7-SQ7</f>
        <v>0</v>
      </c>
      <c r="ST7" s="49"/>
      <c r="SU7" s="1931"/>
      <c r="SV7" s="765"/>
      <c r="SW7" s="49"/>
      <c r="SX7" s="766"/>
      <c r="SY7" s="131">
        <f>SV7-SX7</f>
        <v>0</v>
      </c>
      <c r="TA7" s="424"/>
      <c r="TB7" s="1931"/>
      <c r="TC7" s="765"/>
      <c r="TD7" s="49"/>
      <c r="TE7" s="766"/>
      <c r="TF7" s="131">
        <f>TC7-TE7</f>
        <v>0</v>
      </c>
      <c r="TH7" s="49"/>
      <c r="TI7" s="1931"/>
      <c r="TJ7" s="765"/>
      <c r="TK7" s="49"/>
      <c r="TL7" s="766"/>
      <c r="TM7" s="131">
        <f>TJ7-TL7</f>
        <v>0</v>
      </c>
      <c r="TO7" s="49"/>
      <c r="TP7" s="1931"/>
      <c r="TQ7" s="765"/>
      <c r="TR7" s="49"/>
      <c r="TS7" s="766"/>
      <c r="TT7" s="131">
        <f>TQ7-TS7</f>
        <v>0</v>
      </c>
      <c r="TV7" s="424"/>
      <c r="TW7" s="1931"/>
      <c r="TX7" s="765"/>
      <c r="TY7" s="49"/>
      <c r="TZ7" s="766"/>
      <c r="UA7" s="131">
        <f>TX7-TZ7</f>
        <v>0</v>
      </c>
      <c r="UC7" s="424"/>
      <c r="UD7" s="1931"/>
      <c r="UE7" s="765"/>
      <c r="UF7" s="49"/>
      <c r="UG7" s="766"/>
      <c r="UH7" s="131">
        <f>UE7-UG7</f>
        <v>0</v>
      </c>
      <c r="UJ7" s="424"/>
      <c r="UK7" s="1931"/>
      <c r="UL7" s="765"/>
      <c r="UM7" s="49"/>
      <c r="UN7" s="766"/>
      <c r="UO7" s="131">
        <f>UL7-UN7</f>
        <v>0</v>
      </c>
      <c r="UQ7" s="424"/>
      <c r="UR7" s="1931"/>
      <c r="US7" s="765"/>
      <c r="UT7" s="49"/>
      <c r="UU7" s="766"/>
      <c r="UV7" s="131">
        <f>US7-UU7</f>
        <v>0</v>
      </c>
      <c r="UX7" s="424"/>
      <c r="UY7" s="1931"/>
      <c r="UZ7" s="765"/>
      <c r="VA7" s="49"/>
      <c r="VB7" s="766"/>
      <c r="VC7" s="131">
        <f>UZ7-VB7</f>
        <v>0</v>
      </c>
      <c r="VE7" s="49"/>
      <c r="VF7" s="1931"/>
      <c r="VG7" s="765"/>
      <c r="VH7" s="49"/>
      <c r="VI7" s="766"/>
      <c r="VJ7" s="131">
        <f>VG7-VI7</f>
        <v>0</v>
      </c>
      <c r="VL7" s="49"/>
      <c r="VM7" s="1931"/>
      <c r="VN7" s="765"/>
      <c r="VO7" s="49"/>
      <c r="VP7" s="766"/>
      <c r="VQ7" s="131">
        <f>VN7-VP7</f>
        <v>0</v>
      </c>
      <c r="VS7" s="49"/>
      <c r="VT7" s="1931"/>
      <c r="VU7" s="765"/>
      <c r="VV7" s="49"/>
      <c r="VW7" s="766"/>
      <c r="VX7" s="131">
        <f>VU7-VW7</f>
        <v>0</v>
      </c>
      <c r="VZ7" s="424"/>
      <c r="WA7" s="1931"/>
      <c r="WB7" s="765"/>
      <c r="WC7" s="49"/>
      <c r="WD7" s="766"/>
      <c r="WE7" s="131">
        <f>WB7-WD7</f>
        <v>0</v>
      </c>
      <c r="WG7" s="49"/>
      <c r="WH7" s="1931"/>
      <c r="WI7" s="765"/>
      <c r="WJ7" s="49"/>
      <c r="WK7" s="766"/>
      <c r="WL7" s="131">
        <f>WI7-WK7</f>
        <v>0</v>
      </c>
      <c r="WN7" s="49"/>
      <c r="WO7" s="1931"/>
      <c r="WP7" s="765"/>
      <c r="WQ7" s="49"/>
      <c r="WR7" s="766"/>
      <c r="WS7" s="131">
        <f>WP7-WR7</f>
        <v>0</v>
      </c>
      <c r="WU7" s="49"/>
      <c r="WV7" s="1931"/>
      <c r="WW7" s="765"/>
      <c r="WX7" s="49"/>
      <c r="WY7" s="766"/>
      <c r="WZ7" s="131">
        <f>WW7-WY7</f>
        <v>0</v>
      </c>
      <c r="XB7" s="49"/>
      <c r="XC7" s="1931"/>
      <c r="XD7" s="765"/>
      <c r="XE7" s="49"/>
      <c r="XF7" s="766"/>
      <c r="XG7" s="131">
        <f>XD7-XF7</f>
        <v>0</v>
      </c>
      <c r="XI7" s="49"/>
      <c r="XJ7" s="1931"/>
      <c r="XK7" s="765"/>
      <c r="XL7" s="382"/>
      <c r="XM7" s="766"/>
      <c r="XN7" s="131">
        <f>XK7-XM7</f>
        <v>0</v>
      </c>
      <c r="XP7" s="49"/>
      <c r="XQ7" s="1931"/>
      <c r="XR7" s="765"/>
      <c r="XS7" s="49"/>
      <c r="XT7" s="766"/>
      <c r="XU7" s="131">
        <f>XR7-XT7</f>
        <v>0</v>
      </c>
      <c r="XW7" s="49"/>
      <c r="XX7" s="1931"/>
      <c r="XY7" s="765"/>
      <c r="XZ7" s="49"/>
      <c r="YA7" s="766"/>
      <c r="YB7" s="131">
        <f>XY7-YA7</f>
        <v>0</v>
      </c>
      <c r="YD7" s="49"/>
      <c r="YE7" s="1931"/>
      <c r="YF7" s="765"/>
      <c r="YG7" s="49"/>
      <c r="YH7" s="766"/>
      <c r="YI7" s="131">
        <f>YF7-YH7</f>
        <v>0</v>
      </c>
      <c r="YK7" s="49"/>
      <c r="YL7" s="1931"/>
      <c r="YM7" s="765"/>
      <c r="YN7" s="49"/>
      <c r="YO7" s="766"/>
      <c r="YP7" s="131">
        <f>YM7-YO7</f>
        <v>0</v>
      </c>
      <c r="YR7" s="49"/>
      <c r="YS7" s="1931"/>
      <c r="YT7" s="765"/>
      <c r="YU7" s="49"/>
      <c r="YV7" s="766"/>
      <c r="YW7" s="131">
        <f>YT7-YV7</f>
        <v>0</v>
      </c>
      <c r="YY7" s="49"/>
      <c r="YZ7" s="1931"/>
      <c r="ZA7" s="765"/>
      <c r="ZB7" s="49"/>
      <c r="ZC7" s="766"/>
      <c r="ZD7" s="131">
        <f>ZA7-ZC7</f>
        <v>0</v>
      </c>
      <c r="ZF7" s="49"/>
      <c r="ZG7" s="1931"/>
      <c r="ZH7" s="260"/>
      <c r="ZI7" s="49"/>
      <c r="ZJ7" s="766"/>
      <c r="ZK7" s="131">
        <f>ZH7-ZJ7</f>
        <v>0</v>
      </c>
      <c r="ZM7" s="49"/>
      <c r="ZN7" s="1931"/>
      <c r="ZO7" s="765"/>
      <c r="ZP7" s="257"/>
      <c r="ZQ7" s="71"/>
      <c r="ZR7" s="131">
        <f>ZO7-ZQ7</f>
        <v>0</v>
      </c>
      <c r="ZT7" s="49"/>
      <c r="ZU7" s="1931"/>
      <c r="ZV7" s="765"/>
      <c r="ZW7" s="257"/>
      <c r="ZX7" s="71"/>
      <c r="ZY7" s="131">
        <f>ZV7-ZX7</f>
        <v>0</v>
      </c>
      <c r="AAA7" s="49"/>
      <c r="AAB7" s="1931"/>
      <c r="AAC7" s="765"/>
      <c r="AAD7" s="257"/>
      <c r="AAE7" s="71"/>
      <c r="AAF7" s="131">
        <f>AAC7-AAE7</f>
        <v>0</v>
      </c>
      <c r="AAH7" s="49"/>
      <c r="AAI7" s="1931"/>
      <c r="AAJ7" s="765"/>
      <c r="AAK7" s="257"/>
      <c r="AAL7" s="71"/>
      <c r="AAM7" s="131">
        <f>AAJ7-AAL7</f>
        <v>0</v>
      </c>
      <c r="AAO7" s="49"/>
      <c r="AAP7" s="1931"/>
      <c r="AAQ7" s="765"/>
      <c r="AAR7" s="49"/>
      <c r="AAS7" s="766"/>
      <c r="AAT7" s="131">
        <f>AAQ7-AAS7</f>
        <v>0</v>
      </c>
      <c r="AAV7" s="424"/>
      <c r="AAW7" s="1931"/>
      <c r="AAX7" s="765"/>
      <c r="AAY7" s="49"/>
      <c r="AAZ7" s="766"/>
      <c r="ABA7" s="131">
        <f>AAX7-AAZ7</f>
        <v>0</v>
      </c>
      <c r="ABC7" s="424"/>
      <c r="ABD7" s="1931"/>
      <c r="ABE7" s="765"/>
      <c r="ABF7" s="320"/>
      <c r="ABG7" s="766"/>
      <c r="ABH7" s="131">
        <f>ABE7-ABG7</f>
        <v>0</v>
      </c>
      <c r="ABJ7" s="49"/>
      <c r="ABK7" s="1931"/>
      <c r="ABL7" s="765"/>
      <c r="ABM7" s="49"/>
      <c r="ABN7" s="766"/>
      <c r="ABO7" s="131">
        <f>ABL7-ABN7</f>
        <v>0</v>
      </c>
      <c r="ABQ7" s="49"/>
      <c r="ABR7" s="1931"/>
      <c r="ABS7" s="765"/>
      <c r="ABT7" s="49"/>
      <c r="ABU7" s="766"/>
      <c r="ABV7" s="131">
        <f>ABS7-ABU7</f>
        <v>0</v>
      </c>
      <c r="ABX7" s="49"/>
      <c r="ABY7" s="1931"/>
      <c r="ABZ7" s="765"/>
      <c r="ACA7" s="49"/>
      <c r="ACB7" s="766"/>
      <c r="ACC7" s="131">
        <f>ABZ7-ACB7</f>
        <v>0</v>
      </c>
      <c r="ACE7" s="320"/>
      <c r="ACF7" s="1931"/>
      <c r="ACG7" s="765"/>
      <c r="ACH7" s="424"/>
      <c r="ACI7" s="766"/>
      <c r="ACJ7" s="131">
        <f>ACG7-ACI7</f>
        <v>0</v>
      </c>
      <c r="ACL7" s="320"/>
      <c r="ACM7" s="1931"/>
      <c r="ACN7" s="765"/>
      <c r="ACO7" s="320"/>
      <c r="ACP7" s="766"/>
      <c r="ACQ7" s="131">
        <f>ACN7-ACP7</f>
        <v>0</v>
      </c>
      <c r="ACS7" s="49"/>
      <c r="ACT7" s="1931"/>
      <c r="ACU7" s="765"/>
      <c r="ACV7" s="49"/>
      <c r="ACW7" s="766"/>
      <c r="ACX7" s="131">
        <f>ACU7-ACW7</f>
        <v>0</v>
      </c>
      <c r="ACZ7" s="424"/>
      <c r="ADA7" s="1931"/>
      <c r="ADB7" s="765"/>
      <c r="ADC7" s="424"/>
      <c r="ADD7" s="766"/>
      <c r="ADE7" s="131">
        <f>ADB7-ADD7</f>
        <v>0</v>
      </c>
      <c r="ADG7" s="424"/>
      <c r="ADH7" s="1931"/>
      <c r="ADI7" s="765"/>
      <c r="ADJ7" s="320"/>
      <c r="ADK7" s="766"/>
      <c r="ADL7" s="131">
        <f>ADI7-ADK7</f>
        <v>0</v>
      </c>
      <c r="ADN7" s="49"/>
      <c r="ADO7" s="1931"/>
      <c r="ADP7" s="765"/>
      <c r="ADQ7" s="49"/>
      <c r="ADR7" s="766"/>
      <c r="ADS7" s="131">
        <f>ADP7-ADR7</f>
        <v>0</v>
      </c>
      <c r="ADU7" s="320"/>
      <c r="ADV7" s="1931"/>
      <c r="ADW7" s="765"/>
      <c r="ADX7" s="424"/>
      <c r="ADY7" s="766"/>
      <c r="ADZ7" s="131">
        <f>ADW7-ADY7</f>
        <v>0</v>
      </c>
      <c r="AEB7" s="424"/>
      <c r="AEC7" s="1283"/>
      <c r="AED7" s="766"/>
      <c r="AEE7" s="257"/>
      <c r="AEF7" s="71"/>
      <c r="AEG7" s="131">
        <f>AED7-AEF7</f>
        <v>0</v>
      </c>
      <c r="AEI7" s="424"/>
      <c r="AEJ7" s="1283"/>
      <c r="AEK7" s="766"/>
      <c r="AEL7" s="257"/>
      <c r="AEM7" s="71"/>
      <c r="AEN7" s="131">
        <f>AEK7-AEM7</f>
        <v>0</v>
      </c>
      <c r="AEP7" s="424"/>
      <c r="AEQ7" s="1283"/>
      <c r="AER7" s="766"/>
      <c r="AES7" s="493"/>
      <c r="AET7" s="71"/>
      <c r="AEU7" s="131">
        <f>AER7-AET7</f>
        <v>0</v>
      </c>
      <c r="AEW7" s="49"/>
      <c r="AEX7" s="1931"/>
      <c r="AEY7" s="765"/>
      <c r="AEZ7" s="49"/>
      <c r="AFA7" s="766"/>
      <c r="AFB7" s="131">
        <f>AEY7-AFA7</f>
        <v>0</v>
      </c>
      <c r="AFD7" s="49"/>
      <c r="AFE7" s="1931"/>
      <c r="AFF7" s="765"/>
      <c r="AFG7" s="49"/>
      <c r="AFH7" s="766"/>
      <c r="AFI7" s="131">
        <f>AFF7-AFH7</f>
        <v>0</v>
      </c>
      <c r="AFK7" s="424"/>
      <c r="AFL7" s="1931"/>
      <c r="AFM7" s="765"/>
      <c r="AFN7" s="49"/>
      <c r="AFO7" s="766"/>
      <c r="AFP7" s="131">
        <f>AFM7-AFO7</f>
        <v>0</v>
      </c>
      <c r="AFR7" s="424"/>
      <c r="AFS7" s="1931"/>
      <c r="AFT7" s="765"/>
      <c r="AFU7" s="49"/>
      <c r="AFV7" s="766"/>
      <c r="AFW7" s="131">
        <f>AFT7-AFV7</f>
        <v>0</v>
      </c>
      <c r="AFY7" s="49"/>
      <c r="AFZ7" s="1931"/>
      <c r="AGA7" s="765"/>
      <c r="AGB7" s="49"/>
      <c r="AGC7" s="766"/>
      <c r="AGD7" s="131">
        <f>AGA7-AGC7</f>
        <v>0</v>
      </c>
      <c r="AGF7" s="49"/>
      <c r="AGG7" s="1931"/>
      <c r="AGH7" s="765"/>
      <c r="AGI7" s="49"/>
      <c r="AGJ7" s="766"/>
      <c r="AGK7" s="131">
        <f>AGH7-AGJ7</f>
        <v>0</v>
      </c>
      <c r="AGM7" s="49"/>
      <c r="AGN7" s="1931"/>
      <c r="AGO7" s="765"/>
      <c r="AGP7" s="49"/>
      <c r="AGQ7" s="766"/>
      <c r="AGR7" s="131">
        <f>AGO7-AGQ7</f>
        <v>0</v>
      </c>
      <c r="AGT7" s="49"/>
      <c r="AGU7" s="1931"/>
      <c r="AGV7" s="765"/>
      <c r="AGW7" s="49"/>
      <c r="AGX7" s="766"/>
      <c r="AGY7" s="131">
        <f>AGV7-AGX7</f>
        <v>0</v>
      </c>
      <c r="AHA7" s="49"/>
      <c r="AHB7" s="1931"/>
      <c r="AHC7" s="765"/>
      <c r="AHD7" s="49"/>
      <c r="AHE7" s="766"/>
      <c r="AHF7" s="131">
        <f>AHC7-AHE7</f>
        <v>0</v>
      </c>
      <c r="AHH7" s="49"/>
      <c r="AHI7" s="1931"/>
      <c r="AHJ7" s="765"/>
      <c r="AHK7" s="49"/>
      <c r="AHL7" s="766"/>
      <c r="AHM7" s="131">
        <f>AHJ7-AHL7</f>
        <v>0</v>
      </c>
      <c r="AHO7" s="49"/>
      <c r="AHP7" s="1931"/>
      <c r="AHQ7" s="765"/>
      <c r="AHR7" s="49"/>
      <c r="AHS7" s="766"/>
      <c r="AHT7" s="131">
        <f>AHQ7-AHS7</f>
        <v>0</v>
      </c>
      <c r="AHV7" s="49"/>
      <c r="AHW7" s="1931"/>
      <c r="AHX7" s="765"/>
      <c r="AHY7" s="49"/>
      <c r="AHZ7" s="766"/>
      <c r="AIA7" s="131">
        <f>AHX7-AHZ7</f>
        <v>0</v>
      </c>
      <c r="AIC7" s="424"/>
      <c r="AID7" s="1931"/>
      <c r="AIE7" s="765"/>
      <c r="AIF7" s="49"/>
      <c r="AIG7" s="766"/>
      <c r="AIH7" s="131">
        <f>AIE7-AIG7</f>
        <v>0</v>
      </c>
      <c r="AIJ7" s="320"/>
      <c r="AIK7" s="1931"/>
      <c r="AIL7" s="765"/>
      <c r="AIM7" s="49"/>
      <c r="AIN7" s="766"/>
      <c r="AIO7" s="131">
        <f>AIL7-AIN7</f>
        <v>0</v>
      </c>
      <c r="AIQ7" s="424"/>
      <c r="AIR7" s="1931"/>
      <c r="AIS7" s="139"/>
      <c r="AIT7" s="449"/>
      <c r="AIU7" s="139"/>
      <c r="AIV7" s="131">
        <f>AIS7-AIU7</f>
        <v>0</v>
      </c>
      <c r="AIX7" s="49"/>
      <c r="AIY7" s="1931"/>
      <c r="AIZ7" s="765"/>
      <c r="AJA7" s="49"/>
      <c r="AJB7" s="766"/>
      <c r="AJC7" s="131">
        <f>AIZ7-AJB7</f>
        <v>0</v>
      </c>
      <c r="AJE7" s="49"/>
      <c r="AJF7" s="1931"/>
      <c r="AJG7" s="765"/>
      <c r="AJH7" s="49"/>
      <c r="AJI7" s="766"/>
      <c r="AJJ7" s="131">
        <f>AJG7-AJI7</f>
        <v>0</v>
      </c>
      <c r="AJL7" s="49"/>
      <c r="AJM7" s="1931"/>
      <c r="AJN7" s="765"/>
      <c r="AJO7" s="49"/>
      <c r="AJP7" s="766"/>
      <c r="AJQ7" s="131">
        <f>AJN7-AJP7</f>
        <v>0</v>
      </c>
      <c r="AJS7" s="49"/>
      <c r="AJT7" s="1931"/>
      <c r="AJU7" s="765"/>
      <c r="AJV7" s="49"/>
      <c r="AJW7" s="766"/>
      <c r="AJX7" s="131">
        <f>AJU7-AJW7</f>
        <v>0</v>
      </c>
      <c r="AJZ7" s="49"/>
      <c r="AKA7" s="1931"/>
      <c r="AKB7" s="765"/>
      <c r="AKC7" s="49"/>
      <c r="AKD7" s="766"/>
      <c r="AKE7" s="131">
        <f>AKB7-AKD7</f>
        <v>0</v>
      </c>
      <c r="AKG7" s="49"/>
      <c r="AKH7" s="1931"/>
      <c r="AKI7" s="765"/>
      <c r="AKJ7" s="49"/>
      <c r="AKK7" s="766"/>
      <c r="AKL7" s="131">
        <f>AKI7-AKK7</f>
        <v>0</v>
      </c>
      <c r="AKN7" s="49"/>
      <c r="AKO7" s="1931"/>
      <c r="AKP7" s="765"/>
      <c r="AKQ7" s="49"/>
      <c r="AKR7" s="766"/>
      <c r="AKS7" s="131">
        <f>AKP7-AKR7</f>
        <v>0</v>
      </c>
      <c r="AKU7" s="49"/>
      <c r="AKV7" s="1931"/>
      <c r="AKW7" s="765"/>
      <c r="AKX7" s="49"/>
      <c r="AKY7" s="766"/>
      <c r="AKZ7" s="131">
        <f>AKW7-AKY7</f>
        <v>0</v>
      </c>
      <c r="ALB7" s="49"/>
      <c r="ALC7" s="1931"/>
      <c r="ALD7" s="765"/>
      <c r="ALE7" s="49"/>
      <c r="ALF7" s="766"/>
      <c r="ALG7" s="131">
        <f>ALD7-ALF7</f>
        <v>0</v>
      </c>
      <c r="ALI7" s="49"/>
      <c r="ALJ7" s="1931"/>
      <c r="ALK7" s="765"/>
      <c r="ALL7" s="49"/>
      <c r="ALM7" s="766"/>
      <c r="ALN7" s="131">
        <f>ALK7-ALM7</f>
        <v>0</v>
      </c>
      <c r="ALP7" s="49"/>
      <c r="ALQ7" s="1931"/>
      <c r="ALR7" s="765"/>
      <c r="ALS7" s="49"/>
      <c r="ALT7" s="766"/>
      <c r="ALU7" s="131">
        <f>ALR7-ALT7</f>
        <v>0</v>
      </c>
      <c r="ALW7" s="49"/>
      <c r="ALX7" s="1931"/>
      <c r="ALY7" s="765"/>
      <c r="ALZ7" s="49"/>
      <c r="AMA7" s="766"/>
      <c r="AMB7" s="131">
        <f>ALY7-AMA7</f>
        <v>0</v>
      </c>
      <c r="AMD7" s="424"/>
      <c r="AME7" s="1931"/>
      <c r="AMF7" s="104"/>
      <c r="AMG7" s="424"/>
      <c r="AMH7" s="766"/>
      <c r="AMI7" s="131">
        <f>AMF7-AMH7</f>
        <v>0</v>
      </c>
      <c r="AMK7" s="49"/>
      <c r="AML7" s="1931"/>
      <c r="AMM7" s="104"/>
      <c r="AMN7" s="49"/>
      <c r="AMO7" s="766"/>
      <c r="AMP7" s="131">
        <f>AMM7-AMO7</f>
        <v>0</v>
      </c>
      <c r="AMR7" s="49"/>
      <c r="AMS7" s="1931"/>
      <c r="AMT7" s="104"/>
      <c r="AMU7" s="257"/>
      <c r="AMV7" s="71"/>
      <c r="AMW7" s="131">
        <f>AMT7-AMV7</f>
        <v>0</v>
      </c>
      <c r="AMY7" s="424"/>
      <c r="AMZ7" s="1931"/>
      <c r="ANA7" s="765"/>
      <c r="ANB7" s="320"/>
      <c r="ANC7" s="766"/>
      <c r="AND7" s="131">
        <f>ANA7-ANC7</f>
        <v>0</v>
      </c>
      <c r="ANF7" s="320"/>
      <c r="ANG7" s="1931"/>
      <c r="ANH7" s="765"/>
      <c r="ANI7" s="424"/>
      <c r="ANJ7" s="766"/>
      <c r="ANK7" s="131">
        <f>ANH7-ANJ7</f>
        <v>0</v>
      </c>
      <c r="ANM7" s="49"/>
      <c r="ANN7" s="1931"/>
      <c r="ANO7" s="765"/>
      <c r="ANP7" s="49"/>
      <c r="ANQ7" s="766"/>
      <c r="ANR7" s="131">
        <f>ANO7-ANQ7</f>
        <v>0</v>
      </c>
      <c r="ANT7" s="49"/>
      <c r="ANU7" s="1931"/>
      <c r="ANV7" s="765"/>
      <c r="ANW7" s="49"/>
      <c r="ANX7" s="766"/>
      <c r="ANY7" s="131">
        <f>ANV7-ANX7</f>
        <v>0</v>
      </c>
      <c r="AOA7" s="49"/>
      <c r="AOB7" s="1931"/>
      <c r="AOC7" s="765"/>
      <c r="AOD7" s="49"/>
      <c r="AOE7" s="766"/>
      <c r="AOF7" s="131">
        <f>AOC7-AOE7</f>
        <v>0</v>
      </c>
      <c r="AOH7" s="320"/>
      <c r="AOI7" s="1931"/>
      <c r="AOJ7" s="765"/>
      <c r="AOK7" s="424"/>
      <c r="AOL7" s="766"/>
      <c r="AOM7" s="131">
        <f>AOJ7-AOL7</f>
        <v>0</v>
      </c>
      <c r="AOO7" s="49"/>
      <c r="AOP7" s="1931"/>
      <c r="AOQ7" s="765"/>
      <c r="AOR7" s="49"/>
      <c r="AOS7" s="766"/>
      <c r="AOT7" s="131">
        <f>AOQ7-AOS7</f>
        <v>0</v>
      </c>
      <c r="AOV7" s="424"/>
      <c r="AOW7" s="1931"/>
      <c r="AOX7" s="765"/>
      <c r="AOY7" s="49"/>
      <c r="AOZ7" s="766"/>
      <c r="APA7" s="131">
        <f>AOX7-AOZ7</f>
        <v>0</v>
      </c>
      <c r="APC7" s="320"/>
      <c r="APD7" s="1931"/>
      <c r="APE7" s="765"/>
      <c r="APF7" s="49"/>
      <c r="APG7" s="766"/>
      <c r="APH7" s="131">
        <f>APE7-APG7</f>
        <v>0</v>
      </c>
      <c r="APJ7" s="320"/>
      <c r="APK7" s="1931"/>
      <c r="APL7" s="765"/>
      <c r="APM7" s="49"/>
      <c r="APN7" s="766"/>
      <c r="APO7" s="131">
        <f>APL7-APN7</f>
        <v>0</v>
      </c>
      <c r="APQ7" s="320"/>
      <c r="APR7" s="1931"/>
      <c r="APS7" s="765"/>
      <c r="APT7" s="49"/>
      <c r="APU7" s="766"/>
      <c r="APV7" s="131">
        <f>APS7-APU7</f>
        <v>0</v>
      </c>
      <c r="APX7" s="424"/>
      <c r="APY7" s="1931"/>
      <c r="APZ7" s="104"/>
      <c r="AQA7" s="493"/>
      <c r="AQB7" s="766"/>
      <c r="AQC7" s="131">
        <f>APZ7-AQB7</f>
        <v>0</v>
      </c>
      <c r="AQE7" s="49"/>
      <c r="AQF7" s="1931"/>
      <c r="AQG7" s="765"/>
      <c r="AQH7" s="49"/>
      <c r="AQI7" s="766"/>
      <c r="AQJ7" s="131">
        <f>AQG7-AQI7</f>
        <v>0</v>
      </c>
      <c r="AQL7" s="49"/>
      <c r="AQM7" s="1931"/>
      <c r="AQN7" s="765"/>
      <c r="AQO7" s="49"/>
      <c r="AQP7" s="766"/>
      <c r="AQQ7" s="131">
        <f>AQN7-AQP7</f>
        <v>0</v>
      </c>
      <c r="AQS7" s="49"/>
      <c r="AQT7" s="1931"/>
      <c r="AQU7" s="765"/>
      <c r="AQV7" s="49"/>
      <c r="AQW7" s="766"/>
      <c r="AQX7" s="131">
        <f>AQU7-AQW7</f>
        <v>0</v>
      </c>
      <c r="AQZ7" s="320"/>
      <c r="ARA7" s="1931"/>
      <c r="ARB7" s="765"/>
      <c r="ARC7" s="320"/>
      <c r="ARD7" s="766"/>
      <c r="ARE7" s="131">
        <f>ARB7-ARD7</f>
        <v>0</v>
      </c>
      <c r="ARG7" s="49"/>
      <c r="ARH7" s="1931"/>
      <c r="ARI7" s="765"/>
      <c r="ARJ7" s="49"/>
      <c r="ARK7" s="766"/>
      <c r="ARL7" s="131">
        <f>ARI7-ARK7</f>
        <v>0</v>
      </c>
      <c r="ARN7" s="424"/>
      <c r="ARO7" s="1931"/>
      <c r="ARP7" s="765"/>
      <c r="ARQ7" s="424"/>
      <c r="ARR7" s="766"/>
      <c r="ARS7" s="131">
        <f>ARP7-ARR7</f>
        <v>0</v>
      </c>
      <c r="ARU7" s="424"/>
      <c r="ARV7" s="1931"/>
      <c r="ARW7" s="765"/>
      <c r="ARX7" s="320"/>
      <c r="ARY7" s="766"/>
      <c r="ARZ7" s="131">
        <f>ARW7-ARY7</f>
        <v>0</v>
      </c>
      <c r="ASB7" s="424"/>
      <c r="ASC7" s="1931"/>
      <c r="ASD7" s="765"/>
      <c r="ASE7" s="49"/>
      <c r="ASF7" s="766"/>
      <c r="ASG7" s="131">
        <f>ASD7-ASF7</f>
        <v>0</v>
      </c>
      <c r="ASI7" s="424"/>
      <c r="ASJ7" s="1931"/>
      <c r="ASK7" s="104"/>
      <c r="ASL7" s="49"/>
      <c r="ASM7" s="766"/>
      <c r="ASN7" s="131">
        <f>ASK7-ASM7</f>
        <v>0</v>
      </c>
      <c r="ASP7" s="49"/>
      <c r="ASQ7" s="1931"/>
      <c r="ASR7" s="104"/>
      <c r="ASS7" s="49"/>
      <c r="AST7" s="766"/>
      <c r="ASU7" s="131">
        <f>ASR7-AST7</f>
        <v>0</v>
      </c>
      <c r="ASW7" s="49"/>
      <c r="ASX7" s="1931"/>
      <c r="ASY7" s="104"/>
      <c r="ASZ7" s="49"/>
      <c r="ATA7" s="766"/>
      <c r="ATB7" s="131">
        <f>ASY7-ATA7</f>
        <v>0</v>
      </c>
      <c r="ATD7" s="49"/>
      <c r="ATE7" s="1931"/>
      <c r="ATF7" s="765"/>
      <c r="ATG7" s="49"/>
      <c r="ATH7" s="766"/>
      <c r="ATI7" s="131">
        <f>ATF7-ATH7</f>
        <v>0</v>
      </c>
      <c r="ATK7" s="49"/>
      <c r="ATL7" s="1931"/>
      <c r="ATM7" s="765"/>
      <c r="ATN7" s="49"/>
      <c r="ATO7" s="766"/>
      <c r="ATP7" s="131">
        <f>ATM7-ATO7</f>
        <v>0</v>
      </c>
      <c r="ATR7" s="49"/>
      <c r="ATS7" s="1931"/>
      <c r="ATT7" s="765"/>
      <c r="ATU7" s="49"/>
      <c r="ATV7" s="766"/>
      <c r="ATW7" s="131">
        <f>ATT7-ATV7</f>
        <v>0</v>
      </c>
      <c r="ATY7" s="49"/>
      <c r="ATZ7" s="1931"/>
      <c r="AUA7" s="765"/>
      <c r="AUB7" s="49"/>
      <c r="AUC7" s="766"/>
      <c r="AUD7" s="131">
        <f>AUA7-AUC7</f>
        <v>0</v>
      </c>
      <c r="AUF7" s="49"/>
      <c r="AUG7" s="1931"/>
      <c r="AUH7" s="765"/>
      <c r="AUI7" s="257"/>
      <c r="AUJ7" s="71"/>
      <c r="AUK7" s="131">
        <f>AUH7-AUJ7</f>
        <v>0</v>
      </c>
      <c r="AUM7" s="49"/>
      <c r="AUN7" s="1326"/>
      <c r="AUO7" s="766"/>
      <c r="AUP7" s="1328"/>
      <c r="AUQ7" s="766"/>
      <c r="AUR7" s="131">
        <f>AUO7-AUQ7</f>
        <v>0</v>
      </c>
      <c r="AUT7" s="303"/>
      <c r="AUU7" s="1283"/>
      <c r="AUV7" s="766"/>
      <c r="AUW7" s="49"/>
      <c r="AUX7" s="766"/>
      <c r="AUY7" s="131">
        <f>AUV7-AUX7</f>
        <v>0</v>
      </c>
      <c r="AVA7" s="303"/>
      <c r="AVB7" s="1931"/>
      <c r="AVC7" s="765"/>
      <c r="AVD7" s="49"/>
      <c r="AVE7" s="766"/>
      <c r="AVF7" s="131">
        <f>AVC7-AVE7</f>
        <v>0</v>
      </c>
      <c r="AVH7" s="855"/>
      <c r="AVI7" s="1931"/>
      <c r="AVJ7" s="765"/>
      <c r="AVK7" s="49"/>
      <c r="AVL7" s="766"/>
      <c r="AVM7" s="131">
        <f>AVJ7-AVL7</f>
        <v>0</v>
      </c>
      <c r="AVO7" s="320"/>
      <c r="AVP7" s="1283"/>
      <c r="AVQ7" s="766"/>
      <c r="AVR7" s="49"/>
      <c r="AVS7" s="766"/>
      <c r="AVT7" s="131">
        <f>AVQ7-AVS7</f>
        <v>0</v>
      </c>
      <c r="AVV7" s="303"/>
      <c r="AVW7" s="1931"/>
      <c r="AVX7" s="765"/>
      <c r="AVY7" s="49"/>
      <c r="AVZ7" s="766"/>
      <c r="AWA7" s="131">
        <f>AVX7-AVZ7</f>
        <v>0</v>
      </c>
      <c r="AWC7" s="303"/>
      <c r="AWD7" s="1931"/>
      <c r="AWE7" s="765"/>
      <c r="AWF7" s="49"/>
      <c r="AWG7" s="766"/>
      <c r="AWH7" s="131">
        <f>AWE7-AWG7</f>
        <v>0</v>
      </c>
      <c r="AWJ7" s="303"/>
      <c r="AWK7" s="1931"/>
      <c r="AWL7" s="765"/>
      <c r="AWM7" s="49"/>
      <c r="AWN7" s="766"/>
      <c r="AWO7" s="131">
        <f>AWL7-AWN7</f>
        <v>0</v>
      </c>
      <c r="AWQ7" s="399"/>
      <c r="AWR7" s="1931"/>
      <c r="AWS7" s="765"/>
      <c r="AWT7" s="49"/>
      <c r="AWU7" s="766"/>
      <c r="AWV7" s="131">
        <f>AWS7-AWU7</f>
        <v>0</v>
      </c>
      <c r="AWX7" s="424"/>
      <c r="AWY7" s="1931"/>
      <c r="AWZ7" s="765"/>
      <c r="AXA7" s="49"/>
      <c r="AXB7" s="766"/>
      <c r="AXC7" s="131">
        <f>AWZ7-AXB7</f>
        <v>0</v>
      </c>
      <c r="AXE7" s="1329"/>
      <c r="AXF7" s="1931"/>
      <c r="AXG7" s="104"/>
      <c r="AXH7" s="307"/>
      <c r="AXI7" s="766"/>
      <c r="AXJ7" s="131">
        <f>AXG7-AXI7</f>
        <v>0</v>
      </c>
      <c r="AXL7" s="1329"/>
      <c r="AXM7" s="1931"/>
      <c r="AXN7" s="104"/>
      <c r="AXO7" s="49"/>
      <c r="AXP7" s="766"/>
      <c r="AXQ7" s="131">
        <f>AXN7-AXP7</f>
        <v>0</v>
      </c>
      <c r="AXS7" s="1329"/>
      <c r="AXT7" s="1931"/>
      <c r="AXU7" s="104"/>
      <c r="AXV7" s="49"/>
      <c r="AXW7" s="766"/>
      <c r="AXX7" s="131">
        <f>AXU7-AXW7</f>
        <v>0</v>
      </c>
      <c r="AXZ7" s="1329"/>
      <c r="AYA7" s="1931"/>
      <c r="AYB7" s="104"/>
      <c r="AYC7" s="49"/>
      <c r="AYD7" s="766"/>
      <c r="AYE7" s="131">
        <f>AYB7-AYD7</f>
        <v>0</v>
      </c>
      <c r="AYG7" s="1330"/>
      <c r="AYH7" s="1931"/>
      <c r="AYI7" s="104"/>
      <c r="AYJ7" s="49"/>
      <c r="AYK7" s="766"/>
      <c r="AYL7" s="131">
        <f>AYI7-AYK7</f>
        <v>0</v>
      </c>
      <c r="AYN7" s="1330"/>
      <c r="AYO7" s="1931"/>
      <c r="AYP7" s="104"/>
      <c r="AYQ7" s="49"/>
      <c r="AYR7" s="766"/>
      <c r="AYS7" s="131">
        <f>AYP7-AYR7</f>
        <v>0</v>
      </c>
      <c r="AYU7" s="1330"/>
      <c r="AYV7" s="1931"/>
      <c r="AYW7" s="104"/>
      <c r="AYX7" s="424"/>
      <c r="AYY7" s="766"/>
      <c r="AYZ7" s="131">
        <f>AYW7-AYY7</f>
        <v>0</v>
      </c>
      <c r="AZB7" s="1329"/>
      <c r="AZC7" s="1931"/>
      <c r="AZD7" s="104"/>
      <c r="AZE7" s="49"/>
      <c r="AZF7" s="766"/>
      <c r="AZG7" s="131">
        <f>AZD7-AZF7</f>
        <v>0</v>
      </c>
      <c r="AZI7" s="1330"/>
      <c r="AZJ7" s="1931"/>
      <c r="AZK7" s="104"/>
      <c r="AZL7" s="482"/>
      <c r="AZM7" s="766"/>
      <c r="AZN7" s="131">
        <v>0</v>
      </c>
      <c r="AZP7" s="1330"/>
      <c r="AZQ7" s="1931"/>
      <c r="AZR7" s="104"/>
      <c r="AZS7" s="482"/>
      <c r="AZT7" s="766"/>
      <c r="AZU7" s="131">
        <v>0</v>
      </c>
      <c r="AZW7" s="1329"/>
      <c r="AZX7" s="1931"/>
      <c r="AZY7" s="104"/>
      <c r="AZZ7" s="49"/>
      <c r="BAA7" s="766"/>
      <c r="BAB7" s="131">
        <f>AZY7-BAA7</f>
        <v>0</v>
      </c>
      <c r="BAD7" s="1329"/>
      <c r="BAE7" s="1931"/>
      <c r="BAF7" s="104"/>
      <c r="BAG7" s="49"/>
      <c r="BAH7" s="766"/>
      <c r="BAI7" s="131">
        <f>BAF7-BAH7</f>
        <v>0</v>
      </c>
      <c r="BAK7" s="1329"/>
      <c r="BAL7" s="1931"/>
      <c r="BAM7" s="104"/>
      <c r="BAN7" s="49"/>
      <c r="BAO7" s="766"/>
      <c r="BAP7" s="131">
        <f>BAM7-BAO7</f>
        <v>0</v>
      </c>
      <c r="BAR7" s="1329"/>
      <c r="BAS7" s="1931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3"/>
      <c r="C8" s="1895">
        <v>100000</v>
      </c>
      <c r="D8" s="31"/>
      <c r="E8" s="139"/>
      <c r="F8" s="131">
        <f>F7+C8-E8</f>
        <v>100000</v>
      </c>
      <c r="H8" s="404">
        <v>41780</v>
      </c>
      <c r="I8" s="1933"/>
      <c r="J8" s="699">
        <v>20000</v>
      </c>
      <c r="K8" s="31"/>
      <c r="L8" s="139"/>
      <c r="M8" s="131">
        <f>M7+J8-L8</f>
        <v>20000</v>
      </c>
      <c r="O8" s="424">
        <v>41808</v>
      </c>
      <c r="P8" s="1325"/>
      <c r="Q8" s="260">
        <v>15000</v>
      </c>
      <c r="R8" s="424"/>
      <c r="S8" s="139"/>
      <c r="T8" s="131">
        <f>T7+Q8-S8</f>
        <v>15000</v>
      </c>
      <c r="V8" s="320"/>
      <c r="W8" s="1325"/>
      <c r="X8" s="260"/>
      <c r="Y8" s="49"/>
      <c r="Z8" s="139"/>
      <c r="AA8" s="131">
        <f>AA7+X8-Z8</f>
        <v>0</v>
      </c>
      <c r="AC8" s="49">
        <v>41852</v>
      </c>
      <c r="AD8" s="1889" t="s">
        <v>2284</v>
      </c>
      <c r="AE8" s="260">
        <v>0</v>
      </c>
      <c r="AG8" s="388">
        <v>100000</v>
      </c>
      <c r="AH8" s="131">
        <f>AH7+AE8-AG8</f>
        <v>-100000</v>
      </c>
      <c r="AJ8" s="424"/>
      <c r="AK8" s="1325"/>
      <c r="AL8" s="260"/>
      <c r="AM8" s="49"/>
      <c r="AN8" s="139"/>
      <c r="AO8" s="131">
        <f>AO7+AL8-AN8</f>
        <v>0</v>
      </c>
      <c r="AQ8" s="49"/>
      <c r="AR8" s="1325"/>
      <c r="AS8" s="260"/>
      <c r="AT8" s="49"/>
      <c r="AU8" s="139"/>
      <c r="AV8" s="131">
        <f>AV7+AS8-AU8</f>
        <v>0</v>
      </c>
      <c r="AX8" s="49"/>
      <c r="AY8" s="1931"/>
      <c r="AZ8" s="104"/>
      <c r="BA8" s="49"/>
      <c r="BB8" s="139"/>
      <c r="BC8" s="131">
        <f>BC7+AZ8-BB8</f>
        <v>0</v>
      </c>
      <c r="BE8" s="49"/>
      <c r="BF8" s="1931"/>
      <c r="BG8" s="104"/>
      <c r="BH8" s="49"/>
      <c r="BI8" s="139"/>
      <c r="BJ8" s="131">
        <f>BJ7+BG8-BI8</f>
        <v>0</v>
      </c>
      <c r="BL8" s="49"/>
      <c r="BM8" s="1931"/>
      <c r="BN8" s="104"/>
      <c r="BO8" s="49"/>
      <c r="BP8" s="139"/>
      <c r="BQ8" s="131">
        <f>BQ7+BN8-BP8</f>
        <v>0</v>
      </c>
      <c r="BS8" s="31"/>
      <c r="BT8" s="1325"/>
      <c r="BU8" s="139"/>
      <c r="BV8" s="49"/>
      <c r="BW8" s="76"/>
      <c r="BX8" s="131">
        <f>BX7+BU8-BW8</f>
        <v>0</v>
      </c>
      <c r="BZ8" s="31"/>
      <c r="CA8" s="31"/>
      <c r="CB8" s="1933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31"/>
      <c r="CK8" s="377"/>
      <c r="CL8" s="699"/>
      <c r="CM8" s="131">
        <f>CM7+CJ8-CL8</f>
        <v>0</v>
      </c>
      <c r="CO8" s="31"/>
      <c r="CP8" s="1933"/>
      <c r="CQ8" s="22"/>
      <c r="CR8" s="521"/>
      <c r="CS8" s="139"/>
      <c r="CT8" s="131">
        <f>CT7+CQ8-CS8</f>
        <v>0</v>
      </c>
      <c r="CV8" s="320"/>
      <c r="CW8" s="1931"/>
      <c r="CX8" s="139"/>
      <c r="CY8" s="399"/>
      <c r="CZ8" s="260"/>
      <c r="DA8" s="131">
        <f>DA7+CX8-CZ8</f>
        <v>0</v>
      </c>
      <c r="DC8" s="49">
        <v>41753</v>
      </c>
      <c r="DD8" s="1931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5"/>
      <c r="DM8" s="139"/>
      <c r="DN8" s="303"/>
      <c r="DO8" s="139"/>
      <c r="DP8" s="131">
        <f>DP7+DM8-DO8</f>
        <v>0</v>
      </c>
      <c r="DR8" s="424"/>
      <c r="DS8" s="1325"/>
      <c r="DT8" s="260"/>
      <c r="DU8" s="613"/>
      <c r="DV8" s="139"/>
      <c r="DW8" s="131">
        <f>DW7+DT8-DV8</f>
        <v>0</v>
      </c>
      <c r="DY8" s="49"/>
      <c r="DZ8" s="1931"/>
      <c r="EA8" s="104"/>
      <c r="EB8" s="49"/>
      <c r="EC8" s="139"/>
      <c r="ED8" s="131">
        <f>ED7+EA8-EC8</f>
        <v>0</v>
      </c>
      <c r="EE8" s="303"/>
      <c r="EF8" s="424">
        <v>41628</v>
      </c>
      <c r="EG8" s="1931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3"/>
      <c r="EO8" s="22"/>
      <c r="EP8" s="31"/>
      <c r="EQ8" s="76"/>
      <c r="ER8" s="131">
        <f>ER7+EO8-EQ8</f>
        <v>0</v>
      </c>
      <c r="ET8" s="321"/>
      <c r="EU8" s="1933"/>
      <c r="EV8" s="22"/>
      <c r="EW8" s="307"/>
      <c r="EX8" s="388"/>
      <c r="EY8" s="131">
        <f>EY7+EV8-EX8</f>
        <v>0</v>
      </c>
      <c r="FA8" s="320"/>
      <c r="FB8" s="1931"/>
      <c r="FC8" s="104"/>
      <c r="FD8" s="49"/>
      <c r="FE8" s="139"/>
      <c r="FF8" s="131">
        <f>FF7+FC8-FE8</f>
        <v>0</v>
      </c>
      <c r="FH8" s="570"/>
      <c r="FI8" s="1931"/>
      <c r="FJ8" s="104"/>
      <c r="FK8" s="49"/>
      <c r="FL8" s="139"/>
      <c r="FM8" s="131">
        <f>FM7+FJ8-FL8</f>
        <v>0</v>
      </c>
      <c r="FO8" s="31"/>
      <c r="FP8" s="1933"/>
      <c r="FQ8" s="22"/>
      <c r="FR8" s="49"/>
      <c r="FS8" s="139"/>
      <c r="FT8" s="131">
        <f>FT7+FQ8-FS8</f>
        <v>0</v>
      </c>
      <c r="FV8" s="424">
        <v>39663</v>
      </c>
      <c r="FW8" s="1931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31"/>
      <c r="GE8" s="104"/>
      <c r="GF8" s="49"/>
      <c r="GG8" s="139"/>
      <c r="GH8" s="131">
        <f>GH7+GE8-GG8</f>
        <v>0</v>
      </c>
      <c r="GJ8" s="97"/>
      <c r="GK8" s="1932"/>
      <c r="GL8" s="139"/>
      <c r="GM8" s="97"/>
      <c r="GN8" s="139"/>
      <c r="GO8" s="131">
        <f>GO7+GL8-GN8</f>
        <v>0</v>
      </c>
      <c r="GQ8" s="97"/>
      <c r="GR8" s="1932"/>
      <c r="GS8" s="139"/>
      <c r="GT8" s="97"/>
      <c r="GU8" s="139"/>
      <c r="GV8" s="131">
        <f>GV7+GS8-GU8</f>
        <v>0</v>
      </c>
      <c r="GX8" s="97">
        <v>41758</v>
      </c>
      <c r="GY8" s="1932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2"/>
      <c r="HG8" s="139"/>
      <c r="HH8" s="97"/>
      <c r="HI8" s="139"/>
      <c r="HJ8" s="131">
        <f>HJ7+HG8-HI8</f>
        <v>0</v>
      </c>
      <c r="HL8" s="31"/>
      <c r="HM8" s="1933"/>
      <c r="HN8" s="104"/>
      <c r="HO8" s="49"/>
      <c r="HP8" s="139"/>
      <c r="HQ8" s="131">
        <f>HQ7+HN8-HP8</f>
        <v>0</v>
      </c>
      <c r="HS8" s="49"/>
      <c r="HT8" s="1931"/>
      <c r="HU8" s="104"/>
      <c r="HV8" s="49"/>
      <c r="HW8" s="139"/>
      <c r="HX8" s="131">
        <f>HX7+HU8-HW8</f>
        <v>0</v>
      </c>
      <c r="HZ8" s="546">
        <v>40879</v>
      </c>
      <c r="IA8" s="1933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5"/>
      <c r="II8" s="139"/>
      <c r="IJ8" s="380"/>
      <c r="IK8" s="139"/>
      <c r="IL8" s="131">
        <f>IL7+II8-IK8</f>
        <v>0</v>
      </c>
      <c r="IN8" s="49"/>
      <c r="IO8" s="1931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3"/>
      <c r="JD8" s="22"/>
      <c r="JE8" s="31"/>
      <c r="JF8" s="76"/>
      <c r="JG8" s="131">
        <f>JG7+JD8-JF8</f>
        <v>0</v>
      </c>
      <c r="JI8" s="49"/>
      <c r="JJ8" s="1931"/>
      <c r="JK8" s="104"/>
      <c r="JL8" s="49"/>
      <c r="JM8" s="139"/>
      <c r="JN8" s="131">
        <f>JN7+JK8-JM8</f>
        <v>0</v>
      </c>
      <c r="JP8" s="49"/>
      <c r="JQ8" s="1931"/>
      <c r="JR8" s="104"/>
      <c r="JS8" s="49"/>
      <c r="JT8" s="139"/>
      <c r="JU8" s="131">
        <f>JU7+JR8-JT8</f>
        <v>0</v>
      </c>
      <c r="JW8" s="49"/>
      <c r="JX8" s="1931"/>
      <c r="JY8" s="104"/>
      <c r="JZ8" s="382"/>
      <c r="KA8" s="139"/>
      <c r="KB8" s="131">
        <f>KB7+JY8-KA8</f>
        <v>0</v>
      </c>
      <c r="KD8" s="49"/>
      <c r="KE8" s="1931"/>
      <c r="KF8" s="104"/>
      <c r="KG8" s="614"/>
      <c r="KH8" s="139"/>
      <c r="KI8" s="131">
        <f>KI7+KF8-KH8</f>
        <v>0</v>
      </c>
      <c r="KK8" s="49"/>
      <c r="KL8" s="1931"/>
      <c r="KM8" s="104"/>
      <c r="KN8" s="614"/>
      <c r="KO8" s="139"/>
      <c r="KP8" s="131">
        <f>KP7+KM8-KO8</f>
        <v>0</v>
      </c>
      <c r="KR8" s="404"/>
      <c r="KS8" s="1933"/>
      <c r="KT8" s="22"/>
      <c r="KU8" s="560"/>
      <c r="KV8" s="139"/>
      <c r="KW8" s="131">
        <f>KW7+KT8-KV8</f>
        <v>0</v>
      </c>
      <c r="KY8" s="31"/>
      <c r="KZ8" s="1933"/>
      <c r="LA8" s="22"/>
      <c r="LB8" s="382"/>
      <c r="LC8" s="139"/>
      <c r="LD8" s="131">
        <f>LD7+LA8-LC8</f>
        <v>0</v>
      </c>
      <c r="LF8" s="49"/>
      <c r="LG8" s="1931"/>
      <c r="LH8" s="104"/>
      <c r="LI8" s="49"/>
      <c r="LJ8" s="139"/>
      <c r="LK8" s="131">
        <f>LK7+LH8-LJ8</f>
        <v>0</v>
      </c>
      <c r="LM8" s="404"/>
      <c r="LN8" s="1933"/>
      <c r="LO8" s="22"/>
      <c r="LP8" s="49"/>
      <c r="LQ8" s="139"/>
      <c r="LR8" s="131">
        <f t="shared" ref="LR8:LR44" si="0">LR7+LO8-LQ8</f>
        <v>0</v>
      </c>
      <c r="LT8" s="424"/>
      <c r="LU8" s="1931"/>
      <c r="LV8" s="104"/>
      <c r="LW8" s="307"/>
      <c r="LX8" s="139"/>
      <c r="LY8" s="131">
        <f>LY7+LV8-LX8</f>
        <v>0</v>
      </c>
      <c r="MA8" s="424"/>
      <c r="MB8" s="1931"/>
      <c r="MC8" s="260"/>
      <c r="MD8" s="49"/>
      <c r="ME8" s="139"/>
      <c r="MF8" s="131">
        <f>MF7+MC8-ME8</f>
        <v>0</v>
      </c>
      <c r="MH8" s="424"/>
      <c r="MI8" s="1325"/>
      <c r="MJ8" s="260"/>
      <c r="MK8" s="49"/>
      <c r="ML8" s="139"/>
      <c r="MM8" s="131">
        <f>MM7+MJ8-ML8</f>
        <v>0</v>
      </c>
      <c r="MO8" s="31"/>
      <c r="MP8" s="1933"/>
      <c r="MQ8" s="22"/>
      <c r="MR8" s="49"/>
      <c r="MS8" s="139"/>
      <c r="MT8" s="131">
        <f>MT7+MQ8-MS8</f>
        <v>0</v>
      </c>
      <c r="MV8" s="401">
        <v>40347</v>
      </c>
      <c r="MW8" s="1933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3"/>
      <c r="NE8" s="699"/>
      <c r="NF8" s="49"/>
      <c r="NG8" s="76"/>
      <c r="NH8" s="131">
        <f>NH7+NE8-NG8</f>
        <v>0</v>
      </c>
      <c r="NJ8" s="31"/>
      <c r="NK8" s="1933"/>
      <c r="NL8" s="699"/>
      <c r="NM8" s="49"/>
      <c r="NN8" s="76"/>
      <c r="NO8" s="131">
        <f>NO7+NL8-NN8</f>
        <v>0</v>
      </c>
      <c r="NQ8" s="424"/>
      <c r="NR8" s="1932"/>
      <c r="NS8" s="139"/>
      <c r="NT8" s="424"/>
      <c r="NU8" s="139"/>
      <c r="NV8" s="131">
        <f>NV7+NS8-NU8</f>
        <v>0</v>
      </c>
      <c r="NX8" s="49"/>
      <c r="NY8" s="1931"/>
      <c r="NZ8" s="104"/>
      <c r="OA8" s="49"/>
      <c r="OB8" s="139"/>
      <c r="OC8" s="131">
        <f>OC7+NZ8-OB8</f>
        <v>0</v>
      </c>
      <c r="OE8" s="49"/>
      <c r="OF8" s="1931"/>
      <c r="OG8" s="104"/>
      <c r="OH8" s="49"/>
      <c r="OI8" s="139"/>
      <c r="OJ8" s="131">
        <f>OJ7+OG8-OI8</f>
        <v>0</v>
      </c>
      <c r="OL8" s="49"/>
      <c r="OM8" s="1931"/>
      <c r="ON8" s="104"/>
      <c r="OO8" s="49"/>
      <c r="OP8" s="139"/>
      <c r="OQ8" s="131">
        <f>OQ7+ON8-OP8</f>
        <v>0</v>
      </c>
      <c r="OS8" s="31"/>
      <c r="OT8" s="1933"/>
      <c r="OU8" s="22"/>
      <c r="OV8" s="49"/>
      <c r="OW8" s="139"/>
      <c r="OX8" s="131">
        <f>OX7+OU8-OW8</f>
        <v>0</v>
      </c>
      <c r="OZ8" s="49"/>
      <c r="PA8" s="1931"/>
      <c r="PB8" s="104"/>
      <c r="PC8" s="49"/>
      <c r="PD8" s="139"/>
      <c r="PE8" s="131">
        <f>PE7+PB8-PD8</f>
        <v>0</v>
      </c>
      <c r="PG8" s="49"/>
      <c r="PH8" s="1931"/>
      <c r="PI8" s="104"/>
      <c r="PJ8" s="49"/>
      <c r="PK8" s="139"/>
      <c r="PL8" s="131">
        <f>PL7+PI8-PK8</f>
        <v>0</v>
      </c>
      <c r="PN8" s="49"/>
      <c r="PO8" s="1931"/>
      <c r="PP8" s="104"/>
      <c r="PQ8" s="49"/>
      <c r="PR8" s="139"/>
      <c r="PS8" s="131">
        <f>PS7+PP8-PR8</f>
        <v>0</v>
      </c>
      <c r="PU8" s="31">
        <v>41748</v>
      </c>
      <c r="PV8" s="1933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1"/>
      <c r="QD8" s="104"/>
      <c r="QE8" s="49"/>
      <c r="QF8" s="139"/>
      <c r="QG8" s="131">
        <f>QG7+QD8-QF8</f>
        <v>0</v>
      </c>
      <c r="QI8" s="424"/>
      <c r="QJ8" s="1931"/>
      <c r="QK8" s="104"/>
      <c r="QL8" s="49"/>
      <c r="QM8" s="139"/>
      <c r="QN8" s="131">
        <f>QN7+QK8-QM8</f>
        <v>0</v>
      </c>
      <c r="QP8" s="424">
        <v>40463</v>
      </c>
      <c r="QQ8" s="1931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2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32" t="s">
        <v>2237</v>
      </c>
      <c r="RT8" s="260">
        <v>11123</v>
      </c>
      <c r="RU8" s="344"/>
      <c r="RV8" s="139"/>
      <c r="RW8" s="131">
        <f>RW7+RT8-RV8</f>
        <v>11123</v>
      </c>
      <c r="RY8" s="1333" t="s">
        <v>239</v>
      </c>
      <c r="RZ8" s="1931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1"/>
      <c r="SH8" s="104"/>
      <c r="SI8" s="49"/>
      <c r="SJ8" s="139"/>
      <c r="SK8" s="131">
        <f>SK7+SH8-SJ8</f>
        <v>0</v>
      </c>
      <c r="SM8" s="424"/>
      <c r="SN8" s="1334"/>
      <c r="SO8" s="104"/>
      <c r="SP8" s="49"/>
      <c r="SQ8" s="139"/>
      <c r="SR8" s="131">
        <f>SR7+SO8-SQ8</f>
        <v>0</v>
      </c>
      <c r="ST8" s="303"/>
      <c r="SU8" s="1931"/>
      <c r="SV8" s="260"/>
      <c r="SW8" s="49"/>
      <c r="SX8" s="139"/>
      <c r="SY8" s="131">
        <f>SY7+SV8-SX8</f>
        <v>0</v>
      </c>
      <c r="TA8" s="404"/>
      <c r="TB8" s="1933"/>
      <c r="TC8" s="22"/>
      <c r="TD8" s="49"/>
      <c r="TE8" s="139"/>
      <c r="TF8" s="131">
        <f>TF7+TC8-TE8</f>
        <v>0</v>
      </c>
      <c r="TH8" s="1335" t="s">
        <v>231</v>
      </c>
      <c r="TI8" s="1931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31"/>
      <c r="TQ8" s="260"/>
      <c r="TR8" s="49"/>
      <c r="TS8" s="139"/>
      <c r="TT8" s="131">
        <f>TT7+TQ8-TS8</f>
        <v>0</v>
      </c>
      <c r="TV8" s="424"/>
      <c r="TW8" s="1931"/>
      <c r="TX8" s="104"/>
      <c r="TY8" s="49"/>
      <c r="TZ8" s="139"/>
      <c r="UA8" s="131">
        <f>UA7+TX8-TZ8</f>
        <v>0</v>
      </c>
      <c r="UC8" s="404"/>
      <c r="UD8" s="1933"/>
      <c r="UE8" s="22"/>
      <c r="UF8" s="49"/>
      <c r="UG8" s="139"/>
      <c r="UH8" s="131">
        <f>UH7+UE8-UG8</f>
        <v>0</v>
      </c>
      <c r="UJ8" s="404"/>
      <c r="UK8" s="1933"/>
      <c r="UL8" s="22"/>
      <c r="UM8" s="49"/>
      <c r="UN8" s="139"/>
      <c r="UO8" s="131">
        <f>UO7+UL8-UN8</f>
        <v>0</v>
      </c>
      <c r="UQ8" s="424"/>
      <c r="UR8" s="1931"/>
      <c r="US8" s="104"/>
      <c r="UT8" s="49"/>
      <c r="UU8" s="139"/>
      <c r="UV8" s="131">
        <f>UV7+US8-UU8</f>
        <v>0</v>
      </c>
      <c r="UX8" s="424">
        <v>41337</v>
      </c>
      <c r="UY8" s="1931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3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1"/>
      <c r="VN8" s="104"/>
      <c r="VO8" s="49"/>
      <c r="VP8" s="139"/>
      <c r="VQ8" s="131">
        <f>VQ7+VN8-VP8</f>
        <v>0</v>
      </c>
      <c r="VS8" s="49"/>
      <c r="VT8" s="1931"/>
      <c r="VU8" s="104"/>
      <c r="VV8" s="560"/>
      <c r="VW8" s="139"/>
      <c r="VX8" s="131">
        <f>VX7+VU8-VW8</f>
        <v>0</v>
      </c>
      <c r="VZ8" s="546">
        <v>40854</v>
      </c>
      <c r="WA8" s="1931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1"/>
      <c r="WI8" s="104"/>
      <c r="WJ8" s="49"/>
      <c r="WK8" s="139"/>
      <c r="WL8" s="131">
        <f>WL7+WI8-WK8</f>
        <v>0</v>
      </c>
      <c r="WN8" s="49"/>
      <c r="WO8" s="1931"/>
      <c r="WP8" s="104"/>
      <c r="WQ8" s="49"/>
      <c r="WR8" s="139"/>
      <c r="WS8" s="131">
        <f>WS7+WP8-WR8</f>
        <v>0</v>
      </c>
      <c r="WU8" s="49"/>
      <c r="WV8" s="1931"/>
      <c r="WW8" s="104"/>
      <c r="WX8" s="49"/>
      <c r="WY8" s="139"/>
      <c r="WZ8" s="131">
        <f>WZ7+WW8-WY8</f>
        <v>0</v>
      </c>
      <c r="XB8" s="49"/>
      <c r="XC8" s="1931"/>
      <c r="XD8" s="104"/>
      <c r="XE8" s="49"/>
      <c r="XF8" s="139"/>
      <c r="XG8" s="131">
        <f>XG7+XD8-XF8</f>
        <v>0</v>
      </c>
      <c r="XI8" s="31"/>
      <c r="XJ8" s="1933"/>
      <c r="XK8" s="22"/>
      <c r="XL8" s="49"/>
      <c r="XM8" s="139"/>
      <c r="XN8" s="131">
        <f>XN7+XK8-XM8</f>
        <v>0</v>
      </c>
      <c r="XP8" s="404"/>
      <c r="XQ8" s="1933"/>
      <c r="XR8" s="22"/>
      <c r="XS8" s="49"/>
      <c r="XT8" s="139"/>
      <c r="XU8" s="131">
        <f>XU7+XR8-XT8</f>
        <v>0</v>
      </c>
      <c r="XW8" s="31"/>
      <c r="XX8" s="1933"/>
      <c r="XY8" s="22"/>
      <c r="XZ8" s="49"/>
      <c r="YA8" s="139"/>
      <c r="YB8" s="131">
        <f>YB7+XY8-YA8</f>
        <v>0</v>
      </c>
      <c r="YD8" s="49"/>
      <c r="YE8" s="1931"/>
      <c r="YF8" s="104"/>
      <c r="YG8" s="49"/>
      <c r="YH8" s="139"/>
      <c r="YI8" s="131">
        <f>YI7+YF8-YH8</f>
        <v>0</v>
      </c>
      <c r="YK8" s="31"/>
      <c r="YL8" s="1933"/>
      <c r="YM8" s="104"/>
      <c r="YN8" s="49"/>
      <c r="YO8" s="139"/>
      <c r="YP8" s="131">
        <f>YP7+YM8-YO8</f>
        <v>0</v>
      </c>
      <c r="YR8" s="49"/>
      <c r="YS8" s="1931"/>
      <c r="YT8" s="260"/>
      <c r="YU8" s="49"/>
      <c r="YV8" s="139"/>
      <c r="YW8" s="131">
        <f>YW7+YT8-YV8</f>
        <v>0</v>
      </c>
      <c r="YY8" s="49"/>
      <c r="YZ8" s="1931"/>
      <c r="ZA8" s="104"/>
      <c r="ZB8" s="49"/>
      <c r="ZC8" s="139"/>
      <c r="ZD8" s="131">
        <f>ZD7+ZA8-ZC8</f>
        <v>0</v>
      </c>
      <c r="ZF8" s="49"/>
      <c r="ZG8" s="1931"/>
      <c r="ZH8" s="104"/>
      <c r="ZI8" s="49"/>
      <c r="ZJ8" s="139"/>
      <c r="ZK8" s="131">
        <f>ZK7+ZH8-ZJ8</f>
        <v>0</v>
      </c>
      <c r="ZM8" s="31"/>
      <c r="ZN8" s="1933"/>
      <c r="ZO8" s="22"/>
      <c r="ZP8" s="49"/>
      <c r="ZQ8" s="139"/>
      <c r="ZR8" s="131">
        <f>ZR7+ZO8-ZQ8</f>
        <v>0</v>
      </c>
      <c r="ZT8" s="479">
        <v>40206</v>
      </c>
      <c r="ZU8" s="1933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3"/>
      <c r="AAC8" s="22"/>
      <c r="AAD8" s="31"/>
      <c r="AAE8" s="76"/>
      <c r="AAF8" s="131">
        <f>AAF7+AAC8-AAE8</f>
        <v>0</v>
      </c>
      <c r="AAH8" s="31"/>
      <c r="AAI8" s="1933"/>
      <c r="AAJ8" s="22"/>
      <c r="AAK8" s="31"/>
      <c r="AAL8" s="76"/>
      <c r="AAM8" s="131">
        <f>AAM7+AAJ8-AAL8</f>
        <v>0</v>
      </c>
      <c r="AAO8" s="49"/>
      <c r="AAP8" s="1931"/>
      <c r="AAQ8" s="104"/>
      <c r="AAR8" s="49"/>
      <c r="AAS8" s="139"/>
      <c r="AAT8" s="131">
        <f>AAT7+AAQ8-AAS8</f>
        <v>0</v>
      </c>
      <c r="AAV8" s="424"/>
      <c r="AAW8" s="1931"/>
      <c r="AAX8" s="104"/>
      <c r="AAY8" s="49"/>
      <c r="AAZ8" s="139"/>
      <c r="ABA8" s="131">
        <f>ABA7+AAX8-AAZ8</f>
        <v>0</v>
      </c>
      <c r="ABC8" s="424">
        <v>41758</v>
      </c>
      <c r="ABD8" s="1931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31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3"/>
      <c r="ABS8" s="22"/>
      <c r="ABT8" s="382"/>
      <c r="ABU8" s="139"/>
      <c r="ABV8" s="131">
        <f>ABV7+ABS8-ABU8</f>
        <v>0</v>
      </c>
      <c r="ABX8" s="31"/>
      <c r="ABY8" s="1933"/>
      <c r="ABZ8" s="22"/>
      <c r="ACA8" s="49"/>
      <c r="ACB8" s="139"/>
      <c r="ACC8" s="131">
        <f>ACC7+ABZ8-ACB8</f>
        <v>0</v>
      </c>
      <c r="ACE8" s="320"/>
      <c r="ACF8" s="1931"/>
      <c r="ACG8" s="104"/>
      <c r="ACH8" s="424"/>
      <c r="ACI8" s="139"/>
      <c r="ACJ8" s="131">
        <f>ACJ7+ACG8-ACI8</f>
        <v>0</v>
      </c>
      <c r="ACL8" s="320"/>
      <c r="ACM8" s="1931"/>
      <c r="ACN8" s="104"/>
      <c r="ACO8" s="320"/>
      <c r="ACP8" s="139"/>
      <c r="ACQ8" s="131">
        <f>ACQ7+ACN8-ACP8</f>
        <v>0</v>
      </c>
      <c r="ACS8" s="31"/>
      <c r="ACT8" s="1933"/>
      <c r="ACU8" s="22"/>
      <c r="ACV8" s="49"/>
      <c r="ACW8" s="139"/>
      <c r="ACX8" s="131">
        <f t="shared" ref="ACX8:ACX44" si="1">ACX7+ACU8-ACW8</f>
        <v>0</v>
      </c>
      <c r="ACZ8" s="404"/>
      <c r="ADA8" s="1933"/>
      <c r="ADB8" s="22"/>
      <c r="ADC8" s="424"/>
      <c r="ADD8" s="139"/>
      <c r="ADE8" s="131">
        <f>ADE7+ADB8-ADD8</f>
        <v>0</v>
      </c>
      <c r="ADG8" s="424"/>
      <c r="ADH8" s="1931"/>
      <c r="ADI8" s="104"/>
      <c r="ADJ8" s="320"/>
      <c r="ADK8" s="139"/>
      <c r="ADL8" s="131">
        <f>ADL7+ADI8-ADK8</f>
        <v>0</v>
      </c>
      <c r="ADN8" s="49"/>
      <c r="ADO8" s="1931"/>
      <c r="ADP8" s="104"/>
      <c r="ADQ8" s="49"/>
      <c r="ADR8" s="139"/>
      <c r="ADS8" s="131">
        <f>ADS7+ADP8-ADR8</f>
        <v>0</v>
      </c>
      <c r="ADU8" s="321"/>
      <c r="ADV8" s="1325"/>
      <c r="ADW8" s="773"/>
      <c r="ADX8" s="424"/>
      <c r="ADY8" s="139"/>
      <c r="ADZ8" s="131">
        <f>ADZ7+ADW8-ADY8</f>
        <v>0</v>
      </c>
      <c r="AEB8" s="396">
        <v>40012</v>
      </c>
      <c r="AEC8" s="1934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32" t="s">
        <v>2188</v>
      </c>
      <c r="AEK8" s="139">
        <v>3380</v>
      </c>
      <c r="AEL8" s="49"/>
      <c r="AEM8" s="1336"/>
      <c r="AEN8" s="131">
        <f>AEN7+AEK8-AEM8</f>
        <v>3380</v>
      </c>
      <c r="AEP8" s="424"/>
      <c r="AEQ8" s="1932"/>
      <c r="AER8" s="139"/>
      <c r="AES8" s="424"/>
      <c r="AET8" s="139"/>
      <c r="AEU8" s="131">
        <f>AEU7+AER8-AET8</f>
        <v>0</v>
      </c>
      <c r="AEW8" s="49"/>
      <c r="AEX8" s="1931"/>
      <c r="AEY8" s="104"/>
      <c r="AEZ8" s="49"/>
      <c r="AFA8" s="139"/>
      <c r="AFB8" s="131">
        <f>AFB7+AEY8-AFA8</f>
        <v>0</v>
      </c>
      <c r="AFD8" s="31" t="s">
        <v>405</v>
      </c>
      <c r="AFE8" s="1933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3"/>
      <c r="AFM8" s="22"/>
      <c r="AFN8" s="49"/>
      <c r="AFO8" s="139"/>
      <c r="AFP8" s="131">
        <f>AFP7+AFM8-AFO8</f>
        <v>0</v>
      </c>
      <c r="AFR8" s="424"/>
      <c r="AFS8" s="1931"/>
      <c r="AFT8" s="104"/>
      <c r="AFU8" s="49"/>
      <c r="AFV8" s="139"/>
      <c r="AFW8" s="131">
        <f>AFW7+AFT8-AFV8</f>
        <v>0</v>
      </c>
      <c r="AFY8" s="31"/>
      <c r="AFZ8" s="1933"/>
      <c r="AGA8" s="22"/>
      <c r="AGB8" s="31"/>
      <c r="AGC8" s="76"/>
      <c r="AGD8" s="131">
        <f>AGD7+AGA8-AGC8</f>
        <v>0</v>
      </c>
      <c r="AGF8" s="31"/>
      <c r="AGG8" s="1933"/>
      <c r="AGH8" s="104"/>
      <c r="AGI8" s="49"/>
      <c r="AGJ8" s="139"/>
      <c r="AGK8" s="131">
        <f>AGK7+AGH8-AGJ8</f>
        <v>0</v>
      </c>
      <c r="AGM8" s="31"/>
      <c r="AGN8" s="1931"/>
      <c r="AGO8" s="693"/>
      <c r="AGP8" s="31"/>
      <c r="AGQ8" s="76"/>
      <c r="AGR8" s="131">
        <f>AGR7+AGO8-AGQ8</f>
        <v>0</v>
      </c>
      <c r="AGT8" s="49"/>
      <c r="AGU8" s="1931"/>
      <c r="AGV8" s="693"/>
      <c r="AGW8" s="49"/>
      <c r="AGX8" s="139"/>
      <c r="AGY8" s="131">
        <f>AGY7+AGV8-AGX8</f>
        <v>0</v>
      </c>
      <c r="AHA8" s="49"/>
      <c r="AHB8" s="1325"/>
      <c r="AHC8" s="349"/>
      <c r="AHD8" s="49"/>
      <c r="AHE8" s="139"/>
      <c r="AHF8" s="131">
        <f>AHF7+AHC8-AHE8</f>
        <v>0</v>
      </c>
      <c r="AHH8" s="402">
        <v>39893</v>
      </c>
      <c r="AHI8" s="1931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31"/>
      <c r="AHQ8" s="104"/>
      <c r="AHR8" s="49"/>
      <c r="AHS8" s="139"/>
      <c r="AHT8" s="131">
        <f>AHT7+AHQ8-AHS8</f>
        <v>0</v>
      </c>
      <c r="AHV8" s="49"/>
      <c r="AHW8" s="1931"/>
      <c r="AHX8" s="104"/>
      <c r="AHY8" s="49"/>
      <c r="AHZ8" s="139"/>
      <c r="AIA8" s="131">
        <f>AIA7+AHX8-AHZ8</f>
        <v>0</v>
      </c>
      <c r="AIC8" s="424"/>
      <c r="AID8" s="1931"/>
      <c r="AIE8" s="104"/>
      <c r="AIF8" s="49"/>
      <c r="AIG8" s="139"/>
      <c r="AIH8" s="131">
        <f>AIH7+AIE8-AIG8</f>
        <v>0</v>
      </c>
      <c r="AIJ8" s="321"/>
      <c r="AIK8" s="1931"/>
      <c r="AIL8" s="104"/>
      <c r="AIM8" s="49"/>
      <c r="AIN8" s="139"/>
      <c r="AIO8" s="131">
        <f>AIO7+AIL8-AIN8</f>
        <v>0</v>
      </c>
      <c r="AIQ8" s="424"/>
      <c r="AIR8" s="1931"/>
      <c r="AIS8" s="260"/>
      <c r="AIT8" s="49"/>
      <c r="AIU8" s="260"/>
      <c r="AIV8" s="131">
        <f>AIV7+AIS8-AIU8</f>
        <v>0</v>
      </c>
      <c r="AIX8" s="49"/>
      <c r="AIY8" s="1931"/>
      <c r="AIZ8" s="104"/>
      <c r="AJA8" s="49"/>
      <c r="AJB8" s="139"/>
      <c r="AJC8" s="131">
        <f>AJC7+AIZ8-AJB8</f>
        <v>0</v>
      </c>
      <c r="AJE8" s="49"/>
      <c r="AJF8" s="1325"/>
      <c r="AJG8" s="139"/>
      <c r="AJH8" s="49"/>
      <c r="AJI8" s="139"/>
      <c r="AJJ8" s="131">
        <f>AJJ7+AJG8-AJI8</f>
        <v>0</v>
      </c>
      <c r="AJL8" s="49"/>
      <c r="AJM8" s="1931"/>
      <c r="AJN8" s="104"/>
      <c r="AJO8" s="49"/>
      <c r="AJP8" s="139"/>
      <c r="AJQ8" s="131">
        <f>AJQ7+AJN8-AJP8</f>
        <v>0</v>
      </c>
      <c r="AJS8" s="49"/>
      <c r="AJT8" s="1931"/>
      <c r="AJU8" s="104"/>
      <c r="AJV8" s="49"/>
      <c r="AJW8" s="139"/>
      <c r="AJX8" s="131">
        <f>AJX7+AJU8-AJW8</f>
        <v>0</v>
      </c>
      <c r="AJZ8" s="49"/>
      <c r="AKA8" s="1931"/>
      <c r="AKB8" s="104"/>
      <c r="AKC8" s="49"/>
      <c r="AKD8" s="139"/>
      <c r="AKE8" s="131">
        <f>AKE7+AKB8-AKD8</f>
        <v>0</v>
      </c>
      <c r="AKG8" s="49"/>
      <c r="AKH8" s="1931"/>
      <c r="AKI8" s="104"/>
      <c r="AKJ8" s="49"/>
      <c r="AKK8" s="139"/>
      <c r="AKL8" s="131">
        <f>AKL7+AKI8-AKK8</f>
        <v>0</v>
      </c>
      <c r="AKN8" s="49"/>
      <c r="AKO8" s="1931"/>
      <c r="AKP8" s="104"/>
      <c r="AKQ8" s="307"/>
      <c r="AKR8" s="139"/>
      <c r="AKS8" s="131">
        <f>AKS7+AKP8-AKR8</f>
        <v>0</v>
      </c>
      <c r="AKU8" s="49"/>
      <c r="AKV8" s="1931"/>
      <c r="AKW8" s="104"/>
      <c r="AKX8" s="307"/>
      <c r="AKY8" s="139"/>
      <c r="AKZ8" s="131">
        <f t="shared" ref="AKZ8:AKZ44" si="2">AKZ7+AKW8-AKY8</f>
        <v>0</v>
      </c>
      <c r="ALB8" s="31"/>
      <c r="ALC8" s="1933"/>
      <c r="ALD8" s="22"/>
      <c r="ALE8" s="307"/>
      <c r="ALF8" s="139"/>
      <c r="ALG8" s="131">
        <f>ALG7+ALD8-ALF8</f>
        <v>0</v>
      </c>
      <c r="ALI8" s="49"/>
      <c r="ALJ8" s="1325"/>
      <c r="ALK8" s="389"/>
      <c r="ALL8" s="307"/>
      <c r="ALM8" s="139"/>
      <c r="ALN8" s="131">
        <f>ALN7+ALK8-ALM8</f>
        <v>0</v>
      </c>
      <c r="ALP8" s="49"/>
      <c r="ALQ8" s="1325"/>
      <c r="ALR8" s="389"/>
      <c r="ALS8" s="307"/>
      <c r="ALT8" s="139"/>
      <c r="ALU8" s="131">
        <f>ALU7+ALR8-ALT8</f>
        <v>0</v>
      </c>
      <c r="ALW8" s="49"/>
      <c r="ALX8" s="1325"/>
      <c r="ALY8" s="389"/>
      <c r="ALZ8" s="307"/>
      <c r="AMA8" s="139"/>
      <c r="AMB8" s="131">
        <f>AMB7+ALY8-AMA8</f>
        <v>0</v>
      </c>
      <c r="AMD8" s="404"/>
      <c r="AME8" s="1933"/>
      <c r="AMF8" s="22"/>
      <c r="AMG8" s="481"/>
      <c r="AMH8" s="139"/>
      <c r="AMI8" s="131">
        <f>AMI7+AMF8-AMH8</f>
        <v>0</v>
      </c>
      <c r="AMK8" s="49"/>
      <c r="AML8" s="1931"/>
      <c r="AMM8" s="104"/>
      <c r="AMN8" s="49"/>
      <c r="AMO8" s="139"/>
      <c r="AMP8" s="131">
        <f>AMP7+AMM8-AMO8</f>
        <v>0</v>
      </c>
      <c r="AMR8" s="31"/>
      <c r="AMS8" s="1325"/>
      <c r="AMT8" s="139"/>
      <c r="AMU8" s="31"/>
      <c r="AMV8" s="76"/>
      <c r="AMW8" s="131">
        <f t="shared" ref="AMW8:AMW44" si="3">AMW7+AMT8-AMV8</f>
        <v>0</v>
      </c>
      <c r="AMY8" s="424"/>
      <c r="AMZ8" s="1931"/>
      <c r="ANA8" s="104"/>
      <c r="ANB8" s="320"/>
      <c r="ANC8" s="139"/>
      <c r="AND8" s="131">
        <f>AND7+ANA8-ANC8</f>
        <v>0</v>
      </c>
      <c r="ANF8" s="320"/>
      <c r="ANG8" s="1931"/>
      <c r="ANH8" s="104"/>
      <c r="ANI8" s="544"/>
      <c r="ANJ8" s="139"/>
      <c r="ANK8" s="131">
        <f>ANK7+ANH8-ANJ8</f>
        <v>0</v>
      </c>
      <c r="ANM8" s="31"/>
      <c r="ANN8" s="1933"/>
      <c r="ANO8" s="22"/>
      <c r="ANP8" s="49"/>
      <c r="ANQ8" s="139"/>
      <c r="ANR8" s="131">
        <f>ANR7+ANO8-ANQ8</f>
        <v>0</v>
      </c>
      <c r="ANT8" s="31"/>
      <c r="ANU8" s="1933"/>
      <c r="ANV8" s="22"/>
      <c r="ANW8" s="49"/>
      <c r="ANX8" s="139"/>
      <c r="ANY8" s="131">
        <f>ANY7+ANV8-ANX8</f>
        <v>0</v>
      </c>
      <c r="AOA8" s="49"/>
      <c r="AOB8" s="1931"/>
      <c r="AOC8" s="104"/>
      <c r="AOD8" s="49"/>
      <c r="AOE8" s="139"/>
      <c r="AOF8" s="131">
        <f>AOF7+AOC8-AOE8</f>
        <v>0</v>
      </c>
      <c r="AOH8" s="320"/>
      <c r="AOI8" s="1931"/>
      <c r="AOJ8" s="104"/>
      <c r="AOK8" s="567"/>
      <c r="AOL8" s="139"/>
      <c r="AOM8" s="131">
        <f>AOM7+AOJ8-AOL8</f>
        <v>0</v>
      </c>
      <c r="AOO8" s="546">
        <v>40714</v>
      </c>
      <c r="AOP8" s="1931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31"/>
      <c r="AOX8" s="104"/>
      <c r="AOY8" s="49"/>
      <c r="AOZ8" s="139"/>
      <c r="APA8" s="131">
        <f>APA7+AOX8-AOZ8</f>
        <v>0</v>
      </c>
      <c r="APC8" s="320"/>
      <c r="APD8" s="1931"/>
      <c r="APE8" s="104"/>
      <c r="APF8" s="49"/>
      <c r="APG8" s="139"/>
      <c r="APH8" s="131">
        <f>APH7+APE8-APG8</f>
        <v>0</v>
      </c>
      <c r="APJ8" s="320"/>
      <c r="APK8" s="1931"/>
      <c r="APL8" s="104"/>
      <c r="APM8" s="49"/>
      <c r="APN8" s="139"/>
      <c r="APO8" s="131">
        <f>APO7+APL8-APN8</f>
        <v>0</v>
      </c>
      <c r="APQ8" s="320"/>
      <c r="APR8" s="1931"/>
      <c r="APS8" s="104"/>
      <c r="APT8" s="49"/>
      <c r="APU8" s="139"/>
      <c r="APV8" s="131">
        <f>APV7+APS8-APU8</f>
        <v>0</v>
      </c>
      <c r="APX8" s="481"/>
      <c r="APY8" s="1325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7" t="s">
        <v>642</v>
      </c>
      <c r="AQG8" s="1338">
        <v>7383.5</v>
      </c>
      <c r="AQH8" s="31"/>
      <c r="AQI8" s="76"/>
      <c r="AQJ8" s="131">
        <f t="shared" ref="AQJ8:AQJ43" si="5">AQJ7+AQG8-AQI8</f>
        <v>7383.5</v>
      </c>
      <c r="AQL8" s="480"/>
      <c r="AQM8" s="1325"/>
      <c r="AQN8" s="389"/>
      <c r="AQO8" s="31"/>
      <c r="AQP8" s="76"/>
      <c r="AQQ8" s="131">
        <f t="shared" ref="AQQ8:AQQ43" si="6">AQQ7+AQN8-AQP8</f>
        <v>0</v>
      </c>
      <c r="AQS8" s="1333" t="s">
        <v>232</v>
      </c>
      <c r="AQT8" s="1325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5"/>
      <c r="ARB8" s="139"/>
      <c r="ARC8" s="320"/>
      <c r="ARD8" s="139"/>
      <c r="ARE8" s="131">
        <f>ARE7+ARB8-ARD8</f>
        <v>0</v>
      </c>
      <c r="ARG8" s="31"/>
      <c r="ARH8" s="1325"/>
      <c r="ARI8" s="139"/>
      <c r="ARJ8" s="49"/>
      <c r="ARK8" s="139"/>
      <c r="ARL8" s="131">
        <f>ARL7+ARI8-ARK8</f>
        <v>0</v>
      </c>
      <c r="ARN8" s="424"/>
      <c r="ARO8" s="1325"/>
      <c r="ARP8" s="139"/>
      <c r="ARQ8" s="424"/>
      <c r="ARR8" s="139"/>
      <c r="ARS8" s="131">
        <f>ARS7+ARP8-ARR8</f>
        <v>0</v>
      </c>
      <c r="ARU8" s="424"/>
      <c r="ARV8" s="1931"/>
      <c r="ARW8" s="693"/>
      <c r="ARX8" s="320"/>
      <c r="ARY8" s="389"/>
      <c r="ARZ8" s="131">
        <f t="shared" ref="ARZ8:ARZ44" si="7">ARZ7+ARW8-ARY8</f>
        <v>0</v>
      </c>
      <c r="ASB8" s="424"/>
      <c r="ASC8" s="1931"/>
      <c r="ASD8" s="104"/>
      <c r="ASE8" s="257"/>
      <c r="ASF8" s="66"/>
      <c r="ASG8" s="131">
        <f>ASG7+ASD8-ASF8</f>
        <v>0</v>
      </c>
      <c r="ASI8" s="424"/>
      <c r="ASJ8" s="1931"/>
      <c r="ASK8" s="104"/>
      <c r="ASL8" s="31"/>
      <c r="ASM8" s="76"/>
      <c r="ASN8" s="131">
        <f>ASN7+ASK8-ASM8</f>
        <v>0</v>
      </c>
      <c r="ASP8" s="49"/>
      <c r="ASQ8" s="1931"/>
      <c r="ASR8" s="104"/>
      <c r="ASS8" s="49"/>
      <c r="AST8" s="139"/>
      <c r="ASU8" s="131">
        <f>ASU7+ASR8-AST8</f>
        <v>0</v>
      </c>
      <c r="ASW8" s="31"/>
      <c r="ASX8" s="1933"/>
      <c r="ASY8" s="22"/>
      <c r="ASZ8" s="49"/>
      <c r="ATA8" s="139"/>
      <c r="ATB8" s="131">
        <f>ATB7+ASY8-ATA8</f>
        <v>0</v>
      </c>
      <c r="ATD8" s="49"/>
      <c r="ATE8" s="1931"/>
      <c r="ATF8" s="104"/>
      <c r="ATG8" s="49"/>
      <c r="ATH8" s="139"/>
      <c r="ATI8" s="131">
        <f>ATI7+ATF8-ATH8</f>
        <v>0</v>
      </c>
      <c r="ATK8" s="31"/>
      <c r="ATL8" s="1933"/>
      <c r="ATM8" s="22"/>
      <c r="ATN8" s="49"/>
      <c r="ATO8" s="139"/>
      <c r="ATP8" s="131">
        <f>ATP7+ATM8-ATO8</f>
        <v>0</v>
      </c>
      <c r="ATR8" s="49"/>
      <c r="ATS8" s="1931"/>
      <c r="ATT8" s="104"/>
      <c r="ATU8" s="49"/>
      <c r="ATV8" s="139"/>
      <c r="ATW8" s="131">
        <f>ATW7+ATT8-ATV8</f>
        <v>0</v>
      </c>
      <c r="ATY8" s="49"/>
      <c r="ATZ8" s="1931"/>
      <c r="AUA8" s="104"/>
      <c r="AUB8" s="49"/>
      <c r="AUC8" s="139"/>
      <c r="AUD8" s="131">
        <f>AUD7+AUA8-AUC8</f>
        <v>0</v>
      </c>
      <c r="AUF8" s="321"/>
      <c r="AUG8" s="1933"/>
      <c r="AUH8" s="22"/>
      <c r="AUI8" s="31"/>
      <c r="AUJ8" s="76"/>
      <c r="AUK8" s="131">
        <f>AUK7+AUH8-AUJ8</f>
        <v>0</v>
      </c>
      <c r="AUM8" s="49"/>
      <c r="AUN8" s="1931"/>
      <c r="AUO8" s="260"/>
      <c r="AUP8" s="49"/>
      <c r="AUQ8" s="260"/>
      <c r="AUR8" s="131">
        <f>AUR7+AUO8-AUQ8</f>
        <v>0</v>
      </c>
      <c r="AUT8" s="31"/>
      <c r="AUU8" s="1932"/>
      <c r="AUV8" s="139"/>
      <c r="AUW8" s="307"/>
      <c r="AUX8" s="139"/>
      <c r="AUY8" s="131">
        <f>AUY7+AUV8-AUX8</f>
        <v>0</v>
      </c>
      <c r="AVA8" s="31"/>
      <c r="AVB8" s="1325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32"/>
      <c r="AVQ8" s="139"/>
      <c r="AVR8" s="49"/>
      <c r="AVS8" s="139"/>
      <c r="AVT8" s="131">
        <f>AVT7+AVQ8-AVS8</f>
        <v>0</v>
      </c>
      <c r="AVV8" s="49"/>
      <c r="AVW8" s="1931"/>
      <c r="AVX8" s="104"/>
      <c r="AVY8" s="382"/>
      <c r="AVZ8" s="139"/>
      <c r="AWA8" s="131">
        <f>AWA7+AVX8-AVZ8</f>
        <v>0</v>
      </c>
      <c r="AWC8" s="31"/>
      <c r="AWD8" s="1933"/>
      <c r="AWE8" s="22"/>
      <c r="AWF8" s="532"/>
      <c r="AWG8" s="139"/>
      <c r="AWH8" s="131">
        <f>AWH7+AWE8-AWG8</f>
        <v>0</v>
      </c>
      <c r="AWJ8" s="49"/>
      <c r="AWK8" s="1931"/>
      <c r="AWL8" s="104"/>
      <c r="AWM8" s="49"/>
      <c r="AWN8" s="139"/>
      <c r="AWO8" s="131">
        <f>AWO7+AWL8-AWN8</f>
        <v>0</v>
      </c>
      <c r="AWQ8" s="320">
        <v>41755</v>
      </c>
      <c r="AWR8" s="1931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31"/>
      <c r="AXG8" s="104"/>
      <c r="AXH8" s="382"/>
      <c r="AXI8" s="139"/>
      <c r="AXJ8" s="131">
        <f>AXJ7+AXG8-AXI8</f>
        <v>0</v>
      </c>
      <c r="AXL8" s="31"/>
      <c r="AXM8" s="1933"/>
      <c r="AXN8" s="22"/>
      <c r="AXO8" s="382"/>
      <c r="AXP8" s="139"/>
      <c r="AXQ8" s="131">
        <f>AXQ7+AXN8-AXP8</f>
        <v>0</v>
      </c>
      <c r="AXS8" s="31"/>
      <c r="AXT8" s="1933"/>
      <c r="AXU8" s="22"/>
      <c r="AXV8" s="382"/>
      <c r="AXW8" s="139"/>
      <c r="AXX8" s="131">
        <f>AXX7+AXU8-AXW8</f>
        <v>0</v>
      </c>
      <c r="AXZ8" s="49"/>
      <c r="AYA8" s="1931"/>
      <c r="AYB8" s="104"/>
      <c r="AYC8" s="382"/>
      <c r="AYD8" s="139"/>
      <c r="AYE8" s="131">
        <f>AYE7+AYB8-AYD8</f>
        <v>0</v>
      </c>
      <c r="AYG8" s="404"/>
      <c r="AYH8" s="1933"/>
      <c r="AYI8" s="22"/>
      <c r="AYJ8" s="49"/>
      <c r="AYK8" s="139"/>
      <c r="AYL8" s="131">
        <f>AYL7+AYI8-AYK8</f>
        <v>0</v>
      </c>
      <c r="AYN8" s="404"/>
      <c r="AYO8" s="1933"/>
      <c r="AYP8" s="22"/>
      <c r="AYQ8" s="49"/>
      <c r="AYR8" s="139"/>
      <c r="AYS8" s="131">
        <f>AYS7+AYP8-AYR8</f>
        <v>0</v>
      </c>
      <c r="AYU8" s="404"/>
      <c r="AYV8" s="1933"/>
      <c r="AYW8" s="22"/>
      <c r="AYX8" s="424"/>
      <c r="AYY8" s="139"/>
      <c r="AYZ8" s="131">
        <f>AYZ7+AYW8-AYY8</f>
        <v>0</v>
      </c>
      <c r="AZB8" s="49"/>
      <c r="AZC8" s="1931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31"/>
      <c r="AZY8" s="104"/>
      <c r="AZZ8" s="49"/>
      <c r="BAA8" s="139"/>
      <c r="BAB8" s="131">
        <f>BAB7+AZY8-BAA8</f>
        <v>0</v>
      </c>
      <c r="BAD8" s="49"/>
      <c r="BAE8" s="1931"/>
      <c r="BAF8" s="104"/>
      <c r="BAG8" s="49"/>
      <c r="BAH8" s="139"/>
      <c r="BAI8" s="131">
        <f>BAI7+BAF8-BAH8</f>
        <v>0</v>
      </c>
      <c r="BAK8" s="49"/>
      <c r="BAL8" s="1931"/>
      <c r="BAM8" s="104"/>
      <c r="BAN8" s="49"/>
      <c r="BAO8" s="139"/>
      <c r="BAP8" s="131">
        <f>BAP7+BAM8-BAO8</f>
        <v>0</v>
      </c>
      <c r="BAR8" s="49"/>
      <c r="BAS8" s="1931"/>
      <c r="BAT8" s="104"/>
      <c r="BAU8" s="49"/>
      <c r="BAV8" s="139"/>
      <c r="BAW8" s="131">
        <f>BAW7+BAT8-BAV8</f>
        <v>0</v>
      </c>
    </row>
    <row r="9" spans="1:1402" s="243" customFormat="1" x14ac:dyDescent="0.25">
      <c r="A9" s="404">
        <v>41615</v>
      </c>
      <c r="B9" s="1933"/>
      <c r="C9" s="1895">
        <v>150000</v>
      </c>
      <c r="D9" s="31"/>
      <c r="E9" s="139"/>
      <c r="F9" s="131">
        <f t="shared" ref="F9:F36" si="8">F8+C9-E9</f>
        <v>250000</v>
      </c>
      <c r="H9" s="404"/>
      <c r="I9" s="1933"/>
      <c r="J9" s="699"/>
      <c r="K9" s="31"/>
      <c r="L9" s="139"/>
      <c r="M9" s="131">
        <f t="shared" ref="M9:M36" si="9">M8+J9-L9</f>
        <v>20000</v>
      </c>
      <c r="O9" s="424">
        <v>41808</v>
      </c>
      <c r="P9" s="1325"/>
      <c r="Q9" s="260">
        <v>20000</v>
      </c>
      <c r="R9" s="424"/>
      <c r="S9" s="139"/>
      <c r="T9" s="131">
        <f>T8+Q9-S9</f>
        <v>35000</v>
      </c>
      <c r="V9" s="320"/>
      <c r="W9" s="1325"/>
      <c r="X9" s="260"/>
      <c r="Y9" s="49"/>
      <c r="Z9" s="139"/>
      <c r="AA9" s="131">
        <f t="shared" ref="AA9:AA39" si="10">AA8+X9-Z9</f>
        <v>0</v>
      </c>
      <c r="AC9" s="49"/>
      <c r="AD9" s="382" t="s">
        <v>2285</v>
      </c>
      <c r="AE9" s="260"/>
      <c r="AF9" s="49"/>
      <c r="AG9" s="139"/>
      <c r="AH9" s="131">
        <f t="shared" ref="AH9:AH39" si="11">AH8+AE9-AG9</f>
        <v>-100000</v>
      </c>
      <c r="AJ9" s="424"/>
      <c r="AK9" s="1325"/>
      <c r="AL9" s="260"/>
      <c r="AM9" s="49"/>
      <c r="AN9" s="139"/>
      <c r="AO9" s="131">
        <f t="shared" ref="AO9:AO39" si="12">AO8+AL9-AN9</f>
        <v>0</v>
      </c>
      <c r="AQ9" s="49"/>
      <c r="AR9" s="1325"/>
      <c r="AS9" s="260"/>
      <c r="AT9" s="49"/>
      <c r="AU9" s="139"/>
      <c r="AV9" s="131">
        <f t="shared" ref="AV9:AV39" si="13">AV8+AS9-AU9</f>
        <v>0</v>
      </c>
      <c r="AX9" s="49"/>
      <c r="AY9" s="1325"/>
      <c r="AZ9" s="260"/>
      <c r="BA9" s="49"/>
      <c r="BB9" s="139"/>
      <c r="BC9" s="131">
        <f t="shared" ref="BC9:BC39" si="14">BC8+AZ9-BB9</f>
        <v>0</v>
      </c>
      <c r="BE9" s="49"/>
      <c r="BF9" s="1325"/>
      <c r="BG9" s="260"/>
      <c r="BH9" s="49"/>
      <c r="BI9" s="139"/>
      <c r="BJ9" s="131">
        <f t="shared" ref="BJ9:BJ39" si="15">BJ8+BG9-BI9</f>
        <v>0</v>
      </c>
      <c r="BL9" s="49"/>
      <c r="BM9" s="1325"/>
      <c r="BN9" s="139"/>
      <c r="BO9" s="49"/>
      <c r="BP9" s="139"/>
      <c r="BQ9" s="131">
        <f t="shared" ref="BQ9:BQ44" si="16">BQ8+BN9-BP9</f>
        <v>0</v>
      </c>
      <c r="BS9" s="31"/>
      <c r="BT9" s="1931"/>
      <c r="BU9" s="104"/>
      <c r="BV9" s="49"/>
      <c r="BW9" s="139"/>
      <c r="BX9" s="131">
        <f t="shared" ref="BX9:BX44" si="17">BX8+BU9-BW9</f>
        <v>0</v>
      </c>
      <c r="BZ9" s="49"/>
      <c r="CA9" s="307"/>
      <c r="CB9" s="1931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9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3"/>
      <c r="CQ9" s="22"/>
      <c r="CR9" s="521"/>
      <c r="CS9" s="139"/>
      <c r="CT9" s="131">
        <f t="shared" ref="CT9:CT68" si="20">CT8+CQ9-CS9</f>
        <v>0</v>
      </c>
      <c r="CV9" s="320"/>
      <c r="CW9" s="1931"/>
      <c r="CX9" s="260"/>
      <c r="CY9" s="399"/>
      <c r="CZ9" s="260"/>
      <c r="DA9" s="131">
        <f>DA8+CX9-CZ9</f>
        <v>0</v>
      </c>
      <c r="DC9" s="49">
        <v>41759</v>
      </c>
      <c r="DD9" s="1931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31"/>
      <c r="DM9" s="104"/>
      <c r="DN9" s="49"/>
      <c r="DO9" s="139"/>
      <c r="DP9" s="131">
        <f t="shared" ref="DP9:DP44" si="22">DP8+DM9-DO9</f>
        <v>0</v>
      </c>
      <c r="DR9" s="424"/>
      <c r="DS9" s="1931"/>
      <c r="DT9" s="104"/>
      <c r="DU9" s="613"/>
      <c r="DV9" s="139"/>
      <c r="DW9" s="131">
        <f t="shared" ref="DW9:DW44" si="23">DW8+DT9-DV9</f>
        <v>0</v>
      </c>
      <c r="DY9" s="49"/>
      <c r="DZ9" s="1931"/>
      <c r="EA9" s="104"/>
      <c r="EB9" s="49"/>
      <c r="EC9" s="139"/>
      <c r="ED9" s="131">
        <f t="shared" ref="ED9:ED44" si="24">ED8+EA9-EC9</f>
        <v>0</v>
      </c>
      <c r="EF9" s="424"/>
      <c r="EG9" s="1931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5"/>
      <c r="EO9" s="260"/>
      <c r="EP9" s="49"/>
      <c r="EQ9" s="260"/>
      <c r="ER9" s="131">
        <f t="shared" ref="ER9:ER44" si="26">ER8+EO9-EQ9</f>
        <v>0</v>
      </c>
      <c r="ET9" s="321"/>
      <c r="EU9" s="1933"/>
      <c r="EV9" s="22"/>
      <c r="EW9" s="307"/>
      <c r="EX9" s="388"/>
      <c r="EY9" s="131">
        <f t="shared" ref="EY9:EY44" si="27">EY8+EV9-EX9</f>
        <v>0</v>
      </c>
      <c r="FA9" s="320"/>
      <c r="FB9" s="1931"/>
      <c r="FC9" s="104"/>
      <c r="FD9" s="49"/>
      <c r="FE9" s="139"/>
      <c r="FF9" s="131">
        <f t="shared" ref="FF9:FF44" si="28">FF8+FC9-FE9</f>
        <v>0</v>
      </c>
      <c r="FH9" s="49"/>
      <c r="FI9" s="1931"/>
      <c r="FJ9" s="104"/>
      <c r="FK9" s="49"/>
      <c r="FL9" s="139"/>
      <c r="FM9" s="131">
        <f t="shared" ref="FM9:FM41" si="29">FM8+FJ9-FL9</f>
        <v>0</v>
      </c>
      <c r="FO9" s="31"/>
      <c r="FP9" s="1933"/>
      <c r="FQ9" s="22"/>
      <c r="FR9" s="49"/>
      <c r="FS9" s="139"/>
      <c r="FT9" s="131">
        <f t="shared" ref="FT9:FT42" si="30">FT8+FQ9-FS9</f>
        <v>0</v>
      </c>
      <c r="FV9" s="424">
        <v>39678</v>
      </c>
      <c r="FW9" s="1931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31"/>
      <c r="GE9" s="104"/>
      <c r="GF9" s="97"/>
      <c r="GG9" s="139"/>
      <c r="GH9" s="131">
        <f t="shared" ref="GH9:GH44" si="32">GH8+GE9-GG9</f>
        <v>0</v>
      </c>
      <c r="GJ9" s="97"/>
      <c r="GK9" s="1932"/>
      <c r="GL9" s="139"/>
      <c r="GM9" s="97"/>
      <c r="GN9" s="139"/>
      <c r="GO9" s="131">
        <f t="shared" ref="GO9:GO44" si="33">GO8+GL9-GN9</f>
        <v>0</v>
      </c>
      <c r="GQ9" s="97"/>
      <c r="GR9" s="1932"/>
      <c r="GS9" s="139"/>
      <c r="GT9" s="97"/>
      <c r="GU9" s="139"/>
      <c r="GV9" s="131">
        <f t="shared" ref="GV9:GV44" si="34">GV8+GS9-GU9</f>
        <v>0</v>
      </c>
      <c r="GX9" s="49"/>
      <c r="GY9" s="1932"/>
      <c r="GZ9" s="139"/>
      <c r="HA9" s="49"/>
      <c r="HB9" s="139"/>
      <c r="HC9" s="131">
        <f t="shared" ref="HC9:HC44" si="35">HC8+GZ9-HB9</f>
        <v>0</v>
      </c>
      <c r="HE9" s="49"/>
      <c r="HF9" s="1932"/>
      <c r="HG9" s="139"/>
      <c r="HH9" s="49"/>
      <c r="HI9" s="139"/>
      <c r="HJ9" s="131">
        <f t="shared" ref="HJ9:HJ44" si="36">HJ8+HG9-HI9</f>
        <v>0</v>
      </c>
      <c r="HL9" s="31"/>
      <c r="HM9" s="1933"/>
      <c r="HN9" s="104"/>
      <c r="HO9" s="49"/>
      <c r="HP9" s="260"/>
      <c r="HQ9" s="131">
        <f t="shared" ref="HQ9:HQ44" si="37">HQ8+HN9-HP9</f>
        <v>0</v>
      </c>
      <c r="HS9" s="49"/>
      <c r="HT9" s="1931"/>
      <c r="HU9" s="104"/>
      <c r="HV9" s="49"/>
      <c r="HW9" s="260"/>
      <c r="HX9" s="131">
        <f t="shared" ref="HX9:HX44" si="38">HX8+HU9-HW9</f>
        <v>0</v>
      </c>
      <c r="HZ9" s="546"/>
      <c r="IA9" s="1325"/>
      <c r="IB9" s="796"/>
      <c r="IC9" s="797"/>
      <c r="ID9" s="76"/>
      <c r="IE9" s="131">
        <f t="shared" ref="IE9:IE43" si="39">IE8+IB9-ID9</f>
        <v>476</v>
      </c>
      <c r="IG9" s="31"/>
      <c r="IH9" s="1325"/>
      <c r="II9" s="139"/>
      <c r="IJ9" s="344"/>
      <c r="IK9" s="139"/>
      <c r="IL9" s="131">
        <f t="shared" ref="IL9:IL44" si="40">IL8+II9-IK9</f>
        <v>0</v>
      </c>
      <c r="IN9" s="49"/>
      <c r="IO9" s="1931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3"/>
      <c r="JD9" s="22"/>
      <c r="JE9" s="31"/>
      <c r="JF9" s="76"/>
      <c r="JG9" s="131">
        <f t="shared" ref="JG9:JG44" si="43">JG8+JD9-JF9</f>
        <v>0</v>
      </c>
      <c r="JI9" s="49"/>
      <c r="JJ9" s="1931"/>
      <c r="JK9" s="104"/>
      <c r="JL9" s="49"/>
      <c r="JM9" s="139"/>
      <c r="JN9" s="131">
        <f>JN8+JK9-JM9</f>
        <v>0</v>
      </c>
      <c r="JP9" s="49"/>
      <c r="JQ9" s="1931"/>
      <c r="JR9" s="104"/>
      <c r="JS9" s="49"/>
      <c r="JT9" s="139"/>
      <c r="JU9" s="131">
        <f t="shared" ref="JU9:JU43" si="44">JU8+JR9-JT9</f>
        <v>0</v>
      </c>
      <c r="JW9" s="49"/>
      <c r="JX9" s="1931"/>
      <c r="JY9" s="104"/>
      <c r="JZ9" s="382"/>
      <c r="KA9" s="139"/>
      <c r="KB9" s="131">
        <f t="shared" ref="KB9:KB43" si="45">KB8+JY9-KA9</f>
        <v>0</v>
      </c>
      <c r="KD9" s="49"/>
      <c r="KE9" s="1931"/>
      <c r="KF9" s="104"/>
      <c r="KG9" s="614"/>
      <c r="KH9" s="139"/>
      <c r="KI9" s="131">
        <f t="shared" ref="KI9:KI43" si="46">KI8+KF9-KH9</f>
        <v>0</v>
      </c>
      <c r="KK9" s="49"/>
      <c r="KL9" s="1931"/>
      <c r="KM9" s="104"/>
      <c r="KN9" s="614"/>
      <c r="KO9" s="139"/>
      <c r="KP9" s="131">
        <f t="shared" ref="KP9:KP43" si="47">KP8+KM9-KO9</f>
        <v>0</v>
      </c>
      <c r="KR9" s="404"/>
      <c r="KS9" s="1933"/>
      <c r="KT9" s="22"/>
      <c r="KU9" s="560"/>
      <c r="KV9" s="139"/>
      <c r="KW9" s="131">
        <f t="shared" ref="KW9:KW43" si="48">KW8+KT9-KV9</f>
        <v>0</v>
      </c>
      <c r="KY9" s="31"/>
      <c r="KZ9" s="1933"/>
      <c r="LA9" s="22"/>
      <c r="LB9" s="382"/>
      <c r="LC9" s="139"/>
      <c r="LD9" s="131">
        <f t="shared" ref="LD9:LD43" si="49">LD8+LA9-LC9</f>
        <v>0</v>
      </c>
      <c r="LF9" s="49"/>
      <c r="LG9" s="1931"/>
      <c r="LH9" s="104"/>
      <c r="LI9" s="49"/>
      <c r="LJ9" s="139"/>
      <c r="LK9" s="131">
        <f t="shared" ref="LK9:LK43" si="50">LK8+LH9-LJ9</f>
        <v>0</v>
      </c>
      <c r="LM9" s="404"/>
      <c r="LN9" s="1933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5"/>
      <c r="MC9" s="260"/>
      <c r="MD9" s="431"/>
      <c r="ME9" s="139"/>
      <c r="MF9" s="131">
        <f t="shared" ref="MF9:MF44" si="52">MF8+MC9-ME9</f>
        <v>0</v>
      </c>
      <c r="MH9" s="424"/>
      <c r="MI9" s="1931"/>
      <c r="MJ9" s="693"/>
      <c r="MK9" s="49"/>
      <c r="ML9" s="260"/>
      <c r="MM9" s="131">
        <f t="shared" ref="MM9:MM40" si="53">MM8+MJ9-ML9</f>
        <v>0</v>
      </c>
      <c r="MO9" s="49"/>
      <c r="MP9" s="1325"/>
      <c r="MQ9" s="260"/>
      <c r="MR9" s="49"/>
      <c r="MS9" s="260"/>
      <c r="MT9" s="131">
        <f t="shared" ref="MT9:MT44" si="54">MT8+MQ9-MS9</f>
        <v>0</v>
      </c>
      <c r="MV9" s="49"/>
      <c r="MW9" s="1325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5"/>
      <c r="NE9" s="389"/>
      <c r="NF9" s="31"/>
      <c r="NG9" s="139"/>
      <c r="NH9" s="131">
        <f t="shared" ref="NH9:NH43" si="55">NH8+NE9-NG9</f>
        <v>0</v>
      </c>
      <c r="NJ9" s="49"/>
      <c r="NK9" s="1325"/>
      <c r="NL9" s="389"/>
      <c r="NM9" s="31"/>
      <c r="NN9" s="139"/>
      <c r="NO9" s="131">
        <f t="shared" ref="NO9:NO18" si="56">NO8+NL9-NN9</f>
        <v>0</v>
      </c>
      <c r="NQ9" s="424"/>
      <c r="NR9" s="1932"/>
      <c r="NS9" s="260"/>
      <c r="NT9" s="424"/>
      <c r="NU9" s="139"/>
      <c r="NV9" s="131">
        <f t="shared" ref="NV9:NV43" si="57">NV8+NS9-NU9</f>
        <v>0</v>
      </c>
      <c r="NX9" s="49"/>
      <c r="NY9" s="1931"/>
      <c r="NZ9" s="104"/>
      <c r="OA9" s="49"/>
      <c r="OB9" s="139"/>
      <c r="OC9" s="131">
        <f t="shared" ref="OC9:OC44" si="58">OC8+NZ9-OB9</f>
        <v>0</v>
      </c>
      <c r="OE9" s="49"/>
      <c r="OF9" s="1931"/>
      <c r="OG9" s="104"/>
      <c r="OH9" s="49"/>
      <c r="OI9" s="139"/>
      <c r="OJ9" s="131">
        <f t="shared" ref="OJ9:OJ44" si="59">OJ8+OG9-OI9</f>
        <v>0</v>
      </c>
      <c r="OL9" s="49"/>
      <c r="OM9" s="1931"/>
      <c r="ON9" s="104"/>
      <c r="OO9" s="49"/>
      <c r="OP9" s="139"/>
      <c r="OQ9" s="131">
        <f t="shared" ref="OQ9:OQ44" si="60">OQ8+ON9-OP9</f>
        <v>0</v>
      </c>
      <c r="OS9" s="49"/>
      <c r="OT9" s="1931"/>
      <c r="OU9" s="104"/>
      <c r="OV9" s="49"/>
      <c r="OW9" s="139"/>
      <c r="OX9" s="131">
        <f t="shared" ref="OX9:OX44" si="61">OX8+OU9-OW9</f>
        <v>0</v>
      </c>
      <c r="OZ9" s="49"/>
      <c r="PA9" s="1931"/>
      <c r="PB9" s="104"/>
      <c r="PC9" s="49"/>
      <c r="PD9" s="139"/>
      <c r="PE9" s="131">
        <f t="shared" ref="PE9:PE44" si="62">PE8+PB9-PD9</f>
        <v>0</v>
      </c>
      <c r="PG9" s="49"/>
      <c r="PH9" s="1931"/>
      <c r="PI9" s="104"/>
      <c r="PJ9" s="49"/>
      <c r="PK9" s="139"/>
      <c r="PL9" s="131">
        <f t="shared" ref="PL9:PL44" si="63">PL8+PI9-PK9</f>
        <v>0</v>
      </c>
      <c r="PN9" s="49"/>
      <c r="PO9" s="1931"/>
      <c r="PP9" s="104"/>
      <c r="PQ9" s="49"/>
      <c r="PR9" s="139"/>
      <c r="PS9" s="131">
        <f t="shared" ref="PS9:PS44" si="64">PS8+PP9-PR9</f>
        <v>0</v>
      </c>
      <c r="PU9" s="31">
        <v>41755</v>
      </c>
      <c r="PV9" s="1933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1"/>
      <c r="QD9" s="104"/>
      <c r="QE9" s="49"/>
      <c r="QF9" s="139"/>
      <c r="QG9" s="131">
        <f t="shared" ref="QG9:QG44" si="66">QG8+QD9-QF9</f>
        <v>0</v>
      </c>
      <c r="QI9" s="424"/>
      <c r="QJ9" s="1931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2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32"/>
      <c r="RT9" s="46"/>
      <c r="RU9" s="303"/>
      <c r="RV9" s="260"/>
      <c r="RW9" s="131">
        <f t="shared" ref="RW9:RW39" si="72">RW8+RT9-RV9</f>
        <v>11123</v>
      </c>
      <c r="RZ9" s="1931"/>
      <c r="SA9" s="104"/>
      <c r="SB9" s="49"/>
      <c r="SC9" s="139"/>
      <c r="SD9" s="131">
        <f>SD8+SA9-SC9</f>
        <v>23250</v>
      </c>
      <c r="SF9" s="49"/>
      <c r="SG9" s="1931"/>
      <c r="SH9" s="104"/>
      <c r="SI9" s="49"/>
      <c r="SJ9" s="139"/>
      <c r="SK9" s="131">
        <f>SK8+SH9-SJ9</f>
        <v>0</v>
      </c>
      <c r="SM9" s="424"/>
      <c r="SN9" s="1931"/>
      <c r="SO9" s="389"/>
      <c r="SP9" s="49"/>
      <c r="SQ9" s="139"/>
      <c r="SR9" s="131">
        <f t="shared" ref="SR9:SR43" si="73">SR8+SO9-SQ9</f>
        <v>0</v>
      </c>
      <c r="ST9" s="303"/>
      <c r="SU9" s="1325"/>
      <c r="SV9" s="260"/>
      <c r="SW9" s="49"/>
      <c r="SX9" s="139"/>
      <c r="SY9" s="131">
        <f t="shared" ref="SY9:SY43" si="74">SY8+SV9-SX9</f>
        <v>0</v>
      </c>
      <c r="TA9" s="424"/>
      <c r="TB9" s="1931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5"/>
      <c r="TQ9" s="260"/>
      <c r="TR9" s="49"/>
      <c r="TS9" s="139"/>
      <c r="TT9" s="131">
        <f t="shared" ref="TT9:TT19" si="77">TT8+TQ9-TS9</f>
        <v>0</v>
      </c>
      <c r="TV9" s="404"/>
      <c r="TW9" s="1933"/>
      <c r="TX9" s="22"/>
      <c r="TY9" s="49"/>
      <c r="TZ9" s="139"/>
      <c r="UA9" s="131">
        <f t="shared" ref="UA9:UA19" si="78">UA8+TX9-TZ9</f>
        <v>0</v>
      </c>
      <c r="UC9" s="424"/>
      <c r="UD9" s="1931"/>
      <c r="UE9" s="104"/>
      <c r="UF9" s="49"/>
      <c r="UG9" s="139"/>
      <c r="UH9" s="131">
        <f t="shared" ref="UH9:UH44" si="79">UH8+UE9-UG9</f>
        <v>0</v>
      </c>
      <c r="UJ9" s="424"/>
      <c r="UK9" s="1931"/>
      <c r="UL9" s="104"/>
      <c r="UM9" s="49"/>
      <c r="UN9" s="139"/>
      <c r="UO9" s="131">
        <f t="shared" ref="UO9:UO44" si="80">UO8+UL9-UN9</f>
        <v>0</v>
      </c>
      <c r="UQ9" s="404"/>
      <c r="UR9" s="1933"/>
      <c r="US9" s="22"/>
      <c r="UT9" s="49"/>
      <c r="UU9" s="139"/>
      <c r="UV9" s="131">
        <f t="shared" ref="UV9:UV44" si="81">UV8+US9-UU9</f>
        <v>0</v>
      </c>
      <c r="UX9" s="404"/>
      <c r="UY9" s="1933"/>
      <c r="UZ9" s="796"/>
      <c r="VA9" s="797"/>
      <c r="VB9" s="139"/>
      <c r="VC9" s="131">
        <f t="shared" ref="VC9:VC44" si="82">VC8+UZ9-VB9</f>
        <v>201</v>
      </c>
      <c r="VE9" s="479"/>
      <c r="VF9" s="1933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1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31"/>
      <c r="WB9" s="104"/>
      <c r="WC9" s="49"/>
      <c r="WD9" s="139"/>
      <c r="WE9" s="131">
        <f t="shared" ref="WE9:WE44" si="86">WE8+WB9-WD9</f>
        <v>274.5</v>
      </c>
      <c r="WG9" s="49"/>
      <c r="WH9" s="1931"/>
      <c r="WI9" s="104"/>
      <c r="WJ9" s="49"/>
      <c r="WK9" s="139"/>
      <c r="WL9" s="131">
        <f t="shared" ref="WL9:WL44" si="87">WL8+WI9-WK9</f>
        <v>0</v>
      </c>
      <c r="WN9" s="49"/>
      <c r="WO9" s="1931"/>
      <c r="WP9" s="104"/>
      <c r="WQ9" s="49"/>
      <c r="WR9" s="139"/>
      <c r="WS9" s="131">
        <f t="shared" ref="WS9:WS44" si="88">WS8+WP9-WR9</f>
        <v>0</v>
      </c>
      <c r="WU9" s="49"/>
      <c r="WV9" s="1931"/>
      <c r="WW9" s="104"/>
      <c r="WX9" s="49"/>
      <c r="WY9" s="139"/>
      <c r="WZ9" s="131">
        <f t="shared" ref="WZ9:WZ44" si="89">WZ8+WW9-WY9</f>
        <v>0</v>
      </c>
      <c r="XB9" s="49"/>
      <c r="XC9" s="1931"/>
      <c r="XD9" s="104"/>
      <c r="XE9" s="49"/>
      <c r="XF9" s="139"/>
      <c r="XG9" s="131">
        <f t="shared" ref="XG9:XG44" si="90">XG8+XD9-XF9</f>
        <v>0</v>
      </c>
      <c r="XI9" s="31"/>
      <c r="XJ9" s="1933"/>
      <c r="XK9" s="22"/>
      <c r="XL9" s="49"/>
      <c r="XM9" s="139"/>
      <c r="XN9" s="131">
        <f t="shared" ref="XN9:XN44" si="91">XN8+XK9-XM9</f>
        <v>0</v>
      </c>
      <c r="XP9" s="404"/>
      <c r="XQ9" s="1933"/>
      <c r="XR9" s="22"/>
      <c r="XS9" s="49"/>
      <c r="XT9" s="139"/>
      <c r="XU9" s="131">
        <f t="shared" ref="XU9:XU44" si="92">XU8+XR9-XT9</f>
        <v>0</v>
      </c>
      <c r="XW9" s="49"/>
      <c r="XX9" s="1931"/>
      <c r="XY9" s="260"/>
      <c r="XZ9" s="49"/>
      <c r="YA9" s="139"/>
      <c r="YB9" s="131">
        <f t="shared" ref="YB9:YB44" si="93">YB8+XY9-YA9</f>
        <v>0</v>
      </c>
      <c r="YD9" s="49"/>
      <c r="YE9" s="1931"/>
      <c r="YF9" s="104"/>
      <c r="YG9" s="49"/>
      <c r="YH9" s="139"/>
      <c r="YI9" s="131">
        <f t="shared" ref="YI9:YI44" si="94">YI8+YF9-YH9</f>
        <v>0</v>
      </c>
      <c r="YK9" s="31"/>
      <c r="YL9" s="1933"/>
      <c r="YM9" s="104"/>
      <c r="YN9" s="31"/>
      <c r="YO9" s="76"/>
      <c r="YP9" s="131">
        <f t="shared" ref="YP9:YP44" si="95">YP8+YM9-YO9</f>
        <v>0</v>
      </c>
      <c r="YR9" s="49"/>
      <c r="YS9" s="1931"/>
      <c r="YT9" s="260"/>
      <c r="YU9" s="49"/>
      <c r="YV9" s="139"/>
      <c r="YW9" s="131">
        <f t="shared" ref="YW9:YW44" si="96">YW8+YT9-YV9</f>
        <v>0</v>
      </c>
      <c r="YY9" s="49"/>
      <c r="YZ9" s="1931"/>
      <c r="ZA9" s="104"/>
      <c r="ZB9" s="49"/>
      <c r="ZC9" s="139"/>
      <c r="ZD9" s="131">
        <f t="shared" ref="ZD9:ZD44" si="97">ZD8+ZA9-ZC9</f>
        <v>0</v>
      </c>
      <c r="ZF9" s="49"/>
      <c r="ZG9" s="1931"/>
      <c r="ZH9" s="104"/>
      <c r="ZI9" s="49"/>
      <c r="ZJ9" s="139"/>
      <c r="ZK9" s="131">
        <f t="shared" ref="ZK9:ZK42" si="98">ZK8+ZH9-ZJ9</f>
        <v>0</v>
      </c>
      <c r="ZM9" s="49"/>
      <c r="ZN9" s="1325"/>
      <c r="ZO9" s="260"/>
      <c r="ZP9" s="49"/>
      <c r="ZQ9" s="260"/>
      <c r="ZR9" s="131">
        <f t="shared" ref="ZR9:ZR44" si="99">ZR8+ZO9-ZQ9</f>
        <v>0</v>
      </c>
      <c r="ZT9" s="31"/>
      <c r="ZU9" s="1933"/>
      <c r="ZV9" s="796"/>
      <c r="ZW9" s="797"/>
      <c r="ZX9" s="76"/>
      <c r="ZY9" s="131">
        <f t="shared" ref="ZY9:ZY44" si="100">ZY8+ZV9-ZX9</f>
        <v>11212</v>
      </c>
      <c r="AAA9" s="31"/>
      <c r="AAB9" s="1933"/>
      <c r="AAC9" s="22"/>
      <c r="AAD9" s="31"/>
      <c r="AAE9" s="76"/>
      <c r="AAF9" s="131">
        <f t="shared" ref="AAF9:AAF44" si="101">AAF8+AAC9-AAE9</f>
        <v>0</v>
      </c>
      <c r="AAH9" s="31"/>
      <c r="AAI9" s="1933"/>
      <c r="AAJ9" s="22"/>
      <c r="AAK9" s="31"/>
      <c r="AAL9" s="76"/>
      <c r="AAM9" s="131">
        <f t="shared" ref="AAM9:AAM44" si="102">AAM8+AAJ9-AAL9</f>
        <v>0</v>
      </c>
      <c r="AAO9" s="49"/>
      <c r="AAP9" s="1931"/>
      <c r="AAQ9" s="104"/>
      <c r="AAR9" s="560"/>
      <c r="AAS9" s="139"/>
      <c r="AAT9" s="131">
        <f t="shared" ref="AAT9:AAT44" si="103">AAT8+AAQ9-AAS9</f>
        <v>0</v>
      </c>
      <c r="AAV9" s="424"/>
      <c r="AAW9" s="1931"/>
      <c r="AAX9" s="104"/>
      <c r="AAY9" s="49"/>
      <c r="AAZ9" s="139"/>
      <c r="ABA9" s="131">
        <f t="shared" ref="ABA9:ABA44" si="104">ABA8+AAX9-AAZ9</f>
        <v>0</v>
      </c>
      <c r="ABC9" s="424"/>
      <c r="ABD9" s="1931"/>
      <c r="ABE9" s="104"/>
      <c r="ABF9" s="320"/>
      <c r="ABG9" s="139"/>
      <c r="ABH9" s="131">
        <f t="shared" ref="ABH9:ABH44" si="105">ABH8+ABE9-ABG9</f>
        <v>0</v>
      </c>
      <c r="ABJ9" s="49"/>
      <c r="ABK9" s="1931"/>
      <c r="ABL9" s="104"/>
      <c r="ABM9" s="49"/>
      <c r="ABN9" s="139"/>
      <c r="ABO9" s="131">
        <f t="shared" ref="ABO9:ABO44" si="106">ABO8+ABL9-ABN9</f>
        <v>0</v>
      </c>
      <c r="ABQ9" s="31"/>
      <c r="ABR9" s="1933"/>
      <c r="ABS9" s="22"/>
      <c r="ABT9" s="382"/>
      <c r="ABU9" s="139"/>
      <c r="ABV9" s="131">
        <f t="shared" ref="ABV9:ABV44" si="107">ABV8+ABS9-ABU9</f>
        <v>0</v>
      </c>
      <c r="ABX9" s="49"/>
      <c r="ABY9" s="1931"/>
      <c r="ABZ9" s="104"/>
      <c r="ACA9" s="49"/>
      <c r="ACB9" s="139"/>
      <c r="ACC9" s="131">
        <f t="shared" ref="ACC9:ACC44" si="108">ACC8+ABZ9-ACB9</f>
        <v>0</v>
      </c>
      <c r="ACE9" s="320"/>
      <c r="ACF9" s="1931"/>
      <c r="ACG9" s="104"/>
      <c r="ACH9" s="424"/>
      <c r="ACI9" s="139"/>
      <c r="ACJ9" s="428">
        <f t="shared" ref="ACJ9:ACJ44" si="109">ACJ8+ACG9-ACI9</f>
        <v>0</v>
      </c>
      <c r="ACL9" s="320"/>
      <c r="ACM9" s="1931"/>
      <c r="ACN9" s="104"/>
      <c r="ACO9" s="320"/>
      <c r="ACP9" s="139"/>
      <c r="ACQ9" s="131">
        <f t="shared" ref="ACQ9:ACQ44" si="110">ACQ8+ACN9-ACP9</f>
        <v>0</v>
      </c>
      <c r="ACS9" s="49"/>
      <c r="ACT9" s="1931"/>
      <c r="ACU9" s="104"/>
      <c r="ACV9" s="49"/>
      <c r="ACW9" s="139"/>
      <c r="ACX9" s="131">
        <f t="shared" si="1"/>
        <v>0</v>
      </c>
      <c r="ACZ9" s="404"/>
      <c r="ADA9" s="1933"/>
      <c r="ADB9" s="22"/>
      <c r="ADC9" s="424"/>
      <c r="ADD9" s="139"/>
      <c r="ADE9" s="131">
        <f t="shared" ref="ADE9:ADE44" si="111">ADE8+ADB9-ADD9</f>
        <v>0</v>
      </c>
      <c r="ADG9" s="424"/>
      <c r="ADH9" s="1931"/>
      <c r="ADI9" s="104"/>
      <c r="ADJ9" s="320"/>
      <c r="ADK9" s="139"/>
      <c r="ADL9" s="131">
        <f t="shared" ref="ADL9:ADL44" si="112">ADL8+ADI9-ADK9</f>
        <v>0</v>
      </c>
      <c r="ADN9" s="49"/>
      <c r="ADO9" s="1325"/>
      <c r="ADP9" s="260"/>
      <c r="ADQ9" s="49"/>
      <c r="ADR9" s="139"/>
      <c r="ADS9" s="131">
        <f t="shared" ref="ADS9:ADS44" si="113">ADS8+ADP9-ADR9</f>
        <v>0</v>
      </c>
      <c r="ADU9" s="320"/>
      <c r="ADV9" s="1931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32"/>
      <c r="AEK9" s="389"/>
      <c r="AEL9" s="49"/>
      <c r="AEM9" s="389"/>
      <c r="AEN9" s="131">
        <f t="shared" ref="AEN9:AEN44" si="116">AEN8+AEK9-AEM9</f>
        <v>3380</v>
      </c>
      <c r="AEP9" s="424"/>
      <c r="AEQ9" s="1932"/>
      <c r="AER9" s="349"/>
      <c r="AES9" s="424"/>
      <c r="AET9" s="139"/>
      <c r="AEU9" s="131">
        <f t="shared" ref="AEU9:AEU40" si="117">AEU8+AER9-AET9</f>
        <v>0</v>
      </c>
      <c r="AEW9" s="49"/>
      <c r="AEX9" s="1931"/>
      <c r="AEY9" s="104"/>
      <c r="AEZ9" s="49"/>
      <c r="AFA9" s="139"/>
      <c r="AFB9" s="131">
        <f t="shared" ref="AFB9:AFB44" si="118">AFB8+AEY9-AFA9</f>
        <v>0</v>
      </c>
      <c r="AFD9" s="31"/>
      <c r="AFE9" s="1933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3"/>
      <c r="AFT9" s="22"/>
      <c r="AFU9" s="49"/>
      <c r="AFV9" s="139"/>
      <c r="AFW9" s="131">
        <f t="shared" ref="AFW9:AFW43" si="121">AFW8+AFT9-AFV9</f>
        <v>0</v>
      </c>
      <c r="AFY9" s="31"/>
      <c r="AFZ9" s="1933"/>
      <c r="AGA9" s="22"/>
      <c r="AGB9" s="49"/>
      <c r="AGC9" s="76"/>
      <c r="AGD9" s="131">
        <f t="shared" ref="AGD9:AGD43" si="122">AGD8+AGA9-AGC9</f>
        <v>0</v>
      </c>
      <c r="AGF9" s="31"/>
      <c r="AGG9" s="1931"/>
      <c r="AGH9" s="104"/>
      <c r="AGI9" s="49"/>
      <c r="AGJ9" s="139"/>
      <c r="AGK9" s="131">
        <f t="shared" ref="AGK9:AGK43" si="123">AGK8+AGH9-AGJ9</f>
        <v>0</v>
      </c>
      <c r="AGM9" s="31"/>
      <c r="AGN9" s="1931"/>
      <c r="AGO9" s="693"/>
      <c r="AGP9" s="31"/>
      <c r="AGQ9" s="76"/>
      <c r="AGR9" s="131">
        <f t="shared" ref="AGR9:AGR43" si="124">AGR8+AGO9-AGQ9</f>
        <v>0</v>
      </c>
      <c r="AGT9" s="49"/>
      <c r="AGU9" s="1931"/>
      <c r="AGV9" s="104"/>
      <c r="AGW9" s="49"/>
      <c r="AGX9" s="139"/>
      <c r="AGY9" s="131">
        <f t="shared" ref="AGY9:AGY43" si="125">AGY8+AGV9-AGX9</f>
        <v>0</v>
      </c>
      <c r="AHA9" s="49"/>
      <c r="AHB9" s="1325"/>
      <c r="AHC9" s="349"/>
      <c r="AHD9" s="49"/>
      <c r="AHE9" s="139"/>
      <c r="AHF9" s="131">
        <f t="shared" ref="AHF9:AHF43" si="126">AHF8+AHC9-AHE9</f>
        <v>0</v>
      </c>
      <c r="AHH9" s="402"/>
      <c r="AHI9" s="1931"/>
      <c r="AHJ9" s="260"/>
      <c r="AHK9" s="49"/>
      <c r="AHL9" s="139"/>
      <c r="AHM9" s="131">
        <f t="shared" ref="AHM9:AHM43" si="127">AHM8+AHJ9-AHL9</f>
        <v>37741</v>
      </c>
      <c r="AHO9" s="402"/>
      <c r="AHP9" s="1931"/>
      <c r="AHQ9" s="260"/>
      <c r="AHR9" s="49"/>
      <c r="AHS9" s="139"/>
      <c r="AHT9" s="131">
        <f t="shared" ref="AHT9:AHT43" si="128">AHT8+AHQ9-AHS9</f>
        <v>0</v>
      </c>
      <c r="AHV9" s="49"/>
      <c r="AHW9" s="1931"/>
      <c r="AHX9" s="260"/>
      <c r="AHY9" s="49"/>
      <c r="AHZ9" s="139"/>
      <c r="AIA9" s="131">
        <f t="shared" ref="AIA9:AIA43" si="129">AIA8+AHX9-AHZ9</f>
        <v>0</v>
      </c>
      <c r="AIC9" s="424"/>
      <c r="AID9" s="1931"/>
      <c r="AIE9" s="104"/>
      <c r="AIF9" s="49"/>
      <c r="AIG9" s="139"/>
      <c r="AIH9" s="131">
        <f t="shared" ref="AIH9:AIH43" si="130">AIH8+AIE9-AIG9</f>
        <v>0</v>
      </c>
      <c r="AIJ9" s="320"/>
      <c r="AIK9" s="1931"/>
      <c r="AIL9" s="104"/>
      <c r="AIM9" s="49"/>
      <c r="AIN9" s="139"/>
      <c r="AIO9" s="131">
        <f t="shared" ref="AIO9:AIO44" si="131">AIO8+AIL9-AIN9</f>
        <v>0</v>
      </c>
      <c r="AIQ9" s="424"/>
      <c r="AIR9" s="1931"/>
      <c r="AIS9" s="104"/>
      <c r="AIT9" s="49"/>
      <c r="AIU9" s="139"/>
      <c r="AIV9" s="131">
        <f t="shared" ref="AIV9:AIV44" si="132">AIV8+AIS9-AIU9</f>
        <v>0</v>
      </c>
      <c r="AIX9" s="49"/>
      <c r="AIY9" s="1931"/>
      <c r="AIZ9" s="104"/>
      <c r="AJA9" s="49"/>
      <c r="AJB9" s="139"/>
      <c r="AJC9" s="131">
        <f t="shared" ref="AJC9:AJC44" si="133">AJC8+AIZ9-AJB9</f>
        <v>0</v>
      </c>
      <c r="AJE9" s="49"/>
      <c r="AJF9" s="1931"/>
      <c r="AJG9" s="104"/>
      <c r="AJH9" s="49"/>
      <c r="AJI9" s="139"/>
      <c r="AJJ9" s="131">
        <f t="shared" ref="AJJ9:AJJ59" si="134">AJJ8+AJG9-AJI9</f>
        <v>0</v>
      </c>
      <c r="AJL9" s="49"/>
      <c r="AJM9" s="1931"/>
      <c r="AJN9" s="104"/>
      <c r="AJO9" s="49"/>
      <c r="AJP9" s="139"/>
      <c r="AJQ9" s="131">
        <f t="shared" ref="AJQ9:AJQ44" si="135">AJQ8+AJN9-AJP9</f>
        <v>0</v>
      </c>
      <c r="AJS9" s="49"/>
      <c r="AJT9" s="1931"/>
      <c r="AJU9" s="104"/>
      <c r="AJV9" s="49"/>
      <c r="AJW9" s="139"/>
      <c r="AJX9" s="131">
        <f t="shared" ref="AJX9:AJX44" si="136">AJX8+AJU9-AJW9</f>
        <v>0</v>
      </c>
      <c r="AJZ9" s="49"/>
      <c r="AKA9" s="1931"/>
      <c r="AKB9" s="104"/>
      <c r="AKC9" s="49"/>
      <c r="AKD9" s="139"/>
      <c r="AKE9" s="131">
        <f t="shared" ref="AKE9:AKE44" si="137">AKE8+AKB9-AKD9</f>
        <v>0</v>
      </c>
      <c r="AKG9" s="49"/>
      <c r="AKH9" s="1931"/>
      <c r="AKI9" s="104"/>
      <c r="AKJ9" s="49"/>
      <c r="AKK9" s="139"/>
      <c r="AKL9" s="131">
        <f t="shared" ref="AKL9:AKL44" si="138">AKL8+AKI9-AKK9</f>
        <v>0</v>
      </c>
      <c r="AKN9" s="49"/>
      <c r="AKO9" s="1325"/>
      <c r="AKP9" s="389"/>
      <c r="AKQ9" s="49"/>
      <c r="AKR9" s="389"/>
      <c r="AKS9" s="131">
        <f t="shared" ref="AKS9:AKS44" si="139">AKS8+AKP9-AKR9</f>
        <v>0</v>
      </c>
      <c r="AKU9" s="49"/>
      <c r="AKV9" s="1325"/>
      <c r="AKW9" s="389"/>
      <c r="AKX9" s="49"/>
      <c r="AKY9" s="389"/>
      <c r="AKZ9" s="131">
        <f t="shared" si="2"/>
        <v>0</v>
      </c>
      <c r="ALB9" s="49"/>
      <c r="ALC9" s="1325"/>
      <c r="ALD9" s="389"/>
      <c r="ALE9" s="49"/>
      <c r="ALF9" s="389"/>
      <c r="ALG9" s="131">
        <f t="shared" ref="ALG9:ALG44" si="140">ALG8+ALD9-ALF9</f>
        <v>0</v>
      </c>
      <c r="ALI9" s="49"/>
      <c r="ALJ9" s="1325"/>
      <c r="ALK9" s="389"/>
      <c r="ALL9" s="49"/>
      <c r="ALM9" s="389"/>
      <c r="ALN9" s="131">
        <f t="shared" ref="ALN9:ALN44" si="141">ALN8+ALK9-ALM9</f>
        <v>0</v>
      </c>
      <c r="ALP9" s="49"/>
      <c r="ALQ9" s="1325"/>
      <c r="ALR9" s="389"/>
      <c r="ALS9" s="49"/>
      <c r="ALT9" s="389"/>
      <c r="ALU9" s="131">
        <f t="shared" ref="ALU9:ALU44" si="142">ALU8+ALR9-ALT9</f>
        <v>0</v>
      </c>
      <c r="ALW9" s="49"/>
      <c r="ALX9" s="1325"/>
      <c r="ALY9" s="389"/>
      <c r="ALZ9" s="49"/>
      <c r="AMA9" s="389"/>
      <c r="AMB9" s="131">
        <f t="shared" ref="AMB9:AMB44" si="143">AMB8+ALY9-AMA9</f>
        <v>0</v>
      </c>
      <c r="AMD9" s="404"/>
      <c r="AME9" s="1933"/>
      <c r="AMF9" s="22"/>
      <c r="AMG9" s="424"/>
      <c r="AMH9" s="139"/>
      <c r="AMI9" s="131">
        <f t="shared" ref="AMI9:AMI44" si="144">AMI8+AMF9-AMH9</f>
        <v>0</v>
      </c>
      <c r="AMK9" s="49"/>
      <c r="AML9" s="1931"/>
      <c r="AMM9" s="104"/>
      <c r="AMN9" s="49"/>
      <c r="AMO9" s="139"/>
      <c r="AMP9" s="131">
        <f t="shared" ref="AMP9:AMP44" si="145">AMP8+AMM9-AMO9</f>
        <v>0</v>
      </c>
      <c r="AMR9" s="31"/>
      <c r="AMS9" s="1325"/>
      <c r="AMT9" s="139"/>
      <c r="AMU9" s="31"/>
      <c r="AMV9" s="76"/>
      <c r="AMW9" s="131">
        <f t="shared" si="3"/>
        <v>0</v>
      </c>
      <c r="AMY9" s="424"/>
      <c r="AMZ9" s="1931"/>
      <c r="ANA9" s="104"/>
      <c r="ANB9" s="320"/>
      <c r="ANC9" s="139"/>
      <c r="AND9" s="131">
        <f t="shared" ref="AND9:AND44" si="146">AND8+ANA9-ANC9</f>
        <v>0</v>
      </c>
      <c r="ANF9" s="320"/>
      <c r="ANG9" s="1931"/>
      <c r="ANH9" s="104"/>
      <c r="ANI9" s="424"/>
      <c r="ANJ9" s="139"/>
      <c r="ANK9" s="131">
        <f t="shared" ref="ANK9:ANK44" si="147">ANK8+ANH9-ANJ9</f>
        <v>0</v>
      </c>
      <c r="ANM9" s="31"/>
      <c r="ANN9" s="1933"/>
      <c r="ANO9" s="76"/>
      <c r="ANP9" s="49"/>
      <c r="ANQ9" s="139"/>
      <c r="ANR9" s="131">
        <f t="shared" ref="ANR9:ANR60" si="148">ANR8+ANO9-ANQ9</f>
        <v>0</v>
      </c>
      <c r="ANT9" s="49"/>
      <c r="ANU9" s="1931"/>
      <c r="ANV9" s="104"/>
      <c r="ANW9" s="49"/>
      <c r="ANX9" s="139"/>
      <c r="ANY9" s="131">
        <f t="shared" ref="ANY9:ANY44" si="149">ANY8+ANV9-ANX9</f>
        <v>0</v>
      </c>
      <c r="AOA9" s="49"/>
      <c r="AOB9" s="1932"/>
      <c r="AOC9" s="104"/>
      <c r="AOD9" s="344"/>
      <c r="AOE9" s="139"/>
      <c r="AOF9" s="131">
        <f t="shared" ref="AOF9:AOF44" si="150">AOF8+AOC9-AOE9</f>
        <v>0</v>
      </c>
      <c r="AOH9" s="320"/>
      <c r="AOI9" s="1931"/>
      <c r="AOJ9" s="104"/>
      <c r="AOK9" s="567"/>
      <c r="AOL9" s="139"/>
      <c r="AOM9" s="131">
        <f t="shared" ref="AOM9:AOM44" si="151">AOM8+AOJ9-AOL9</f>
        <v>0</v>
      </c>
      <c r="AOO9" s="1376"/>
      <c r="AOP9" s="1325"/>
      <c r="AOQ9" s="1288"/>
      <c r="AOR9" s="535">
        <v>40905</v>
      </c>
      <c r="AOS9" s="139">
        <v>700</v>
      </c>
      <c r="AOT9" s="131">
        <f>AOT8+AOQ9-AOS9</f>
        <v>7592</v>
      </c>
      <c r="AOV9" s="424"/>
      <c r="AOW9" s="1325"/>
      <c r="AOX9" s="389"/>
      <c r="AOY9" s="49"/>
      <c r="AOZ9" s="139"/>
      <c r="APA9" s="131">
        <f t="shared" ref="APA9:APA43" si="152">APA8+AOX9-AOZ9</f>
        <v>0</v>
      </c>
      <c r="APC9" s="320"/>
      <c r="APD9" s="1931"/>
      <c r="APE9" s="104"/>
      <c r="APF9" s="49"/>
      <c r="APG9" s="139"/>
      <c r="APH9" s="131">
        <f t="shared" ref="APH9:APH43" si="153">APH8+APE9-APG9</f>
        <v>0</v>
      </c>
      <c r="APJ9" s="320"/>
      <c r="APK9" s="1931"/>
      <c r="APL9" s="104"/>
      <c r="APM9" s="49"/>
      <c r="APN9" s="139"/>
      <c r="APO9" s="131">
        <f t="shared" ref="APO9:APO43" si="154">APO8+APL9-APN9</f>
        <v>0</v>
      </c>
      <c r="APQ9" s="320"/>
      <c r="APR9" s="1931"/>
      <c r="APS9" s="104"/>
      <c r="APT9" s="49"/>
      <c r="APU9" s="139"/>
      <c r="APV9" s="131">
        <f t="shared" ref="APV9:APV43" si="155">APV8+APS9-APU9</f>
        <v>0</v>
      </c>
      <c r="APX9" s="424"/>
      <c r="APY9" s="1931"/>
      <c r="APZ9" s="389"/>
      <c r="AQA9" s="424"/>
      <c r="AQB9" s="139"/>
      <c r="AQC9" s="131">
        <f t="shared" si="4"/>
        <v>0</v>
      </c>
      <c r="AQE9" s="31"/>
      <c r="AQF9" s="1933"/>
      <c r="AQG9" s="22"/>
      <c r="AQH9" s="49"/>
      <c r="AQI9" s="139"/>
      <c r="AQJ9" s="131">
        <f t="shared" si="5"/>
        <v>7383.5</v>
      </c>
      <c r="AQL9" s="31"/>
      <c r="AQM9" s="1933"/>
      <c r="AQN9" s="22"/>
      <c r="AQO9" s="49"/>
      <c r="AQP9" s="139"/>
      <c r="AQQ9" s="131">
        <f t="shared" si="6"/>
        <v>0</v>
      </c>
      <c r="AQS9" s="31"/>
      <c r="AQT9" s="1325"/>
      <c r="AQU9" s="773"/>
      <c r="AQV9" s="49"/>
      <c r="AQW9" s="139"/>
      <c r="AQX9" s="131">
        <f t="shared" ref="AQX9:AQX43" si="156">AQX8+AQU9-AQW9</f>
        <v>4518.5</v>
      </c>
      <c r="AQZ9" s="320"/>
      <c r="ARA9" s="1931"/>
      <c r="ARB9" s="104"/>
      <c r="ARC9" s="320"/>
      <c r="ARD9" s="139"/>
      <c r="ARE9" s="131">
        <f t="shared" ref="ARE9:ARE44" si="157">ARE8+ARB9-ARD9</f>
        <v>0</v>
      </c>
      <c r="ARG9" s="31"/>
      <c r="ARH9" s="1325"/>
      <c r="ARI9" s="139"/>
      <c r="ARJ9" s="49"/>
      <c r="ARK9" s="139"/>
      <c r="ARL9" s="131">
        <f t="shared" ref="ARL9:ARL44" si="158">ARL8+ARI9-ARK9</f>
        <v>0</v>
      </c>
      <c r="ARN9" s="424"/>
      <c r="ARO9" s="1325"/>
      <c r="ARP9" s="139"/>
      <c r="ARQ9" s="424"/>
      <c r="ARR9" s="139"/>
      <c r="ARS9" s="131">
        <f t="shared" ref="ARS9:ARS44" si="159">ARS8+ARP9-ARR9</f>
        <v>0</v>
      </c>
      <c r="ARU9" s="424"/>
      <c r="ARV9" s="1325"/>
      <c r="ARW9" s="349"/>
      <c r="ARX9" s="320"/>
      <c r="ARY9" s="389"/>
      <c r="ARZ9" s="131">
        <f t="shared" si="7"/>
        <v>0</v>
      </c>
      <c r="ASB9" s="424"/>
      <c r="ASC9" s="1931"/>
      <c r="ASD9" s="104"/>
      <c r="ASE9" s="49"/>
      <c r="ASF9" s="139"/>
      <c r="ASG9" s="131">
        <f t="shared" ref="ASG9:ASG44" si="160">ASG8+ASD9-ASF9</f>
        <v>0</v>
      </c>
      <c r="ASI9" s="404"/>
      <c r="ASJ9" s="1933"/>
      <c r="ASK9" s="22"/>
      <c r="ASL9" s="49"/>
      <c r="ASM9" s="139"/>
      <c r="ASN9" s="131">
        <f t="shared" ref="ASN9:ASN40" si="161">ASN8+ASK9-ASM9</f>
        <v>0</v>
      </c>
      <c r="ASP9" s="49"/>
      <c r="ASQ9" s="1931"/>
      <c r="ASR9" s="104"/>
      <c r="ASS9" s="31"/>
      <c r="AST9" s="76"/>
      <c r="ASU9" s="131">
        <f t="shared" ref="ASU9:ASU44" si="162">ASU8+ASR9-AST9</f>
        <v>0</v>
      </c>
      <c r="ASW9" s="31"/>
      <c r="ASX9" s="1933"/>
      <c r="ASY9" s="22"/>
      <c r="ASZ9" s="49"/>
      <c r="ATA9" s="139"/>
      <c r="ATB9" s="131">
        <f t="shared" ref="ATB9:ATB44" si="163">ATB8+ASY9-ATA9</f>
        <v>0</v>
      </c>
      <c r="ATD9" s="49"/>
      <c r="ATE9" s="1931"/>
      <c r="ATF9" s="104"/>
      <c r="ATG9" s="49"/>
      <c r="ATH9" s="139"/>
      <c r="ATI9" s="131">
        <f t="shared" ref="ATI9:ATI44" si="164">ATI8+ATF9-ATH9</f>
        <v>0</v>
      </c>
      <c r="ATK9" s="31"/>
      <c r="ATL9" s="1933"/>
      <c r="ATM9" s="22"/>
      <c r="ATN9" s="49"/>
      <c r="ATO9" s="139"/>
      <c r="ATP9" s="131">
        <f t="shared" ref="ATP9:ATP44" si="165">ATP8+ATM9-ATO9</f>
        <v>0</v>
      </c>
      <c r="ATR9" s="49"/>
      <c r="ATS9" s="1931"/>
      <c r="ATT9" s="104"/>
      <c r="ATU9" s="49"/>
      <c r="ATV9" s="139"/>
      <c r="ATW9" s="131">
        <f t="shared" ref="ATW9:ATW44" si="166">ATW8+ATT9-ATV9</f>
        <v>0</v>
      </c>
      <c r="ATY9" s="49"/>
      <c r="ATZ9" s="1931"/>
      <c r="AUA9" s="104"/>
      <c r="AUB9" s="49"/>
      <c r="AUC9" s="139"/>
      <c r="AUD9" s="131">
        <f t="shared" ref="AUD9:AUD44" si="167">AUD8+AUA9-AUC9</f>
        <v>0</v>
      </c>
      <c r="AUF9" s="320"/>
      <c r="AUG9" s="1931"/>
      <c r="AUH9" s="104"/>
      <c r="AUI9" s="49"/>
      <c r="AUJ9" s="139"/>
      <c r="AUK9" s="131">
        <f t="shared" ref="AUK9:AUK36" si="168">AUK8+AUH9-AUJ9</f>
        <v>0</v>
      </c>
      <c r="AUM9" s="49"/>
      <c r="AUN9" s="1325"/>
      <c r="AUO9" s="139"/>
      <c r="AUP9" s="49"/>
      <c r="AUQ9" s="260"/>
      <c r="AUR9" s="131">
        <f t="shared" ref="AUR9:AUR60" si="169">AUR8+AUO9-AUQ9</f>
        <v>0</v>
      </c>
      <c r="AUT9" s="49"/>
      <c r="AUU9" s="1932"/>
      <c r="AUV9" s="139"/>
      <c r="AUW9" s="49"/>
      <c r="AUX9" s="139"/>
      <c r="AUY9" s="131">
        <f t="shared" ref="AUY9:AUY44" si="170">AUY8+AUV9-AUX9</f>
        <v>0</v>
      </c>
      <c r="AVA9" s="49"/>
      <c r="AVB9" s="1931"/>
      <c r="AVC9" s="104"/>
      <c r="AVD9" s="49"/>
      <c r="AVE9" s="139"/>
      <c r="AVF9" s="131">
        <f t="shared" ref="AVF9:AVF44" si="171">AVF8+AVC9-AVE9</f>
        <v>0</v>
      </c>
      <c r="AVH9" s="424"/>
      <c r="AVI9" s="1931"/>
      <c r="AVJ9" s="104"/>
      <c r="AVK9" s="49"/>
      <c r="AVL9" s="139"/>
      <c r="AVM9" s="131">
        <f t="shared" ref="AVM9:AVM44" si="172">AVM8+AVJ9-AVL9</f>
        <v>2512.5</v>
      </c>
      <c r="AVO9" s="320"/>
      <c r="AVP9" s="1932"/>
      <c r="AVQ9" s="389"/>
      <c r="AVR9" s="49"/>
      <c r="AVS9" s="389"/>
      <c r="AVT9" s="131">
        <f t="shared" ref="AVT9:AVT67" si="173">AVT8+AVQ9-AVS9</f>
        <v>0</v>
      </c>
      <c r="AVV9" s="49"/>
      <c r="AVW9" s="1931"/>
      <c r="AVX9" s="104"/>
      <c r="AVY9" s="382"/>
      <c r="AVZ9" s="139"/>
      <c r="AWA9" s="131">
        <f>AWA8+AVX9-AVZ9</f>
        <v>0</v>
      </c>
      <c r="AWC9" s="49"/>
      <c r="AWD9" s="1931"/>
      <c r="AWE9" s="104"/>
      <c r="AWF9" s="49"/>
      <c r="AWG9" s="139"/>
      <c r="AWH9" s="131">
        <f>AWH8+AWE9-AWG9</f>
        <v>0</v>
      </c>
      <c r="AWJ9" s="49"/>
      <c r="AWK9" s="1931"/>
      <c r="AWL9" s="104"/>
      <c r="AWM9" s="49"/>
      <c r="AWN9" s="139"/>
      <c r="AWO9" s="131">
        <f>AWO8+AWL9-AWN9</f>
        <v>0</v>
      </c>
      <c r="AWQ9" s="320"/>
      <c r="AWR9" s="1931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31"/>
      <c r="AXG9" s="104"/>
      <c r="AXH9" s="382"/>
      <c r="AXI9" s="139"/>
      <c r="AXJ9" s="131">
        <f t="shared" ref="AXJ9:AXJ44" si="175">AXJ8+AXG9-AXI9</f>
        <v>0</v>
      </c>
      <c r="AXL9" s="49"/>
      <c r="AXM9" s="1931"/>
      <c r="AXN9" s="104"/>
      <c r="AXO9" s="49"/>
      <c r="AXP9" s="139"/>
      <c r="AXQ9" s="131">
        <f t="shared" ref="AXQ9:AXQ44" si="176">AXQ8+AXN9-AXP9</f>
        <v>0</v>
      </c>
      <c r="AXS9" s="49"/>
      <c r="AXT9" s="1931"/>
      <c r="AXU9" s="104"/>
      <c r="AXV9" s="49"/>
      <c r="AXW9" s="139"/>
      <c r="AXX9" s="131">
        <f t="shared" ref="AXX9:AXX44" si="177">AXX8+AXU9-AXW9</f>
        <v>0</v>
      </c>
      <c r="AXZ9" s="49"/>
      <c r="AYA9" s="1931"/>
      <c r="AYB9" s="104"/>
      <c r="AYC9" s="49"/>
      <c r="AYD9" s="139"/>
      <c r="AYE9" s="131">
        <f t="shared" ref="AYE9:AYE44" si="178">AYE8+AYB9-AYD9</f>
        <v>0</v>
      </c>
      <c r="AYG9" s="424"/>
      <c r="AYH9" s="1931"/>
      <c r="AYI9" s="104"/>
      <c r="AYJ9" s="49"/>
      <c r="AYK9" s="139"/>
      <c r="AYL9" s="131">
        <f t="shared" ref="AYL9:AYL44" si="179">AYL8+AYI9-AYK9</f>
        <v>0</v>
      </c>
      <c r="AYN9" s="424"/>
      <c r="AYO9" s="1931"/>
      <c r="AYP9" s="104"/>
      <c r="AYQ9" s="49"/>
      <c r="AYR9" s="139"/>
      <c r="AYS9" s="131">
        <f t="shared" ref="AYS9:AYS44" si="180">AYS8+AYP9-AYR9</f>
        <v>0</v>
      </c>
      <c r="AYU9" s="404"/>
      <c r="AYV9" s="1933"/>
      <c r="AYW9" s="22"/>
      <c r="AYX9" s="424"/>
      <c r="AYY9" s="139"/>
      <c r="AYZ9" s="131">
        <f t="shared" ref="AYZ9:AYZ44" si="181">AYZ8+AYW9-AYY9</f>
        <v>0</v>
      </c>
      <c r="AZB9" s="49"/>
      <c r="AZC9" s="1931"/>
      <c r="AZD9" s="104"/>
      <c r="AZE9" s="49"/>
      <c r="AZF9" s="139"/>
      <c r="AZG9" s="131">
        <f t="shared" ref="AZG9:AZG44" si="182">AZG8+AZD9-AZF9</f>
        <v>0</v>
      </c>
      <c r="AZI9" s="424"/>
      <c r="AZJ9" s="1931"/>
      <c r="AZK9" s="104"/>
      <c r="AZL9" s="424"/>
      <c r="AZM9" s="139"/>
      <c r="AZN9" s="131">
        <f t="shared" ref="AZN9:AZN44" si="183">AZN8+AZK9-AZM9</f>
        <v>0</v>
      </c>
      <c r="AZP9" s="424"/>
      <c r="AZQ9" s="1931"/>
      <c r="AZR9" s="104"/>
      <c r="AZS9" s="492"/>
      <c r="AZT9" s="139"/>
      <c r="AZU9" s="131">
        <f t="shared" ref="AZU9:AZU44" si="184">AZU8+AZR9-AZT9</f>
        <v>0</v>
      </c>
      <c r="AZW9" s="49"/>
      <c r="AZX9" s="1931"/>
      <c r="AZY9" s="104"/>
      <c r="AZZ9" s="49"/>
      <c r="BAA9" s="139"/>
      <c r="BAB9" s="131">
        <f t="shared" ref="BAB9:BAB44" si="185">BAB8+AZY9-BAA9</f>
        <v>0</v>
      </c>
      <c r="BAD9" s="49"/>
      <c r="BAE9" s="1931"/>
      <c r="BAF9" s="104"/>
      <c r="BAG9" s="49"/>
      <c r="BAH9" s="139"/>
      <c r="BAI9" s="131">
        <f t="shared" ref="BAI9:BAI44" si="186">BAI8+BAF9-BAH9</f>
        <v>0</v>
      </c>
      <c r="BAK9" s="49"/>
      <c r="BAL9" s="1931"/>
      <c r="BAM9" s="104"/>
      <c r="BAN9" s="49"/>
      <c r="BAO9" s="139"/>
      <c r="BAP9" s="131">
        <f t="shared" ref="BAP9:BAP44" si="187">BAP8+BAM9-BAO9</f>
        <v>0</v>
      </c>
      <c r="BAR9" s="49"/>
      <c r="BAS9" s="1931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3"/>
      <c r="C10" s="1895">
        <v>200000</v>
      </c>
      <c r="D10" s="49"/>
      <c r="E10" s="139"/>
      <c r="F10" s="131">
        <f t="shared" si="8"/>
        <v>450000</v>
      </c>
      <c r="H10" s="404"/>
      <c r="I10" s="1933"/>
      <c r="J10" s="699"/>
      <c r="K10" s="49"/>
      <c r="L10" s="139"/>
      <c r="M10" s="131">
        <f t="shared" si="9"/>
        <v>20000</v>
      </c>
      <c r="O10" s="424"/>
      <c r="P10" s="1325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31"/>
      <c r="X10" s="104"/>
      <c r="Y10" s="49"/>
      <c r="Z10" s="139"/>
      <c r="AA10" s="131">
        <f t="shared" si="10"/>
        <v>0</v>
      </c>
      <c r="AC10" s="49"/>
      <c r="AD10" s="1931"/>
      <c r="AE10" s="104"/>
      <c r="AF10" s="49"/>
      <c r="AG10" s="139"/>
      <c r="AH10" s="131">
        <f t="shared" si="11"/>
        <v>-100000</v>
      </c>
      <c r="AJ10" s="424"/>
      <c r="AK10" s="1931"/>
      <c r="AL10" s="104"/>
      <c r="AM10" s="49"/>
      <c r="AN10" s="139"/>
      <c r="AO10" s="131">
        <f t="shared" si="12"/>
        <v>0</v>
      </c>
      <c r="AQ10" s="49"/>
      <c r="AR10" s="1931"/>
      <c r="AS10" s="104"/>
      <c r="AT10" s="49"/>
      <c r="AU10" s="139"/>
      <c r="AV10" s="131">
        <f t="shared" si="13"/>
        <v>0</v>
      </c>
      <c r="AX10" s="49"/>
      <c r="AY10" s="1931"/>
      <c r="AZ10" s="104"/>
      <c r="BA10" s="49"/>
      <c r="BB10" s="139"/>
      <c r="BC10" s="131">
        <f t="shared" si="14"/>
        <v>0</v>
      </c>
      <c r="BE10" s="49"/>
      <c r="BF10" s="1325"/>
      <c r="BG10" s="260"/>
      <c r="BH10" s="49"/>
      <c r="BI10" s="139"/>
      <c r="BJ10" s="131">
        <f t="shared" si="15"/>
        <v>0</v>
      </c>
      <c r="BL10" s="49"/>
      <c r="BM10" s="1931"/>
      <c r="BN10" s="104"/>
      <c r="BO10" s="49"/>
      <c r="BP10" s="139"/>
      <c r="BQ10" s="131">
        <f t="shared" si="16"/>
        <v>0</v>
      </c>
      <c r="BS10" s="49"/>
      <c r="BT10" s="1325"/>
      <c r="BU10" s="139"/>
      <c r="BV10" s="49"/>
      <c r="BW10" s="139"/>
      <c r="BX10" s="131">
        <f t="shared" si="17"/>
        <v>0</v>
      </c>
      <c r="BZ10" s="49"/>
      <c r="CA10" s="307"/>
      <c r="CB10" s="1325"/>
      <c r="CC10" s="139"/>
      <c r="CD10" s="49"/>
      <c r="CE10" s="139"/>
      <c r="CF10" s="131">
        <f t="shared" si="18"/>
        <v>0</v>
      </c>
      <c r="CH10" s="404">
        <v>40732</v>
      </c>
      <c r="CI10" s="1339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3"/>
      <c r="CQ10" s="22"/>
      <c r="CR10" s="521"/>
      <c r="CS10" s="139"/>
      <c r="CT10" s="131">
        <f t="shared" si="20"/>
        <v>0</v>
      </c>
      <c r="CV10" s="320"/>
      <c r="CW10" s="1931"/>
      <c r="CX10" s="260"/>
      <c r="CY10" s="399"/>
      <c r="CZ10" s="389"/>
      <c r="DA10" s="131">
        <f t="shared" ref="DA10:DA73" si="190">DA9+CX10-CZ10</f>
        <v>0</v>
      </c>
      <c r="DC10" s="49"/>
      <c r="DD10" s="1931"/>
      <c r="DE10" s="104"/>
      <c r="DF10" s="49"/>
      <c r="DG10" s="139"/>
      <c r="DH10" s="131">
        <f t="shared" si="21"/>
        <v>0</v>
      </c>
      <c r="DJ10" s="49"/>
      <c r="DK10" s="307"/>
      <c r="DL10" s="1931"/>
      <c r="DM10" s="104"/>
      <c r="DN10" s="49"/>
      <c r="DO10" s="260"/>
      <c r="DP10" s="131">
        <f t="shared" si="22"/>
        <v>0</v>
      </c>
      <c r="DR10" s="424"/>
      <c r="DS10" s="1931"/>
      <c r="DT10" s="104"/>
      <c r="DU10" s="613"/>
      <c r="DV10" s="260"/>
      <c r="DW10" s="131">
        <f t="shared" si="23"/>
        <v>0</v>
      </c>
      <c r="DY10" s="49"/>
      <c r="DZ10" s="1931"/>
      <c r="EA10" s="104"/>
      <c r="EB10" s="49"/>
      <c r="EC10" s="139"/>
      <c r="ED10" s="131">
        <f t="shared" si="24"/>
        <v>0</v>
      </c>
      <c r="EF10" s="424"/>
      <c r="EG10" s="1931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1"/>
      <c r="EO10" s="104"/>
      <c r="EP10" s="49"/>
      <c r="EQ10" s="139"/>
      <c r="ER10" s="131">
        <f t="shared" si="26"/>
        <v>0</v>
      </c>
      <c r="ET10" s="321"/>
      <c r="EU10" s="1933"/>
      <c r="EV10" s="22"/>
      <c r="EW10" s="307"/>
      <c r="EX10" s="388"/>
      <c r="EY10" s="131">
        <f t="shared" si="27"/>
        <v>0</v>
      </c>
      <c r="FA10" s="320"/>
      <c r="FB10" s="1931"/>
      <c r="FC10" s="104"/>
      <c r="FD10" s="49"/>
      <c r="FE10" s="139"/>
      <c r="FF10" s="131">
        <f t="shared" si="28"/>
        <v>0</v>
      </c>
      <c r="FH10" s="49"/>
      <c r="FI10" s="1931"/>
      <c r="FJ10" s="104"/>
      <c r="FK10" s="49"/>
      <c r="FL10" s="139"/>
      <c r="FM10" s="131">
        <f t="shared" si="29"/>
        <v>0</v>
      </c>
      <c r="FO10" s="31"/>
      <c r="FP10" s="1933"/>
      <c r="FQ10" s="22"/>
      <c r="FR10" s="49"/>
      <c r="FS10" s="139"/>
      <c r="FT10" s="131">
        <f t="shared" si="30"/>
        <v>0</v>
      </c>
      <c r="FV10" s="424">
        <v>39683</v>
      </c>
      <c r="FW10" s="1931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31"/>
      <c r="GE10" s="104"/>
      <c r="GF10" s="97"/>
      <c r="GG10" s="139"/>
      <c r="GH10" s="131">
        <f t="shared" si="32"/>
        <v>0</v>
      </c>
      <c r="GJ10" s="97"/>
      <c r="GK10" s="1932"/>
      <c r="GL10" s="139"/>
      <c r="GM10" s="97"/>
      <c r="GN10" s="139"/>
      <c r="GO10" s="131">
        <f t="shared" si="33"/>
        <v>0</v>
      </c>
      <c r="GQ10" s="97"/>
      <c r="GR10" s="1932"/>
      <c r="GS10" s="139"/>
      <c r="GT10" s="97"/>
      <c r="GU10" s="139"/>
      <c r="GV10" s="131">
        <f t="shared" si="34"/>
        <v>0</v>
      </c>
      <c r="GX10" s="97"/>
      <c r="GY10" s="1932"/>
      <c r="GZ10" s="139"/>
      <c r="HA10" s="97"/>
      <c r="HB10" s="139"/>
      <c r="HC10" s="131">
        <f t="shared" si="35"/>
        <v>0</v>
      </c>
      <c r="HE10" s="97"/>
      <c r="HF10" s="1932"/>
      <c r="HG10" s="139"/>
      <c r="HH10" s="97"/>
      <c r="HI10" s="139"/>
      <c r="HJ10" s="131">
        <f t="shared" si="36"/>
        <v>0</v>
      </c>
      <c r="HL10" s="49"/>
      <c r="HM10" s="1931"/>
      <c r="HN10" s="104"/>
      <c r="HO10" s="49"/>
      <c r="HP10" s="139"/>
      <c r="HQ10" s="131">
        <f t="shared" si="37"/>
        <v>0</v>
      </c>
      <c r="HS10" s="49"/>
      <c r="HT10" s="1931"/>
      <c r="HU10" s="104"/>
      <c r="HV10" s="49"/>
      <c r="HW10" s="139"/>
      <c r="HX10" s="131">
        <f t="shared" si="38"/>
        <v>0</v>
      </c>
      <c r="HZ10" s="546"/>
      <c r="IA10" s="1933"/>
      <c r="IB10" s="22"/>
      <c r="IC10" s="31"/>
      <c r="ID10" s="76"/>
      <c r="IE10" s="131">
        <f t="shared" si="39"/>
        <v>476</v>
      </c>
      <c r="IG10" s="49"/>
      <c r="IH10" s="1931"/>
      <c r="II10" s="104"/>
      <c r="IJ10" s="380"/>
      <c r="IK10" s="260"/>
      <c r="IL10" s="131">
        <f t="shared" si="40"/>
        <v>0</v>
      </c>
      <c r="IN10" s="49"/>
      <c r="IO10" s="1931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31"/>
      <c r="JD10" s="104"/>
      <c r="JE10" s="49"/>
      <c r="JF10" s="139"/>
      <c r="JG10" s="131">
        <f t="shared" si="43"/>
        <v>0</v>
      </c>
      <c r="JI10" s="49"/>
      <c r="JJ10" s="1931"/>
      <c r="JK10" s="104"/>
      <c r="JL10" s="49"/>
      <c r="JM10" s="139"/>
      <c r="JN10" s="131">
        <f>JN9+JK10-JM10</f>
        <v>0</v>
      </c>
      <c r="JP10" s="49"/>
      <c r="JQ10" s="1931"/>
      <c r="JR10" s="104"/>
      <c r="JS10" s="49"/>
      <c r="JT10" s="139"/>
      <c r="JU10" s="131">
        <f t="shared" si="44"/>
        <v>0</v>
      </c>
      <c r="JW10" s="49"/>
      <c r="JX10" s="1931"/>
      <c r="JY10" s="104"/>
      <c r="JZ10" s="382"/>
      <c r="KA10" s="139"/>
      <c r="KB10" s="131">
        <f t="shared" si="45"/>
        <v>0</v>
      </c>
      <c r="KD10" s="49"/>
      <c r="KE10" s="1931"/>
      <c r="KF10" s="104"/>
      <c r="KG10" s="614"/>
      <c r="KH10" s="139"/>
      <c r="KI10" s="131">
        <f t="shared" si="46"/>
        <v>0</v>
      </c>
      <c r="KK10" s="49"/>
      <c r="KL10" s="1931"/>
      <c r="KM10" s="104"/>
      <c r="KN10" s="614"/>
      <c r="KO10" s="139"/>
      <c r="KP10" s="131">
        <f t="shared" si="47"/>
        <v>0</v>
      </c>
      <c r="KR10" s="404"/>
      <c r="KS10" s="1933"/>
      <c r="KT10" s="22"/>
      <c r="KU10" s="560"/>
      <c r="KV10" s="139"/>
      <c r="KW10" s="131">
        <f t="shared" si="48"/>
        <v>0</v>
      </c>
      <c r="KY10" s="31"/>
      <c r="KZ10" s="1933"/>
      <c r="LA10" s="22"/>
      <c r="LB10" s="382"/>
      <c r="LC10" s="139"/>
      <c r="LD10" s="131">
        <f t="shared" si="49"/>
        <v>0</v>
      </c>
      <c r="LF10" s="49"/>
      <c r="LG10" s="1931"/>
      <c r="LH10" s="104"/>
      <c r="LI10" s="49"/>
      <c r="LJ10" s="139"/>
      <c r="LK10" s="131">
        <f t="shared" si="50"/>
        <v>0</v>
      </c>
      <c r="LM10" s="424"/>
      <c r="LN10" s="1325"/>
      <c r="LO10" s="260"/>
      <c r="LP10" s="49"/>
      <c r="LQ10" s="139"/>
      <c r="LR10" s="131">
        <f t="shared" si="0"/>
        <v>0</v>
      </c>
      <c r="LT10" s="424"/>
      <c r="LU10" s="1325"/>
      <c r="LV10" s="389"/>
      <c r="LW10" s="307"/>
      <c r="LX10" s="349"/>
      <c r="LY10" s="131">
        <f t="shared" si="51"/>
        <v>0</v>
      </c>
      <c r="MA10" s="424"/>
      <c r="MB10" s="1325"/>
      <c r="MC10" s="260"/>
      <c r="MD10" s="49"/>
      <c r="ME10" s="139"/>
      <c r="MF10" s="131">
        <f t="shared" si="52"/>
        <v>0</v>
      </c>
      <c r="MH10" s="424"/>
      <c r="MI10" s="1293"/>
      <c r="MJ10" s="693"/>
      <c r="MK10" s="49"/>
      <c r="ML10" s="139"/>
      <c r="MM10" s="131">
        <f t="shared" si="53"/>
        <v>0</v>
      </c>
      <c r="MO10" s="49"/>
      <c r="MP10" s="1931"/>
      <c r="MQ10" s="104"/>
      <c r="MR10" s="49"/>
      <c r="MS10" s="139"/>
      <c r="MT10" s="131">
        <f t="shared" si="54"/>
        <v>0</v>
      </c>
      <c r="MV10" s="49"/>
      <c r="MW10" s="1325"/>
      <c r="MX10" s="389"/>
      <c r="MY10" s="49"/>
      <c r="MZ10" s="139"/>
      <c r="NA10" s="131">
        <f>NA9+MX10-MZ10</f>
        <v>20586.5</v>
      </c>
      <c r="NC10" s="49"/>
      <c r="ND10" s="1325"/>
      <c r="NE10" s="389"/>
      <c r="NF10" s="49"/>
      <c r="NG10" s="139"/>
      <c r="NH10" s="131">
        <f t="shared" si="55"/>
        <v>0</v>
      </c>
      <c r="NJ10" s="49"/>
      <c r="NK10" s="1325"/>
      <c r="NL10" s="389"/>
      <c r="NM10" s="49"/>
      <c r="NN10" s="139"/>
      <c r="NO10" s="131">
        <f t="shared" si="56"/>
        <v>0</v>
      </c>
      <c r="NQ10" s="424"/>
      <c r="NR10" s="1932"/>
      <c r="NS10" s="260"/>
      <c r="NT10" s="424"/>
      <c r="NU10" s="139"/>
      <c r="NV10" s="131">
        <f t="shared" si="57"/>
        <v>0</v>
      </c>
      <c r="NX10" s="49"/>
      <c r="NY10" s="1931"/>
      <c r="NZ10" s="104"/>
      <c r="OA10" s="49"/>
      <c r="OB10" s="139"/>
      <c r="OC10" s="131">
        <f t="shared" si="58"/>
        <v>0</v>
      </c>
      <c r="OE10" s="49"/>
      <c r="OF10" s="1931"/>
      <c r="OG10" s="104"/>
      <c r="OH10" s="49"/>
      <c r="OI10" s="139"/>
      <c r="OJ10" s="131">
        <f t="shared" si="59"/>
        <v>0</v>
      </c>
      <c r="OL10" s="49"/>
      <c r="OM10" s="1931"/>
      <c r="ON10" s="104"/>
      <c r="OO10" s="49"/>
      <c r="OP10" s="139"/>
      <c r="OQ10" s="131">
        <f t="shared" si="60"/>
        <v>0</v>
      </c>
      <c r="OS10" s="49"/>
      <c r="OT10" s="1931"/>
      <c r="OU10" s="104"/>
      <c r="OV10" s="49"/>
      <c r="OW10" s="139"/>
      <c r="OX10" s="131">
        <f t="shared" si="61"/>
        <v>0</v>
      </c>
      <c r="OZ10" s="49"/>
      <c r="PA10" s="1931"/>
      <c r="PB10" s="104"/>
      <c r="PC10" s="49"/>
      <c r="PD10" s="139"/>
      <c r="PE10" s="131">
        <f t="shared" si="62"/>
        <v>0</v>
      </c>
      <c r="PG10" s="49"/>
      <c r="PH10" s="1931"/>
      <c r="PI10" s="104"/>
      <c r="PJ10" s="49"/>
      <c r="PK10" s="139"/>
      <c r="PL10" s="131">
        <f t="shared" si="63"/>
        <v>0</v>
      </c>
      <c r="PN10" s="49"/>
      <c r="PO10" s="1931"/>
      <c r="PP10" s="104"/>
      <c r="PQ10" s="49"/>
      <c r="PR10" s="139"/>
      <c r="PS10" s="131">
        <f t="shared" si="64"/>
        <v>0</v>
      </c>
      <c r="PU10" s="31"/>
      <c r="PV10" s="1933"/>
      <c r="PW10" s="22"/>
      <c r="PX10" s="49"/>
      <c r="PY10" s="139"/>
      <c r="PZ10" s="131">
        <f t="shared" si="65"/>
        <v>32916</v>
      </c>
      <c r="QB10" s="49"/>
      <c r="QC10" s="1931"/>
      <c r="QD10" s="104"/>
      <c r="QE10" s="49"/>
      <c r="QF10" s="139"/>
      <c r="QG10" s="131">
        <f t="shared" si="66"/>
        <v>0</v>
      </c>
      <c r="QI10" s="424"/>
      <c r="QJ10" s="1931"/>
      <c r="QK10" s="104"/>
      <c r="QL10" s="49"/>
      <c r="QM10" s="139"/>
      <c r="QN10" s="131">
        <f t="shared" si="67"/>
        <v>0</v>
      </c>
      <c r="QP10" s="404"/>
      <c r="QQ10" s="1933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2"/>
      <c r="QY10" s="699"/>
      <c r="QZ10" s="31"/>
      <c r="RA10" s="139"/>
      <c r="RB10" s="131">
        <f t="shared" si="69"/>
        <v>0</v>
      </c>
      <c r="RD10" s="49"/>
      <c r="RE10" s="1931"/>
      <c r="RF10" s="389"/>
      <c r="RG10" s="49"/>
      <c r="RH10" s="260"/>
      <c r="RI10" s="131">
        <f t="shared" si="70"/>
        <v>0</v>
      </c>
      <c r="RK10" s="49"/>
      <c r="RL10" s="1931"/>
      <c r="RM10" s="389"/>
      <c r="RN10" s="49"/>
      <c r="RO10" s="260"/>
      <c r="RP10" s="131">
        <f t="shared" si="71"/>
        <v>0</v>
      </c>
      <c r="RR10" s="49"/>
      <c r="RS10" s="1932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5"/>
      <c r="SH10" s="389"/>
      <c r="SI10" s="49"/>
      <c r="SJ10" s="139"/>
      <c r="SK10" s="131">
        <f>SK9+SH10-SJ10</f>
        <v>0</v>
      </c>
      <c r="SM10" s="424"/>
      <c r="SN10" s="1931"/>
      <c r="SO10" s="389"/>
      <c r="SP10" s="49"/>
      <c r="SQ10" s="139"/>
      <c r="SR10" s="131">
        <f t="shared" si="73"/>
        <v>0</v>
      </c>
      <c r="ST10" s="303"/>
      <c r="SU10" s="1325"/>
      <c r="SV10" s="389"/>
      <c r="SW10" s="49"/>
      <c r="SX10" s="389"/>
      <c r="SY10" s="131">
        <f t="shared" si="74"/>
        <v>0</v>
      </c>
      <c r="TA10" s="404"/>
      <c r="TB10" s="1933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5"/>
      <c r="TQ10" s="389"/>
      <c r="TR10" s="49"/>
      <c r="TS10" s="389"/>
      <c r="TT10" s="131">
        <f t="shared" si="77"/>
        <v>0</v>
      </c>
      <c r="TV10" s="424"/>
      <c r="TW10" s="1325"/>
      <c r="TX10" s="389"/>
      <c r="TY10" s="49"/>
      <c r="TZ10" s="389"/>
      <c r="UA10" s="131">
        <f t="shared" si="78"/>
        <v>0</v>
      </c>
      <c r="UC10" s="424"/>
      <c r="UD10" s="1931"/>
      <c r="UE10" s="104"/>
      <c r="UF10" s="49"/>
      <c r="UG10" s="139"/>
      <c r="UH10" s="131">
        <f t="shared" si="79"/>
        <v>0</v>
      </c>
      <c r="UJ10" s="424"/>
      <c r="UK10" s="1931"/>
      <c r="UL10" s="104"/>
      <c r="UM10" s="49"/>
      <c r="UN10" s="139"/>
      <c r="UO10" s="131">
        <f t="shared" si="80"/>
        <v>0</v>
      </c>
      <c r="UQ10" s="424"/>
      <c r="UR10" s="1931"/>
      <c r="US10" s="104"/>
      <c r="UT10" s="49"/>
      <c r="UU10" s="139"/>
      <c r="UV10" s="131">
        <f t="shared" si="81"/>
        <v>0</v>
      </c>
      <c r="UX10" s="404">
        <v>41751</v>
      </c>
      <c r="UY10" s="1933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3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1"/>
      <c r="VN10" s="104"/>
      <c r="VO10" s="49"/>
      <c r="VP10" s="139"/>
      <c r="VQ10" s="131">
        <f t="shared" si="84"/>
        <v>0</v>
      </c>
      <c r="VS10" s="49"/>
      <c r="VT10" s="1931"/>
      <c r="VU10" s="104"/>
      <c r="VV10" s="1340"/>
      <c r="VW10" s="139"/>
      <c r="VX10" s="131">
        <f t="shared" si="85"/>
        <v>0</v>
      </c>
      <c r="VZ10" s="424"/>
      <c r="WA10" s="1931"/>
      <c r="WB10" s="104"/>
      <c r="WC10" s="49"/>
      <c r="WD10" s="139"/>
      <c r="WE10" s="131">
        <f t="shared" si="86"/>
        <v>274.5</v>
      </c>
      <c r="WG10" s="49"/>
      <c r="WH10" s="1931"/>
      <c r="WI10" s="104"/>
      <c r="WJ10" s="49"/>
      <c r="WK10" s="139"/>
      <c r="WL10" s="131">
        <f t="shared" si="87"/>
        <v>0</v>
      </c>
      <c r="WN10" s="49"/>
      <c r="WO10" s="1931"/>
      <c r="WP10" s="104"/>
      <c r="WQ10" s="49"/>
      <c r="WR10" s="139"/>
      <c r="WS10" s="131">
        <f t="shared" si="88"/>
        <v>0</v>
      </c>
      <c r="WU10" s="49"/>
      <c r="WV10" s="1931"/>
      <c r="WW10" s="104"/>
      <c r="WX10" s="49"/>
      <c r="WY10" s="139"/>
      <c r="WZ10" s="131">
        <f t="shared" si="89"/>
        <v>0</v>
      </c>
      <c r="XB10" s="49"/>
      <c r="XC10" s="1931"/>
      <c r="XD10" s="104"/>
      <c r="XE10" s="49"/>
      <c r="XF10" s="139"/>
      <c r="XG10" s="131">
        <f t="shared" si="90"/>
        <v>0</v>
      </c>
      <c r="XI10" s="31"/>
      <c r="XJ10" s="1933"/>
      <c r="XK10" s="22"/>
      <c r="XL10" s="474"/>
      <c r="XM10" s="139"/>
      <c r="XN10" s="131">
        <f t="shared" si="91"/>
        <v>0</v>
      </c>
      <c r="XP10" s="404"/>
      <c r="XQ10" s="1933"/>
      <c r="XR10" s="22"/>
      <c r="XS10" s="49"/>
      <c r="XT10" s="139"/>
      <c r="XU10" s="131">
        <f t="shared" si="92"/>
        <v>0</v>
      </c>
      <c r="XW10" s="49"/>
      <c r="XX10" s="1931"/>
      <c r="XY10" s="104"/>
      <c r="XZ10" s="49"/>
      <c r="YA10" s="139"/>
      <c r="YB10" s="131">
        <f t="shared" si="93"/>
        <v>0</v>
      </c>
      <c r="YD10" s="49"/>
      <c r="YE10" s="1931"/>
      <c r="YF10" s="104"/>
      <c r="YG10" s="49"/>
      <c r="YH10" s="139"/>
      <c r="YI10" s="131">
        <f t="shared" si="94"/>
        <v>0</v>
      </c>
      <c r="YK10" s="31"/>
      <c r="YL10" s="1933"/>
      <c r="YM10" s="22"/>
      <c r="YN10" s="31"/>
      <c r="YO10" s="76"/>
      <c r="YP10" s="131">
        <f t="shared" si="95"/>
        <v>0</v>
      </c>
      <c r="YR10" s="49"/>
      <c r="YS10" s="1931"/>
      <c r="YT10" s="104"/>
      <c r="YU10" s="49"/>
      <c r="YV10" s="139"/>
      <c r="YW10" s="131">
        <f t="shared" si="96"/>
        <v>0</v>
      </c>
      <c r="YY10" s="49"/>
      <c r="YZ10" s="1931"/>
      <c r="ZA10" s="104"/>
      <c r="ZB10" s="49"/>
      <c r="ZC10" s="139"/>
      <c r="ZD10" s="131">
        <f t="shared" si="97"/>
        <v>0</v>
      </c>
      <c r="ZF10" s="49"/>
      <c r="ZG10" s="1325"/>
      <c r="ZH10" s="389"/>
      <c r="ZI10" s="49"/>
      <c r="ZJ10" s="139"/>
      <c r="ZK10" s="131">
        <f t="shared" si="98"/>
        <v>0</v>
      </c>
      <c r="ZM10" s="49"/>
      <c r="ZN10" s="1325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3"/>
      <c r="AAC10" s="22"/>
      <c r="AAD10" s="31"/>
      <c r="AAE10" s="76"/>
      <c r="AAF10" s="131">
        <f t="shared" si="101"/>
        <v>0</v>
      </c>
      <c r="AAH10" s="31"/>
      <c r="AAI10" s="1933"/>
      <c r="AAJ10" s="22"/>
      <c r="AAK10" s="31"/>
      <c r="AAL10" s="76"/>
      <c r="AAM10" s="131">
        <f t="shared" si="102"/>
        <v>0</v>
      </c>
      <c r="AAO10" s="49"/>
      <c r="AAP10" s="1325"/>
      <c r="AAQ10" s="104"/>
      <c r="AAR10" s="49"/>
      <c r="AAS10" s="139"/>
      <c r="AAT10" s="131">
        <f t="shared" si="103"/>
        <v>0</v>
      </c>
      <c r="AAV10" s="424"/>
      <c r="AAW10" s="1931"/>
      <c r="AAX10" s="104"/>
      <c r="AAY10" s="49"/>
      <c r="AAZ10" s="139"/>
      <c r="ABA10" s="131">
        <f t="shared" si="104"/>
        <v>0</v>
      </c>
      <c r="ABC10" s="424"/>
      <c r="ABD10" s="1931"/>
      <c r="ABE10" s="104"/>
      <c r="ABF10" s="320"/>
      <c r="ABG10" s="139"/>
      <c r="ABH10" s="131">
        <f t="shared" si="105"/>
        <v>0</v>
      </c>
      <c r="ABJ10" s="49"/>
      <c r="ABK10" s="1931"/>
      <c r="ABL10" s="104"/>
      <c r="ABM10" s="49"/>
      <c r="ABN10" s="139"/>
      <c r="ABO10" s="131">
        <f t="shared" si="106"/>
        <v>0</v>
      </c>
      <c r="ABQ10" s="31"/>
      <c r="ABR10" s="1933"/>
      <c r="ABS10" s="22"/>
      <c r="ABT10" s="49"/>
      <c r="ABU10" s="139"/>
      <c r="ABV10" s="131">
        <f t="shared" si="107"/>
        <v>0</v>
      </c>
      <c r="ABX10" s="49"/>
      <c r="ABY10" s="1931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31"/>
      <c r="ACN10" s="104"/>
      <c r="ACO10" s="320"/>
      <c r="ACP10" s="139"/>
      <c r="ACQ10" s="131">
        <f t="shared" si="110"/>
        <v>0</v>
      </c>
      <c r="ACS10" s="49"/>
      <c r="ACT10" s="1931"/>
      <c r="ACU10" s="104"/>
      <c r="ACV10" s="49"/>
      <c r="ACW10" s="139"/>
      <c r="ACX10" s="131">
        <f t="shared" si="1"/>
        <v>0</v>
      </c>
      <c r="ACZ10" s="404"/>
      <c r="ADA10" s="1933"/>
      <c r="ADB10" s="22"/>
      <c r="ADC10" s="424"/>
      <c r="ADD10" s="139"/>
      <c r="ADE10" s="131">
        <f t="shared" si="111"/>
        <v>0</v>
      </c>
      <c r="ADG10" s="424"/>
      <c r="ADH10" s="1931"/>
      <c r="ADI10" s="104"/>
      <c r="ADJ10" s="320"/>
      <c r="ADK10" s="139"/>
      <c r="ADL10" s="131">
        <f t="shared" si="112"/>
        <v>0</v>
      </c>
      <c r="ADN10" s="49"/>
      <c r="ADO10" s="1931"/>
      <c r="ADP10" s="104"/>
      <c r="ADQ10" s="49"/>
      <c r="ADR10" s="139"/>
      <c r="ADS10" s="131">
        <f t="shared" si="113"/>
        <v>0</v>
      </c>
      <c r="ADU10" s="320"/>
      <c r="ADV10" s="1325"/>
      <c r="ADW10" s="260"/>
      <c r="ADX10" s="424"/>
      <c r="ADY10" s="139"/>
      <c r="ADZ10" s="131">
        <f t="shared" si="114"/>
        <v>0</v>
      </c>
      <c r="AEB10" s="404"/>
      <c r="AEC10" s="1934"/>
      <c r="AED10" s="139"/>
      <c r="AEE10" s="1341">
        <v>40025</v>
      </c>
      <c r="AEF10" s="1342">
        <v>1000</v>
      </c>
      <c r="AEG10" s="131">
        <f t="shared" si="115"/>
        <v>4000</v>
      </c>
      <c r="AEI10" s="424"/>
      <c r="AEJ10" s="1932"/>
      <c r="AEK10" s="139"/>
      <c r="AEL10" s="49"/>
      <c r="AEM10" s="139"/>
      <c r="AEN10" s="131">
        <f t="shared" si="116"/>
        <v>3380</v>
      </c>
      <c r="AEP10" s="424"/>
      <c r="AEQ10" s="1932"/>
      <c r="AER10" s="389"/>
      <c r="AES10" s="424"/>
      <c r="AET10" s="139"/>
      <c r="AEU10" s="131">
        <f t="shared" si="117"/>
        <v>0</v>
      </c>
      <c r="AEW10" s="49"/>
      <c r="AEX10" s="1931"/>
      <c r="AEY10" s="104"/>
      <c r="AEZ10" s="49"/>
      <c r="AFA10" s="139"/>
      <c r="AFB10" s="131">
        <f t="shared" si="118"/>
        <v>0</v>
      </c>
      <c r="AFD10" s="31"/>
      <c r="AFE10" s="1933"/>
      <c r="AFF10" s="22"/>
      <c r="AFG10" s="49"/>
      <c r="AFH10" s="139"/>
      <c r="AFI10" s="131">
        <f t="shared" si="119"/>
        <v>6523</v>
      </c>
      <c r="AFK10" s="404"/>
      <c r="AFL10" s="1933"/>
      <c r="AFM10" s="22"/>
      <c r="AFN10" s="49"/>
      <c r="AFO10" s="139"/>
      <c r="AFP10" s="131">
        <f t="shared" si="120"/>
        <v>0</v>
      </c>
      <c r="AFR10" s="404"/>
      <c r="AFS10" s="1933"/>
      <c r="AFT10" s="22"/>
      <c r="AFU10" s="49"/>
      <c r="AFV10" s="139"/>
      <c r="AFW10" s="131">
        <f t="shared" si="121"/>
        <v>0</v>
      </c>
      <c r="AFY10" s="31"/>
      <c r="AFZ10" s="1933"/>
      <c r="AGA10" s="22"/>
      <c r="AGB10" s="31"/>
      <c r="AGC10" s="76"/>
      <c r="AGD10" s="131">
        <f t="shared" si="122"/>
        <v>0</v>
      </c>
      <c r="AGF10" s="31"/>
      <c r="AGG10" s="1931"/>
      <c r="AGH10" s="104"/>
      <c r="AGI10" s="49"/>
      <c r="AGJ10" s="139"/>
      <c r="AGK10" s="131">
        <f t="shared" si="123"/>
        <v>0</v>
      </c>
      <c r="AGM10" s="31"/>
      <c r="AGN10" s="1931"/>
      <c r="AGO10" s="693"/>
      <c r="AGP10" s="49"/>
      <c r="AGQ10" s="139"/>
      <c r="AGR10" s="131">
        <f t="shared" si="124"/>
        <v>0</v>
      </c>
      <c r="AGT10" s="49"/>
      <c r="AGU10" s="1931"/>
      <c r="AGV10" s="389"/>
      <c r="AGW10" s="49"/>
      <c r="AGX10" s="139"/>
      <c r="AGY10" s="131">
        <f t="shared" si="125"/>
        <v>0</v>
      </c>
      <c r="AHA10" s="49"/>
      <c r="AHB10" s="1325"/>
      <c r="AHC10" s="349"/>
      <c r="AHD10" s="49"/>
      <c r="AHE10" s="139"/>
      <c r="AHF10" s="131">
        <f t="shared" si="126"/>
        <v>0</v>
      </c>
      <c r="AHH10" s="49"/>
      <c r="AHI10" s="1931"/>
      <c r="AHJ10" s="104"/>
      <c r="AHK10" s="49"/>
      <c r="AHL10" s="139"/>
      <c r="AHM10" s="131">
        <f t="shared" si="127"/>
        <v>37741</v>
      </c>
      <c r="AHO10" s="49"/>
      <c r="AHP10" s="1931"/>
      <c r="AHQ10" s="104"/>
      <c r="AHR10" s="49"/>
      <c r="AHS10" s="139"/>
      <c r="AHT10" s="131">
        <f t="shared" si="128"/>
        <v>0</v>
      </c>
      <c r="AHV10" s="49"/>
      <c r="AHW10" s="1931"/>
      <c r="AHX10" s="104"/>
      <c r="AHY10" s="49"/>
      <c r="AHZ10" s="139"/>
      <c r="AIA10" s="131">
        <f t="shared" si="129"/>
        <v>0</v>
      </c>
      <c r="AIC10" s="424"/>
      <c r="AID10" s="1931"/>
      <c r="AIE10" s="104"/>
      <c r="AIF10" s="344"/>
      <c r="AIG10" s="139"/>
      <c r="AIH10" s="131">
        <f t="shared" si="130"/>
        <v>0</v>
      </c>
      <c r="AIJ10" s="320"/>
      <c r="AIK10" s="1931"/>
      <c r="AIL10" s="104"/>
      <c r="AIM10" s="49"/>
      <c r="AIN10" s="139"/>
      <c r="AIO10" s="131">
        <f t="shared" si="131"/>
        <v>0</v>
      </c>
      <c r="AIQ10" s="424"/>
      <c r="AIR10" s="1931"/>
      <c r="AIS10" s="104"/>
      <c r="AIT10" s="49"/>
      <c r="AIU10" s="139"/>
      <c r="AIV10" s="131">
        <f t="shared" si="132"/>
        <v>0</v>
      </c>
      <c r="AIX10" s="49"/>
      <c r="AIY10" s="1931"/>
      <c r="AIZ10" s="104"/>
      <c r="AJA10" s="49"/>
      <c r="AJB10" s="139"/>
      <c r="AJC10" s="131">
        <f t="shared" si="133"/>
        <v>0</v>
      </c>
      <c r="AJE10" s="49"/>
      <c r="AJF10" s="1931"/>
      <c r="AJG10" s="104"/>
      <c r="AJH10" s="49"/>
      <c r="AJI10" s="139"/>
      <c r="AJJ10" s="131">
        <f t="shared" si="134"/>
        <v>0</v>
      </c>
      <c r="AJL10" s="49"/>
      <c r="AJM10" s="1931"/>
      <c r="AJN10" s="104"/>
      <c r="AJO10" s="49"/>
      <c r="AJP10" s="139"/>
      <c r="AJQ10" s="131">
        <f t="shared" si="135"/>
        <v>0</v>
      </c>
      <c r="AJS10" s="49"/>
      <c r="AJT10" s="1931"/>
      <c r="AJU10" s="104"/>
      <c r="AJV10" s="49"/>
      <c r="AJW10" s="139"/>
      <c r="AJX10" s="131">
        <f t="shared" si="136"/>
        <v>0</v>
      </c>
      <c r="AJZ10" s="49"/>
      <c r="AKA10" s="1931"/>
      <c r="AKB10" s="104"/>
      <c r="AKC10" s="49"/>
      <c r="AKD10" s="139"/>
      <c r="AKE10" s="131">
        <f t="shared" si="137"/>
        <v>0</v>
      </c>
      <c r="AKG10" s="49"/>
      <c r="AKH10" s="1931"/>
      <c r="AKI10" s="104"/>
      <c r="AKJ10" s="307"/>
      <c r="AKK10" s="139"/>
      <c r="AKL10" s="131">
        <f t="shared" si="138"/>
        <v>0</v>
      </c>
      <c r="AKN10" s="49"/>
      <c r="AKO10" s="1325"/>
      <c r="AKP10" s="389"/>
      <c r="AKQ10" s="49"/>
      <c r="AKR10" s="389"/>
      <c r="AKS10" s="131">
        <f t="shared" si="139"/>
        <v>0</v>
      </c>
      <c r="AKU10" s="49"/>
      <c r="AKV10" s="1325"/>
      <c r="AKW10" s="389"/>
      <c r="AKX10" s="49"/>
      <c r="AKY10" s="389"/>
      <c r="AKZ10" s="131">
        <f t="shared" si="2"/>
        <v>0</v>
      </c>
      <c r="ALB10" s="49"/>
      <c r="ALC10" s="1325"/>
      <c r="ALD10" s="389"/>
      <c r="ALE10" s="49"/>
      <c r="ALF10" s="389"/>
      <c r="ALG10" s="131">
        <f t="shared" si="140"/>
        <v>0</v>
      </c>
      <c r="ALI10" s="49"/>
      <c r="ALJ10" s="1325"/>
      <c r="ALK10" s="389"/>
      <c r="ALL10" s="49"/>
      <c r="ALM10" s="389"/>
      <c r="ALN10" s="131">
        <f t="shared" si="141"/>
        <v>0</v>
      </c>
      <c r="ALP10" s="49"/>
      <c r="ALQ10" s="1325"/>
      <c r="ALR10" s="389"/>
      <c r="ALS10" s="49"/>
      <c r="ALT10" s="389"/>
      <c r="ALU10" s="131">
        <f t="shared" si="142"/>
        <v>0</v>
      </c>
      <c r="ALW10" s="49"/>
      <c r="ALX10" s="1325"/>
      <c r="ALY10" s="389"/>
      <c r="ALZ10" s="49"/>
      <c r="AMA10" s="389"/>
      <c r="AMB10" s="131">
        <f t="shared" si="143"/>
        <v>0</v>
      </c>
      <c r="AMD10" s="424"/>
      <c r="AME10" s="1931"/>
      <c r="AMF10" s="104"/>
      <c r="AMG10" s="424"/>
      <c r="AMH10" s="139"/>
      <c r="AMI10" s="131">
        <f t="shared" si="144"/>
        <v>0</v>
      </c>
      <c r="AMK10" s="49"/>
      <c r="AML10" s="1931"/>
      <c r="AMM10" s="104"/>
      <c r="AMN10" s="49"/>
      <c r="AMO10" s="139"/>
      <c r="AMP10" s="131">
        <f t="shared" si="145"/>
        <v>0</v>
      </c>
      <c r="AMR10" s="49"/>
      <c r="AMS10" s="1325"/>
      <c r="AMT10" s="139"/>
      <c r="AMU10" s="49"/>
      <c r="AMV10" s="76"/>
      <c r="AMW10" s="131">
        <f t="shared" si="3"/>
        <v>0</v>
      </c>
      <c r="AMY10" s="424"/>
      <c r="AMZ10" s="1325"/>
      <c r="ANA10" s="139"/>
      <c r="ANB10" s="320"/>
      <c r="ANC10" s="139"/>
      <c r="AND10" s="131">
        <f t="shared" si="146"/>
        <v>0</v>
      </c>
      <c r="ANF10" s="320"/>
      <c r="ANG10" s="1931"/>
      <c r="ANH10" s="104"/>
      <c r="ANI10" s="424"/>
      <c r="ANJ10" s="139"/>
      <c r="ANK10" s="131">
        <f t="shared" si="147"/>
        <v>0</v>
      </c>
      <c r="ANM10" s="49"/>
      <c r="ANN10" s="1931"/>
      <c r="ANO10" s="104"/>
      <c r="ANP10" s="49"/>
      <c r="ANQ10" s="139"/>
      <c r="ANR10" s="131">
        <f t="shared" si="148"/>
        <v>0</v>
      </c>
      <c r="ANT10" s="49"/>
      <c r="ANU10" s="1931"/>
      <c r="ANV10" s="104"/>
      <c r="ANW10" s="49"/>
      <c r="ANX10" s="139"/>
      <c r="ANY10" s="131">
        <f t="shared" si="149"/>
        <v>0</v>
      </c>
      <c r="AOA10" s="49"/>
      <c r="AOB10" s="1932"/>
      <c r="AOC10" s="104"/>
      <c r="AOD10" s="49"/>
      <c r="AOE10" s="139"/>
      <c r="AOF10" s="131">
        <f t="shared" si="150"/>
        <v>0</v>
      </c>
      <c r="AOH10" s="320"/>
      <c r="AOI10" s="1931"/>
      <c r="AOJ10" s="104"/>
      <c r="AOK10" s="567"/>
      <c r="AOL10" s="139"/>
      <c r="AOM10" s="131">
        <f t="shared" si="151"/>
        <v>0</v>
      </c>
      <c r="AOO10" s="49"/>
      <c r="AOP10" s="1931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32"/>
      <c r="AOX10" s="104"/>
      <c r="AOY10" s="49"/>
      <c r="AOZ10" s="139"/>
      <c r="APA10" s="131">
        <f t="shared" si="152"/>
        <v>0</v>
      </c>
      <c r="APC10" s="320"/>
      <c r="APD10" s="1931"/>
      <c r="APE10" s="104"/>
      <c r="APF10" s="49"/>
      <c r="APG10" s="139"/>
      <c r="APH10" s="131">
        <f t="shared" si="153"/>
        <v>0</v>
      </c>
      <c r="APJ10" s="320"/>
      <c r="APK10" s="1931"/>
      <c r="APL10" s="104"/>
      <c r="APM10" s="49"/>
      <c r="APN10" s="139"/>
      <c r="APO10" s="131">
        <f t="shared" si="154"/>
        <v>0</v>
      </c>
      <c r="APQ10" s="320"/>
      <c r="APR10" s="1931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5"/>
      <c r="AQG10" s="389"/>
      <c r="AQH10" s="31"/>
      <c r="AQI10" s="76"/>
      <c r="AQJ10" s="131">
        <f t="shared" si="5"/>
        <v>7383.5</v>
      </c>
      <c r="AQL10" s="49"/>
      <c r="AQM10" s="1325"/>
      <c r="AQN10" s="389"/>
      <c r="AQO10" s="31"/>
      <c r="AQP10" s="76"/>
      <c r="AQQ10" s="131">
        <f t="shared" si="6"/>
        <v>0</v>
      </c>
      <c r="AQS10" s="49"/>
      <c r="AQT10" s="1325"/>
      <c r="AQU10" s="260"/>
      <c r="AQV10" s="31"/>
      <c r="AQW10" s="76"/>
      <c r="AQX10" s="131">
        <f t="shared" si="156"/>
        <v>4518.5</v>
      </c>
      <c r="AQZ10" s="320"/>
      <c r="ARA10" s="1325"/>
      <c r="ARB10" s="139"/>
      <c r="ARC10" s="320"/>
      <c r="ARD10" s="139"/>
      <c r="ARE10" s="131">
        <f t="shared" si="157"/>
        <v>0</v>
      </c>
      <c r="ARG10" s="49"/>
      <c r="ARH10" s="1931"/>
      <c r="ARI10" s="104"/>
      <c r="ARJ10" s="532"/>
      <c r="ARK10" s="139"/>
      <c r="ARL10" s="131">
        <f t="shared" si="158"/>
        <v>0</v>
      </c>
      <c r="ARN10" s="404"/>
      <c r="ARO10" s="1325"/>
      <c r="ARP10" s="139"/>
      <c r="ARQ10" s="565"/>
      <c r="ARR10" s="139"/>
      <c r="ARS10" s="131">
        <f t="shared" si="159"/>
        <v>0</v>
      </c>
      <c r="ARU10" s="424"/>
      <c r="ARV10" s="1931"/>
      <c r="ARW10" s="693"/>
      <c r="ARX10" s="320"/>
      <c r="ARY10" s="349"/>
      <c r="ARZ10" s="131">
        <f t="shared" si="7"/>
        <v>0</v>
      </c>
      <c r="ASB10" s="424"/>
      <c r="ASC10" s="1325"/>
      <c r="ASD10" s="139"/>
      <c r="ASE10" s="49"/>
      <c r="ASF10" s="139"/>
      <c r="ASG10" s="131">
        <f t="shared" si="160"/>
        <v>0</v>
      </c>
      <c r="ASI10" s="404"/>
      <c r="ASJ10" s="1933"/>
      <c r="ASK10" s="22"/>
      <c r="ASL10" s="49"/>
      <c r="ASM10" s="139"/>
      <c r="ASN10" s="131">
        <f t="shared" si="161"/>
        <v>0</v>
      </c>
      <c r="ASP10" s="31"/>
      <c r="ASQ10" s="1933"/>
      <c r="ASR10" s="22"/>
      <c r="ASS10" s="31"/>
      <c r="AST10" s="76"/>
      <c r="ASU10" s="131">
        <f t="shared" si="162"/>
        <v>0</v>
      </c>
      <c r="ASW10" s="49"/>
      <c r="ASX10" s="1931"/>
      <c r="ASY10" s="104"/>
      <c r="ASZ10" s="49"/>
      <c r="ATA10" s="139"/>
      <c r="ATB10" s="131">
        <f t="shared" si="163"/>
        <v>0</v>
      </c>
      <c r="ATD10" s="49"/>
      <c r="ATE10" s="1931"/>
      <c r="ATF10" s="104"/>
      <c r="ATG10" s="49"/>
      <c r="ATH10" s="139"/>
      <c r="ATI10" s="131">
        <f t="shared" si="164"/>
        <v>0</v>
      </c>
      <c r="ATK10" s="49"/>
      <c r="ATL10" s="1931"/>
      <c r="ATM10" s="104"/>
      <c r="ATN10" s="49"/>
      <c r="ATO10" s="139"/>
      <c r="ATP10" s="131">
        <f t="shared" si="165"/>
        <v>0</v>
      </c>
      <c r="ATR10" s="49"/>
      <c r="ATS10" s="1931"/>
      <c r="ATT10" s="104"/>
      <c r="ATU10" s="49"/>
      <c r="ATV10" s="139"/>
      <c r="ATW10" s="131">
        <f t="shared" si="166"/>
        <v>0</v>
      </c>
      <c r="ATY10" s="49"/>
      <c r="ATZ10" s="1931"/>
      <c r="AUA10" s="104"/>
      <c r="AUB10" s="49"/>
      <c r="AUC10" s="139"/>
      <c r="AUD10" s="131">
        <f t="shared" si="167"/>
        <v>0</v>
      </c>
      <c r="AUF10" s="320"/>
      <c r="AUG10" s="1931"/>
      <c r="AUH10" s="104"/>
      <c r="AUI10" s="49"/>
      <c r="AUJ10" s="139"/>
      <c r="AUK10" s="131">
        <f t="shared" si="168"/>
        <v>0</v>
      </c>
      <c r="AUM10" s="49"/>
      <c r="AUN10" s="1325"/>
      <c r="AUO10" s="139"/>
      <c r="AUP10" s="49"/>
      <c r="AUQ10" s="260"/>
      <c r="AUR10" s="131">
        <f t="shared" si="169"/>
        <v>0</v>
      </c>
      <c r="AUT10" s="49"/>
      <c r="AUU10" s="1932"/>
      <c r="AUV10" s="139"/>
      <c r="AUW10" s="49"/>
      <c r="AUX10" s="139"/>
      <c r="AUY10" s="131">
        <f t="shared" si="170"/>
        <v>0</v>
      </c>
      <c r="AVA10" s="49"/>
      <c r="AVB10" s="1931"/>
      <c r="AVC10" s="104"/>
      <c r="AVD10" s="49"/>
      <c r="AVE10" s="139"/>
      <c r="AVF10" s="131">
        <f t="shared" si="171"/>
        <v>0</v>
      </c>
      <c r="AVH10" s="424"/>
      <c r="AVI10" s="1931"/>
      <c r="AVJ10" s="104"/>
      <c r="AVK10" s="49"/>
      <c r="AVL10" s="139"/>
      <c r="AVM10" s="131">
        <f t="shared" si="172"/>
        <v>2512.5</v>
      </c>
      <c r="AVO10" s="320"/>
      <c r="AVP10" s="1932"/>
      <c r="AVQ10" s="389"/>
      <c r="AVR10" s="49"/>
      <c r="AVS10" s="349"/>
      <c r="AVT10" s="131">
        <f t="shared" si="173"/>
        <v>0</v>
      </c>
      <c r="AVV10" s="49"/>
      <c r="AVW10" s="1931"/>
      <c r="AVX10" s="1343"/>
      <c r="AVY10" s="382"/>
      <c r="AVZ10" s="715"/>
      <c r="AWA10" s="131">
        <f t="shared" ref="AWA10:AWA44" si="191">AWA9+AVX10-AVZ10</f>
        <v>0</v>
      </c>
      <c r="AWC10" s="49"/>
      <c r="AWD10" s="1931"/>
      <c r="AWE10" s="104"/>
      <c r="AWF10" s="49"/>
      <c r="AWG10" s="139"/>
      <c r="AWH10" s="131">
        <f t="shared" ref="AWH10:AWH44" si="192">AWH9+AWE10-AWG10</f>
        <v>0</v>
      </c>
      <c r="AWJ10" s="49"/>
      <c r="AWK10" s="1931"/>
      <c r="AWL10" s="104"/>
      <c r="AWM10" s="49"/>
      <c r="AWN10" s="139"/>
      <c r="AWO10" s="131">
        <f t="shared" ref="AWO10:AWO44" si="193">AWO9+AWL10-AWN10</f>
        <v>0</v>
      </c>
      <c r="AWQ10" s="320"/>
      <c r="AWR10" s="1931"/>
      <c r="AWS10" s="104"/>
      <c r="AWT10" s="49"/>
      <c r="AWU10" s="139"/>
      <c r="AWV10" s="131">
        <f t="shared" ref="AWV10:AWV44" si="194">AWV9+AWS10-AWU10</f>
        <v>0</v>
      </c>
      <c r="AWX10" s="424"/>
      <c r="AWY10" s="1931"/>
      <c r="AWZ10" s="104"/>
      <c r="AXA10" s="49"/>
      <c r="AXB10" s="139"/>
      <c r="AXC10" s="131">
        <f t="shared" si="174"/>
        <v>30000</v>
      </c>
      <c r="AXE10" s="49"/>
      <c r="AXF10" s="1931"/>
      <c r="AXG10" s="104"/>
      <c r="AXH10" s="382"/>
      <c r="AXI10" s="139"/>
      <c r="AXJ10" s="131">
        <f t="shared" si="175"/>
        <v>0</v>
      </c>
      <c r="AXL10" s="49"/>
      <c r="AXM10" s="1931"/>
      <c r="AXN10" s="104"/>
      <c r="AXO10" s="382"/>
      <c r="AXP10" s="139"/>
      <c r="AXQ10" s="131">
        <f t="shared" si="176"/>
        <v>0</v>
      </c>
      <c r="AXS10" s="49"/>
      <c r="AXT10" s="1931"/>
      <c r="AXU10" s="104"/>
      <c r="AXV10" s="382"/>
      <c r="AXW10" s="139"/>
      <c r="AXX10" s="131">
        <f t="shared" si="177"/>
        <v>0</v>
      </c>
      <c r="AXZ10" s="49"/>
      <c r="AYA10" s="1931"/>
      <c r="AYB10" s="104"/>
      <c r="AYC10" s="49"/>
      <c r="AYD10" s="139"/>
      <c r="AYE10" s="131">
        <f t="shared" si="178"/>
        <v>0</v>
      </c>
      <c r="AYG10" s="424"/>
      <c r="AYH10" s="1931"/>
      <c r="AYI10" s="104"/>
      <c r="AYJ10" s="49"/>
      <c r="AYK10" s="139"/>
      <c r="AYL10" s="131">
        <f t="shared" si="179"/>
        <v>0</v>
      </c>
      <c r="AYN10" s="424"/>
      <c r="AYO10" s="1931"/>
      <c r="AYP10" s="104"/>
      <c r="AYQ10" s="49"/>
      <c r="AYR10" s="139"/>
      <c r="AYS10" s="131">
        <f t="shared" si="180"/>
        <v>0</v>
      </c>
      <c r="AYU10" s="404"/>
      <c r="AYV10" s="1933"/>
      <c r="AYW10" s="22"/>
      <c r="AYX10" s="424"/>
      <c r="AYY10" s="139"/>
      <c r="AYZ10" s="131">
        <f t="shared" si="181"/>
        <v>0</v>
      </c>
      <c r="AZB10" s="49"/>
      <c r="AZC10" s="1931"/>
      <c r="AZD10" s="104"/>
      <c r="AZE10" s="49"/>
      <c r="AZF10" s="139"/>
      <c r="AZG10" s="131">
        <f t="shared" si="182"/>
        <v>0</v>
      </c>
      <c r="AZI10" s="424"/>
      <c r="AZJ10" s="1931"/>
      <c r="AZK10" s="104"/>
      <c r="AZL10" s="424"/>
      <c r="AZM10" s="139"/>
      <c r="AZN10" s="131">
        <f t="shared" si="183"/>
        <v>0</v>
      </c>
      <c r="AZP10" s="424"/>
      <c r="AZQ10" s="1931"/>
      <c r="AZR10" s="104"/>
      <c r="AZS10" s="424"/>
      <c r="AZT10" s="139"/>
      <c r="AZU10" s="131">
        <f t="shared" si="184"/>
        <v>0</v>
      </c>
      <c r="AZW10" s="49"/>
      <c r="AZX10" s="1931"/>
      <c r="AZY10" s="104"/>
      <c r="AZZ10" s="49"/>
      <c r="BAA10" s="139"/>
      <c r="BAB10" s="131">
        <f t="shared" si="185"/>
        <v>0</v>
      </c>
      <c r="BAD10" s="49"/>
      <c r="BAE10" s="1931"/>
      <c r="BAF10" s="104"/>
      <c r="BAG10" s="49"/>
      <c r="BAH10" s="139"/>
      <c r="BAI10" s="131">
        <f t="shared" si="186"/>
        <v>0</v>
      </c>
      <c r="BAK10" s="49"/>
      <c r="BAL10" s="1931"/>
      <c r="BAM10" s="104"/>
      <c r="BAN10" s="49"/>
      <c r="BAO10" s="139"/>
      <c r="BAP10" s="131">
        <f t="shared" si="187"/>
        <v>0</v>
      </c>
      <c r="BAR10" s="49"/>
      <c r="BAS10" s="1931"/>
      <c r="BAT10" s="104"/>
      <c r="BAU10" s="49"/>
      <c r="BAV10" s="139"/>
      <c r="BAW10" s="131">
        <f t="shared" si="188"/>
        <v>0</v>
      </c>
    </row>
    <row r="11" spans="1:1402" s="243" customFormat="1" x14ac:dyDescent="0.25">
      <c r="A11" s="404">
        <v>41627</v>
      </c>
      <c r="B11" s="1933"/>
      <c r="C11" s="1895">
        <v>100000</v>
      </c>
      <c r="D11" s="65"/>
      <c r="E11" s="139"/>
      <c r="F11" s="131">
        <f t="shared" si="8"/>
        <v>550000</v>
      </c>
      <c r="H11" s="404"/>
      <c r="I11" s="1933"/>
      <c r="J11" s="699"/>
      <c r="K11" s="65"/>
      <c r="L11" s="139"/>
      <c r="M11" s="131">
        <f t="shared" si="9"/>
        <v>20000</v>
      </c>
      <c r="O11" s="424"/>
      <c r="P11" s="1325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31"/>
      <c r="X11" s="104"/>
      <c r="Y11" s="49"/>
      <c r="Z11" s="139"/>
      <c r="AA11" s="131">
        <f t="shared" si="10"/>
        <v>0</v>
      </c>
      <c r="AC11" s="49"/>
      <c r="AD11" s="1931"/>
      <c r="AE11" s="104"/>
      <c r="AF11" s="49"/>
      <c r="AG11" s="139"/>
      <c r="AH11" s="131">
        <f t="shared" si="11"/>
        <v>-100000</v>
      </c>
      <c r="AJ11" s="424"/>
      <c r="AK11" s="1931"/>
      <c r="AL11" s="104"/>
      <c r="AM11" s="49"/>
      <c r="AN11" s="139"/>
      <c r="AO11" s="131">
        <f t="shared" si="12"/>
        <v>0</v>
      </c>
      <c r="AQ11" s="49"/>
      <c r="AR11" s="1931"/>
      <c r="AS11" s="104"/>
      <c r="AT11" s="49"/>
      <c r="AU11" s="139"/>
      <c r="AV11" s="131">
        <f t="shared" si="13"/>
        <v>0</v>
      </c>
      <c r="AX11" s="49"/>
      <c r="AY11" s="1931"/>
      <c r="AZ11" s="104"/>
      <c r="BA11" s="49"/>
      <c r="BB11" s="139"/>
      <c r="BC11" s="131">
        <f t="shared" si="14"/>
        <v>0</v>
      </c>
      <c r="BE11" s="49"/>
      <c r="BF11" s="1931"/>
      <c r="BG11" s="104"/>
      <c r="BH11" s="49"/>
      <c r="BI11" s="139"/>
      <c r="BJ11" s="131">
        <f t="shared" si="15"/>
        <v>0</v>
      </c>
      <c r="BL11" s="49"/>
      <c r="BM11" s="1931"/>
      <c r="BN11" s="104"/>
      <c r="BO11" s="49"/>
      <c r="BP11" s="139"/>
      <c r="BQ11" s="131">
        <f t="shared" si="16"/>
        <v>0</v>
      </c>
      <c r="BS11" s="49"/>
      <c r="BT11" s="1931"/>
      <c r="BU11" s="104"/>
      <c r="BV11" s="49"/>
      <c r="BW11" s="139"/>
      <c r="BX11" s="131">
        <f t="shared" si="17"/>
        <v>0</v>
      </c>
      <c r="BZ11" s="49"/>
      <c r="CA11" s="307"/>
      <c r="CB11" s="1325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3"/>
      <c r="CQ11" s="22"/>
      <c r="CR11" s="521"/>
      <c r="CS11" s="139"/>
      <c r="CT11" s="131">
        <f t="shared" si="20"/>
        <v>0</v>
      </c>
      <c r="CV11" s="320"/>
      <c r="CW11" s="1931"/>
      <c r="CX11" s="260"/>
      <c r="CY11" s="399"/>
      <c r="CZ11" s="260"/>
      <c r="DA11" s="131">
        <f t="shared" si="190"/>
        <v>0</v>
      </c>
      <c r="DC11" s="49"/>
      <c r="DD11" s="1931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31"/>
      <c r="DT11" s="104"/>
      <c r="DU11" s="613"/>
      <c r="DV11" s="139"/>
      <c r="DW11" s="131">
        <f t="shared" si="23"/>
        <v>0</v>
      </c>
      <c r="DY11" s="49"/>
      <c r="DZ11" s="1931"/>
      <c r="EA11" s="104"/>
      <c r="EB11" s="49"/>
      <c r="EC11" s="139"/>
      <c r="ED11" s="131">
        <f t="shared" si="24"/>
        <v>0</v>
      </c>
      <c r="EF11" s="424"/>
      <c r="EG11" s="1931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1"/>
      <c r="EO11" s="104"/>
      <c r="EP11" s="49"/>
      <c r="EQ11" s="139"/>
      <c r="ER11" s="131">
        <f t="shared" si="26"/>
        <v>0</v>
      </c>
      <c r="ET11" s="321"/>
      <c r="EU11" s="1933"/>
      <c r="EV11" s="22"/>
      <c r="EW11" s="307"/>
      <c r="EX11" s="139"/>
      <c r="EY11" s="131">
        <f t="shared" si="27"/>
        <v>0</v>
      </c>
      <c r="FA11" s="320"/>
      <c r="FB11" s="1931"/>
      <c r="FC11" s="104"/>
      <c r="FD11" s="49"/>
      <c r="FE11" s="139"/>
      <c r="FF11" s="131">
        <f t="shared" si="28"/>
        <v>0</v>
      </c>
      <c r="FH11" s="570"/>
      <c r="FI11" s="1931"/>
      <c r="FJ11" s="104"/>
      <c r="FK11" s="49"/>
      <c r="FL11" s="139"/>
      <c r="FM11" s="131">
        <f t="shared" si="29"/>
        <v>0</v>
      </c>
      <c r="FO11" s="570"/>
      <c r="FP11" s="1931"/>
      <c r="FQ11" s="104"/>
      <c r="FR11" s="49"/>
      <c r="FS11" s="139"/>
      <c r="FT11" s="131">
        <f t="shared" si="30"/>
        <v>0</v>
      </c>
      <c r="FV11" s="424">
        <v>39686</v>
      </c>
      <c r="FW11" s="1931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31"/>
      <c r="GE11" s="104"/>
      <c r="GF11" s="97"/>
      <c r="GG11" s="139"/>
      <c r="GH11" s="131">
        <f t="shared" si="32"/>
        <v>0</v>
      </c>
      <c r="GJ11" s="97"/>
      <c r="GK11" s="1932"/>
      <c r="GL11" s="139"/>
      <c r="GM11" s="97"/>
      <c r="GN11" s="139"/>
      <c r="GO11" s="131">
        <f t="shared" si="33"/>
        <v>0</v>
      </c>
      <c r="GQ11" s="97"/>
      <c r="GR11" s="1932"/>
      <c r="GS11" s="139"/>
      <c r="GT11" s="97"/>
      <c r="GU11" s="139"/>
      <c r="GV11" s="131">
        <f t="shared" si="34"/>
        <v>0</v>
      </c>
      <c r="GX11" s="97"/>
      <c r="GY11" s="1932"/>
      <c r="GZ11" s="139"/>
      <c r="HA11" s="97"/>
      <c r="HB11" s="139"/>
      <c r="HC11" s="131">
        <f t="shared" si="35"/>
        <v>0</v>
      </c>
      <c r="HE11" s="97"/>
      <c r="HF11" s="1932"/>
      <c r="HG11" s="139"/>
      <c r="HH11" s="97"/>
      <c r="HI11" s="139"/>
      <c r="HJ11" s="131">
        <f t="shared" si="36"/>
        <v>0</v>
      </c>
      <c r="HL11" s="49"/>
      <c r="HM11" s="1931"/>
      <c r="HN11" s="104"/>
      <c r="HO11" s="49"/>
      <c r="HP11" s="139"/>
      <c r="HQ11" s="131">
        <f t="shared" si="37"/>
        <v>0</v>
      </c>
      <c r="HS11" s="49"/>
      <c r="HT11" s="1931"/>
      <c r="HU11" s="104"/>
      <c r="HV11" s="49"/>
      <c r="HW11" s="139"/>
      <c r="HX11" s="131">
        <f t="shared" si="38"/>
        <v>0</v>
      </c>
      <c r="HZ11" s="404"/>
      <c r="IA11" s="1933"/>
      <c r="IB11" s="22"/>
      <c r="IC11" s="31"/>
      <c r="ID11" s="76"/>
      <c r="IE11" s="131">
        <f t="shared" si="39"/>
        <v>476</v>
      </c>
      <c r="IG11" s="49"/>
      <c r="IH11" s="1931"/>
      <c r="II11" s="472"/>
      <c r="IJ11" s="344"/>
      <c r="IK11" s="139"/>
      <c r="IL11" s="131">
        <f t="shared" si="40"/>
        <v>0</v>
      </c>
      <c r="IN11" s="49"/>
      <c r="IO11" s="1931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31"/>
      <c r="JD11" s="104"/>
      <c r="JE11" s="49"/>
      <c r="JF11" s="139"/>
      <c r="JG11" s="131">
        <f t="shared" si="43"/>
        <v>0</v>
      </c>
      <c r="JI11" s="49"/>
      <c r="JJ11" s="1931"/>
      <c r="JK11" s="104"/>
      <c r="JL11" s="49"/>
      <c r="JM11" s="139"/>
      <c r="JN11" s="131">
        <f>JN10+JK11-JM11</f>
        <v>0</v>
      </c>
      <c r="JP11" s="49"/>
      <c r="JQ11" s="1931"/>
      <c r="JR11" s="104"/>
      <c r="JS11" s="49"/>
      <c r="JT11" s="139"/>
      <c r="JU11" s="131">
        <f t="shared" si="44"/>
        <v>0</v>
      </c>
      <c r="JW11" s="49"/>
      <c r="JX11" s="1931"/>
      <c r="JY11" s="104"/>
      <c r="JZ11" s="382"/>
      <c r="KA11" s="139"/>
      <c r="KB11" s="131">
        <f t="shared" si="45"/>
        <v>0</v>
      </c>
      <c r="KD11" s="49"/>
      <c r="KE11" s="1931"/>
      <c r="KF11" s="104"/>
      <c r="KG11" s="614"/>
      <c r="KH11" s="139"/>
      <c r="KI11" s="131">
        <f t="shared" si="46"/>
        <v>0</v>
      </c>
      <c r="KK11" s="49"/>
      <c r="KL11" s="1931"/>
      <c r="KM11" s="104"/>
      <c r="KN11" s="614"/>
      <c r="KO11" s="139"/>
      <c r="KP11" s="131">
        <f t="shared" si="47"/>
        <v>0</v>
      </c>
      <c r="KR11" s="404"/>
      <c r="KS11" s="1933"/>
      <c r="KT11" s="22"/>
      <c r="KU11" s="560"/>
      <c r="KV11" s="76"/>
      <c r="KW11" s="131">
        <f t="shared" si="48"/>
        <v>0</v>
      </c>
      <c r="KY11" s="31"/>
      <c r="KZ11" s="1933"/>
      <c r="LA11" s="22"/>
      <c r="LB11" s="382"/>
      <c r="LC11" s="76"/>
      <c r="LD11" s="131">
        <f t="shared" si="49"/>
        <v>0</v>
      </c>
      <c r="LF11" s="31"/>
      <c r="LG11" s="1933"/>
      <c r="LH11" s="22"/>
      <c r="LI11" s="49"/>
      <c r="LJ11" s="76"/>
      <c r="LK11" s="131">
        <f t="shared" si="50"/>
        <v>0</v>
      </c>
      <c r="LM11" s="404"/>
      <c r="LN11" s="1933"/>
      <c r="LO11" s="22"/>
      <c r="LP11" s="49"/>
      <c r="LQ11" s="139"/>
      <c r="LR11" s="131">
        <f t="shared" si="0"/>
        <v>0</v>
      </c>
      <c r="LT11" s="424"/>
      <c r="LU11" s="1931"/>
      <c r="LV11" s="693"/>
      <c r="LW11" s="49"/>
      <c r="LX11" s="349"/>
      <c r="LY11" s="131">
        <f t="shared" si="51"/>
        <v>0</v>
      </c>
      <c r="MA11" s="424"/>
      <c r="MB11" s="1931"/>
      <c r="MC11" s="104"/>
      <c r="MD11" s="49"/>
      <c r="ME11" s="139"/>
      <c r="MF11" s="131">
        <f t="shared" si="52"/>
        <v>0</v>
      </c>
      <c r="MH11" s="424"/>
      <c r="MI11" s="1325"/>
      <c r="MJ11" s="260"/>
      <c r="MK11" s="344"/>
      <c r="ML11" s="139"/>
      <c r="MM11" s="131">
        <f t="shared" si="53"/>
        <v>0</v>
      </c>
      <c r="MO11" s="49"/>
      <c r="MP11" s="1325"/>
      <c r="MQ11" s="139"/>
      <c r="MR11" s="49"/>
      <c r="MS11" s="139"/>
      <c r="MT11" s="131">
        <f t="shared" si="54"/>
        <v>0</v>
      </c>
      <c r="MV11" s="31"/>
      <c r="MW11" s="1325"/>
      <c r="MX11" s="699"/>
      <c r="MY11" s="49"/>
      <c r="MZ11" s="139"/>
      <c r="NA11" s="131">
        <f>NA10+MX11-MZ11</f>
        <v>20586.5</v>
      </c>
      <c r="NC11" s="31"/>
      <c r="ND11" s="1325"/>
      <c r="NE11" s="699"/>
      <c r="NF11" s="49"/>
      <c r="NG11" s="139"/>
      <c r="NH11" s="131">
        <f t="shared" si="55"/>
        <v>0</v>
      </c>
      <c r="NJ11" s="31"/>
      <c r="NK11" s="1325"/>
      <c r="NL11" s="699"/>
      <c r="NM11" s="49"/>
      <c r="NN11" s="139"/>
      <c r="NO11" s="131">
        <f t="shared" si="56"/>
        <v>0</v>
      </c>
      <c r="NQ11" s="424"/>
      <c r="NR11" s="1932"/>
      <c r="NS11" s="260"/>
      <c r="NT11" s="424"/>
      <c r="NU11" s="139"/>
      <c r="NV11" s="131">
        <f t="shared" si="57"/>
        <v>0</v>
      </c>
      <c r="NX11" s="49"/>
      <c r="NY11" s="1931"/>
      <c r="NZ11" s="104"/>
      <c r="OA11" s="49"/>
      <c r="OB11" s="139"/>
      <c r="OC11" s="131">
        <f t="shared" si="58"/>
        <v>0</v>
      </c>
      <c r="OE11" s="49"/>
      <c r="OF11" s="1931"/>
      <c r="OG11" s="104"/>
      <c r="OH11" s="49"/>
      <c r="OI11" s="139"/>
      <c r="OJ11" s="131">
        <f t="shared" si="59"/>
        <v>0</v>
      </c>
      <c r="OL11" s="49"/>
      <c r="OM11" s="1931"/>
      <c r="ON11" s="104"/>
      <c r="OO11" s="49"/>
      <c r="OP11" s="139"/>
      <c r="OQ11" s="131">
        <f t="shared" si="60"/>
        <v>0</v>
      </c>
      <c r="OS11" s="49"/>
      <c r="OT11" s="1931"/>
      <c r="OU11" s="104"/>
      <c r="OV11" s="49"/>
      <c r="OW11" s="139"/>
      <c r="OX11" s="131">
        <f t="shared" si="61"/>
        <v>0</v>
      </c>
      <c r="OZ11" s="49"/>
      <c r="PA11" s="1931"/>
      <c r="PB11" s="104"/>
      <c r="PC11" s="49"/>
      <c r="PD11" s="139"/>
      <c r="PE11" s="131">
        <f t="shared" si="62"/>
        <v>0</v>
      </c>
      <c r="PG11" s="49"/>
      <c r="PH11" s="1931"/>
      <c r="PI11" s="104"/>
      <c r="PJ11" s="49"/>
      <c r="PK11" s="139"/>
      <c r="PL11" s="131">
        <f t="shared" si="63"/>
        <v>0</v>
      </c>
      <c r="PN11" s="49"/>
      <c r="PO11" s="1931"/>
      <c r="PP11" s="104"/>
      <c r="PQ11" s="49"/>
      <c r="PR11" s="139"/>
      <c r="PS11" s="131">
        <f t="shared" si="64"/>
        <v>0</v>
      </c>
      <c r="PU11" s="31"/>
      <c r="PV11" s="1933"/>
      <c r="PW11" s="22"/>
      <c r="PX11" s="49"/>
      <c r="PY11" s="139"/>
      <c r="PZ11" s="131">
        <f t="shared" si="65"/>
        <v>32916</v>
      </c>
      <c r="QB11" s="49"/>
      <c r="QC11" s="1931"/>
      <c r="QD11" s="104"/>
      <c r="QE11" s="49"/>
      <c r="QF11" s="139"/>
      <c r="QG11" s="131">
        <f t="shared" si="66"/>
        <v>0</v>
      </c>
      <c r="QI11" s="424"/>
      <c r="QJ11" s="1931"/>
      <c r="QK11" s="104"/>
      <c r="QL11" s="49"/>
      <c r="QM11" s="139"/>
      <c r="QN11" s="131">
        <f t="shared" si="67"/>
        <v>0</v>
      </c>
      <c r="QP11" s="404"/>
      <c r="QQ11" s="1933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3"/>
      <c r="QY11" s="699"/>
      <c r="QZ11" s="31"/>
      <c r="RA11" s="139"/>
      <c r="RB11" s="131">
        <f t="shared" si="69"/>
        <v>0</v>
      </c>
      <c r="RD11" s="49"/>
      <c r="RE11" s="1931"/>
      <c r="RF11" s="260"/>
      <c r="RG11" s="49"/>
      <c r="RH11" s="139"/>
      <c r="RI11" s="131">
        <f t="shared" si="70"/>
        <v>0</v>
      </c>
      <c r="RK11" s="49"/>
      <c r="RL11" s="1931"/>
      <c r="RM11" s="260"/>
      <c r="RN11" s="49"/>
      <c r="RO11" s="139"/>
      <c r="RP11" s="131">
        <f t="shared" si="71"/>
        <v>0</v>
      </c>
      <c r="RR11" s="49"/>
      <c r="RS11" s="1932"/>
      <c r="RT11" s="260"/>
      <c r="RU11" s="344"/>
      <c r="RV11" s="139"/>
      <c r="RW11" s="131">
        <f t="shared" si="72"/>
        <v>11123</v>
      </c>
      <c r="RY11" s="49"/>
      <c r="RZ11" s="1931"/>
      <c r="SA11" s="104"/>
      <c r="SB11" s="49"/>
      <c r="SC11" s="139"/>
      <c r="SD11" s="131">
        <f t="shared" ref="SD11:SD43" si="195">SD10+SA11-SC11</f>
        <v>23250</v>
      </c>
      <c r="SF11" s="49"/>
      <c r="SG11" s="1931"/>
      <c r="SH11" s="693"/>
      <c r="SI11" s="49"/>
      <c r="SJ11" s="139"/>
      <c r="SK11" s="131">
        <f t="shared" ref="SK11:SK43" si="196">SK10+SH11-SJ11</f>
        <v>0</v>
      </c>
      <c r="SM11" s="424"/>
      <c r="SN11" s="1931"/>
      <c r="SO11" s="693"/>
      <c r="SP11" s="49"/>
      <c r="SQ11" s="139"/>
      <c r="SR11" s="131">
        <f t="shared" si="73"/>
        <v>0</v>
      </c>
      <c r="ST11" s="49"/>
      <c r="SU11" s="1931"/>
      <c r="SV11" s="693"/>
      <c r="SW11" s="49"/>
      <c r="SX11" s="139"/>
      <c r="SY11" s="131">
        <f t="shared" si="74"/>
        <v>0</v>
      </c>
      <c r="TA11" s="424"/>
      <c r="TB11" s="1931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5"/>
      <c r="TQ11" s="139"/>
      <c r="TR11" s="49"/>
      <c r="TS11" s="389"/>
      <c r="TT11" s="131">
        <f t="shared" si="77"/>
        <v>0</v>
      </c>
      <c r="TV11" s="424"/>
      <c r="TW11" s="1325"/>
      <c r="TX11" s="139"/>
      <c r="TY11" s="49"/>
      <c r="TZ11" s="389"/>
      <c r="UA11" s="131">
        <f t="shared" si="78"/>
        <v>0</v>
      </c>
      <c r="UC11" s="404"/>
      <c r="UD11" s="1933"/>
      <c r="UE11" s="22"/>
      <c r="UF11" s="49"/>
      <c r="UG11" s="139"/>
      <c r="UH11" s="131">
        <f t="shared" si="79"/>
        <v>0</v>
      </c>
      <c r="UJ11" s="424"/>
      <c r="UK11" s="1931"/>
      <c r="UL11" s="104"/>
      <c r="UM11" s="49"/>
      <c r="UN11" s="139"/>
      <c r="UO11" s="131">
        <f t="shared" si="80"/>
        <v>0</v>
      </c>
      <c r="UQ11" s="424"/>
      <c r="UR11" s="1931"/>
      <c r="US11" s="104"/>
      <c r="UT11" s="49"/>
      <c r="UU11" s="139"/>
      <c r="UV11" s="131">
        <f t="shared" si="81"/>
        <v>0</v>
      </c>
      <c r="UX11" s="424">
        <v>41751</v>
      </c>
      <c r="UY11" s="1931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3"/>
      <c r="VG11" s="22"/>
      <c r="VH11" s="1344" t="s">
        <v>599</v>
      </c>
      <c r="VI11" s="76">
        <v>3000</v>
      </c>
      <c r="VJ11" s="131">
        <f t="shared" si="83"/>
        <v>20813</v>
      </c>
      <c r="VL11" s="49"/>
      <c r="VM11" s="1931"/>
      <c r="VN11" s="104"/>
      <c r="VO11" s="49"/>
      <c r="VP11" s="139"/>
      <c r="VQ11" s="131">
        <f t="shared" si="84"/>
        <v>0</v>
      </c>
      <c r="VS11" s="49"/>
      <c r="VT11" s="1931"/>
      <c r="VU11" s="104"/>
      <c r="VV11" s="570"/>
      <c r="VW11" s="139"/>
      <c r="VX11" s="131">
        <f t="shared" si="85"/>
        <v>0</v>
      </c>
      <c r="VZ11" s="424"/>
      <c r="WA11" s="1931"/>
      <c r="WB11" s="104"/>
      <c r="WC11" s="49"/>
      <c r="WD11" s="139"/>
      <c r="WE11" s="131">
        <f t="shared" si="86"/>
        <v>274.5</v>
      </c>
      <c r="WG11" s="49"/>
      <c r="WH11" s="1931"/>
      <c r="WI11" s="104"/>
      <c r="WJ11" s="49"/>
      <c r="WK11" s="139"/>
      <c r="WL11" s="131">
        <f t="shared" si="87"/>
        <v>0</v>
      </c>
      <c r="WN11" s="49"/>
      <c r="WO11" s="1931"/>
      <c r="WP11" s="104"/>
      <c r="WQ11" s="49"/>
      <c r="WR11" s="139"/>
      <c r="WS11" s="131">
        <f t="shared" si="88"/>
        <v>0</v>
      </c>
      <c r="WU11" s="49"/>
      <c r="WV11" s="1931"/>
      <c r="WW11" s="104"/>
      <c r="WX11" s="49"/>
      <c r="WY11" s="139"/>
      <c r="WZ11" s="131">
        <f t="shared" si="89"/>
        <v>0</v>
      </c>
      <c r="XB11" s="49"/>
      <c r="XC11" s="1931"/>
      <c r="XD11" s="104"/>
      <c r="XE11" s="49"/>
      <c r="XF11" s="139"/>
      <c r="XG11" s="131">
        <f t="shared" si="90"/>
        <v>0</v>
      </c>
      <c r="XI11" s="31"/>
      <c r="XJ11" s="1933"/>
      <c r="XK11" s="22"/>
      <c r="XL11" s="474"/>
      <c r="XM11" s="139"/>
      <c r="XN11" s="131">
        <f t="shared" si="91"/>
        <v>0</v>
      </c>
      <c r="XP11" s="424"/>
      <c r="XQ11" s="1931"/>
      <c r="XR11" s="104"/>
      <c r="XS11" s="49"/>
      <c r="XT11" s="139"/>
      <c r="XU11" s="131">
        <f t="shared" si="92"/>
        <v>0</v>
      </c>
      <c r="XW11" s="49"/>
      <c r="XX11" s="1931"/>
      <c r="XY11" s="104"/>
      <c r="XZ11" s="49"/>
      <c r="YA11" s="139"/>
      <c r="YB11" s="131">
        <f t="shared" si="93"/>
        <v>0</v>
      </c>
      <c r="YD11" s="49"/>
      <c r="YE11" s="1931"/>
      <c r="YF11" s="104"/>
      <c r="YG11" s="49"/>
      <c r="YH11" s="139"/>
      <c r="YI11" s="131">
        <f t="shared" si="94"/>
        <v>0</v>
      </c>
      <c r="YK11" s="49"/>
      <c r="YL11" s="1931"/>
      <c r="YM11" s="104"/>
      <c r="YN11" s="49"/>
      <c r="YO11" s="139"/>
      <c r="YP11" s="131">
        <f t="shared" si="95"/>
        <v>0</v>
      </c>
      <c r="YR11" s="49"/>
      <c r="YS11" s="1931"/>
      <c r="YT11" s="104"/>
      <c r="YU11" s="49"/>
      <c r="YV11" s="139"/>
      <c r="YW11" s="131">
        <f t="shared" si="96"/>
        <v>0</v>
      </c>
      <c r="YY11" s="49"/>
      <c r="YZ11" s="1931"/>
      <c r="ZA11" s="104"/>
      <c r="ZB11" s="49"/>
      <c r="ZC11" s="139"/>
      <c r="ZD11" s="131">
        <f t="shared" si="97"/>
        <v>0</v>
      </c>
      <c r="ZF11" s="49"/>
      <c r="ZG11" s="1325"/>
      <c r="ZH11" s="139"/>
      <c r="ZI11" s="49"/>
      <c r="ZJ11" s="139"/>
      <c r="ZK11" s="131">
        <f t="shared" si="98"/>
        <v>0</v>
      </c>
      <c r="ZM11" s="49"/>
      <c r="ZN11" s="1325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3"/>
      <c r="AAC11" s="22"/>
      <c r="AAD11" s="49"/>
      <c r="AAE11" s="139"/>
      <c r="AAF11" s="131">
        <f t="shared" si="101"/>
        <v>0</v>
      </c>
      <c r="AAH11" s="31"/>
      <c r="AAI11" s="1933"/>
      <c r="AAJ11" s="22"/>
      <c r="AAK11" s="49"/>
      <c r="AAL11" s="139"/>
      <c r="AAM11" s="131">
        <f t="shared" si="102"/>
        <v>0</v>
      </c>
      <c r="AAO11" s="49"/>
      <c r="AAP11" s="1931"/>
      <c r="AAQ11" s="104"/>
      <c r="AAR11" s="49"/>
      <c r="AAS11" s="139"/>
      <c r="AAT11" s="131">
        <f t="shared" si="103"/>
        <v>0</v>
      </c>
      <c r="AAV11" s="424"/>
      <c r="AAW11" s="1931"/>
      <c r="AAX11" s="104"/>
      <c r="AAY11" s="49"/>
      <c r="AAZ11" s="139"/>
      <c r="ABA11" s="131">
        <f t="shared" si="104"/>
        <v>0</v>
      </c>
      <c r="ABC11" s="424"/>
      <c r="ABD11" s="1931"/>
      <c r="ABE11" s="104"/>
      <c r="ABF11" s="320"/>
      <c r="ABG11" s="139"/>
      <c r="ABH11" s="131">
        <f t="shared" si="105"/>
        <v>0</v>
      </c>
      <c r="ABJ11" s="49"/>
      <c r="ABK11" s="1931"/>
      <c r="ABL11" s="104"/>
      <c r="ABM11" s="49"/>
      <c r="ABN11" s="139"/>
      <c r="ABO11" s="131">
        <f t="shared" si="106"/>
        <v>0</v>
      </c>
      <c r="ABQ11" s="31"/>
      <c r="ABR11" s="1933"/>
      <c r="ABS11" s="22"/>
      <c r="ABT11" s="382"/>
      <c r="ABU11" s="139"/>
      <c r="ABV11" s="131">
        <f t="shared" si="107"/>
        <v>0</v>
      </c>
      <c r="ABX11" s="49"/>
      <c r="ABY11" s="1931"/>
      <c r="ABZ11" s="104"/>
      <c r="ACA11" s="49"/>
      <c r="ACB11" s="139"/>
      <c r="ACC11" s="131">
        <f t="shared" si="108"/>
        <v>0</v>
      </c>
      <c r="ACE11" s="320"/>
      <c r="ACF11" s="1931"/>
      <c r="ACG11" s="104"/>
      <c r="ACH11" s="567"/>
      <c r="ACI11" s="566"/>
      <c r="ACJ11" s="131">
        <f t="shared" si="109"/>
        <v>0</v>
      </c>
      <c r="ACL11" s="320"/>
      <c r="ACM11" s="1931"/>
      <c r="ACN11" s="104"/>
      <c r="ACO11" s="320"/>
      <c r="ACP11" s="139"/>
      <c r="ACQ11" s="131">
        <f t="shared" si="110"/>
        <v>0</v>
      </c>
      <c r="ACS11" s="49"/>
      <c r="ACT11" s="1931"/>
      <c r="ACU11" s="104"/>
      <c r="ACV11" s="49"/>
      <c r="ACW11" s="139"/>
      <c r="ACX11" s="131">
        <f t="shared" si="1"/>
        <v>0</v>
      </c>
      <c r="ACZ11" s="424"/>
      <c r="ADA11" s="1931"/>
      <c r="ADB11" s="104"/>
      <c r="ADC11" s="424"/>
      <c r="ADD11" s="139"/>
      <c r="ADE11" s="131">
        <f t="shared" si="111"/>
        <v>0</v>
      </c>
      <c r="ADG11" s="424"/>
      <c r="ADH11" s="1931"/>
      <c r="ADI11" s="104"/>
      <c r="ADJ11" s="320"/>
      <c r="ADK11" s="139"/>
      <c r="ADL11" s="131">
        <f t="shared" si="112"/>
        <v>0</v>
      </c>
      <c r="ADN11" s="49"/>
      <c r="ADO11" s="1325"/>
      <c r="ADP11" s="260"/>
      <c r="ADQ11" s="49"/>
      <c r="ADR11" s="139"/>
      <c r="ADS11" s="131">
        <f t="shared" si="113"/>
        <v>0</v>
      </c>
      <c r="ADU11" s="320"/>
      <c r="ADV11" s="1931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32"/>
      <c r="AEK11" s="139"/>
      <c r="AEL11" s="49"/>
      <c r="AEM11" s="139"/>
      <c r="AEN11" s="131">
        <f t="shared" si="116"/>
        <v>3380</v>
      </c>
      <c r="AEP11" s="424"/>
      <c r="AEQ11" s="1932"/>
      <c r="AER11" s="389"/>
      <c r="AES11" s="424"/>
      <c r="AET11" s="139"/>
      <c r="AEU11" s="131">
        <f t="shared" si="117"/>
        <v>0</v>
      </c>
      <c r="AEW11" s="49"/>
      <c r="AEX11" s="1931"/>
      <c r="AEY11" s="104"/>
      <c r="AEZ11" s="49"/>
      <c r="AFA11" s="139"/>
      <c r="AFB11" s="131">
        <f t="shared" si="118"/>
        <v>0</v>
      </c>
      <c r="AFD11" s="31"/>
      <c r="AFE11" s="1933"/>
      <c r="AFF11" s="22"/>
      <c r="AFG11" s="49"/>
      <c r="AFH11" s="76"/>
      <c r="AFI11" s="131">
        <f t="shared" si="119"/>
        <v>6523</v>
      </c>
      <c r="AFK11" s="404"/>
      <c r="AFL11" s="1933"/>
      <c r="AFM11" s="22"/>
      <c r="AFN11" s="49"/>
      <c r="AFO11" s="76"/>
      <c r="AFP11" s="131">
        <f t="shared" si="120"/>
        <v>0</v>
      </c>
      <c r="AFR11" s="404"/>
      <c r="AFS11" s="1931"/>
      <c r="AFT11" s="104"/>
      <c r="AFU11" s="49"/>
      <c r="AFV11" s="139"/>
      <c r="AFW11" s="131">
        <f t="shared" si="121"/>
        <v>0</v>
      </c>
      <c r="AFY11" s="31"/>
      <c r="AFZ11" s="1933"/>
      <c r="AGA11" s="22"/>
      <c r="AGB11" s="49"/>
      <c r="AGC11" s="76"/>
      <c r="AGD11" s="131">
        <f t="shared" si="122"/>
        <v>0</v>
      </c>
      <c r="AGF11" s="31"/>
      <c r="AGG11" s="1933"/>
      <c r="AGH11" s="22"/>
      <c r="AGI11" s="49"/>
      <c r="AGJ11" s="76"/>
      <c r="AGK11" s="131">
        <f t="shared" si="123"/>
        <v>0</v>
      </c>
      <c r="AGM11" s="49"/>
      <c r="AGN11" s="1931"/>
      <c r="AGO11" s="389"/>
      <c r="AGP11" s="49"/>
      <c r="AGQ11" s="139"/>
      <c r="AGR11" s="131">
        <f t="shared" si="124"/>
        <v>0</v>
      </c>
      <c r="AGT11" s="49"/>
      <c r="AGU11" s="1931"/>
      <c r="AGV11" s="693"/>
      <c r="AGW11" s="49"/>
      <c r="AGX11" s="139"/>
      <c r="AGY11" s="131">
        <f t="shared" si="125"/>
        <v>0</v>
      </c>
      <c r="AHA11" s="31"/>
      <c r="AHB11" s="1931"/>
      <c r="AHC11" s="693"/>
      <c r="AHD11" s="49"/>
      <c r="AHE11" s="139"/>
      <c r="AHF11" s="131">
        <f t="shared" si="126"/>
        <v>0</v>
      </c>
      <c r="AHH11" s="49"/>
      <c r="AHI11" s="1325"/>
      <c r="AHJ11" s="139"/>
      <c r="AHK11" s="49"/>
      <c r="AHL11" s="139"/>
      <c r="AHM11" s="131">
        <f t="shared" si="127"/>
        <v>37741</v>
      </c>
      <c r="AHO11" s="49"/>
      <c r="AHP11" s="1325"/>
      <c r="AHQ11" s="139"/>
      <c r="AHR11" s="49"/>
      <c r="AHS11" s="139"/>
      <c r="AHT11" s="131">
        <f t="shared" si="128"/>
        <v>0</v>
      </c>
      <c r="AHV11" s="49"/>
      <c r="AHW11" s="1325"/>
      <c r="AHX11" s="139"/>
      <c r="AHY11" s="49"/>
      <c r="AHZ11" s="139"/>
      <c r="AIA11" s="131">
        <f t="shared" si="129"/>
        <v>0</v>
      </c>
      <c r="AIC11" s="424"/>
      <c r="AID11" s="1931"/>
      <c r="AIE11" s="104"/>
      <c r="AIF11" s="49"/>
      <c r="AIG11" s="139"/>
      <c r="AIH11" s="131">
        <f t="shared" si="130"/>
        <v>0</v>
      </c>
      <c r="AIJ11" s="320"/>
      <c r="AIK11" s="1931"/>
      <c r="AIL11" s="104"/>
      <c r="AIM11" s="49"/>
      <c r="AIN11" s="139"/>
      <c r="AIO11" s="131">
        <f t="shared" si="131"/>
        <v>0</v>
      </c>
      <c r="AIQ11" s="424"/>
      <c r="AIR11" s="1931"/>
      <c r="AIS11" s="104"/>
      <c r="AIT11" s="49"/>
      <c r="AIU11" s="139"/>
      <c r="AIV11" s="131">
        <f t="shared" si="132"/>
        <v>0</v>
      </c>
      <c r="AIX11" s="49"/>
      <c r="AIY11" s="1931"/>
      <c r="AIZ11" s="104"/>
      <c r="AJA11" s="49"/>
      <c r="AJB11" s="139"/>
      <c r="AJC11" s="131">
        <f t="shared" si="133"/>
        <v>0</v>
      </c>
      <c r="AJE11" s="49"/>
      <c r="AJF11" s="1931"/>
      <c r="AJG11" s="104"/>
      <c r="AJH11" s="49"/>
      <c r="AJI11" s="139"/>
      <c r="AJJ11" s="131">
        <f t="shared" si="134"/>
        <v>0</v>
      </c>
      <c r="AJL11" s="49"/>
      <c r="AJM11" s="1931"/>
      <c r="AJN11" s="104"/>
      <c r="AJO11" s="49"/>
      <c r="AJP11" s="139"/>
      <c r="AJQ11" s="131">
        <f t="shared" si="135"/>
        <v>0</v>
      </c>
      <c r="AJS11" s="49"/>
      <c r="AJT11" s="1931"/>
      <c r="AJU11" s="104"/>
      <c r="AJV11" s="49"/>
      <c r="AJW11" s="139"/>
      <c r="AJX11" s="131">
        <f t="shared" si="136"/>
        <v>0</v>
      </c>
      <c r="AJZ11" s="49"/>
      <c r="AKA11" s="1931"/>
      <c r="AKB11" s="104"/>
      <c r="AKC11" s="49"/>
      <c r="AKD11" s="139"/>
      <c r="AKE11" s="131">
        <f t="shared" si="137"/>
        <v>0</v>
      </c>
      <c r="AKG11" s="49"/>
      <c r="AKH11" s="1931"/>
      <c r="AKI11" s="104"/>
      <c r="AKJ11" s="49"/>
      <c r="AKK11" s="139"/>
      <c r="AKL11" s="131">
        <f t="shared" si="138"/>
        <v>0</v>
      </c>
      <c r="AKN11" s="49"/>
      <c r="AKO11" s="1931"/>
      <c r="AKP11" s="104"/>
      <c r="AKQ11" s="49"/>
      <c r="AKR11" s="139"/>
      <c r="AKS11" s="131">
        <f t="shared" si="139"/>
        <v>0</v>
      </c>
      <c r="AKU11" s="49"/>
      <c r="AKV11" s="1325"/>
      <c r="AKW11" s="389"/>
      <c r="AKX11" s="49"/>
      <c r="AKY11" s="389"/>
      <c r="AKZ11" s="131">
        <f t="shared" si="2"/>
        <v>0</v>
      </c>
      <c r="ALB11" s="49"/>
      <c r="ALC11" s="1325"/>
      <c r="ALD11" s="389"/>
      <c r="ALE11" s="49"/>
      <c r="ALF11" s="389"/>
      <c r="ALG11" s="131">
        <f t="shared" si="140"/>
        <v>0</v>
      </c>
      <c r="ALI11" s="49"/>
      <c r="ALJ11" s="1325"/>
      <c r="ALK11" s="389"/>
      <c r="ALL11" s="49"/>
      <c r="ALM11" s="389"/>
      <c r="ALN11" s="131">
        <f t="shared" si="141"/>
        <v>0</v>
      </c>
      <c r="ALP11" s="49"/>
      <c r="ALQ11" s="1325"/>
      <c r="ALR11" s="389"/>
      <c r="ALS11" s="49"/>
      <c r="ALT11" s="389"/>
      <c r="ALU11" s="131">
        <f t="shared" si="142"/>
        <v>0</v>
      </c>
      <c r="ALW11" s="49"/>
      <c r="ALX11" s="1325"/>
      <c r="ALY11" s="389"/>
      <c r="ALZ11" s="49"/>
      <c r="AMA11" s="389"/>
      <c r="AMB11" s="131">
        <f t="shared" si="143"/>
        <v>0</v>
      </c>
      <c r="AMD11" s="424"/>
      <c r="AME11" s="1931"/>
      <c r="AMF11" s="104"/>
      <c r="AMG11" s="424"/>
      <c r="AMH11" s="139"/>
      <c r="AMI11" s="131">
        <f t="shared" si="144"/>
        <v>0</v>
      </c>
      <c r="AMK11" s="49"/>
      <c r="AML11" s="1931"/>
      <c r="AMM11" s="104"/>
      <c r="AMN11" s="49"/>
      <c r="AMO11" s="139"/>
      <c r="AMP11" s="131">
        <f t="shared" si="145"/>
        <v>0</v>
      </c>
      <c r="AMR11" s="49"/>
      <c r="AMS11" s="1325"/>
      <c r="AMT11" s="139"/>
      <c r="AMU11" s="31"/>
      <c r="AMV11" s="139"/>
      <c r="AMW11" s="131">
        <f t="shared" si="3"/>
        <v>0</v>
      </c>
      <c r="AMY11" s="424"/>
      <c r="AMZ11" s="1931"/>
      <c r="ANA11" s="104"/>
      <c r="ANB11" s="320"/>
      <c r="ANC11" s="139"/>
      <c r="AND11" s="131">
        <f t="shared" si="146"/>
        <v>0</v>
      </c>
      <c r="ANF11" s="320"/>
      <c r="ANG11" s="1931"/>
      <c r="ANH11" s="104"/>
      <c r="ANI11" s="424"/>
      <c r="ANJ11" s="139"/>
      <c r="ANK11" s="131">
        <f t="shared" si="147"/>
        <v>0</v>
      </c>
      <c r="ANM11" s="49"/>
      <c r="ANN11" s="1931"/>
      <c r="ANO11" s="104"/>
      <c r="ANP11" s="49"/>
      <c r="ANQ11" s="139"/>
      <c r="ANR11" s="131">
        <f t="shared" si="148"/>
        <v>0</v>
      </c>
      <c r="ANT11" s="49"/>
      <c r="ANU11" s="1931"/>
      <c r="ANV11" s="104"/>
      <c r="ANW11" s="49"/>
      <c r="ANX11" s="139"/>
      <c r="ANY11" s="131">
        <f t="shared" si="149"/>
        <v>0</v>
      </c>
      <c r="AOA11" s="49"/>
      <c r="AOB11" s="1931"/>
      <c r="AOC11" s="104"/>
      <c r="AOD11" s="49"/>
      <c r="AOE11" s="139"/>
      <c r="AOF11" s="131">
        <f t="shared" si="150"/>
        <v>0</v>
      </c>
      <c r="AOH11" s="320"/>
      <c r="AOI11" s="1931"/>
      <c r="AOJ11" s="104"/>
      <c r="AOK11" s="567"/>
      <c r="AOL11" s="139"/>
      <c r="AOM11" s="131">
        <f t="shared" si="151"/>
        <v>0</v>
      </c>
      <c r="AOO11" s="49"/>
      <c r="AOP11" s="1325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31"/>
      <c r="AOX11" s="104"/>
      <c r="AOY11" s="49"/>
      <c r="AOZ11" s="139"/>
      <c r="APA11" s="131">
        <f t="shared" si="152"/>
        <v>0</v>
      </c>
      <c r="APC11" s="320"/>
      <c r="APD11" s="1931"/>
      <c r="APE11" s="104"/>
      <c r="APF11" s="49"/>
      <c r="APG11" s="139"/>
      <c r="APH11" s="131">
        <f t="shared" si="153"/>
        <v>0</v>
      </c>
      <c r="APJ11" s="320"/>
      <c r="APK11" s="1931"/>
      <c r="APL11" s="104"/>
      <c r="APM11" s="257"/>
      <c r="APN11" s="66"/>
      <c r="APO11" s="131">
        <f t="shared" si="154"/>
        <v>0</v>
      </c>
      <c r="APQ11" s="320"/>
      <c r="APR11" s="1931"/>
      <c r="APS11" s="104"/>
      <c r="APT11" s="257"/>
      <c r="APU11" s="66"/>
      <c r="APV11" s="131">
        <f t="shared" si="155"/>
        <v>0</v>
      </c>
      <c r="APX11" s="424"/>
      <c r="APY11" s="1931"/>
      <c r="APZ11" s="389"/>
      <c r="AQA11" s="424"/>
      <c r="AQB11" s="139"/>
      <c r="AQC11" s="131">
        <f t="shared" si="4"/>
        <v>0</v>
      </c>
      <c r="AQE11" s="31"/>
      <c r="AQF11" s="1933"/>
      <c r="AQG11" s="22"/>
      <c r="AQH11" s="49"/>
      <c r="AQI11" s="139"/>
      <c r="AQJ11" s="131">
        <f t="shared" si="5"/>
        <v>7383.5</v>
      </c>
      <c r="AQL11" s="31"/>
      <c r="AQM11" s="1933"/>
      <c r="AQN11" s="22"/>
      <c r="AQO11" s="49"/>
      <c r="AQP11" s="139"/>
      <c r="AQQ11" s="131">
        <f t="shared" si="6"/>
        <v>0</v>
      </c>
      <c r="AQS11" s="31"/>
      <c r="AQT11" s="1933"/>
      <c r="AQU11" s="22"/>
      <c r="AQV11" s="49"/>
      <c r="AQW11" s="139"/>
      <c r="AQX11" s="131">
        <f t="shared" si="156"/>
        <v>4518.5</v>
      </c>
      <c r="AQZ11" s="320"/>
      <c r="ARA11" s="1931"/>
      <c r="ARB11" s="104"/>
      <c r="ARC11" s="320"/>
      <c r="ARD11" s="139"/>
      <c r="ARE11" s="131">
        <f t="shared" si="157"/>
        <v>0</v>
      </c>
      <c r="ARG11" s="49"/>
      <c r="ARH11" s="1931"/>
      <c r="ARI11" s="104"/>
      <c r="ARJ11" s="49"/>
      <c r="ARK11" s="139"/>
      <c r="ARL11" s="131">
        <f t="shared" si="158"/>
        <v>0</v>
      </c>
      <c r="ARN11" s="424"/>
      <c r="ARO11" s="1931"/>
      <c r="ARP11" s="104"/>
      <c r="ARQ11" s="424"/>
      <c r="ARR11" s="139"/>
      <c r="ARS11" s="131">
        <f t="shared" si="159"/>
        <v>0</v>
      </c>
      <c r="ARU11" s="424"/>
      <c r="ARV11" s="1931"/>
      <c r="ARW11" s="693"/>
      <c r="ARX11" s="320"/>
      <c r="ARY11" s="349"/>
      <c r="ARZ11" s="131">
        <f t="shared" si="7"/>
        <v>0</v>
      </c>
      <c r="ASB11" s="424"/>
      <c r="ASC11" s="1931"/>
      <c r="ASD11" s="104"/>
      <c r="ASE11" s="49"/>
      <c r="ASF11" s="139"/>
      <c r="ASG11" s="131">
        <f t="shared" si="160"/>
        <v>0</v>
      </c>
      <c r="ASI11" s="424"/>
      <c r="ASJ11" s="1931"/>
      <c r="ASK11" s="104"/>
      <c r="ASL11" s="49"/>
      <c r="ASM11" s="139"/>
      <c r="ASN11" s="131">
        <f t="shared" si="161"/>
        <v>0</v>
      </c>
      <c r="ASP11" s="49"/>
      <c r="ASQ11" s="1931"/>
      <c r="ASR11" s="104"/>
      <c r="ASS11" s="49"/>
      <c r="AST11" s="139"/>
      <c r="ASU11" s="131">
        <f t="shared" si="162"/>
        <v>0</v>
      </c>
      <c r="ASW11" s="49"/>
      <c r="ASX11" s="1931"/>
      <c r="ASY11" s="104"/>
      <c r="ASZ11" s="49"/>
      <c r="ATA11" s="139"/>
      <c r="ATB11" s="131">
        <f t="shared" si="163"/>
        <v>0</v>
      </c>
      <c r="ATD11" s="49"/>
      <c r="ATE11" s="1931"/>
      <c r="ATF11" s="104"/>
      <c r="ATG11" s="49"/>
      <c r="ATH11" s="139"/>
      <c r="ATI11" s="131">
        <f t="shared" si="164"/>
        <v>0</v>
      </c>
      <c r="ATK11" s="49"/>
      <c r="ATL11" s="1931"/>
      <c r="ATM11" s="104"/>
      <c r="ATN11" s="49"/>
      <c r="ATO11" s="139"/>
      <c r="ATP11" s="131">
        <f t="shared" si="165"/>
        <v>0</v>
      </c>
      <c r="ATR11" s="49"/>
      <c r="ATS11" s="1931"/>
      <c r="ATT11" s="104"/>
      <c r="ATU11" s="49"/>
      <c r="ATV11" s="139"/>
      <c r="ATW11" s="131">
        <f t="shared" si="166"/>
        <v>0</v>
      </c>
      <c r="ATY11" s="49"/>
      <c r="ATZ11" s="1931"/>
      <c r="AUA11" s="104"/>
      <c r="AUB11" s="49"/>
      <c r="AUC11" s="139"/>
      <c r="AUD11" s="131">
        <f t="shared" si="167"/>
        <v>0</v>
      </c>
      <c r="AUF11" s="320"/>
      <c r="AUG11" s="1931"/>
      <c r="AUH11" s="104"/>
      <c r="AUI11" s="49"/>
      <c r="AUJ11" s="139"/>
      <c r="AUK11" s="131">
        <f t="shared" si="168"/>
        <v>0</v>
      </c>
      <c r="AUM11" s="49"/>
      <c r="AUN11" s="1325"/>
      <c r="AUO11" s="139"/>
      <c r="AUP11" s="49"/>
      <c r="AUQ11" s="260"/>
      <c r="AUR11" s="131">
        <f t="shared" si="169"/>
        <v>0</v>
      </c>
      <c r="AUT11" s="49"/>
      <c r="AUU11" s="1932"/>
      <c r="AUV11" s="139"/>
      <c r="AUW11" s="49"/>
      <c r="AUX11" s="139"/>
      <c r="AUY11" s="131">
        <f t="shared" si="170"/>
        <v>0</v>
      </c>
      <c r="AVA11" s="49"/>
      <c r="AVB11" s="1325"/>
      <c r="AVC11" s="139"/>
      <c r="AVD11" s="49"/>
      <c r="AVE11" s="139"/>
      <c r="AVF11" s="131">
        <f t="shared" si="171"/>
        <v>0</v>
      </c>
      <c r="AVH11" s="424"/>
      <c r="AVI11" s="1325"/>
      <c r="AVJ11" s="139"/>
      <c r="AVK11" s="49"/>
      <c r="AVL11" s="139"/>
      <c r="AVM11" s="131">
        <f t="shared" si="172"/>
        <v>2512.5</v>
      </c>
      <c r="AVO11" s="1345"/>
      <c r="AVP11" s="932"/>
      <c r="AVQ11" s="389"/>
      <c r="AVR11" s="49"/>
      <c r="AVS11" s="139"/>
      <c r="AVT11" s="131">
        <f t="shared" si="173"/>
        <v>0</v>
      </c>
      <c r="AVV11" s="424"/>
      <c r="AVW11" s="1931"/>
      <c r="AVX11" s="1343"/>
      <c r="AVY11" s="49"/>
      <c r="AVZ11" s="715"/>
      <c r="AWA11" s="131">
        <f t="shared" si="191"/>
        <v>0</v>
      </c>
      <c r="AWC11" s="49"/>
      <c r="AWD11" s="1931"/>
      <c r="AWE11" s="1343"/>
      <c r="AWF11" s="49"/>
      <c r="AWG11" s="715"/>
      <c r="AWH11" s="131">
        <f t="shared" si="192"/>
        <v>0</v>
      </c>
      <c r="AWJ11" s="49"/>
      <c r="AWK11" s="1931"/>
      <c r="AWL11" s="104"/>
      <c r="AWM11" s="49"/>
      <c r="AWN11" s="139"/>
      <c r="AWO11" s="131">
        <f t="shared" si="193"/>
        <v>0</v>
      </c>
      <c r="AWQ11" s="320"/>
      <c r="AWR11" s="1931"/>
      <c r="AWS11" s="104"/>
      <c r="AWT11" s="49"/>
      <c r="AWU11" s="139"/>
      <c r="AWV11" s="131">
        <f t="shared" si="194"/>
        <v>0</v>
      </c>
      <c r="AWX11" s="424"/>
      <c r="AWY11" s="1931"/>
      <c r="AWZ11" s="104"/>
      <c r="AXA11" s="49"/>
      <c r="AXB11" s="139"/>
      <c r="AXC11" s="131">
        <f t="shared" si="174"/>
        <v>30000</v>
      </c>
      <c r="AXE11" s="31"/>
      <c r="AXF11" s="1933"/>
      <c r="AXG11" s="22"/>
      <c r="AXH11" s="384"/>
      <c r="AXI11" s="139"/>
      <c r="AXJ11" s="131">
        <f t="shared" si="175"/>
        <v>0</v>
      </c>
      <c r="AXL11" s="49"/>
      <c r="AXM11" s="1931"/>
      <c r="AXN11" s="104"/>
      <c r="AXO11" s="49"/>
      <c r="AXP11" s="139"/>
      <c r="AXQ11" s="131">
        <f t="shared" si="176"/>
        <v>0</v>
      </c>
      <c r="AXS11" s="49"/>
      <c r="AXT11" s="1931"/>
      <c r="AXU11" s="104"/>
      <c r="AXV11" s="49"/>
      <c r="AXW11" s="139"/>
      <c r="AXX11" s="131">
        <f t="shared" si="177"/>
        <v>0</v>
      </c>
      <c r="AXZ11" s="49"/>
      <c r="AYA11" s="1931"/>
      <c r="AYB11" s="104"/>
      <c r="AYC11" s="49"/>
      <c r="AYD11" s="139"/>
      <c r="AYE11" s="131">
        <f t="shared" si="178"/>
        <v>0</v>
      </c>
      <c r="AYG11" s="424"/>
      <c r="AYH11" s="1931"/>
      <c r="AYI11" s="104"/>
      <c r="AYJ11" s="49"/>
      <c r="AYK11" s="139"/>
      <c r="AYL11" s="131">
        <f t="shared" si="179"/>
        <v>0</v>
      </c>
      <c r="AYN11" s="424"/>
      <c r="AYO11" s="1931"/>
      <c r="AYP11" s="104"/>
      <c r="AYQ11" s="49"/>
      <c r="AYR11" s="139"/>
      <c r="AYS11" s="131">
        <f t="shared" si="180"/>
        <v>0</v>
      </c>
      <c r="AYU11" s="404"/>
      <c r="AYV11" s="1933"/>
      <c r="AYW11" s="22"/>
      <c r="AYX11" s="424"/>
      <c r="AYY11" s="139"/>
      <c r="AYZ11" s="131">
        <f t="shared" si="181"/>
        <v>0</v>
      </c>
      <c r="AZB11" s="49"/>
      <c r="AZC11" s="1931"/>
      <c r="AZD11" s="104"/>
      <c r="AZE11" s="49"/>
      <c r="AZF11" s="139"/>
      <c r="AZG11" s="131">
        <f t="shared" si="182"/>
        <v>0</v>
      </c>
      <c r="AZI11" s="424"/>
      <c r="AZJ11" s="1931"/>
      <c r="AZK11" s="104"/>
      <c r="AZL11" s="424"/>
      <c r="AZM11" s="139"/>
      <c r="AZN11" s="131">
        <f t="shared" si="183"/>
        <v>0</v>
      </c>
      <c r="AZP11" s="424"/>
      <c r="AZQ11" s="1931"/>
      <c r="AZR11" s="104"/>
      <c r="AZS11" s="424"/>
      <c r="AZT11" s="139"/>
      <c r="AZU11" s="131">
        <f t="shared" si="184"/>
        <v>0</v>
      </c>
      <c r="AZW11" s="49"/>
      <c r="AZX11" s="1931"/>
      <c r="AZY11" s="104"/>
      <c r="AZZ11" s="49"/>
      <c r="BAA11" s="139"/>
      <c r="BAB11" s="131">
        <f t="shared" si="185"/>
        <v>0</v>
      </c>
      <c r="BAD11" s="49"/>
      <c r="BAE11" s="1931"/>
      <c r="BAF11" s="104"/>
      <c r="BAG11" s="49"/>
      <c r="BAH11" s="139"/>
      <c r="BAI11" s="131">
        <f t="shared" si="186"/>
        <v>0</v>
      </c>
      <c r="BAK11" s="49"/>
      <c r="BAL11" s="1931"/>
      <c r="BAM11" s="104"/>
      <c r="BAN11" s="49"/>
      <c r="BAO11" s="139"/>
      <c r="BAP11" s="131">
        <f t="shared" si="187"/>
        <v>0</v>
      </c>
      <c r="BAR11" s="49"/>
      <c r="BAS11" s="1931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3"/>
      <c r="C12" s="1895">
        <v>100000</v>
      </c>
      <c r="D12" s="31"/>
      <c r="E12" s="139"/>
      <c r="F12" s="131">
        <f t="shared" si="8"/>
        <v>650000</v>
      </c>
      <c r="H12" s="404"/>
      <c r="I12" s="1933"/>
      <c r="J12" s="773"/>
      <c r="K12" s="31"/>
      <c r="L12" s="139"/>
      <c r="M12" s="131">
        <f t="shared" si="9"/>
        <v>20000</v>
      </c>
      <c r="O12" s="424"/>
      <c r="P12" s="1325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31"/>
      <c r="X12" s="104">
        <v>1000</v>
      </c>
      <c r="Y12" s="49"/>
      <c r="Z12" s="139"/>
      <c r="AA12" s="131">
        <f t="shared" si="10"/>
        <v>1000</v>
      </c>
      <c r="AC12" s="49"/>
      <c r="AD12" s="1931"/>
      <c r="AE12" s="104"/>
      <c r="AF12" s="49"/>
      <c r="AG12" s="139"/>
      <c r="AH12" s="131">
        <f t="shared" si="11"/>
        <v>-100000</v>
      </c>
      <c r="AJ12" s="424"/>
      <c r="AK12" s="1931"/>
      <c r="AL12" s="104"/>
      <c r="AM12" s="49"/>
      <c r="AN12" s="139"/>
      <c r="AO12" s="131">
        <f t="shared" si="12"/>
        <v>0</v>
      </c>
      <c r="AQ12" s="49"/>
      <c r="AR12" s="1931"/>
      <c r="AS12" s="104"/>
      <c r="AT12" s="49"/>
      <c r="AU12" s="139"/>
      <c r="AV12" s="131">
        <f t="shared" si="13"/>
        <v>0</v>
      </c>
      <c r="AX12" s="49"/>
      <c r="AY12" s="1931"/>
      <c r="AZ12" s="104"/>
      <c r="BA12" s="49"/>
      <c r="BB12" s="139"/>
      <c r="BC12" s="131">
        <f t="shared" si="14"/>
        <v>0</v>
      </c>
      <c r="BE12" s="49"/>
      <c r="BF12" s="1931"/>
      <c r="BG12" s="104"/>
      <c r="BH12" s="49"/>
      <c r="BI12" s="139"/>
      <c r="BJ12" s="131">
        <f t="shared" si="15"/>
        <v>0</v>
      </c>
      <c r="BL12" s="49"/>
      <c r="BM12" s="1931"/>
      <c r="BN12" s="104"/>
      <c r="BO12" s="49"/>
      <c r="BP12" s="139"/>
      <c r="BQ12" s="131">
        <f t="shared" si="16"/>
        <v>0</v>
      </c>
      <c r="BS12" s="49"/>
      <c r="BT12" s="1931"/>
      <c r="BU12" s="104"/>
      <c r="BV12" s="49"/>
      <c r="BW12" s="139"/>
      <c r="BX12" s="131">
        <f t="shared" si="17"/>
        <v>0</v>
      </c>
      <c r="BZ12" s="49"/>
      <c r="CA12" s="307"/>
      <c r="CB12" s="1931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3"/>
      <c r="CQ12" s="22"/>
      <c r="CR12" s="321"/>
      <c r="CS12" s="139"/>
      <c r="CT12" s="131">
        <f t="shared" si="20"/>
        <v>0</v>
      </c>
      <c r="CV12" s="320"/>
      <c r="CW12" s="1931"/>
      <c r="CX12" s="260"/>
      <c r="CY12" s="399"/>
      <c r="CZ12" s="260"/>
      <c r="DA12" s="131">
        <f t="shared" si="190"/>
        <v>0</v>
      </c>
      <c r="DC12" s="49"/>
      <c r="DD12" s="1931"/>
      <c r="DE12" s="104"/>
      <c r="DF12" s="49"/>
      <c r="DG12" s="139"/>
      <c r="DH12" s="131">
        <f t="shared" si="21"/>
        <v>0</v>
      </c>
      <c r="DJ12" s="49"/>
      <c r="DK12" s="307"/>
      <c r="DL12" s="1931"/>
      <c r="DM12" s="104"/>
      <c r="DN12" s="49"/>
      <c r="DO12" s="139"/>
      <c r="DP12" s="131">
        <f t="shared" si="22"/>
        <v>0</v>
      </c>
      <c r="DR12" s="424"/>
      <c r="DS12" s="1931"/>
      <c r="DT12" s="104"/>
      <c r="DU12" s="613"/>
      <c r="DV12" s="139"/>
      <c r="DW12" s="131">
        <f t="shared" si="23"/>
        <v>0</v>
      </c>
      <c r="DY12" s="1931"/>
      <c r="DZ12" s="1931"/>
      <c r="EA12" s="104"/>
      <c r="EB12" s="49"/>
      <c r="EC12" s="139"/>
      <c r="ED12" s="131">
        <f t="shared" si="24"/>
        <v>0</v>
      </c>
      <c r="EF12" s="424"/>
      <c r="EG12" s="1931"/>
      <c r="EH12" s="104"/>
      <c r="EI12" s="49"/>
      <c r="EJ12" s="139"/>
      <c r="EK12" s="131">
        <f t="shared" si="25"/>
        <v>10936</v>
      </c>
      <c r="EM12" s="49"/>
      <c r="EN12" s="1931"/>
      <c r="EO12" s="104"/>
      <c r="EP12" s="49"/>
      <c r="EQ12" s="139"/>
      <c r="ER12" s="131">
        <f t="shared" si="26"/>
        <v>0</v>
      </c>
      <c r="ET12" s="321"/>
      <c r="EU12" s="1933"/>
      <c r="EV12" s="22"/>
      <c r="EW12" s="307"/>
      <c r="EX12" s="139"/>
      <c r="EY12" s="131">
        <f t="shared" si="27"/>
        <v>0</v>
      </c>
      <c r="FA12" s="320"/>
      <c r="FB12" s="1931"/>
      <c r="FC12" s="104"/>
      <c r="FD12" s="49"/>
      <c r="FE12" s="139"/>
      <c r="FF12" s="131">
        <f t="shared" si="28"/>
        <v>0</v>
      </c>
      <c r="FH12" s="570"/>
      <c r="FI12" s="1931"/>
      <c r="FJ12" s="104"/>
      <c r="FK12" s="49"/>
      <c r="FL12" s="139"/>
      <c r="FM12" s="131">
        <f t="shared" si="29"/>
        <v>0</v>
      </c>
      <c r="FO12" s="570"/>
      <c r="FP12" s="1931"/>
      <c r="FQ12" s="104"/>
      <c r="FR12" s="49"/>
      <c r="FS12" s="139"/>
      <c r="FT12" s="131">
        <f t="shared" si="30"/>
        <v>0</v>
      </c>
      <c r="FV12" s="424">
        <v>39691</v>
      </c>
      <c r="FW12" s="1931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31"/>
      <c r="GE12" s="104"/>
      <c r="GF12" s="97"/>
      <c r="GG12" s="139"/>
      <c r="GH12" s="131">
        <f t="shared" si="32"/>
        <v>0</v>
      </c>
      <c r="GJ12" s="49"/>
      <c r="GK12" s="1932"/>
      <c r="GL12" s="139"/>
      <c r="GM12" s="49"/>
      <c r="GN12" s="139"/>
      <c r="GO12" s="131">
        <f t="shared" si="33"/>
        <v>0</v>
      </c>
      <c r="GQ12" s="49"/>
      <c r="GR12" s="1932"/>
      <c r="GS12" s="139"/>
      <c r="GT12" s="49"/>
      <c r="GU12" s="139"/>
      <c r="GV12" s="131">
        <f t="shared" si="34"/>
        <v>0</v>
      </c>
      <c r="GX12" s="49"/>
      <c r="GY12" s="1932"/>
      <c r="GZ12" s="139"/>
      <c r="HA12" s="49"/>
      <c r="HB12" s="139"/>
      <c r="HC12" s="131">
        <f t="shared" si="35"/>
        <v>0</v>
      </c>
      <c r="HE12" s="49"/>
      <c r="HF12" s="1932"/>
      <c r="HG12" s="139"/>
      <c r="HH12" s="49"/>
      <c r="HI12" s="139"/>
      <c r="HJ12" s="131">
        <f t="shared" si="36"/>
        <v>0</v>
      </c>
      <c r="HL12" s="49"/>
      <c r="HM12" s="1931"/>
      <c r="HN12" s="104"/>
      <c r="HO12" s="49"/>
      <c r="HP12" s="139"/>
      <c r="HQ12" s="131">
        <f t="shared" si="37"/>
        <v>0</v>
      </c>
      <c r="HS12" s="49"/>
      <c r="HT12" s="1931"/>
      <c r="HU12" s="104"/>
      <c r="HV12" s="49"/>
      <c r="HW12" s="139"/>
      <c r="HX12" s="131">
        <f t="shared" si="38"/>
        <v>0</v>
      </c>
      <c r="HZ12" s="404"/>
      <c r="IA12" s="1325"/>
      <c r="IB12" s="22"/>
      <c r="IC12" s="31"/>
      <c r="ID12" s="76"/>
      <c r="IE12" s="131">
        <f t="shared" si="39"/>
        <v>476</v>
      </c>
      <c r="IG12" s="31"/>
      <c r="IH12" s="1933"/>
      <c r="II12" s="22"/>
      <c r="IJ12" s="382"/>
      <c r="IK12" s="139"/>
      <c r="IL12" s="131">
        <f t="shared" si="40"/>
        <v>0</v>
      </c>
      <c r="IN12" s="49"/>
      <c r="IO12" s="1931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1"/>
      <c r="JK12" s="104"/>
      <c r="JL12" s="49"/>
      <c r="JM12" s="139"/>
      <c r="JN12" s="131">
        <f>JN11+JK12-JM12</f>
        <v>0</v>
      </c>
      <c r="JP12" s="49"/>
      <c r="JQ12" s="1931"/>
      <c r="JR12" s="104"/>
      <c r="JS12" s="49"/>
      <c r="JT12" s="139"/>
      <c r="JU12" s="131">
        <f t="shared" si="44"/>
        <v>0</v>
      </c>
      <c r="JW12" s="49"/>
      <c r="JX12" s="1931"/>
      <c r="JY12" s="104"/>
      <c r="JZ12" s="382"/>
      <c r="KA12" s="139"/>
      <c r="KB12" s="131">
        <f t="shared" si="45"/>
        <v>0</v>
      </c>
      <c r="KD12" s="49"/>
      <c r="KE12" s="1931"/>
      <c r="KF12" s="104"/>
      <c r="KG12" s="614"/>
      <c r="KH12" s="139"/>
      <c r="KI12" s="131">
        <f t="shared" si="46"/>
        <v>0</v>
      </c>
      <c r="KK12" s="49"/>
      <c r="KL12" s="1931"/>
      <c r="KM12" s="104"/>
      <c r="KN12" s="614"/>
      <c r="KO12" s="139"/>
      <c r="KP12" s="131">
        <f t="shared" si="47"/>
        <v>0</v>
      </c>
      <c r="KR12" s="404"/>
      <c r="KS12" s="1933"/>
      <c r="KT12" s="22"/>
      <c r="KU12" s="49"/>
      <c r="KV12" s="76"/>
      <c r="KW12" s="131">
        <f t="shared" si="48"/>
        <v>0</v>
      </c>
      <c r="KY12" s="31"/>
      <c r="KZ12" s="1933"/>
      <c r="LA12" s="22"/>
      <c r="LB12" s="382"/>
      <c r="LC12" s="76"/>
      <c r="LD12" s="131">
        <f t="shared" si="49"/>
        <v>0</v>
      </c>
      <c r="LF12" s="31"/>
      <c r="LG12" s="1933"/>
      <c r="LH12" s="22"/>
      <c r="LI12" s="49"/>
      <c r="LJ12" s="76"/>
      <c r="LK12" s="131">
        <f t="shared" si="50"/>
        <v>0</v>
      </c>
      <c r="LM12" s="404"/>
      <c r="LN12" s="1933"/>
      <c r="LO12" s="22"/>
      <c r="LP12" s="49"/>
      <c r="LQ12" s="139"/>
      <c r="LR12" s="131">
        <f t="shared" si="0"/>
        <v>0</v>
      </c>
      <c r="LT12" s="424"/>
      <c r="LU12" s="1931"/>
      <c r="LV12" s="349"/>
      <c r="LW12" s="1346"/>
      <c r="LX12" s="349"/>
      <c r="LY12" s="131">
        <f t="shared" si="51"/>
        <v>0</v>
      </c>
      <c r="MA12" s="424"/>
      <c r="MB12" s="1931"/>
      <c r="MC12" s="104"/>
      <c r="MD12" s="49"/>
      <c r="ME12" s="139"/>
      <c r="MF12" s="131">
        <f t="shared" si="52"/>
        <v>0</v>
      </c>
      <c r="MH12" s="424"/>
      <c r="MI12" s="1931"/>
      <c r="MJ12" s="693"/>
      <c r="MK12" s="49"/>
      <c r="ML12" s="139"/>
      <c r="MM12" s="131">
        <f t="shared" si="53"/>
        <v>0</v>
      </c>
      <c r="MO12" s="49"/>
      <c r="MP12" s="1931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5"/>
      <c r="NE12" s="389"/>
      <c r="NF12" s="49"/>
      <c r="NG12" s="139"/>
      <c r="NH12" s="131">
        <f t="shared" si="55"/>
        <v>0</v>
      </c>
      <c r="NJ12" s="31"/>
      <c r="NK12" s="1325"/>
      <c r="NL12" s="389"/>
      <c r="NM12" s="49"/>
      <c r="NN12" s="139"/>
      <c r="NO12" s="131">
        <f t="shared" si="56"/>
        <v>0</v>
      </c>
      <c r="NQ12" s="424"/>
      <c r="NR12" s="1932"/>
      <c r="NS12" s="260"/>
      <c r="NT12" s="424"/>
      <c r="NU12" s="139"/>
      <c r="NV12" s="131">
        <f t="shared" si="57"/>
        <v>0</v>
      </c>
      <c r="NX12" s="49"/>
      <c r="NY12" s="1931"/>
      <c r="NZ12" s="104"/>
      <c r="OA12" s="49"/>
      <c r="OB12" s="139"/>
      <c r="OC12" s="131">
        <f t="shared" si="58"/>
        <v>0</v>
      </c>
      <c r="OE12" s="49"/>
      <c r="OF12" s="1931"/>
      <c r="OG12" s="104"/>
      <c r="OH12" s="49"/>
      <c r="OI12" s="139"/>
      <c r="OJ12" s="131">
        <f t="shared" si="59"/>
        <v>0</v>
      </c>
      <c r="OL12" s="49"/>
      <c r="OM12" s="1931"/>
      <c r="ON12" s="104"/>
      <c r="OO12" s="49"/>
      <c r="OP12" s="139"/>
      <c r="OQ12" s="131">
        <f t="shared" si="60"/>
        <v>0</v>
      </c>
      <c r="OS12" s="49"/>
      <c r="OT12" s="1931"/>
      <c r="OU12" s="104"/>
      <c r="OV12" s="49"/>
      <c r="OW12" s="139"/>
      <c r="OX12" s="131">
        <f t="shared" si="61"/>
        <v>0</v>
      </c>
      <c r="OZ12" s="49"/>
      <c r="PA12" s="1931"/>
      <c r="PB12" s="104"/>
      <c r="PC12" s="49"/>
      <c r="PD12" s="139"/>
      <c r="PE12" s="131">
        <f t="shared" si="62"/>
        <v>0</v>
      </c>
      <c r="PG12" s="49"/>
      <c r="PH12" s="1931"/>
      <c r="PI12" s="104"/>
      <c r="PJ12" s="49"/>
      <c r="PK12" s="139"/>
      <c r="PL12" s="131">
        <f t="shared" si="63"/>
        <v>0</v>
      </c>
      <c r="PN12" s="49"/>
      <c r="PO12" s="1931"/>
      <c r="PP12" s="104"/>
      <c r="PQ12" s="49"/>
      <c r="PR12" s="139"/>
      <c r="PS12" s="131">
        <f t="shared" si="64"/>
        <v>0</v>
      </c>
      <c r="PU12" s="49"/>
      <c r="PV12" s="1931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31"/>
      <c r="QK12" s="104"/>
      <c r="QL12" s="49"/>
      <c r="QM12" s="139"/>
      <c r="QN12" s="131">
        <f t="shared" si="67"/>
        <v>0</v>
      </c>
      <c r="QP12" s="404"/>
      <c r="QQ12" s="1933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2"/>
      <c r="QY12" s="699"/>
      <c r="QZ12" s="31"/>
      <c r="RA12" s="139"/>
      <c r="RB12" s="131">
        <f t="shared" si="69"/>
        <v>0</v>
      </c>
      <c r="RD12" s="49"/>
      <c r="RE12" s="1931"/>
      <c r="RF12" s="260"/>
      <c r="RG12" s="49"/>
      <c r="RH12" s="139"/>
      <c r="RI12" s="131">
        <f t="shared" si="70"/>
        <v>0</v>
      </c>
      <c r="RK12" s="49"/>
      <c r="RL12" s="1931"/>
      <c r="RM12" s="260"/>
      <c r="RN12" s="49"/>
      <c r="RO12" s="139"/>
      <c r="RP12" s="131">
        <f t="shared" si="71"/>
        <v>0</v>
      </c>
      <c r="RR12" s="49"/>
      <c r="RS12" s="1932"/>
      <c r="RT12" s="260"/>
      <c r="RU12" s="344"/>
      <c r="RV12" s="139"/>
      <c r="RW12" s="131">
        <f t="shared" si="72"/>
        <v>11123</v>
      </c>
      <c r="RY12" s="1931"/>
      <c r="RZ12" s="1931"/>
      <c r="SA12" s="104"/>
      <c r="SB12" s="49"/>
      <c r="SC12" s="139"/>
      <c r="SD12" s="131">
        <f t="shared" si="195"/>
        <v>23250</v>
      </c>
      <c r="SF12" s="49"/>
      <c r="SG12" s="1931"/>
      <c r="SH12" s="693"/>
      <c r="SI12" s="49"/>
      <c r="SJ12" s="139"/>
      <c r="SK12" s="131">
        <f t="shared" si="196"/>
        <v>0</v>
      </c>
      <c r="SM12" s="424"/>
      <c r="SN12" s="1931"/>
      <c r="SO12" s="693"/>
      <c r="SP12" s="49"/>
      <c r="SQ12" s="139"/>
      <c r="SR12" s="131">
        <f t="shared" si="73"/>
        <v>0</v>
      </c>
      <c r="ST12" s="49"/>
      <c r="SU12" s="1931"/>
      <c r="SV12" s="693"/>
      <c r="SW12" s="49"/>
      <c r="SX12" s="139"/>
      <c r="SY12" s="131">
        <f t="shared" si="74"/>
        <v>0</v>
      </c>
      <c r="TA12" s="424"/>
      <c r="TB12" s="1931"/>
      <c r="TC12" s="104"/>
      <c r="TD12" s="49"/>
      <c r="TE12" s="139"/>
      <c r="TF12" s="131">
        <f t="shared" si="75"/>
        <v>0</v>
      </c>
      <c r="TH12" s="49"/>
      <c r="TI12" s="1931"/>
      <c r="TJ12" s="104"/>
      <c r="TK12" s="49"/>
      <c r="TL12" s="139"/>
      <c r="TM12" s="131">
        <f t="shared" si="76"/>
        <v>20668.5</v>
      </c>
      <c r="TO12" s="344"/>
      <c r="TP12" s="1931"/>
      <c r="TQ12" s="104"/>
      <c r="TR12" s="49"/>
      <c r="TS12" s="349"/>
      <c r="TT12" s="131">
        <f t="shared" si="77"/>
        <v>0</v>
      </c>
      <c r="TV12" s="424"/>
      <c r="TW12" s="1931"/>
      <c r="TX12" s="104"/>
      <c r="TY12" s="49"/>
      <c r="TZ12" s="349"/>
      <c r="UA12" s="131">
        <f t="shared" si="78"/>
        <v>0</v>
      </c>
      <c r="UC12" s="424"/>
      <c r="UD12" s="1931"/>
      <c r="UE12" s="104"/>
      <c r="UF12" s="49"/>
      <c r="UG12" s="139"/>
      <c r="UH12" s="131">
        <f t="shared" si="79"/>
        <v>0</v>
      </c>
      <c r="UJ12" s="424"/>
      <c r="UK12" s="1931"/>
      <c r="UL12" s="104"/>
      <c r="UM12" s="49"/>
      <c r="UN12" s="139"/>
      <c r="UO12" s="131">
        <f t="shared" si="80"/>
        <v>0</v>
      </c>
      <c r="UQ12" s="424"/>
      <c r="UR12" s="1931"/>
      <c r="US12" s="104"/>
      <c r="UT12" s="49"/>
      <c r="UU12" s="139"/>
      <c r="UV12" s="131">
        <f t="shared" si="81"/>
        <v>0</v>
      </c>
      <c r="UX12" s="424"/>
      <c r="UY12" s="1931"/>
      <c r="UZ12" s="104"/>
      <c r="VA12" s="49"/>
      <c r="VB12" s="139"/>
      <c r="VC12" s="131">
        <f t="shared" si="82"/>
        <v>201</v>
      </c>
      <c r="VE12" s="479"/>
      <c r="VF12" s="1933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1"/>
      <c r="VN12" s="104"/>
      <c r="VO12" s="49"/>
      <c r="VP12" s="139"/>
      <c r="VQ12" s="131">
        <f t="shared" si="84"/>
        <v>0</v>
      </c>
      <c r="VS12" s="49"/>
      <c r="VT12" s="1931"/>
      <c r="VU12" s="104"/>
      <c r="VV12" s="570"/>
      <c r="VW12" s="139"/>
      <c r="VX12" s="131">
        <f t="shared" si="85"/>
        <v>0</v>
      </c>
      <c r="VZ12" s="424"/>
      <c r="WA12" s="1931"/>
      <c r="WB12" s="104"/>
      <c r="WC12" s="49"/>
      <c r="WD12" s="139"/>
      <c r="WE12" s="131">
        <f t="shared" si="86"/>
        <v>274.5</v>
      </c>
      <c r="WG12" s="49"/>
      <c r="WH12" s="1931"/>
      <c r="WI12" s="104"/>
      <c r="WJ12" s="49"/>
      <c r="WK12" s="139"/>
      <c r="WL12" s="131">
        <f t="shared" si="87"/>
        <v>0</v>
      </c>
      <c r="WN12" s="49"/>
      <c r="WO12" s="1931"/>
      <c r="WP12" s="104"/>
      <c r="WQ12" s="49"/>
      <c r="WR12" s="139"/>
      <c r="WS12" s="131">
        <f t="shared" si="88"/>
        <v>0</v>
      </c>
      <c r="WU12" s="49"/>
      <c r="WV12" s="1931"/>
      <c r="WW12" s="104"/>
      <c r="WX12" s="49"/>
      <c r="WY12" s="139"/>
      <c r="WZ12" s="131">
        <f t="shared" si="89"/>
        <v>0</v>
      </c>
      <c r="XB12" s="49"/>
      <c r="XC12" s="1931"/>
      <c r="XD12" s="104"/>
      <c r="XE12" s="49"/>
      <c r="XF12" s="139"/>
      <c r="XG12" s="131">
        <f t="shared" si="90"/>
        <v>0</v>
      </c>
      <c r="XI12" s="49"/>
      <c r="XJ12" s="1931"/>
      <c r="XK12" s="104"/>
      <c r="XL12" s="49"/>
      <c r="XM12" s="139"/>
      <c r="XN12" s="131">
        <f t="shared" si="91"/>
        <v>0</v>
      </c>
      <c r="XP12" s="424"/>
      <c r="XQ12" s="1931"/>
      <c r="XR12" s="104"/>
      <c r="XS12" s="49"/>
      <c r="XT12" s="139"/>
      <c r="XU12" s="131">
        <f t="shared" si="92"/>
        <v>0</v>
      </c>
      <c r="XW12" s="49"/>
      <c r="XX12" s="1931"/>
      <c r="XY12" s="104"/>
      <c r="XZ12" s="49"/>
      <c r="YA12" s="139"/>
      <c r="YB12" s="131">
        <f t="shared" si="93"/>
        <v>0</v>
      </c>
      <c r="YD12" s="31"/>
      <c r="YE12" s="1933"/>
      <c r="YF12" s="22"/>
      <c r="YG12" s="49"/>
      <c r="YH12" s="139"/>
      <c r="YI12" s="131">
        <f t="shared" si="94"/>
        <v>0</v>
      </c>
      <c r="YK12" s="31"/>
      <c r="YL12" s="1933"/>
      <c r="YM12" s="22"/>
      <c r="YN12" s="49"/>
      <c r="YO12" s="139"/>
      <c r="YP12" s="131">
        <f t="shared" si="95"/>
        <v>0</v>
      </c>
      <c r="YR12" s="49"/>
      <c r="YS12" s="1931"/>
      <c r="YT12" s="104"/>
      <c r="YU12" s="49"/>
      <c r="YV12" s="139"/>
      <c r="YW12" s="131">
        <f t="shared" si="96"/>
        <v>0</v>
      </c>
      <c r="YY12" s="49"/>
      <c r="YZ12" s="1931"/>
      <c r="ZA12" s="104"/>
      <c r="ZB12" s="344"/>
      <c r="ZC12" s="139"/>
      <c r="ZD12" s="131">
        <f t="shared" si="97"/>
        <v>0</v>
      </c>
      <c r="ZF12" s="303"/>
      <c r="ZG12" s="1325"/>
      <c r="ZH12" s="139"/>
      <c r="ZI12" s="49"/>
      <c r="ZJ12" s="139"/>
      <c r="ZK12" s="131">
        <f t="shared" si="98"/>
        <v>0</v>
      </c>
      <c r="ZM12" s="49"/>
      <c r="ZN12" s="1931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31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31"/>
      <c r="AAQ12" s="104"/>
      <c r="AAR12" s="49"/>
      <c r="AAS12" s="139"/>
      <c r="AAT12" s="131">
        <f t="shared" si="103"/>
        <v>0</v>
      </c>
      <c r="AAV12" s="424"/>
      <c r="AAW12" s="1931"/>
      <c r="AAX12" s="104"/>
      <c r="AAY12" s="49"/>
      <c r="AAZ12" s="139"/>
      <c r="ABA12" s="131">
        <f t="shared" si="104"/>
        <v>0</v>
      </c>
      <c r="ABC12" s="424"/>
      <c r="ABD12" s="1931"/>
      <c r="ABE12" s="104"/>
      <c r="ABF12" s="320"/>
      <c r="ABG12" s="139"/>
      <c r="ABH12" s="131">
        <f t="shared" si="105"/>
        <v>0</v>
      </c>
      <c r="ABJ12" s="49"/>
      <c r="ABK12" s="1931"/>
      <c r="ABL12" s="104"/>
      <c r="ABM12" s="49"/>
      <c r="ABN12" s="139"/>
      <c r="ABO12" s="131">
        <f t="shared" si="106"/>
        <v>0</v>
      </c>
      <c r="ABQ12" s="31"/>
      <c r="ABR12" s="1933"/>
      <c r="ABS12" s="22"/>
      <c r="ABT12" s="382"/>
      <c r="ABU12" s="139"/>
      <c r="ABV12" s="131">
        <f t="shared" si="107"/>
        <v>0</v>
      </c>
      <c r="ABX12" s="49"/>
      <c r="ABY12" s="1931"/>
      <c r="ABZ12" s="104"/>
      <c r="ACA12" s="49"/>
      <c r="ACB12" s="139"/>
      <c r="ACC12" s="131">
        <f t="shared" si="108"/>
        <v>0</v>
      </c>
      <c r="ACE12" s="320"/>
      <c r="ACF12" s="1931"/>
      <c r="ACG12" s="104"/>
      <c r="ACH12" s="567"/>
      <c r="ACI12" s="566"/>
      <c r="ACJ12" s="131">
        <f t="shared" si="109"/>
        <v>0</v>
      </c>
      <c r="ACL12" s="320"/>
      <c r="ACM12" s="1931"/>
      <c r="ACN12" s="104"/>
      <c r="ACO12" s="320"/>
      <c r="ACP12" s="139"/>
      <c r="ACQ12" s="131">
        <f t="shared" si="110"/>
        <v>0</v>
      </c>
      <c r="ACS12" s="49"/>
      <c r="ACT12" s="1931"/>
      <c r="ACU12" s="104"/>
      <c r="ACV12" s="49"/>
      <c r="ACW12" s="139"/>
      <c r="ACX12" s="131">
        <f t="shared" si="1"/>
        <v>0</v>
      </c>
      <c r="ACZ12" s="424"/>
      <c r="ADA12" s="1931"/>
      <c r="ADB12" s="104"/>
      <c r="ADC12" s="424"/>
      <c r="ADD12" s="139"/>
      <c r="ADE12" s="131">
        <f t="shared" si="111"/>
        <v>0</v>
      </c>
      <c r="ADG12" s="424"/>
      <c r="ADH12" s="1931"/>
      <c r="ADI12" s="104"/>
      <c r="ADJ12" s="320"/>
      <c r="ADK12" s="139"/>
      <c r="ADL12" s="131">
        <f t="shared" si="112"/>
        <v>0</v>
      </c>
      <c r="ADN12" s="49"/>
      <c r="ADO12" s="1325"/>
      <c r="ADP12" s="260"/>
      <c r="ADQ12" s="49"/>
      <c r="ADR12" s="139"/>
      <c r="ADS12" s="131">
        <f t="shared" si="113"/>
        <v>0</v>
      </c>
      <c r="ADU12" s="320"/>
      <c r="ADV12" s="1931"/>
      <c r="ADW12" s="104"/>
      <c r="ADX12" s="424"/>
      <c r="ADY12" s="139"/>
      <c r="ADZ12" s="131">
        <f t="shared" si="114"/>
        <v>0</v>
      </c>
      <c r="AEB12" s="404"/>
      <c r="AEC12" s="1934"/>
      <c r="AED12" s="76"/>
      <c r="AEE12" s="31"/>
      <c r="AEF12" s="76"/>
      <c r="AEG12" s="131"/>
      <c r="AEI12" s="424"/>
      <c r="AEJ12" s="1932"/>
      <c r="AEK12" s="139"/>
      <c r="AEL12" s="49"/>
      <c r="AEM12" s="139"/>
      <c r="AEN12" s="131">
        <f t="shared" si="116"/>
        <v>3380</v>
      </c>
      <c r="AEP12" s="424"/>
      <c r="AEQ12" s="1932"/>
      <c r="AER12" s="139"/>
      <c r="AES12" s="424"/>
      <c r="AET12" s="139"/>
      <c r="AEU12" s="131">
        <f t="shared" si="117"/>
        <v>0</v>
      </c>
      <c r="AEW12" s="49"/>
      <c r="AEX12" s="1931"/>
      <c r="AEY12" s="104"/>
      <c r="AEZ12" s="49"/>
      <c r="AFA12" s="139"/>
      <c r="AFB12" s="131">
        <f t="shared" si="118"/>
        <v>0</v>
      </c>
      <c r="AFD12" s="31"/>
      <c r="AFE12" s="1933"/>
      <c r="AFF12" s="22"/>
      <c r="AFG12" s="31"/>
      <c r="AFH12" s="76"/>
      <c r="AFI12" s="131">
        <f t="shared" si="119"/>
        <v>6523</v>
      </c>
      <c r="AFK12" s="404"/>
      <c r="AFL12" s="1933"/>
      <c r="AFM12" s="22"/>
      <c r="AFN12" s="31"/>
      <c r="AFO12" s="76"/>
      <c r="AFP12" s="131">
        <f t="shared" si="120"/>
        <v>0</v>
      </c>
      <c r="AFR12" s="404"/>
      <c r="AFS12" s="1933"/>
      <c r="AFT12" s="22"/>
      <c r="AFU12" s="31"/>
      <c r="AFV12" s="76"/>
      <c r="AFW12" s="131">
        <f t="shared" si="121"/>
        <v>0</v>
      </c>
      <c r="AFY12" s="31"/>
      <c r="AFZ12" s="1933"/>
      <c r="AGA12" s="22"/>
      <c r="AGB12" s="31"/>
      <c r="AGC12" s="76"/>
      <c r="AGD12" s="131">
        <f t="shared" si="122"/>
        <v>0</v>
      </c>
      <c r="AGF12" s="31"/>
      <c r="AGG12" s="1933"/>
      <c r="AGH12" s="22"/>
      <c r="AGI12" s="31"/>
      <c r="AGJ12" s="76"/>
      <c r="AGK12" s="131">
        <f t="shared" si="123"/>
        <v>0</v>
      </c>
      <c r="AGM12" s="31"/>
      <c r="AGN12" s="1933"/>
      <c r="AGO12" s="777"/>
      <c r="AGP12" s="49"/>
      <c r="AGQ12" s="76"/>
      <c r="AGR12" s="131">
        <f t="shared" si="124"/>
        <v>0</v>
      </c>
      <c r="AGT12" s="49"/>
      <c r="AGU12" s="1931"/>
      <c r="AGV12" s="693"/>
      <c r="AGW12" s="49"/>
      <c r="AGX12" s="139"/>
      <c r="AGY12" s="131">
        <f t="shared" si="125"/>
        <v>0</v>
      </c>
      <c r="AHA12" s="31"/>
      <c r="AHB12" s="1933"/>
      <c r="AHC12" s="777"/>
      <c r="AHD12" s="49"/>
      <c r="AHE12" s="76"/>
      <c r="AHF12" s="131">
        <f t="shared" si="126"/>
        <v>0</v>
      </c>
      <c r="AHH12" s="49"/>
      <c r="AHI12" s="1931"/>
      <c r="AHJ12" s="104"/>
      <c r="AHK12" s="49"/>
      <c r="AHL12" s="139"/>
      <c r="AHM12" s="131">
        <f t="shared" si="127"/>
        <v>37741</v>
      </c>
      <c r="AHO12" s="49"/>
      <c r="AHP12" s="1931"/>
      <c r="AHQ12" s="104"/>
      <c r="AHR12" s="49"/>
      <c r="AHS12" s="139"/>
      <c r="AHT12" s="131">
        <f t="shared" si="128"/>
        <v>0</v>
      </c>
      <c r="AHV12" s="49"/>
      <c r="AHW12" s="1931"/>
      <c r="AHX12" s="104"/>
      <c r="AHY12" s="49"/>
      <c r="AHZ12" s="139"/>
      <c r="AIA12" s="131">
        <f t="shared" si="129"/>
        <v>0</v>
      </c>
      <c r="AIC12" s="424"/>
      <c r="AID12" s="1931"/>
      <c r="AIE12" s="104"/>
      <c r="AIF12" s="49"/>
      <c r="AIG12" s="139"/>
      <c r="AIH12" s="131">
        <f t="shared" si="130"/>
        <v>0</v>
      </c>
      <c r="AIJ12" s="320"/>
      <c r="AIK12" s="1931"/>
      <c r="AIL12" s="104"/>
      <c r="AIM12" s="49"/>
      <c r="AIN12" s="139"/>
      <c r="AIO12" s="131">
        <f t="shared" si="131"/>
        <v>0</v>
      </c>
      <c r="AIQ12" s="424"/>
      <c r="AIR12" s="1931"/>
      <c r="AIS12" s="104"/>
      <c r="AIT12" s="49"/>
      <c r="AIU12" s="139"/>
      <c r="AIV12" s="131">
        <f t="shared" si="132"/>
        <v>0</v>
      </c>
      <c r="AIX12" s="49"/>
      <c r="AIY12" s="1931"/>
      <c r="AIZ12" s="104"/>
      <c r="AJA12" s="49"/>
      <c r="AJB12" s="139"/>
      <c r="AJC12" s="131">
        <f t="shared" si="133"/>
        <v>0</v>
      </c>
      <c r="AJE12" s="49"/>
      <c r="AJF12" s="1931"/>
      <c r="AJG12" s="104"/>
      <c r="AJH12" s="49"/>
      <c r="AJI12" s="139"/>
      <c r="AJJ12" s="131">
        <f t="shared" si="134"/>
        <v>0</v>
      </c>
      <c r="AJL12" s="49"/>
      <c r="AJM12" s="1931"/>
      <c r="AJN12" s="104"/>
      <c r="AJO12" s="49"/>
      <c r="AJP12" s="139"/>
      <c r="AJQ12" s="131">
        <f t="shared" si="135"/>
        <v>0</v>
      </c>
      <c r="AJS12" s="49"/>
      <c r="AJT12" s="1931"/>
      <c r="AJU12" s="104"/>
      <c r="AJV12" s="49"/>
      <c r="AJW12" s="139"/>
      <c r="AJX12" s="131">
        <f t="shared" si="136"/>
        <v>0</v>
      </c>
      <c r="AJZ12" s="31"/>
      <c r="AKA12" s="1933"/>
      <c r="AKB12" s="22"/>
      <c r="AKC12" s="31"/>
      <c r="AKD12" s="139"/>
      <c r="AKE12" s="131">
        <f t="shared" si="137"/>
        <v>0</v>
      </c>
      <c r="AKG12" s="31"/>
      <c r="AKH12" s="1933"/>
      <c r="AKI12" s="22"/>
      <c r="AKJ12" s="31"/>
      <c r="AKK12" s="139"/>
      <c r="AKL12" s="131">
        <f t="shared" si="138"/>
        <v>0</v>
      </c>
      <c r="AKN12" s="49"/>
      <c r="AKO12" s="1325"/>
      <c r="AKP12" s="389"/>
      <c r="AKQ12" s="49"/>
      <c r="AKR12" s="389"/>
      <c r="AKS12" s="131">
        <f t="shared" si="139"/>
        <v>0</v>
      </c>
      <c r="AKU12" s="49"/>
      <c r="AKV12" s="1325"/>
      <c r="AKW12" s="389"/>
      <c r="AKX12" s="49"/>
      <c r="AKY12" s="389"/>
      <c r="AKZ12" s="131">
        <f t="shared" si="2"/>
        <v>0</v>
      </c>
      <c r="ALB12" s="49"/>
      <c r="ALC12" s="1325"/>
      <c r="ALD12" s="389"/>
      <c r="ALE12" s="49"/>
      <c r="ALF12" s="389"/>
      <c r="ALG12" s="131">
        <f t="shared" si="140"/>
        <v>0</v>
      </c>
      <c r="ALI12" s="49"/>
      <c r="ALJ12" s="1325"/>
      <c r="ALK12" s="389"/>
      <c r="ALL12" s="49"/>
      <c r="ALM12" s="389"/>
      <c r="ALN12" s="131">
        <f t="shared" si="141"/>
        <v>0</v>
      </c>
      <c r="ALP12" s="49"/>
      <c r="ALQ12" s="1325"/>
      <c r="ALR12" s="389"/>
      <c r="ALS12" s="49"/>
      <c r="ALT12" s="389"/>
      <c r="ALU12" s="131">
        <f t="shared" si="142"/>
        <v>0</v>
      </c>
      <c r="ALW12" s="49"/>
      <c r="ALX12" s="1325"/>
      <c r="ALY12" s="389"/>
      <c r="ALZ12" s="49"/>
      <c r="AMA12" s="389"/>
      <c r="AMB12" s="131">
        <f t="shared" si="143"/>
        <v>0</v>
      </c>
      <c r="AMD12" s="424"/>
      <c r="AME12" s="1931"/>
      <c r="AMF12" s="104"/>
      <c r="AMG12" s="424"/>
      <c r="AMH12" s="139"/>
      <c r="AMI12" s="131">
        <f t="shared" si="144"/>
        <v>0</v>
      </c>
      <c r="AMK12" s="49"/>
      <c r="AML12" s="1931"/>
      <c r="AMM12" s="104"/>
      <c r="AMN12" s="49"/>
      <c r="AMO12" s="139"/>
      <c r="AMP12" s="131">
        <f t="shared" si="145"/>
        <v>0</v>
      </c>
      <c r="AMR12" s="49"/>
      <c r="AMS12" s="1325"/>
      <c r="AMT12" s="139"/>
      <c r="AMU12" s="49"/>
      <c r="AMV12" s="139"/>
      <c r="AMW12" s="131">
        <f t="shared" si="3"/>
        <v>0</v>
      </c>
      <c r="AMY12" s="424"/>
      <c r="AMZ12" s="1931"/>
      <c r="ANA12" s="104"/>
      <c r="ANB12" s="320"/>
      <c r="ANC12" s="139"/>
      <c r="AND12" s="131">
        <f t="shared" si="146"/>
        <v>0</v>
      </c>
      <c r="ANF12" s="320"/>
      <c r="ANG12" s="1931"/>
      <c r="ANH12" s="104"/>
      <c r="ANI12" s="424"/>
      <c r="ANJ12" s="139"/>
      <c r="ANK12" s="131">
        <f t="shared" si="147"/>
        <v>0</v>
      </c>
      <c r="ANM12" s="49"/>
      <c r="ANN12" s="1931"/>
      <c r="ANO12" s="104"/>
      <c r="ANP12" s="49"/>
      <c r="ANQ12" s="139"/>
      <c r="ANR12" s="131">
        <f t="shared" si="148"/>
        <v>0</v>
      </c>
      <c r="ANT12" s="49"/>
      <c r="ANU12" s="1931"/>
      <c r="ANV12" s="104"/>
      <c r="ANW12" s="49"/>
      <c r="ANX12" s="139"/>
      <c r="ANY12" s="131">
        <f t="shared" si="149"/>
        <v>0</v>
      </c>
      <c r="AOA12" s="49"/>
      <c r="AOB12" s="1931"/>
      <c r="AOC12" s="104"/>
      <c r="AOD12" s="49"/>
      <c r="AOE12" s="139"/>
      <c r="AOF12" s="131">
        <f t="shared" si="150"/>
        <v>0</v>
      </c>
      <c r="AOH12" s="320"/>
      <c r="AOI12" s="1931"/>
      <c r="AOJ12" s="104"/>
      <c r="AOK12" s="567"/>
      <c r="AOL12" s="139"/>
      <c r="AOM12" s="131">
        <f t="shared" si="151"/>
        <v>0</v>
      </c>
      <c r="AOO12" s="49"/>
      <c r="AOP12" s="1931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31"/>
      <c r="AOX12" s="104"/>
      <c r="AOY12" s="49"/>
      <c r="AOZ12" s="139"/>
      <c r="APA12" s="131">
        <f t="shared" si="152"/>
        <v>0</v>
      </c>
      <c r="APC12" s="320"/>
      <c r="APD12" s="1931"/>
      <c r="APE12" s="104"/>
      <c r="APF12" s="49"/>
      <c r="APG12" s="139"/>
      <c r="APH12" s="131">
        <f t="shared" si="153"/>
        <v>0</v>
      </c>
      <c r="APJ12" s="320"/>
      <c r="APK12" s="1931"/>
      <c r="APL12" s="104"/>
      <c r="APM12" s="49"/>
      <c r="APN12" s="139"/>
      <c r="APO12" s="131">
        <f t="shared" si="154"/>
        <v>0</v>
      </c>
      <c r="APQ12" s="320"/>
      <c r="APR12" s="1931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5"/>
      <c r="AQG12" s="139"/>
      <c r="AQH12" s="49"/>
      <c r="AQI12" s="139"/>
      <c r="AQJ12" s="131">
        <f t="shared" si="5"/>
        <v>7383.5</v>
      </c>
      <c r="AQL12" s="49"/>
      <c r="AQM12" s="1325"/>
      <c r="AQN12" s="139"/>
      <c r="AQO12" s="49"/>
      <c r="AQP12" s="139"/>
      <c r="AQQ12" s="131">
        <f t="shared" si="6"/>
        <v>0</v>
      </c>
      <c r="AQS12" s="49"/>
      <c r="AQT12" s="1931"/>
      <c r="AQU12" s="104"/>
      <c r="AQV12" s="49"/>
      <c r="AQW12" s="139"/>
      <c r="AQX12" s="131">
        <f t="shared" si="156"/>
        <v>4518.5</v>
      </c>
      <c r="AQZ12" s="320"/>
      <c r="ARA12" s="1931"/>
      <c r="ARB12" s="104"/>
      <c r="ARC12" s="320"/>
      <c r="ARD12" s="139"/>
      <c r="ARE12" s="131">
        <f t="shared" si="157"/>
        <v>0</v>
      </c>
      <c r="ARG12" s="49"/>
      <c r="ARH12" s="1931"/>
      <c r="ARI12" s="104"/>
      <c r="ARJ12" s="49"/>
      <c r="ARK12" s="139"/>
      <c r="ARL12" s="131">
        <f t="shared" si="158"/>
        <v>0</v>
      </c>
      <c r="ARN12" s="424"/>
      <c r="ARO12" s="1931"/>
      <c r="ARP12" s="104"/>
      <c r="ARQ12" s="424"/>
      <c r="ARR12" s="139"/>
      <c r="ARS12" s="131">
        <f t="shared" si="159"/>
        <v>0</v>
      </c>
      <c r="ARU12" s="424"/>
      <c r="ARV12" s="1931"/>
      <c r="ARW12" s="693"/>
      <c r="ARX12" s="320"/>
      <c r="ARY12" s="349"/>
      <c r="ARZ12" s="131">
        <f t="shared" si="7"/>
        <v>0</v>
      </c>
      <c r="ASB12" s="424"/>
      <c r="ASC12" s="1931"/>
      <c r="ASD12" s="104"/>
      <c r="ASE12" s="49"/>
      <c r="ASF12" s="139"/>
      <c r="ASG12" s="131">
        <f t="shared" si="160"/>
        <v>0</v>
      </c>
      <c r="ASI12" s="424"/>
      <c r="ASJ12" s="1931"/>
      <c r="ASK12" s="104"/>
      <c r="ASL12" s="49"/>
      <c r="ASM12" s="139"/>
      <c r="ASN12" s="131">
        <f t="shared" si="161"/>
        <v>0</v>
      </c>
      <c r="ASP12" s="49"/>
      <c r="ASQ12" s="1931"/>
      <c r="ASR12" s="104"/>
      <c r="ASS12" s="49"/>
      <c r="AST12" s="139"/>
      <c r="ASU12" s="131">
        <f t="shared" si="162"/>
        <v>0</v>
      </c>
      <c r="ASW12" s="49"/>
      <c r="ASX12" s="1931"/>
      <c r="ASY12" s="104"/>
      <c r="ASZ12" s="49"/>
      <c r="ATA12" s="139"/>
      <c r="ATB12" s="131">
        <f t="shared" si="163"/>
        <v>0</v>
      </c>
      <c r="ATD12" s="49"/>
      <c r="ATE12" s="1931"/>
      <c r="ATF12" s="104"/>
      <c r="ATG12" s="49"/>
      <c r="ATH12" s="139"/>
      <c r="ATI12" s="131">
        <f t="shared" si="164"/>
        <v>0</v>
      </c>
      <c r="ATK12" s="49"/>
      <c r="ATL12" s="1931"/>
      <c r="ATM12" s="104"/>
      <c r="ATN12" s="49"/>
      <c r="ATO12" s="139"/>
      <c r="ATP12" s="131">
        <f t="shared" si="165"/>
        <v>0</v>
      </c>
      <c r="ATR12" s="49"/>
      <c r="ATS12" s="1931"/>
      <c r="ATT12" s="104"/>
      <c r="ATU12" s="49"/>
      <c r="ATV12" s="139"/>
      <c r="ATW12" s="131">
        <f t="shared" si="166"/>
        <v>0</v>
      </c>
      <c r="ATY12" s="49"/>
      <c r="ATZ12" s="1931"/>
      <c r="AUA12" s="104"/>
      <c r="AUB12" s="49"/>
      <c r="AUC12" s="139"/>
      <c r="AUD12" s="131">
        <f t="shared" si="167"/>
        <v>0</v>
      </c>
      <c r="AUF12" s="320"/>
      <c r="AUG12" s="1931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32"/>
      <c r="AUV12" s="139"/>
      <c r="AUW12" s="49"/>
      <c r="AUX12" s="139"/>
      <c r="AUY12" s="131">
        <f t="shared" si="170"/>
        <v>0</v>
      </c>
      <c r="AVA12" s="49"/>
      <c r="AVB12" s="1931"/>
      <c r="AVC12" s="104"/>
      <c r="AVD12" s="49"/>
      <c r="AVE12" s="139"/>
      <c r="AVF12" s="131">
        <f t="shared" si="171"/>
        <v>0</v>
      </c>
      <c r="AVH12" s="424"/>
      <c r="AVI12" s="1325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31"/>
      <c r="AVX12" s="1343"/>
      <c r="AVY12" s="49"/>
      <c r="AVZ12" s="715"/>
      <c r="AWA12" s="131">
        <f t="shared" si="191"/>
        <v>0</v>
      </c>
      <c r="AWC12" s="1931"/>
      <c r="AWD12" s="1931"/>
      <c r="AWE12" s="1343"/>
      <c r="AWF12" s="49"/>
      <c r="AWG12" s="715"/>
      <c r="AWH12" s="131">
        <f t="shared" si="192"/>
        <v>0</v>
      </c>
      <c r="AWJ12" s="49"/>
      <c r="AWK12" s="1931"/>
      <c r="AWL12" s="104"/>
      <c r="AWM12" s="49"/>
      <c r="AWN12" s="139"/>
      <c r="AWO12" s="131">
        <f t="shared" si="193"/>
        <v>0</v>
      </c>
      <c r="AWQ12" s="320"/>
      <c r="AWR12" s="1931"/>
      <c r="AWS12" s="104"/>
      <c r="AWT12" s="49"/>
      <c r="AWU12" s="139"/>
      <c r="AWV12" s="131">
        <f t="shared" si="194"/>
        <v>0</v>
      </c>
      <c r="AWX12" s="424"/>
      <c r="AWY12" s="1931"/>
      <c r="AWZ12" s="104"/>
      <c r="AXA12" s="49"/>
      <c r="AXB12" s="139"/>
      <c r="AXC12" s="131">
        <f t="shared" si="174"/>
        <v>30000</v>
      </c>
      <c r="AXE12" s="31"/>
      <c r="AXF12" s="1933"/>
      <c r="AXG12" s="22"/>
      <c r="AXH12" s="384"/>
      <c r="AXI12" s="139"/>
      <c r="AXJ12" s="131">
        <f t="shared" si="175"/>
        <v>0</v>
      </c>
      <c r="AXL12" s="49"/>
      <c r="AXM12" s="1931"/>
      <c r="AXN12" s="104"/>
      <c r="AXO12" s="49"/>
      <c r="AXP12" s="139"/>
      <c r="AXQ12" s="131">
        <f t="shared" si="176"/>
        <v>0</v>
      </c>
      <c r="AXS12" s="49"/>
      <c r="AXT12" s="1931"/>
      <c r="AXU12" s="104"/>
      <c r="AXV12" s="49"/>
      <c r="AXW12" s="139"/>
      <c r="AXX12" s="131">
        <f t="shared" si="177"/>
        <v>0</v>
      </c>
      <c r="AXZ12" s="49"/>
      <c r="AYA12" s="1931"/>
      <c r="AYB12" s="104"/>
      <c r="AYC12" s="49"/>
      <c r="AYD12" s="139"/>
      <c r="AYE12" s="131">
        <f t="shared" si="178"/>
        <v>0</v>
      </c>
      <c r="AYG12" s="424"/>
      <c r="AYH12" s="1931"/>
      <c r="AYI12" s="104"/>
      <c r="AYJ12" s="49"/>
      <c r="AYK12" s="139"/>
      <c r="AYL12" s="131">
        <f t="shared" si="179"/>
        <v>0</v>
      </c>
      <c r="AYN12" s="424"/>
      <c r="AYO12" s="1931"/>
      <c r="AYP12" s="104"/>
      <c r="AYQ12" s="49"/>
      <c r="AYR12" s="139"/>
      <c r="AYS12" s="131">
        <f t="shared" si="180"/>
        <v>0</v>
      </c>
      <c r="AYU12" s="404"/>
      <c r="AYV12" s="1933"/>
      <c r="AYW12" s="22"/>
      <c r="AYX12" s="424"/>
      <c r="AYY12" s="139"/>
      <c r="AYZ12" s="131">
        <f t="shared" si="181"/>
        <v>0</v>
      </c>
      <c r="AZB12" s="49"/>
      <c r="AZC12" s="1931"/>
      <c r="AZD12" s="104"/>
      <c r="AZE12" s="49"/>
      <c r="AZF12" s="139"/>
      <c r="AZG12" s="131">
        <f t="shared" si="182"/>
        <v>0</v>
      </c>
      <c r="AZI12" s="424"/>
      <c r="AZJ12" s="1931"/>
      <c r="AZK12" s="104"/>
      <c r="AZL12" s="424"/>
      <c r="AZM12" s="139"/>
      <c r="AZN12" s="131">
        <f t="shared" si="183"/>
        <v>0</v>
      </c>
      <c r="AZP12" s="424"/>
      <c r="AZQ12" s="1931"/>
      <c r="AZR12" s="104"/>
      <c r="AZS12" s="424"/>
      <c r="AZT12" s="139"/>
      <c r="AZU12" s="131">
        <f t="shared" si="184"/>
        <v>0</v>
      </c>
      <c r="AZW12" s="49"/>
      <c r="AZX12" s="1931"/>
      <c r="AZY12" s="104"/>
      <c r="AZZ12" s="49"/>
      <c r="BAA12" s="139"/>
      <c r="BAB12" s="131">
        <f t="shared" si="185"/>
        <v>0</v>
      </c>
      <c r="BAD12" s="49"/>
      <c r="BAE12" s="1931"/>
      <c r="BAF12" s="104"/>
      <c r="BAG12" s="49"/>
      <c r="BAH12" s="139"/>
      <c r="BAI12" s="131">
        <f t="shared" si="186"/>
        <v>0</v>
      </c>
      <c r="BAK12" s="49"/>
      <c r="BAL12" s="1931"/>
      <c r="BAM12" s="104"/>
      <c r="BAN12" s="49"/>
      <c r="BAO12" s="139"/>
      <c r="BAP12" s="131">
        <f t="shared" si="187"/>
        <v>0</v>
      </c>
      <c r="BAR12" s="49"/>
      <c r="BAS12" s="1931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1">
        <v>41629</v>
      </c>
      <c r="B13" s="1933"/>
      <c r="C13" s="1895">
        <v>100000</v>
      </c>
      <c r="D13" s="31"/>
      <c r="E13" s="139"/>
      <c r="F13" s="131">
        <f t="shared" si="8"/>
        <v>750000</v>
      </c>
      <c r="H13" s="404"/>
      <c r="I13" s="1933"/>
      <c r="J13" s="699"/>
      <c r="K13" s="31"/>
      <c r="L13" s="139"/>
      <c r="M13" s="131">
        <f t="shared" si="9"/>
        <v>20000</v>
      </c>
      <c r="O13" s="424"/>
      <c r="P13" s="1325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31"/>
      <c r="X13" s="104"/>
      <c r="Y13" s="49"/>
      <c r="Z13" s="139"/>
      <c r="AA13" s="131">
        <f t="shared" si="10"/>
        <v>1000</v>
      </c>
      <c r="AC13" s="49"/>
      <c r="AD13" s="1931"/>
      <c r="AE13" s="104"/>
      <c r="AF13" s="49"/>
      <c r="AG13" s="139"/>
      <c r="AH13" s="131">
        <f t="shared" si="11"/>
        <v>-100000</v>
      </c>
      <c r="AJ13" s="424"/>
      <c r="AK13" s="1931"/>
      <c r="AL13" s="104"/>
      <c r="AM13" s="49"/>
      <c r="AN13" s="139"/>
      <c r="AO13" s="131">
        <f t="shared" si="12"/>
        <v>0</v>
      </c>
      <c r="AQ13" s="49"/>
      <c r="AR13" s="1931"/>
      <c r="AS13" s="104"/>
      <c r="AT13" s="49"/>
      <c r="AU13" s="139"/>
      <c r="AV13" s="131">
        <f t="shared" si="13"/>
        <v>0</v>
      </c>
      <c r="AX13" s="31"/>
      <c r="AY13" s="1933"/>
      <c r="AZ13" s="22"/>
      <c r="BA13" s="31"/>
      <c r="BB13" s="76"/>
      <c r="BC13" s="131">
        <f t="shared" si="14"/>
        <v>0</v>
      </c>
      <c r="BE13" s="31"/>
      <c r="BF13" s="1933"/>
      <c r="BG13" s="22"/>
      <c r="BH13" s="31"/>
      <c r="BI13" s="76"/>
      <c r="BJ13" s="131">
        <f t="shared" si="15"/>
        <v>0</v>
      </c>
      <c r="BL13" s="49"/>
      <c r="BM13" s="1325"/>
      <c r="BN13" s="139"/>
      <c r="BO13" s="49"/>
      <c r="BP13" s="139"/>
      <c r="BQ13" s="131">
        <f t="shared" si="16"/>
        <v>0</v>
      </c>
      <c r="BS13" s="49"/>
      <c r="BT13" s="1931"/>
      <c r="BU13" s="104"/>
      <c r="BV13" s="49"/>
      <c r="BW13" s="139"/>
      <c r="BX13" s="131">
        <f t="shared" si="17"/>
        <v>0</v>
      </c>
      <c r="BZ13" s="49"/>
      <c r="CA13" s="49"/>
      <c r="CB13" s="1931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3"/>
      <c r="CQ13" s="22"/>
      <c r="CR13" s="321"/>
      <c r="CS13" s="139"/>
      <c r="CT13" s="131">
        <f t="shared" si="20"/>
        <v>0</v>
      </c>
      <c r="CV13" s="320"/>
      <c r="CW13" s="1931"/>
      <c r="CX13" s="260"/>
      <c r="CY13" s="378"/>
      <c r="CZ13" s="260"/>
      <c r="DA13" s="131">
        <f t="shared" si="190"/>
        <v>0</v>
      </c>
      <c r="DC13" s="31"/>
      <c r="DD13" s="1933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31"/>
      <c r="DT13" s="104"/>
      <c r="DU13" s="613"/>
      <c r="DV13" s="139"/>
      <c r="DW13" s="131">
        <f t="shared" si="23"/>
        <v>0</v>
      </c>
      <c r="DY13" s="1933"/>
      <c r="DZ13" s="1933"/>
      <c r="EA13" s="22"/>
      <c r="EB13" s="31"/>
      <c r="EC13" s="76"/>
      <c r="ED13" s="78">
        <f t="shared" si="24"/>
        <v>0</v>
      </c>
      <c r="EF13" s="424"/>
      <c r="EG13" s="1931"/>
      <c r="EH13" s="104"/>
      <c r="EI13" s="49"/>
      <c r="EJ13" s="139"/>
      <c r="EK13" s="78">
        <f t="shared" si="25"/>
        <v>10936</v>
      </c>
      <c r="EM13" s="31"/>
      <c r="EN13" s="1933"/>
      <c r="EO13" s="22"/>
      <c r="EP13" s="31"/>
      <c r="EQ13" s="76"/>
      <c r="ER13" s="131">
        <f t="shared" si="26"/>
        <v>0</v>
      </c>
      <c r="ET13" s="321"/>
      <c r="EU13" s="1933"/>
      <c r="EV13" s="22"/>
      <c r="EW13" s="307"/>
      <c r="EX13" s="139"/>
      <c r="EY13" s="78">
        <f t="shared" si="27"/>
        <v>0</v>
      </c>
      <c r="FA13" s="320"/>
      <c r="FB13" s="1931"/>
      <c r="FC13" s="104"/>
      <c r="FD13" s="49"/>
      <c r="FE13" s="139"/>
      <c r="FF13" s="78">
        <f t="shared" si="28"/>
        <v>0</v>
      </c>
      <c r="FH13" s="786"/>
      <c r="FI13" s="1933"/>
      <c r="FJ13" s="22"/>
      <c r="FK13" s="49"/>
      <c r="FL13" s="76"/>
      <c r="FM13" s="78">
        <f t="shared" si="29"/>
        <v>0</v>
      </c>
      <c r="FO13" s="786"/>
      <c r="FP13" s="1933"/>
      <c r="FQ13" s="22"/>
      <c r="FR13" s="49"/>
      <c r="FS13" s="76"/>
      <c r="FT13" s="78">
        <f t="shared" si="30"/>
        <v>0</v>
      </c>
      <c r="FV13" s="404">
        <v>39703</v>
      </c>
      <c r="FW13" s="1933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31"/>
      <c r="GE13" s="104"/>
      <c r="GF13" s="97"/>
      <c r="GG13" s="139"/>
      <c r="GH13" s="78">
        <f t="shared" si="32"/>
        <v>0</v>
      </c>
      <c r="GJ13" s="31"/>
      <c r="GK13" s="1934"/>
      <c r="GL13" s="76"/>
      <c r="GM13" s="31"/>
      <c r="GN13" s="76"/>
      <c r="GO13" s="78">
        <f t="shared" si="33"/>
        <v>0</v>
      </c>
      <c r="GQ13" s="31"/>
      <c r="GR13" s="1934"/>
      <c r="GS13" s="76"/>
      <c r="GT13" s="31"/>
      <c r="GU13" s="76"/>
      <c r="GV13" s="78">
        <f t="shared" si="34"/>
        <v>0</v>
      </c>
      <c r="GX13" s="49"/>
      <c r="GY13" s="1932"/>
      <c r="GZ13" s="139"/>
      <c r="HA13" s="31"/>
      <c r="HB13" s="76"/>
      <c r="HC13" s="78">
        <f t="shared" si="35"/>
        <v>0</v>
      </c>
      <c r="HE13" s="49"/>
      <c r="HF13" s="1932"/>
      <c r="HG13" s="139"/>
      <c r="HH13" s="31"/>
      <c r="HI13" s="76"/>
      <c r="HJ13" s="78">
        <f t="shared" si="36"/>
        <v>0</v>
      </c>
      <c r="HL13" s="31"/>
      <c r="HM13" s="1933"/>
      <c r="HN13" s="22"/>
      <c r="HO13" s="31"/>
      <c r="HP13" s="76"/>
      <c r="HQ13" s="131">
        <f t="shared" si="37"/>
        <v>0</v>
      </c>
      <c r="HS13" s="31"/>
      <c r="HT13" s="1933"/>
      <c r="HU13" s="22"/>
      <c r="HV13" s="31"/>
      <c r="HW13" s="76"/>
      <c r="HX13" s="131">
        <f t="shared" si="38"/>
        <v>0</v>
      </c>
      <c r="HZ13" s="404"/>
      <c r="IA13" s="1325"/>
      <c r="IB13" s="22"/>
      <c r="IC13" s="31"/>
      <c r="ID13" s="76"/>
      <c r="IE13" s="131">
        <f t="shared" si="39"/>
        <v>476</v>
      </c>
      <c r="IG13" s="31"/>
      <c r="IH13" s="1933"/>
      <c r="II13" s="22"/>
      <c r="IJ13" s="382"/>
      <c r="IK13" s="76"/>
      <c r="IL13" s="78">
        <f t="shared" si="40"/>
        <v>0</v>
      </c>
      <c r="IN13" s="31"/>
      <c r="IO13" s="1933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3"/>
      <c r="JD13" s="22"/>
      <c r="JE13" s="31"/>
      <c r="JF13" s="76"/>
      <c r="JG13" s="78">
        <f t="shared" si="43"/>
        <v>0</v>
      </c>
      <c r="JI13" s="31"/>
      <c r="JJ13" s="1933"/>
      <c r="JK13" s="22"/>
      <c r="JL13" s="31"/>
      <c r="JM13" s="76"/>
      <c r="JN13" s="78">
        <f t="shared" ref="JN13:JN44" si="197">JN12+JK13-JM13</f>
        <v>0</v>
      </c>
      <c r="JP13" s="31"/>
      <c r="JQ13" s="1933"/>
      <c r="JR13" s="22"/>
      <c r="JS13" s="31"/>
      <c r="JT13" s="76"/>
      <c r="JU13" s="78">
        <f t="shared" si="44"/>
        <v>0</v>
      </c>
      <c r="JW13" s="49"/>
      <c r="JX13" s="1931"/>
      <c r="JY13" s="104"/>
      <c r="JZ13" s="307"/>
      <c r="KA13" s="139"/>
      <c r="KB13" s="131">
        <f t="shared" si="45"/>
        <v>0</v>
      </c>
      <c r="KD13" s="49"/>
      <c r="KE13" s="1931"/>
      <c r="KF13" s="104"/>
      <c r="KG13" s="307"/>
      <c r="KH13" s="139"/>
      <c r="KI13" s="131">
        <f t="shared" si="46"/>
        <v>0</v>
      </c>
      <c r="KJ13" s="243"/>
      <c r="KK13" s="49"/>
      <c r="KL13" s="1931"/>
      <c r="KM13" s="104"/>
      <c r="KN13" s="307"/>
      <c r="KO13" s="139"/>
      <c r="KP13" s="131">
        <f t="shared" si="47"/>
        <v>0</v>
      </c>
      <c r="KQ13" s="243"/>
      <c r="KR13" s="404"/>
      <c r="KS13" s="1933"/>
      <c r="KT13" s="22"/>
      <c r="KU13" s="560"/>
      <c r="KV13" s="139"/>
      <c r="KW13" s="131">
        <f t="shared" si="48"/>
        <v>0</v>
      </c>
      <c r="KY13" s="31"/>
      <c r="KZ13" s="1933"/>
      <c r="LA13" s="22"/>
      <c r="LB13" s="382"/>
      <c r="LC13" s="139"/>
      <c r="LD13" s="131">
        <f t="shared" si="49"/>
        <v>0</v>
      </c>
      <c r="LF13" s="49"/>
      <c r="LG13" s="1932"/>
      <c r="LH13" s="139"/>
      <c r="LI13" s="49"/>
      <c r="LJ13" s="139"/>
      <c r="LK13" s="131">
        <f t="shared" si="50"/>
        <v>0</v>
      </c>
      <c r="LM13" s="404"/>
      <c r="LN13" s="1325"/>
      <c r="LO13" s="139"/>
      <c r="LP13" s="31"/>
      <c r="LQ13" s="76"/>
      <c r="LR13" s="131">
        <f t="shared" si="0"/>
        <v>0</v>
      </c>
      <c r="LT13" s="424"/>
      <c r="LU13" s="1931"/>
      <c r="LV13" s="693"/>
      <c r="LW13" s="49"/>
      <c r="LX13" s="349"/>
      <c r="LY13" s="131">
        <f t="shared" si="51"/>
        <v>0</v>
      </c>
      <c r="MA13" s="424"/>
      <c r="MB13" s="1931"/>
      <c r="MC13" s="104"/>
      <c r="MD13" s="49"/>
      <c r="ME13" s="139"/>
      <c r="MF13" s="131">
        <f t="shared" si="52"/>
        <v>0</v>
      </c>
      <c r="MH13" s="424"/>
      <c r="MI13" s="1931"/>
      <c r="MJ13" s="693"/>
      <c r="MK13" s="49"/>
      <c r="ML13" s="139"/>
      <c r="MM13" s="131">
        <f t="shared" si="53"/>
        <v>0</v>
      </c>
      <c r="MO13" s="49"/>
      <c r="MP13" s="1931"/>
      <c r="MQ13" s="104"/>
      <c r="MR13" s="49"/>
      <c r="MS13" s="139"/>
      <c r="MT13" s="131">
        <f t="shared" si="54"/>
        <v>0</v>
      </c>
      <c r="MV13" s="31"/>
      <c r="MW13" s="1933"/>
      <c r="MX13" s="104"/>
      <c r="MY13" s="454"/>
      <c r="MZ13" s="104"/>
      <c r="NA13" s="131">
        <f t="shared" ref="NA13:NA43" si="198">NA12+MX13-MZ13</f>
        <v>20586.5</v>
      </c>
      <c r="NC13" s="31"/>
      <c r="ND13" s="1933"/>
      <c r="NE13" s="104"/>
      <c r="NF13" s="454"/>
      <c r="NG13" s="104"/>
      <c r="NH13" s="131">
        <f t="shared" si="55"/>
        <v>0</v>
      </c>
      <c r="NJ13" s="49"/>
      <c r="NK13" s="1931"/>
      <c r="NL13" s="389"/>
      <c r="NM13" s="49"/>
      <c r="NN13" s="139"/>
      <c r="NO13" s="131">
        <f t="shared" si="56"/>
        <v>0</v>
      </c>
      <c r="NQ13" s="404"/>
      <c r="NR13" s="1934"/>
      <c r="NS13" s="773"/>
      <c r="NT13" s="404"/>
      <c r="NU13" s="139"/>
      <c r="NV13" s="131">
        <f t="shared" si="57"/>
        <v>0</v>
      </c>
      <c r="NX13" s="31"/>
      <c r="NY13" s="1933"/>
      <c r="NZ13" s="22"/>
      <c r="OA13" s="49"/>
      <c r="OB13" s="76"/>
      <c r="OC13" s="78">
        <f t="shared" si="58"/>
        <v>0</v>
      </c>
      <c r="OE13" s="49"/>
      <c r="OF13" s="1931"/>
      <c r="OG13" s="104"/>
      <c r="OH13" s="49"/>
      <c r="OI13" s="139"/>
      <c r="OJ13" s="78">
        <f t="shared" si="59"/>
        <v>0</v>
      </c>
      <c r="OL13" s="49"/>
      <c r="OM13" s="1931"/>
      <c r="ON13" s="104"/>
      <c r="OO13" s="49"/>
      <c r="OP13" s="76"/>
      <c r="OQ13" s="78">
        <f t="shared" si="60"/>
        <v>0</v>
      </c>
      <c r="OS13" s="49"/>
      <c r="OT13" s="1931"/>
      <c r="OU13" s="104"/>
      <c r="OV13" s="49"/>
      <c r="OW13" s="76"/>
      <c r="OX13" s="78">
        <f t="shared" si="61"/>
        <v>0</v>
      </c>
      <c r="OZ13" s="49"/>
      <c r="PA13" s="1931"/>
      <c r="PB13" s="104"/>
      <c r="PC13" s="49"/>
      <c r="PD13" s="76"/>
      <c r="PE13" s="78">
        <f t="shared" si="62"/>
        <v>0</v>
      </c>
      <c r="PG13" s="49"/>
      <c r="PH13" s="1931"/>
      <c r="PI13" s="104"/>
      <c r="PJ13" s="49"/>
      <c r="PK13" s="76"/>
      <c r="PL13" s="78">
        <f t="shared" si="63"/>
        <v>0</v>
      </c>
      <c r="PN13" s="49"/>
      <c r="PO13" s="1931"/>
      <c r="PP13" s="104"/>
      <c r="PQ13" s="49"/>
      <c r="PR13" s="139"/>
      <c r="PS13" s="78">
        <f t="shared" si="64"/>
        <v>0</v>
      </c>
      <c r="PU13" s="31"/>
      <c r="PV13" s="1933"/>
      <c r="PW13" s="22"/>
      <c r="PX13" s="31"/>
      <c r="PY13" s="76"/>
      <c r="PZ13" s="78">
        <f t="shared" si="65"/>
        <v>32916</v>
      </c>
      <c r="QB13" s="31"/>
      <c r="QC13" s="1933"/>
      <c r="QD13" s="22"/>
      <c r="QE13" s="31"/>
      <c r="QF13" s="76"/>
      <c r="QG13" s="78">
        <f t="shared" si="66"/>
        <v>0</v>
      </c>
      <c r="QI13" s="404"/>
      <c r="QJ13" s="1933"/>
      <c r="QK13" s="22"/>
      <c r="QL13" s="31"/>
      <c r="QM13" s="76"/>
      <c r="QN13" s="78">
        <f t="shared" si="67"/>
        <v>0</v>
      </c>
      <c r="QP13" s="404"/>
      <c r="QQ13" s="1933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2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32"/>
      <c r="RT13" s="260"/>
      <c r="RU13" s="344"/>
      <c r="RV13" s="139"/>
      <c r="RW13" s="131">
        <f t="shared" si="72"/>
        <v>11123</v>
      </c>
      <c r="RY13" s="1933"/>
      <c r="RZ13" s="1933"/>
      <c r="SA13" s="22"/>
      <c r="SB13" s="31"/>
      <c r="SC13" s="76"/>
      <c r="SD13" s="78">
        <f t="shared" si="195"/>
        <v>23250</v>
      </c>
      <c r="SF13" s="31"/>
      <c r="SG13" s="1933"/>
      <c r="SH13" s="777"/>
      <c r="SI13" s="31"/>
      <c r="SJ13" s="76"/>
      <c r="SK13" s="78">
        <f t="shared" si="196"/>
        <v>0</v>
      </c>
      <c r="SM13" s="404"/>
      <c r="SN13" s="1933"/>
      <c r="SO13" s="777"/>
      <c r="SP13" s="31"/>
      <c r="SQ13" s="76"/>
      <c r="SR13" s="78">
        <f t="shared" si="73"/>
        <v>0</v>
      </c>
      <c r="ST13" s="31"/>
      <c r="SU13" s="1933"/>
      <c r="SV13" s="777"/>
      <c r="SW13" s="31"/>
      <c r="SX13" s="76"/>
      <c r="SY13" s="78">
        <f t="shared" si="74"/>
        <v>0</v>
      </c>
      <c r="TA13" s="404"/>
      <c r="TB13" s="1933"/>
      <c r="TC13" s="22"/>
      <c r="TD13" s="49"/>
      <c r="TE13" s="139"/>
      <c r="TF13" s="78">
        <f t="shared" si="75"/>
        <v>0</v>
      </c>
      <c r="TH13" s="49"/>
      <c r="TI13" s="1931"/>
      <c r="TJ13" s="104"/>
      <c r="TK13" s="49"/>
      <c r="TL13" s="139"/>
      <c r="TM13" s="131">
        <f t="shared" si="76"/>
        <v>20668.5</v>
      </c>
      <c r="TO13" s="439"/>
      <c r="TP13" s="1931"/>
      <c r="TQ13" s="104"/>
      <c r="TR13" s="49"/>
      <c r="TS13" s="349"/>
      <c r="TT13" s="131">
        <f t="shared" si="77"/>
        <v>0</v>
      </c>
      <c r="TV13" s="424"/>
      <c r="TW13" s="1931"/>
      <c r="TX13" s="104"/>
      <c r="TY13" s="49"/>
      <c r="TZ13" s="349"/>
      <c r="UA13" s="131">
        <f t="shared" si="78"/>
        <v>0</v>
      </c>
      <c r="UC13" s="404"/>
      <c r="UD13" s="1933"/>
      <c r="UE13" s="22"/>
      <c r="UF13" s="31"/>
      <c r="UG13" s="76"/>
      <c r="UH13" s="78">
        <f t="shared" si="79"/>
        <v>0</v>
      </c>
      <c r="UJ13" s="404"/>
      <c r="UK13" s="1933"/>
      <c r="UL13" s="22"/>
      <c r="UM13" s="31"/>
      <c r="UN13" s="76"/>
      <c r="UO13" s="78">
        <f t="shared" si="80"/>
        <v>0</v>
      </c>
      <c r="UQ13" s="404"/>
      <c r="UR13" s="1933"/>
      <c r="US13" s="22"/>
      <c r="UT13" s="31"/>
      <c r="UU13" s="76"/>
      <c r="UV13" s="78">
        <f t="shared" si="81"/>
        <v>0</v>
      </c>
      <c r="UX13" s="424"/>
      <c r="UY13" s="1931"/>
      <c r="UZ13" s="104"/>
      <c r="VA13" s="49"/>
      <c r="VB13" s="139"/>
      <c r="VC13" s="78">
        <f t="shared" si="82"/>
        <v>201</v>
      </c>
      <c r="VE13" s="479"/>
      <c r="VF13" s="1933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1"/>
      <c r="VN13" s="104"/>
      <c r="VO13" s="49"/>
      <c r="VP13" s="139"/>
      <c r="VQ13" s="78">
        <f t="shared" si="84"/>
        <v>0</v>
      </c>
      <c r="VS13" s="1931"/>
      <c r="VT13" s="1931"/>
      <c r="VU13" s="104"/>
      <c r="VV13" s="570"/>
      <c r="VW13" s="139"/>
      <c r="VX13" s="78">
        <f t="shared" si="85"/>
        <v>0</v>
      </c>
      <c r="VZ13" s="404"/>
      <c r="WA13" s="1933"/>
      <c r="WB13" s="22"/>
      <c r="WC13" s="31"/>
      <c r="WD13" s="76"/>
      <c r="WE13" s="78">
        <f t="shared" si="86"/>
        <v>274.5</v>
      </c>
      <c r="WG13" s="31"/>
      <c r="WH13" s="1933"/>
      <c r="WI13" s="22"/>
      <c r="WJ13" s="31"/>
      <c r="WK13" s="76"/>
      <c r="WL13" s="78">
        <f t="shared" si="87"/>
        <v>0</v>
      </c>
      <c r="WN13" s="31"/>
      <c r="WO13" s="1933"/>
      <c r="WP13" s="22"/>
      <c r="WQ13" s="31"/>
      <c r="WR13" s="76"/>
      <c r="WS13" s="78">
        <f t="shared" si="88"/>
        <v>0</v>
      </c>
      <c r="WU13" s="31"/>
      <c r="WV13" s="1933"/>
      <c r="WW13" s="22"/>
      <c r="WX13" s="31"/>
      <c r="WY13" s="76"/>
      <c r="WZ13" s="78">
        <f t="shared" si="89"/>
        <v>0</v>
      </c>
      <c r="XB13" s="49"/>
      <c r="XC13" s="1931"/>
      <c r="XD13" s="104"/>
      <c r="XE13" s="49"/>
      <c r="XF13" s="139"/>
      <c r="XG13" s="131">
        <f t="shared" si="90"/>
        <v>0</v>
      </c>
      <c r="XH13" s="243"/>
      <c r="XI13" s="49"/>
      <c r="XJ13" s="1931"/>
      <c r="XK13" s="104"/>
      <c r="XL13" s="522"/>
      <c r="XM13" s="76"/>
      <c r="XN13" s="78">
        <f t="shared" si="91"/>
        <v>0</v>
      </c>
      <c r="XP13" s="404"/>
      <c r="XQ13" s="1933"/>
      <c r="XR13" s="22"/>
      <c r="XS13" s="31"/>
      <c r="XT13" s="76"/>
      <c r="XU13" s="78">
        <f t="shared" si="92"/>
        <v>0</v>
      </c>
      <c r="XW13" s="31"/>
      <c r="XX13" s="1933"/>
      <c r="XY13" s="22"/>
      <c r="XZ13" s="49"/>
      <c r="YA13" s="76"/>
      <c r="YB13" s="131">
        <f t="shared" si="93"/>
        <v>0</v>
      </c>
      <c r="YD13" s="31"/>
      <c r="YE13" s="1933"/>
      <c r="YF13" s="22"/>
      <c r="YG13" s="49"/>
      <c r="YH13" s="76"/>
      <c r="YI13" s="131">
        <f t="shared" si="94"/>
        <v>0</v>
      </c>
      <c r="YK13" s="31"/>
      <c r="YL13" s="1933"/>
      <c r="YM13" s="22"/>
      <c r="YN13" s="49"/>
      <c r="YO13" s="76"/>
      <c r="YP13" s="131">
        <f t="shared" si="95"/>
        <v>0</v>
      </c>
      <c r="YR13" s="31"/>
      <c r="YS13" s="1933"/>
      <c r="YT13" s="22"/>
      <c r="YU13" s="49"/>
      <c r="YV13" s="76"/>
      <c r="YW13" s="131">
        <f t="shared" si="96"/>
        <v>0</v>
      </c>
      <c r="YY13" s="49"/>
      <c r="YZ13" s="1931"/>
      <c r="ZA13" s="104"/>
      <c r="ZB13" s="49"/>
      <c r="ZC13" s="139"/>
      <c r="ZD13" s="131">
        <f t="shared" si="97"/>
        <v>0</v>
      </c>
      <c r="ZF13" s="49"/>
      <c r="ZG13" s="1931"/>
      <c r="ZH13" s="104"/>
      <c r="ZI13" s="50"/>
      <c r="ZJ13" s="139"/>
      <c r="ZK13" s="131">
        <f t="shared" si="98"/>
        <v>0</v>
      </c>
      <c r="ZM13" s="31"/>
      <c r="ZN13" s="1933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3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31"/>
      <c r="AAQ13" s="104"/>
      <c r="AAR13" s="49"/>
      <c r="AAS13" s="139"/>
      <c r="AAT13" s="78">
        <f t="shared" si="103"/>
        <v>0</v>
      </c>
      <c r="AAV13" s="424"/>
      <c r="AAW13" s="1931"/>
      <c r="AAX13" s="104"/>
      <c r="AAY13" s="49"/>
      <c r="AAZ13" s="139"/>
      <c r="ABA13" s="78">
        <f t="shared" si="104"/>
        <v>0</v>
      </c>
      <c r="ABC13" s="424"/>
      <c r="ABD13" s="1931"/>
      <c r="ABE13" s="104"/>
      <c r="ABF13" s="320"/>
      <c r="ABG13" s="139"/>
      <c r="ABH13" s="131">
        <f t="shared" si="105"/>
        <v>0</v>
      </c>
      <c r="ABJ13" s="49"/>
      <c r="ABK13" s="1931"/>
      <c r="ABL13" s="104"/>
      <c r="ABM13" s="49"/>
      <c r="ABN13" s="139"/>
      <c r="ABO13" s="131">
        <f t="shared" si="106"/>
        <v>0</v>
      </c>
      <c r="ABQ13" s="31"/>
      <c r="ABR13" s="1933"/>
      <c r="ABS13" s="22"/>
      <c r="ABT13" s="31"/>
      <c r="ABU13" s="76"/>
      <c r="ABV13" s="78">
        <f t="shared" si="107"/>
        <v>0</v>
      </c>
      <c r="ABX13" s="31"/>
      <c r="ABY13" s="1931"/>
      <c r="ABZ13" s="104"/>
      <c r="ACA13" s="49"/>
      <c r="ACB13" s="139"/>
      <c r="ACC13" s="78">
        <f t="shared" si="108"/>
        <v>0</v>
      </c>
      <c r="ACE13" s="320"/>
      <c r="ACF13" s="1931"/>
      <c r="ACG13" s="104"/>
      <c r="ACH13" s="424"/>
      <c r="ACI13" s="139"/>
      <c r="ACJ13" s="78">
        <f t="shared" si="109"/>
        <v>0</v>
      </c>
      <c r="ACL13" s="320"/>
      <c r="ACM13" s="1931"/>
      <c r="ACN13" s="104"/>
      <c r="ACO13" s="320"/>
      <c r="ACP13" s="139"/>
      <c r="ACQ13" s="78">
        <f t="shared" si="110"/>
        <v>0</v>
      </c>
      <c r="ACS13" s="31"/>
      <c r="ACT13" s="1931"/>
      <c r="ACU13" s="104"/>
      <c r="ACV13" s="49"/>
      <c r="ACW13" s="139"/>
      <c r="ACX13" s="78">
        <f t="shared" si="1"/>
        <v>0</v>
      </c>
      <c r="ACZ13" s="424"/>
      <c r="ADA13" s="1931"/>
      <c r="ADB13" s="104"/>
      <c r="ADC13" s="424"/>
      <c r="ADD13" s="139"/>
      <c r="ADE13" s="78">
        <f t="shared" si="111"/>
        <v>0</v>
      </c>
      <c r="ADG13" s="424"/>
      <c r="ADH13" s="1931"/>
      <c r="ADI13" s="104"/>
      <c r="ADJ13" s="320"/>
      <c r="ADK13" s="139"/>
      <c r="ADL13" s="78">
        <f t="shared" si="112"/>
        <v>0</v>
      </c>
      <c r="ADN13" s="49"/>
      <c r="ADO13" s="1931"/>
      <c r="ADP13" s="104"/>
      <c r="ADQ13" s="49"/>
      <c r="ADR13" s="139"/>
      <c r="ADS13" s="131">
        <f t="shared" si="113"/>
        <v>0</v>
      </c>
      <c r="ADU13" s="320"/>
      <c r="ADV13" s="1931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32"/>
      <c r="AEK13" s="139"/>
      <c r="AEL13" s="49"/>
      <c r="AEM13" s="139"/>
      <c r="AEN13" s="131">
        <f t="shared" si="116"/>
        <v>3380</v>
      </c>
      <c r="AEP13" s="424"/>
      <c r="AEQ13" s="1932"/>
      <c r="AER13" s="139"/>
      <c r="AES13" s="424"/>
      <c r="AET13" s="139"/>
      <c r="AEU13" s="131">
        <f t="shared" si="117"/>
        <v>0</v>
      </c>
      <c r="AEW13" s="31"/>
      <c r="AEX13" s="1931"/>
      <c r="AEY13" s="104"/>
      <c r="AEZ13" s="31"/>
      <c r="AFA13" s="139"/>
      <c r="AFB13" s="78">
        <f t="shared" si="118"/>
        <v>0</v>
      </c>
      <c r="AFD13" s="31"/>
      <c r="AFE13" s="1933"/>
      <c r="AFF13" s="22"/>
      <c r="AFG13" s="31"/>
      <c r="AFH13" s="76"/>
      <c r="AFI13" s="78">
        <f t="shared" si="119"/>
        <v>6523</v>
      </c>
      <c r="AFK13" s="404"/>
      <c r="AFL13" s="1933"/>
      <c r="AFM13" s="22"/>
      <c r="AFN13" s="31"/>
      <c r="AFO13" s="76"/>
      <c r="AFP13" s="78">
        <f t="shared" si="120"/>
        <v>0</v>
      </c>
      <c r="AFR13" s="404"/>
      <c r="AFS13" s="1933"/>
      <c r="AFT13" s="22"/>
      <c r="AFU13" s="31"/>
      <c r="AFV13" s="76"/>
      <c r="AFW13" s="131">
        <f t="shared" si="121"/>
        <v>0</v>
      </c>
      <c r="AFY13" s="31"/>
      <c r="AFZ13" s="1933"/>
      <c r="AGA13" s="22"/>
      <c r="AGB13" s="31"/>
      <c r="AGC13" s="76"/>
      <c r="AGD13" s="131">
        <f t="shared" si="122"/>
        <v>0</v>
      </c>
      <c r="AGF13" s="31"/>
      <c r="AGG13" s="1933"/>
      <c r="AGH13" s="22"/>
      <c r="AGI13" s="31"/>
      <c r="AGJ13" s="76"/>
      <c r="AGK13" s="131">
        <f t="shared" si="123"/>
        <v>0</v>
      </c>
      <c r="AGM13" s="31"/>
      <c r="AGN13" s="1933"/>
      <c r="AGO13" s="777"/>
      <c r="AGP13" s="31"/>
      <c r="AGQ13" s="76"/>
      <c r="AGR13" s="131">
        <f t="shared" si="124"/>
        <v>0</v>
      </c>
      <c r="AGT13" s="49"/>
      <c r="AGU13" s="1931"/>
      <c r="AGV13" s="693"/>
      <c r="AGW13" s="49"/>
      <c r="AGX13" s="139"/>
      <c r="AGY13" s="131">
        <f t="shared" si="125"/>
        <v>0</v>
      </c>
      <c r="AHA13" s="31"/>
      <c r="AHB13" s="1933"/>
      <c r="AHC13" s="777"/>
      <c r="AHD13" s="31"/>
      <c r="AHE13" s="76"/>
      <c r="AHF13" s="131">
        <f t="shared" si="126"/>
        <v>0</v>
      </c>
      <c r="AHH13" s="31"/>
      <c r="AHI13" s="1931"/>
      <c r="AHJ13" s="104"/>
      <c r="AHK13" s="49"/>
      <c r="AHL13" s="139"/>
      <c r="AHM13" s="131">
        <f t="shared" si="127"/>
        <v>37741</v>
      </c>
      <c r="AHO13" s="31"/>
      <c r="AHP13" s="1931"/>
      <c r="AHQ13" s="104"/>
      <c r="AHR13" s="49"/>
      <c r="AHS13" s="139"/>
      <c r="AHT13" s="131">
        <f t="shared" si="128"/>
        <v>0</v>
      </c>
      <c r="AHV13" s="31"/>
      <c r="AHW13" s="1931"/>
      <c r="AHX13" s="104"/>
      <c r="AHY13" s="49"/>
      <c r="AHZ13" s="139"/>
      <c r="AIA13" s="131">
        <f t="shared" si="129"/>
        <v>0</v>
      </c>
      <c r="AIC13" s="424"/>
      <c r="AID13" s="1931"/>
      <c r="AIE13" s="104"/>
      <c r="AIF13" s="49"/>
      <c r="AIG13" s="139"/>
      <c r="AIH13" s="131">
        <f t="shared" si="130"/>
        <v>0</v>
      </c>
      <c r="AIJ13" s="321"/>
      <c r="AIK13" s="1931"/>
      <c r="AIL13" s="104"/>
      <c r="AIM13" s="49"/>
      <c r="AIN13" s="139"/>
      <c r="AIO13" s="78">
        <f t="shared" si="131"/>
        <v>0</v>
      </c>
      <c r="AIQ13" s="404"/>
      <c r="AIR13" s="1933"/>
      <c r="AIS13" s="22"/>
      <c r="AIT13" s="31"/>
      <c r="AIU13" s="76"/>
      <c r="AIV13" s="78">
        <f t="shared" si="132"/>
        <v>0</v>
      </c>
      <c r="AIX13" s="49"/>
      <c r="AIY13" s="1931"/>
      <c r="AIZ13" s="104"/>
      <c r="AJA13" s="49"/>
      <c r="AJB13" s="139"/>
      <c r="AJC13" s="78">
        <f t="shared" si="133"/>
        <v>0</v>
      </c>
      <c r="AJE13" s="49"/>
      <c r="AJF13" s="1931"/>
      <c r="AJG13" s="104"/>
      <c r="AJH13" s="49"/>
      <c r="AJI13" s="139"/>
      <c r="AJJ13" s="131">
        <f t="shared" si="134"/>
        <v>0</v>
      </c>
      <c r="AJL13" s="49"/>
      <c r="AJM13" s="1931"/>
      <c r="AJN13" s="104"/>
      <c r="AJO13" s="49"/>
      <c r="AJP13" s="139"/>
      <c r="AJQ13" s="131">
        <f t="shared" si="135"/>
        <v>0</v>
      </c>
      <c r="AJS13" s="49"/>
      <c r="AJT13" s="1931"/>
      <c r="AJU13" s="104"/>
      <c r="AJV13" s="49"/>
      <c r="AJW13" s="139"/>
      <c r="AJX13" s="131">
        <f t="shared" si="136"/>
        <v>0</v>
      </c>
      <c r="AJY13" s="243"/>
      <c r="AJZ13" s="31"/>
      <c r="AKA13" s="1933"/>
      <c r="AKB13" s="104"/>
      <c r="AKC13" s="31"/>
      <c r="AKD13" s="76"/>
      <c r="AKE13" s="131">
        <f t="shared" si="137"/>
        <v>0</v>
      </c>
      <c r="AKG13" s="31"/>
      <c r="AKH13" s="1933"/>
      <c r="AKI13" s="104"/>
      <c r="AKJ13" s="31"/>
      <c r="AKK13" s="76"/>
      <c r="AKL13" s="131">
        <f t="shared" si="138"/>
        <v>0</v>
      </c>
      <c r="AKN13" s="49"/>
      <c r="AKO13" s="1325"/>
      <c r="AKP13" s="389"/>
      <c r="AKQ13" s="49"/>
      <c r="AKR13" s="389"/>
      <c r="AKS13" s="131">
        <f t="shared" si="139"/>
        <v>0</v>
      </c>
      <c r="AKU13" s="49"/>
      <c r="AKV13" s="1325"/>
      <c r="AKW13" s="389"/>
      <c r="AKX13" s="49"/>
      <c r="AKY13" s="389"/>
      <c r="AKZ13" s="131">
        <f t="shared" si="2"/>
        <v>0</v>
      </c>
      <c r="ALB13" s="31"/>
      <c r="ALC13" s="1325"/>
      <c r="ALD13" s="699"/>
      <c r="ALE13" s="31"/>
      <c r="ALF13" s="389"/>
      <c r="ALG13" s="131">
        <f t="shared" si="140"/>
        <v>0</v>
      </c>
      <c r="ALI13" s="31"/>
      <c r="ALJ13" s="1325"/>
      <c r="ALK13" s="699"/>
      <c r="ALL13" s="31"/>
      <c r="ALM13" s="389"/>
      <c r="ALN13" s="131">
        <f t="shared" si="141"/>
        <v>0</v>
      </c>
      <c r="ALP13" s="31"/>
      <c r="ALQ13" s="1325"/>
      <c r="ALR13" s="699"/>
      <c r="ALS13" s="31"/>
      <c r="ALT13" s="389"/>
      <c r="ALU13" s="131">
        <f t="shared" si="142"/>
        <v>0</v>
      </c>
      <c r="ALW13" s="31"/>
      <c r="ALX13" s="1325"/>
      <c r="ALY13" s="699"/>
      <c r="ALZ13" s="31"/>
      <c r="AMA13" s="389"/>
      <c r="AMB13" s="131">
        <f t="shared" si="143"/>
        <v>0</v>
      </c>
      <c r="AMD13" s="404"/>
      <c r="AME13" s="1933"/>
      <c r="AMF13" s="22"/>
      <c r="AMG13" s="404"/>
      <c r="AMH13" s="76"/>
      <c r="AMI13" s="78">
        <f t="shared" si="144"/>
        <v>0</v>
      </c>
      <c r="AMK13" s="31"/>
      <c r="AML13" s="1933"/>
      <c r="AMM13" s="22"/>
      <c r="AMN13" s="31"/>
      <c r="AMO13" s="76"/>
      <c r="AMP13" s="78">
        <f t="shared" si="145"/>
        <v>0</v>
      </c>
      <c r="AMR13" s="49"/>
      <c r="AMS13" s="1325"/>
      <c r="AMT13" s="139"/>
      <c r="AMU13" s="49"/>
      <c r="AMV13" s="76"/>
      <c r="AMW13" s="131">
        <f t="shared" si="3"/>
        <v>0</v>
      </c>
      <c r="AMY13" s="404"/>
      <c r="AMZ13" s="1933"/>
      <c r="ANA13" s="22"/>
      <c r="ANB13" s="321"/>
      <c r="ANC13" s="76"/>
      <c r="AND13" s="78">
        <f t="shared" si="146"/>
        <v>0</v>
      </c>
      <c r="ANF13" s="321"/>
      <c r="ANG13" s="1933"/>
      <c r="ANH13" s="22"/>
      <c r="ANI13" s="404"/>
      <c r="ANJ13" s="76"/>
      <c r="ANK13" s="78">
        <f t="shared" si="147"/>
        <v>0</v>
      </c>
      <c r="ANM13" s="31"/>
      <c r="ANN13" s="1933"/>
      <c r="ANO13" s="22"/>
      <c r="ANP13" s="31"/>
      <c r="ANQ13" s="76"/>
      <c r="ANR13" s="78">
        <f t="shared" si="148"/>
        <v>0</v>
      </c>
      <c r="ANT13" s="31"/>
      <c r="ANU13" s="1933"/>
      <c r="ANV13" s="22"/>
      <c r="ANW13" s="31"/>
      <c r="ANX13" s="76"/>
      <c r="ANY13" s="78">
        <f t="shared" si="149"/>
        <v>0</v>
      </c>
      <c r="AOA13" s="49"/>
      <c r="AOB13" s="1932"/>
      <c r="AOC13" s="104"/>
      <c r="AOD13" s="49"/>
      <c r="AOE13" s="139"/>
      <c r="AOF13" s="78">
        <f t="shared" si="150"/>
        <v>0</v>
      </c>
      <c r="AOH13" s="320"/>
      <c r="AOI13" s="1932"/>
      <c r="AOJ13" s="104"/>
      <c r="AOK13" s="424"/>
      <c r="AOL13" s="139"/>
      <c r="AOM13" s="131">
        <f t="shared" si="151"/>
        <v>0</v>
      </c>
      <c r="AOO13" s="49"/>
      <c r="AOP13" s="1931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31"/>
      <c r="AOX13" s="104"/>
      <c r="AOY13" s="344"/>
      <c r="AOZ13" s="139"/>
      <c r="APA13" s="78">
        <f t="shared" si="152"/>
        <v>0</v>
      </c>
      <c r="APC13" s="320"/>
      <c r="APD13" s="1931"/>
      <c r="APE13" s="104"/>
      <c r="APF13" s="49"/>
      <c r="APG13" s="139"/>
      <c r="APH13" s="78">
        <f t="shared" si="153"/>
        <v>0</v>
      </c>
      <c r="APJ13" s="321"/>
      <c r="APK13" s="1931"/>
      <c r="APL13" s="104"/>
      <c r="APM13" s="49"/>
      <c r="APN13" s="139"/>
      <c r="APO13" s="78">
        <f t="shared" si="154"/>
        <v>0</v>
      </c>
      <c r="APQ13" s="321"/>
      <c r="APR13" s="1931"/>
      <c r="APS13" s="104"/>
      <c r="APT13" s="49"/>
      <c r="APU13" s="139"/>
      <c r="APV13" s="78">
        <f t="shared" si="155"/>
        <v>0</v>
      </c>
      <c r="APX13" s="424"/>
      <c r="APY13" s="1325"/>
      <c r="APZ13" s="389"/>
      <c r="AQA13" s="424"/>
      <c r="AQB13" s="139"/>
      <c r="AQC13" s="131">
        <f t="shared" si="4"/>
        <v>0</v>
      </c>
      <c r="AQE13" s="31"/>
      <c r="AQF13" s="1325"/>
      <c r="AQG13" s="139"/>
      <c r="AQH13" s="31"/>
      <c r="AQI13" s="139"/>
      <c r="AQJ13" s="131">
        <f t="shared" si="5"/>
        <v>7383.5</v>
      </c>
      <c r="AQL13" s="31"/>
      <c r="AQM13" s="1325"/>
      <c r="AQN13" s="139"/>
      <c r="AQO13" s="31"/>
      <c r="AQP13" s="139"/>
      <c r="AQQ13" s="131">
        <f t="shared" si="6"/>
        <v>0</v>
      </c>
      <c r="AQS13" s="31"/>
      <c r="AQT13" s="1325"/>
      <c r="AQU13" s="139"/>
      <c r="AQV13" s="31"/>
      <c r="AQW13" s="139"/>
      <c r="AQX13" s="131">
        <f t="shared" si="156"/>
        <v>4518.5</v>
      </c>
      <c r="AQZ13" s="320"/>
      <c r="ARA13" s="1325"/>
      <c r="ARB13" s="139"/>
      <c r="ARC13" s="320"/>
      <c r="ARD13" s="139"/>
      <c r="ARE13" s="78">
        <f t="shared" si="157"/>
        <v>0</v>
      </c>
      <c r="ARG13" s="49"/>
      <c r="ARH13" s="1931"/>
      <c r="ARI13" s="104"/>
      <c r="ARJ13" s="49"/>
      <c r="ARK13" s="139"/>
      <c r="ARL13" s="78">
        <f t="shared" si="158"/>
        <v>0</v>
      </c>
      <c r="ARN13" s="424"/>
      <c r="ARO13" s="1931"/>
      <c r="ARP13" s="104"/>
      <c r="ARQ13" s="424"/>
      <c r="ARR13" s="139"/>
      <c r="ARS13" s="78">
        <f t="shared" si="159"/>
        <v>0</v>
      </c>
      <c r="ARU13" s="424"/>
      <c r="ARV13" s="1325"/>
      <c r="ARW13" s="349"/>
      <c r="ARX13" s="320"/>
      <c r="ARY13" s="349"/>
      <c r="ARZ13" s="131">
        <f t="shared" si="7"/>
        <v>0</v>
      </c>
      <c r="ASB13" s="404"/>
      <c r="ASC13" s="1325"/>
      <c r="ASD13" s="139"/>
      <c r="ASE13" s="257"/>
      <c r="ASF13" s="66"/>
      <c r="ASG13" s="78">
        <f t="shared" si="160"/>
        <v>0</v>
      </c>
      <c r="ASI13" s="404"/>
      <c r="ASJ13" s="1931"/>
      <c r="ASK13" s="104"/>
      <c r="ASL13" s="49"/>
      <c r="ASM13" s="139"/>
      <c r="ASN13" s="131">
        <f t="shared" si="161"/>
        <v>0</v>
      </c>
      <c r="ASP13" s="49"/>
      <c r="ASQ13" s="1931"/>
      <c r="ASR13" s="104"/>
      <c r="ASS13" s="49"/>
      <c r="AST13" s="139"/>
      <c r="ASU13" s="131">
        <f t="shared" si="162"/>
        <v>0</v>
      </c>
      <c r="ASW13" s="31"/>
      <c r="ASX13" s="1933"/>
      <c r="ASY13" s="104"/>
      <c r="ASZ13" s="49"/>
      <c r="ATA13" s="139"/>
      <c r="ATB13" s="131">
        <f t="shared" si="163"/>
        <v>0</v>
      </c>
      <c r="ATD13" s="31"/>
      <c r="ATE13" s="1933"/>
      <c r="ATF13" s="22"/>
      <c r="ATG13" s="31"/>
      <c r="ATH13" s="76"/>
      <c r="ATI13" s="78">
        <f t="shared" si="164"/>
        <v>0</v>
      </c>
      <c r="ATK13" s="31"/>
      <c r="ATL13" s="1933"/>
      <c r="ATM13" s="22"/>
      <c r="ATN13" s="31"/>
      <c r="ATO13" s="76"/>
      <c r="ATP13" s="78">
        <f t="shared" si="165"/>
        <v>0</v>
      </c>
      <c r="ATR13" s="31"/>
      <c r="ATS13" s="1933"/>
      <c r="ATT13" s="22"/>
      <c r="ATU13" s="31"/>
      <c r="ATV13" s="76"/>
      <c r="ATW13" s="78">
        <f t="shared" si="166"/>
        <v>0</v>
      </c>
      <c r="ATY13" s="31"/>
      <c r="ATZ13" s="1933"/>
      <c r="AUA13" s="22"/>
      <c r="AUB13" s="31"/>
      <c r="AUC13" s="76"/>
      <c r="AUD13" s="78">
        <f t="shared" si="167"/>
        <v>0</v>
      </c>
      <c r="AUF13" s="321"/>
      <c r="AUG13" s="1933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32"/>
      <c r="AUV13" s="139"/>
      <c r="AUW13" s="31"/>
      <c r="AUX13" s="139"/>
      <c r="AUY13" s="131">
        <f t="shared" si="170"/>
        <v>0</v>
      </c>
      <c r="AVA13" s="31"/>
      <c r="AVB13" s="1325"/>
      <c r="AVC13" s="139"/>
      <c r="AVD13" s="31"/>
      <c r="AVE13" s="139"/>
      <c r="AVF13" s="131">
        <f t="shared" si="171"/>
        <v>0</v>
      </c>
      <c r="AVH13" s="424"/>
      <c r="AVI13" s="1325"/>
      <c r="AVJ13" s="139"/>
      <c r="AVK13" s="344"/>
      <c r="AVL13" s="139"/>
      <c r="AVM13" s="131">
        <f t="shared" si="172"/>
        <v>2512.5</v>
      </c>
      <c r="AVO13" s="1347"/>
      <c r="AVP13" s="932"/>
      <c r="AVQ13" s="389"/>
      <c r="AVR13" s="49"/>
      <c r="AVS13" s="389"/>
      <c r="AVT13" s="131">
        <f t="shared" si="173"/>
        <v>0</v>
      </c>
      <c r="AVV13" s="404"/>
      <c r="AVW13" s="1933"/>
      <c r="AVX13" s="1348"/>
      <c r="AVY13" s="31"/>
      <c r="AVZ13" s="1264"/>
      <c r="AWA13" s="78">
        <f t="shared" si="191"/>
        <v>0</v>
      </c>
      <c r="AWC13" s="1933"/>
      <c r="AWD13" s="1933"/>
      <c r="AWE13" s="1348"/>
      <c r="AWF13" s="31"/>
      <c r="AWG13" s="1264"/>
      <c r="AWH13" s="78">
        <f t="shared" si="192"/>
        <v>0</v>
      </c>
      <c r="AWJ13" s="31"/>
      <c r="AWK13" s="1933"/>
      <c r="AWL13" s="22"/>
      <c r="AWM13" s="1349"/>
      <c r="AWN13" s="76"/>
      <c r="AWO13" s="78">
        <f t="shared" si="193"/>
        <v>0</v>
      </c>
      <c r="AWQ13" s="320"/>
      <c r="AWR13" s="1931"/>
      <c r="AWS13" s="104"/>
      <c r="AWT13" s="539"/>
      <c r="AWU13" s="139"/>
      <c r="AWV13" s="131">
        <f t="shared" si="194"/>
        <v>0</v>
      </c>
      <c r="AWW13" s="243"/>
      <c r="AWX13" s="424"/>
      <c r="AWY13" s="1931"/>
      <c r="AWZ13" s="104"/>
      <c r="AXA13" s="49"/>
      <c r="AXB13" s="139"/>
      <c r="AXC13" s="131">
        <f t="shared" si="174"/>
        <v>30000</v>
      </c>
      <c r="AXE13" s="31"/>
      <c r="AXF13" s="1933"/>
      <c r="AXG13" s="22"/>
      <c r="AXH13" s="384"/>
      <c r="AXI13" s="76"/>
      <c r="AXJ13" s="78">
        <f t="shared" si="175"/>
        <v>0</v>
      </c>
      <c r="AXL13" s="31"/>
      <c r="AXM13" s="1933"/>
      <c r="AXN13" s="22"/>
      <c r="AXO13" s="31"/>
      <c r="AXP13" s="76"/>
      <c r="AXQ13" s="78">
        <f t="shared" si="176"/>
        <v>0</v>
      </c>
      <c r="AXS13" s="31"/>
      <c r="AXT13" s="1933"/>
      <c r="AXU13" s="22"/>
      <c r="AXV13" s="31"/>
      <c r="AXW13" s="76"/>
      <c r="AXX13" s="78">
        <f t="shared" si="177"/>
        <v>0</v>
      </c>
      <c r="AXZ13" s="31"/>
      <c r="AYA13" s="1933"/>
      <c r="AYB13" s="22"/>
      <c r="AYC13" s="31"/>
      <c r="AYD13" s="76"/>
      <c r="AYE13" s="78">
        <f t="shared" si="178"/>
        <v>0</v>
      </c>
      <c r="AYG13" s="404"/>
      <c r="AYH13" s="1933"/>
      <c r="AYI13" s="22"/>
      <c r="AYJ13" s="31"/>
      <c r="AYK13" s="76"/>
      <c r="AYL13" s="78">
        <f t="shared" si="179"/>
        <v>0</v>
      </c>
      <c r="AYN13" s="404"/>
      <c r="AYO13" s="1933"/>
      <c r="AYP13" s="22"/>
      <c r="AYQ13" s="31"/>
      <c r="AYR13" s="76"/>
      <c r="AYS13" s="78">
        <f t="shared" si="180"/>
        <v>0</v>
      </c>
      <c r="AYU13" s="404"/>
      <c r="AYV13" s="1933"/>
      <c r="AYW13" s="22"/>
      <c r="AYX13" s="424"/>
      <c r="AYY13" s="139"/>
      <c r="AYZ13" s="78">
        <f t="shared" si="181"/>
        <v>0</v>
      </c>
      <c r="AZB13" s="49"/>
      <c r="AZC13" s="1931"/>
      <c r="AZD13" s="104"/>
      <c r="AZE13" s="49"/>
      <c r="AZF13" s="139"/>
      <c r="AZG13" s="78">
        <f t="shared" si="182"/>
        <v>0</v>
      </c>
      <c r="AZI13" s="424"/>
      <c r="AZJ13" s="1931"/>
      <c r="AZK13" s="104"/>
      <c r="AZL13" s="424"/>
      <c r="AZM13" s="139"/>
      <c r="AZN13" s="131">
        <f t="shared" si="183"/>
        <v>0</v>
      </c>
      <c r="AZP13" s="424"/>
      <c r="AZQ13" s="1931"/>
      <c r="AZR13" s="104"/>
      <c r="AZS13" s="424"/>
      <c r="AZT13" s="139"/>
      <c r="AZU13" s="131">
        <f t="shared" si="184"/>
        <v>0</v>
      </c>
      <c r="AZV13" s="243"/>
      <c r="AZW13" s="31"/>
      <c r="AZX13" s="1933"/>
      <c r="AZY13" s="22"/>
      <c r="AZZ13" s="31"/>
      <c r="BAA13" s="76"/>
      <c r="BAB13" s="78">
        <f t="shared" si="185"/>
        <v>0</v>
      </c>
      <c r="BAD13" s="31"/>
      <c r="BAE13" s="1933"/>
      <c r="BAF13" s="22"/>
      <c r="BAG13" s="31"/>
      <c r="BAH13" s="76"/>
      <c r="BAI13" s="78">
        <f t="shared" si="186"/>
        <v>0</v>
      </c>
      <c r="BAK13" s="49"/>
      <c r="BAL13" s="1931"/>
      <c r="BAM13" s="104"/>
      <c r="BAN13" s="49"/>
      <c r="BAO13" s="139"/>
      <c r="BAP13" s="78">
        <f t="shared" si="187"/>
        <v>0</v>
      </c>
      <c r="BAR13" s="49"/>
      <c r="BAS13" s="1931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3"/>
      <c r="C14" s="1895">
        <v>100000</v>
      </c>
      <c r="D14" s="31"/>
      <c r="E14" s="139"/>
      <c r="F14" s="131">
        <f t="shared" si="8"/>
        <v>850000</v>
      </c>
      <c r="H14" s="404"/>
      <c r="I14" s="1933"/>
      <c r="J14" s="699"/>
      <c r="K14" s="31"/>
      <c r="L14" s="139"/>
      <c r="M14" s="131">
        <f t="shared" si="9"/>
        <v>20000</v>
      </c>
      <c r="O14" s="424"/>
      <c r="P14" s="1931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31"/>
      <c r="X14" s="104"/>
      <c r="Y14" s="49"/>
      <c r="Z14" s="139"/>
      <c r="AA14" s="131">
        <f t="shared" si="10"/>
        <v>1000</v>
      </c>
      <c r="AC14" s="49"/>
      <c r="AD14" s="1931"/>
      <c r="AE14" s="104"/>
      <c r="AF14" s="49"/>
      <c r="AG14" s="139"/>
      <c r="AH14" s="131">
        <f t="shared" si="11"/>
        <v>-100000</v>
      </c>
      <c r="AJ14" s="424"/>
      <c r="AK14" s="1931"/>
      <c r="AL14" s="104"/>
      <c r="AM14" s="49"/>
      <c r="AN14" s="139"/>
      <c r="AO14" s="131">
        <f t="shared" si="12"/>
        <v>0</v>
      </c>
      <c r="AQ14" s="49"/>
      <c r="AR14" s="1931"/>
      <c r="AS14" s="104"/>
      <c r="AT14" s="49"/>
      <c r="AU14" s="139"/>
      <c r="AV14" s="131">
        <f t="shared" si="13"/>
        <v>0</v>
      </c>
      <c r="AX14" s="31"/>
      <c r="AY14" s="1933"/>
      <c r="AZ14" s="22"/>
      <c r="BA14" s="31"/>
      <c r="BB14" s="76"/>
      <c r="BC14" s="131">
        <f t="shared" si="14"/>
        <v>0</v>
      </c>
      <c r="BE14" s="31"/>
      <c r="BF14" s="1933"/>
      <c r="BG14" s="22"/>
      <c r="BH14" s="31"/>
      <c r="BI14" s="76"/>
      <c r="BJ14" s="131">
        <f t="shared" si="15"/>
        <v>0</v>
      </c>
      <c r="BL14" s="49"/>
      <c r="BM14" s="1931"/>
      <c r="BN14" s="104"/>
      <c r="BO14" s="49"/>
      <c r="BP14" s="139"/>
      <c r="BQ14" s="131">
        <f t="shared" si="16"/>
        <v>0</v>
      </c>
      <c r="BS14" s="49"/>
      <c r="BT14" s="1931"/>
      <c r="BU14" s="104"/>
      <c r="BV14" s="49"/>
      <c r="BW14" s="139"/>
      <c r="BX14" s="131">
        <f t="shared" si="17"/>
        <v>0</v>
      </c>
      <c r="BZ14" s="49"/>
      <c r="CA14" s="49"/>
      <c r="CB14" s="1931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3"/>
      <c r="CQ14" s="22"/>
      <c r="CR14" s="321"/>
      <c r="CS14" s="139"/>
      <c r="CT14" s="131">
        <f t="shared" si="20"/>
        <v>0</v>
      </c>
      <c r="CV14" s="320"/>
      <c r="CW14" s="1325"/>
      <c r="CX14" s="389"/>
      <c r="CY14" s="378"/>
      <c r="CZ14" s="260"/>
      <c r="DA14" s="131">
        <f t="shared" si="190"/>
        <v>0</v>
      </c>
      <c r="DC14" s="31"/>
      <c r="DD14" s="1933"/>
      <c r="DE14" s="22"/>
      <c r="DF14" s="31"/>
      <c r="DG14" s="76"/>
      <c r="DH14" s="78">
        <f t="shared" si="21"/>
        <v>0</v>
      </c>
      <c r="DJ14" s="49"/>
      <c r="DK14" s="307"/>
      <c r="DL14" s="1931"/>
      <c r="DM14" s="104"/>
      <c r="DN14" s="49"/>
      <c r="DO14" s="139"/>
      <c r="DP14" s="131">
        <f t="shared" si="22"/>
        <v>0</v>
      </c>
      <c r="DR14" s="424"/>
      <c r="DS14" s="1931"/>
      <c r="DT14" s="104"/>
      <c r="DU14" s="613"/>
      <c r="DV14" s="139"/>
      <c r="DW14" s="131">
        <f t="shared" si="23"/>
        <v>0</v>
      </c>
      <c r="DY14" s="1933"/>
      <c r="DZ14" s="1933"/>
      <c r="EA14" s="22"/>
      <c r="EB14" s="31"/>
      <c r="EC14" s="76"/>
      <c r="ED14" s="78">
        <f t="shared" si="24"/>
        <v>0</v>
      </c>
      <c r="EF14" s="424"/>
      <c r="EG14" s="1931"/>
      <c r="EH14" s="104"/>
      <c r="EI14" s="49"/>
      <c r="EJ14" s="139"/>
      <c r="EK14" s="78">
        <f t="shared" si="25"/>
        <v>10936</v>
      </c>
      <c r="EM14" s="49"/>
      <c r="EN14" s="1931"/>
      <c r="EO14" s="104"/>
      <c r="EP14" s="49"/>
      <c r="EQ14" s="139"/>
      <c r="ER14" s="131">
        <f t="shared" si="26"/>
        <v>0</v>
      </c>
      <c r="ET14" s="321"/>
      <c r="EU14" s="1933"/>
      <c r="EV14" s="22"/>
      <c r="EW14" s="307"/>
      <c r="EX14" s="139"/>
      <c r="EY14" s="78">
        <f t="shared" si="27"/>
        <v>0</v>
      </c>
      <c r="FA14" s="320"/>
      <c r="FB14" s="1931"/>
      <c r="FC14" s="104"/>
      <c r="FD14" s="49"/>
      <c r="FE14" s="139"/>
      <c r="FF14" s="78">
        <f t="shared" si="28"/>
        <v>0</v>
      </c>
      <c r="FH14" s="786"/>
      <c r="FI14" s="1933"/>
      <c r="FJ14" s="22"/>
      <c r="FK14" s="49"/>
      <c r="FL14" s="76"/>
      <c r="FM14" s="78">
        <f t="shared" si="29"/>
        <v>0</v>
      </c>
      <c r="FO14" s="786"/>
      <c r="FP14" s="1933"/>
      <c r="FQ14" s="22"/>
      <c r="FR14" s="49"/>
      <c r="FS14" s="76"/>
      <c r="FT14" s="78">
        <f t="shared" si="30"/>
        <v>0</v>
      </c>
      <c r="FV14" s="404">
        <v>39707</v>
      </c>
      <c r="FW14" s="1933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3"/>
      <c r="GE14" s="22"/>
      <c r="GF14" s="97"/>
      <c r="GG14" s="139"/>
      <c r="GH14" s="78">
        <f t="shared" si="32"/>
        <v>0</v>
      </c>
      <c r="GJ14" s="31"/>
      <c r="GK14" s="1933"/>
      <c r="GL14" s="22"/>
      <c r="GM14" s="31"/>
      <c r="GN14" s="76"/>
      <c r="GO14" s="78">
        <f t="shared" si="33"/>
        <v>0</v>
      </c>
      <c r="GQ14" s="31"/>
      <c r="GR14" s="1933"/>
      <c r="GS14" s="22"/>
      <c r="GT14" s="31"/>
      <c r="GU14" s="76"/>
      <c r="GV14" s="78">
        <f t="shared" si="34"/>
        <v>0</v>
      </c>
      <c r="GX14" s="31"/>
      <c r="GY14" s="1933"/>
      <c r="GZ14" s="22"/>
      <c r="HA14" s="31"/>
      <c r="HB14" s="76"/>
      <c r="HC14" s="78">
        <f t="shared" si="35"/>
        <v>0</v>
      </c>
      <c r="HE14" s="1933"/>
      <c r="HF14" s="1933"/>
      <c r="HG14" s="22"/>
      <c r="HH14" s="31"/>
      <c r="HI14" s="76"/>
      <c r="HJ14" s="78">
        <f t="shared" si="36"/>
        <v>0</v>
      </c>
      <c r="HL14" s="31"/>
      <c r="HM14" s="1325"/>
      <c r="HN14" s="139"/>
      <c r="HO14" s="31"/>
      <c r="HP14" s="139"/>
      <c r="HQ14" s="131">
        <f t="shared" si="37"/>
        <v>0</v>
      </c>
      <c r="HS14" s="31"/>
      <c r="HT14" s="1325"/>
      <c r="HU14" s="139"/>
      <c r="HV14" s="31"/>
      <c r="HW14" s="139"/>
      <c r="HX14" s="131">
        <f t="shared" si="38"/>
        <v>0</v>
      </c>
      <c r="HZ14" s="404"/>
      <c r="IA14" s="1325"/>
      <c r="IB14" s="22"/>
      <c r="IC14" s="31"/>
      <c r="ID14" s="76"/>
      <c r="IE14" s="131">
        <f t="shared" si="39"/>
        <v>476</v>
      </c>
      <c r="IG14" s="31"/>
      <c r="IH14" s="1933"/>
      <c r="II14" s="22"/>
      <c r="IJ14" s="382"/>
      <c r="IK14" s="76"/>
      <c r="IL14" s="78">
        <f t="shared" si="40"/>
        <v>0</v>
      </c>
      <c r="IN14" s="31"/>
      <c r="IO14" s="1933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3"/>
      <c r="JD14" s="22"/>
      <c r="JE14" s="31"/>
      <c r="JF14" s="76"/>
      <c r="JG14" s="78">
        <f t="shared" si="43"/>
        <v>0</v>
      </c>
      <c r="JI14" s="31"/>
      <c r="JJ14" s="1933"/>
      <c r="JK14" s="22"/>
      <c r="JL14" s="31"/>
      <c r="JM14" s="76"/>
      <c r="JN14" s="78">
        <f t="shared" si="197"/>
        <v>0</v>
      </c>
      <c r="JP14" s="31"/>
      <c r="JQ14" s="1933"/>
      <c r="JR14" s="22"/>
      <c r="JS14" s="31"/>
      <c r="JT14" s="76"/>
      <c r="JU14" s="78">
        <f t="shared" si="44"/>
        <v>0</v>
      </c>
      <c r="JW14" s="49"/>
      <c r="JX14" s="1931"/>
      <c r="JY14" s="104"/>
      <c r="JZ14" s="307"/>
      <c r="KA14" s="139"/>
      <c r="KB14" s="131">
        <f t="shared" si="45"/>
        <v>0</v>
      </c>
      <c r="KD14" s="49"/>
      <c r="KE14" s="1931"/>
      <c r="KF14" s="104"/>
      <c r="KG14" s="307"/>
      <c r="KH14" s="139"/>
      <c r="KI14" s="131">
        <f t="shared" si="46"/>
        <v>0</v>
      </c>
      <c r="KJ14" s="243"/>
      <c r="KK14" s="49"/>
      <c r="KL14" s="1931"/>
      <c r="KM14" s="104"/>
      <c r="KN14" s="307"/>
      <c r="KO14" s="139"/>
      <c r="KP14" s="131">
        <f t="shared" si="47"/>
        <v>0</v>
      </c>
      <c r="KQ14" s="243"/>
      <c r="KR14" s="404"/>
      <c r="KS14" s="1933"/>
      <c r="KT14" s="22"/>
      <c r="KU14" s="869"/>
      <c r="KV14" s="139"/>
      <c r="KW14" s="131">
        <f t="shared" si="48"/>
        <v>0</v>
      </c>
      <c r="KY14" s="31"/>
      <c r="KZ14" s="1933"/>
      <c r="LA14" s="22"/>
      <c r="LB14" s="384"/>
      <c r="LC14" s="139"/>
      <c r="LD14" s="131">
        <f t="shared" si="49"/>
        <v>0</v>
      </c>
      <c r="LF14" s="31"/>
      <c r="LG14" s="1932"/>
      <c r="LH14" s="139"/>
      <c r="LI14" s="1350"/>
      <c r="LJ14" s="139"/>
      <c r="LK14" s="131">
        <f t="shared" si="50"/>
        <v>0</v>
      </c>
      <c r="LM14" s="404"/>
      <c r="LN14" s="1325"/>
      <c r="LO14" s="139"/>
      <c r="LP14" s="49"/>
      <c r="LQ14" s="76"/>
      <c r="LR14" s="131">
        <f t="shared" si="0"/>
        <v>0</v>
      </c>
      <c r="LT14" s="404"/>
      <c r="LU14" s="1325"/>
      <c r="LV14" s="699"/>
      <c r="LW14" s="885"/>
      <c r="LX14" s="349"/>
      <c r="LY14" s="131">
        <f t="shared" si="51"/>
        <v>0</v>
      </c>
      <c r="MA14" s="404"/>
      <c r="MB14" s="1325"/>
      <c r="MC14" s="139"/>
      <c r="MD14" s="49"/>
      <c r="ME14" s="139"/>
      <c r="MF14" s="131">
        <f t="shared" si="52"/>
        <v>0</v>
      </c>
      <c r="MH14" s="424"/>
      <c r="MI14" s="1931"/>
      <c r="MJ14" s="693"/>
      <c r="MK14" s="49"/>
      <c r="ML14" s="139"/>
      <c r="MM14" s="131">
        <f t="shared" si="53"/>
        <v>0</v>
      </c>
      <c r="MO14" s="49"/>
      <c r="MP14" s="1931"/>
      <c r="MQ14" s="104"/>
      <c r="MR14" s="49"/>
      <c r="MS14" s="139"/>
      <c r="MT14" s="131">
        <f t="shared" si="54"/>
        <v>0</v>
      </c>
      <c r="MV14" s="31"/>
      <c r="MW14" s="1933"/>
      <c r="MX14" s="104"/>
      <c r="MY14" s="454"/>
      <c r="MZ14" s="104"/>
      <c r="NA14" s="131">
        <f t="shared" si="198"/>
        <v>20586.5</v>
      </c>
      <c r="NC14" s="31"/>
      <c r="ND14" s="1933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32"/>
      <c r="NS14" s="139"/>
      <c r="NT14" s="404"/>
      <c r="NU14" s="76"/>
      <c r="NV14" s="131">
        <f t="shared" si="57"/>
        <v>0</v>
      </c>
      <c r="NX14" s="31"/>
      <c r="NY14" s="1933"/>
      <c r="NZ14" s="22"/>
      <c r="OA14" s="31"/>
      <c r="OB14" s="76"/>
      <c r="OC14" s="78">
        <f t="shared" si="58"/>
        <v>0</v>
      </c>
      <c r="OE14" s="49"/>
      <c r="OF14" s="1931"/>
      <c r="OG14" s="104"/>
      <c r="OH14" s="49"/>
      <c r="OI14" s="139"/>
      <c r="OJ14" s="78">
        <f t="shared" si="59"/>
        <v>0</v>
      </c>
      <c r="OL14" s="31"/>
      <c r="OM14" s="1933"/>
      <c r="ON14" s="22"/>
      <c r="OO14" s="31"/>
      <c r="OP14" s="76"/>
      <c r="OQ14" s="78">
        <f t="shared" si="60"/>
        <v>0</v>
      </c>
      <c r="OS14" s="31"/>
      <c r="OT14" s="1933"/>
      <c r="OU14" s="22"/>
      <c r="OV14" s="31"/>
      <c r="OW14" s="76"/>
      <c r="OX14" s="78">
        <f t="shared" si="61"/>
        <v>0</v>
      </c>
      <c r="OZ14" s="31"/>
      <c r="PA14" s="1933"/>
      <c r="PB14" s="22"/>
      <c r="PC14" s="31"/>
      <c r="PD14" s="76"/>
      <c r="PE14" s="78">
        <f t="shared" si="62"/>
        <v>0</v>
      </c>
      <c r="PG14" s="31"/>
      <c r="PH14" s="1933"/>
      <c r="PI14" s="22"/>
      <c r="PJ14" s="31"/>
      <c r="PK14" s="76"/>
      <c r="PL14" s="78">
        <f t="shared" si="63"/>
        <v>0</v>
      </c>
      <c r="PN14" s="49"/>
      <c r="PO14" s="1931"/>
      <c r="PP14" s="104"/>
      <c r="PQ14" s="49"/>
      <c r="PR14" s="139"/>
      <c r="PS14" s="78">
        <f t="shared" si="64"/>
        <v>0</v>
      </c>
      <c r="PU14" s="31"/>
      <c r="PV14" s="1933"/>
      <c r="PW14" s="22"/>
      <c r="PX14" s="31"/>
      <c r="PY14" s="76"/>
      <c r="PZ14" s="78">
        <f t="shared" si="65"/>
        <v>32916</v>
      </c>
      <c r="QB14" s="31"/>
      <c r="QC14" s="1933"/>
      <c r="QD14" s="22"/>
      <c r="QE14" s="31"/>
      <c r="QF14" s="76"/>
      <c r="QG14" s="78">
        <f t="shared" si="66"/>
        <v>0</v>
      </c>
      <c r="QI14" s="404"/>
      <c r="QJ14" s="1933"/>
      <c r="QK14" s="22"/>
      <c r="QL14" s="31"/>
      <c r="QM14" s="76"/>
      <c r="QN14" s="78">
        <f t="shared" si="67"/>
        <v>0</v>
      </c>
      <c r="QP14" s="404"/>
      <c r="QQ14" s="1933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2"/>
      <c r="QY14" s="699"/>
      <c r="QZ14" s="31"/>
      <c r="RA14" s="139"/>
      <c r="RB14" s="131">
        <f t="shared" si="69"/>
        <v>0</v>
      </c>
      <c r="RD14" s="49"/>
      <c r="RE14" s="1225"/>
      <c r="RF14" s="139"/>
      <c r="RG14" s="49"/>
      <c r="RH14" s="139"/>
      <c r="RI14" s="131">
        <f t="shared" si="70"/>
        <v>0</v>
      </c>
      <c r="RK14" s="49"/>
      <c r="RL14" s="1931"/>
      <c r="RM14" s="139"/>
      <c r="RN14" s="49"/>
      <c r="RO14" s="139"/>
      <c r="RP14" s="131">
        <f t="shared" si="71"/>
        <v>0</v>
      </c>
      <c r="RR14" s="49"/>
      <c r="RS14" s="1932"/>
      <c r="RT14" s="139"/>
      <c r="RU14" s="344"/>
      <c r="RV14" s="139"/>
      <c r="RW14" s="131">
        <f t="shared" si="72"/>
        <v>11123</v>
      </c>
      <c r="RY14" s="1933"/>
      <c r="RZ14" s="1933"/>
      <c r="SA14" s="22"/>
      <c r="SB14" s="31"/>
      <c r="SC14" s="76"/>
      <c r="SD14" s="78">
        <f t="shared" si="195"/>
        <v>23250</v>
      </c>
      <c r="SF14" s="31"/>
      <c r="SG14" s="1933"/>
      <c r="SH14" s="777"/>
      <c r="SI14" s="31"/>
      <c r="SJ14" s="76"/>
      <c r="SK14" s="78">
        <f t="shared" si="196"/>
        <v>0</v>
      </c>
      <c r="SM14" s="404"/>
      <c r="SN14" s="1933"/>
      <c r="SO14" s="777"/>
      <c r="SP14" s="31"/>
      <c r="SQ14" s="76"/>
      <c r="SR14" s="78">
        <f t="shared" si="73"/>
        <v>0</v>
      </c>
      <c r="ST14" s="31"/>
      <c r="SU14" s="1933"/>
      <c r="SV14" s="777"/>
      <c r="SW14" s="31"/>
      <c r="SX14" s="76"/>
      <c r="SY14" s="78">
        <f t="shared" si="74"/>
        <v>0</v>
      </c>
      <c r="TA14" s="424"/>
      <c r="TB14" s="1931"/>
      <c r="TC14" s="104"/>
      <c r="TD14" s="49"/>
      <c r="TE14" s="139"/>
      <c r="TF14" s="78">
        <f t="shared" si="75"/>
        <v>0</v>
      </c>
      <c r="TH14" s="49"/>
      <c r="TI14" s="1931"/>
      <c r="TJ14" s="104"/>
      <c r="TK14" s="49"/>
      <c r="TL14" s="139"/>
      <c r="TM14" s="131">
        <f t="shared" si="76"/>
        <v>20668.5</v>
      </c>
      <c r="TO14" s="439"/>
      <c r="TP14" s="1931"/>
      <c r="TQ14" s="104"/>
      <c r="TR14" s="49"/>
      <c r="TS14" s="349"/>
      <c r="TT14" s="131">
        <f t="shared" si="77"/>
        <v>0</v>
      </c>
      <c r="TV14" s="424"/>
      <c r="TW14" s="1931"/>
      <c r="TX14" s="104"/>
      <c r="TY14" s="49"/>
      <c r="TZ14" s="349"/>
      <c r="UA14" s="131">
        <f t="shared" si="78"/>
        <v>0</v>
      </c>
      <c r="UC14" s="404"/>
      <c r="UD14" s="1933"/>
      <c r="UE14" s="22"/>
      <c r="UF14" s="31"/>
      <c r="UG14" s="76"/>
      <c r="UH14" s="78">
        <f t="shared" si="79"/>
        <v>0</v>
      </c>
      <c r="UJ14" s="404"/>
      <c r="UK14" s="1933"/>
      <c r="UL14" s="22"/>
      <c r="UM14" s="31"/>
      <c r="UN14" s="76"/>
      <c r="UO14" s="78">
        <f t="shared" si="80"/>
        <v>0</v>
      </c>
      <c r="UQ14" s="404"/>
      <c r="UR14" s="1933"/>
      <c r="US14" s="22"/>
      <c r="UT14" s="31"/>
      <c r="UU14" s="76"/>
      <c r="UV14" s="78">
        <f t="shared" si="81"/>
        <v>0</v>
      </c>
      <c r="UX14" s="424"/>
      <c r="UY14" s="1931"/>
      <c r="UZ14" s="104"/>
      <c r="VA14" s="31"/>
      <c r="VB14" s="76"/>
      <c r="VC14" s="78">
        <f t="shared" si="82"/>
        <v>201</v>
      </c>
      <c r="VE14" s="479"/>
      <c r="VF14" s="1933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3"/>
      <c r="VT14" s="1933"/>
      <c r="VU14" s="22"/>
      <c r="VV14" s="786"/>
      <c r="VW14" s="76"/>
      <c r="VX14" s="78">
        <f t="shared" si="85"/>
        <v>0</v>
      </c>
      <c r="VZ14" s="404"/>
      <c r="WA14" s="1933"/>
      <c r="WB14" s="22"/>
      <c r="WC14" s="31"/>
      <c r="WD14" s="76"/>
      <c r="WE14" s="78">
        <f t="shared" si="86"/>
        <v>274.5</v>
      </c>
      <c r="WG14" s="31"/>
      <c r="WH14" s="1933"/>
      <c r="WI14" s="22"/>
      <c r="WJ14" s="31"/>
      <c r="WK14" s="76"/>
      <c r="WL14" s="78">
        <f t="shared" si="87"/>
        <v>0</v>
      </c>
      <c r="WN14" s="31"/>
      <c r="WO14" s="1933"/>
      <c r="WP14" s="22"/>
      <c r="WQ14" s="31"/>
      <c r="WR14" s="76"/>
      <c r="WS14" s="78">
        <f t="shared" si="88"/>
        <v>0</v>
      </c>
      <c r="WU14" s="31"/>
      <c r="WV14" s="1933"/>
      <c r="WW14" s="22"/>
      <c r="WX14" s="31"/>
      <c r="WY14" s="76"/>
      <c r="WZ14" s="78">
        <f t="shared" si="89"/>
        <v>0</v>
      </c>
      <c r="XB14" s="49"/>
      <c r="XC14" s="1931"/>
      <c r="XD14" s="104"/>
      <c r="XE14" s="49"/>
      <c r="XF14" s="139"/>
      <c r="XG14" s="131">
        <f t="shared" si="90"/>
        <v>0</v>
      </c>
      <c r="XH14" s="243"/>
      <c r="XI14" s="49"/>
      <c r="XJ14" s="1931"/>
      <c r="XK14" s="104"/>
      <c r="XL14" s="31"/>
      <c r="XM14" s="76"/>
      <c r="XN14" s="78">
        <f t="shared" si="91"/>
        <v>0</v>
      </c>
      <c r="XP14" s="404"/>
      <c r="XQ14" s="1933"/>
      <c r="XR14" s="22"/>
      <c r="XS14" s="31"/>
      <c r="XT14" s="76"/>
      <c r="XU14" s="78">
        <f t="shared" si="92"/>
        <v>0</v>
      </c>
      <c r="XW14" s="31"/>
      <c r="XX14" s="1933"/>
      <c r="XY14" s="22"/>
      <c r="XZ14" s="31"/>
      <c r="YA14" s="76"/>
      <c r="YB14" s="131">
        <f t="shared" si="93"/>
        <v>0</v>
      </c>
      <c r="YD14" s="31"/>
      <c r="YE14" s="1933"/>
      <c r="YF14" s="22"/>
      <c r="YG14" s="31"/>
      <c r="YH14" s="76"/>
      <c r="YI14" s="131">
        <f t="shared" si="94"/>
        <v>0</v>
      </c>
      <c r="YK14" s="49"/>
      <c r="YL14" s="1931"/>
      <c r="YM14" s="104"/>
      <c r="YN14" s="31"/>
      <c r="YO14" s="76"/>
      <c r="YP14" s="131">
        <f t="shared" si="95"/>
        <v>0</v>
      </c>
      <c r="YR14" s="31"/>
      <c r="YS14" s="1933"/>
      <c r="YT14" s="22"/>
      <c r="YU14" s="31"/>
      <c r="YV14" s="76"/>
      <c r="YW14" s="131">
        <f t="shared" si="96"/>
        <v>0</v>
      </c>
      <c r="YY14" s="49"/>
      <c r="YZ14" s="1931"/>
      <c r="ZA14" s="104"/>
      <c r="ZB14" s="49"/>
      <c r="ZC14" s="139"/>
      <c r="ZD14" s="131">
        <f t="shared" si="97"/>
        <v>0</v>
      </c>
      <c r="ZF14" s="49"/>
      <c r="ZG14" s="1931"/>
      <c r="ZH14" s="104"/>
      <c r="ZI14" s="49"/>
      <c r="ZJ14" s="139"/>
      <c r="ZK14" s="131">
        <f t="shared" si="98"/>
        <v>0</v>
      </c>
      <c r="ZM14" s="31"/>
      <c r="ZN14" s="1933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3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31"/>
      <c r="AAQ14" s="104"/>
      <c r="AAR14" s="49"/>
      <c r="AAS14" s="139"/>
      <c r="AAT14" s="78">
        <f t="shared" si="103"/>
        <v>0</v>
      </c>
      <c r="AAV14" s="404"/>
      <c r="AAW14" s="1933"/>
      <c r="AAX14" s="22"/>
      <c r="AAY14" s="31"/>
      <c r="AAZ14" s="76"/>
      <c r="ABA14" s="78">
        <f t="shared" si="104"/>
        <v>0</v>
      </c>
      <c r="ABC14" s="424"/>
      <c r="ABD14" s="1931"/>
      <c r="ABE14" s="104"/>
      <c r="ABF14" s="320"/>
      <c r="ABG14" s="139"/>
      <c r="ABH14" s="131">
        <f t="shared" si="105"/>
        <v>0</v>
      </c>
      <c r="ABJ14" s="49"/>
      <c r="ABK14" s="1931"/>
      <c r="ABL14" s="104"/>
      <c r="ABM14" s="49"/>
      <c r="ABN14" s="139"/>
      <c r="ABO14" s="131">
        <f t="shared" si="106"/>
        <v>0</v>
      </c>
      <c r="ABQ14" s="31"/>
      <c r="ABR14" s="1933"/>
      <c r="ABS14" s="22"/>
      <c r="ABT14" s="31"/>
      <c r="ABU14" s="76"/>
      <c r="ABV14" s="78">
        <f t="shared" si="107"/>
        <v>0</v>
      </c>
      <c r="ABX14" s="49"/>
      <c r="ABY14" s="1931"/>
      <c r="ABZ14" s="104"/>
      <c r="ACA14" s="49"/>
      <c r="ACB14" s="139"/>
      <c r="ACC14" s="78">
        <f t="shared" si="108"/>
        <v>0</v>
      </c>
      <c r="ACE14" s="320"/>
      <c r="ACF14" s="1931"/>
      <c r="ACG14" s="104"/>
      <c r="ACH14" s="424"/>
      <c r="ACI14" s="139"/>
      <c r="ACJ14" s="78">
        <f t="shared" si="109"/>
        <v>0</v>
      </c>
      <c r="ACL14" s="320"/>
      <c r="ACM14" s="1931"/>
      <c r="ACN14" s="104"/>
      <c r="ACO14" s="320"/>
      <c r="ACP14" s="139"/>
      <c r="ACQ14" s="78">
        <f t="shared" si="110"/>
        <v>0</v>
      </c>
      <c r="ACS14" s="49"/>
      <c r="ACT14" s="1931"/>
      <c r="ACU14" s="104"/>
      <c r="ACV14" s="49"/>
      <c r="ACW14" s="139"/>
      <c r="ACX14" s="78">
        <f t="shared" si="1"/>
        <v>0</v>
      </c>
      <c r="ACZ14" s="424"/>
      <c r="ADA14" s="1931"/>
      <c r="ADB14" s="104"/>
      <c r="ADC14" s="424"/>
      <c r="ADD14" s="139"/>
      <c r="ADE14" s="78">
        <f t="shared" si="111"/>
        <v>0</v>
      </c>
      <c r="ADG14" s="424"/>
      <c r="ADH14" s="1931"/>
      <c r="ADI14" s="104"/>
      <c r="ADJ14" s="320"/>
      <c r="ADK14" s="139"/>
      <c r="ADL14" s="78">
        <f t="shared" si="112"/>
        <v>0</v>
      </c>
      <c r="ADN14" s="49"/>
      <c r="ADO14" s="1325"/>
      <c r="ADP14" s="260"/>
      <c r="ADQ14" s="49"/>
      <c r="ADR14" s="139"/>
      <c r="ADS14" s="131">
        <f t="shared" si="113"/>
        <v>0</v>
      </c>
      <c r="ADU14" s="321"/>
      <c r="ADV14" s="1325"/>
      <c r="ADW14" s="773"/>
      <c r="ADX14" s="404"/>
      <c r="ADY14" s="139"/>
      <c r="ADZ14" s="131">
        <f t="shared" si="114"/>
        <v>0</v>
      </c>
      <c r="AEB14" s="404"/>
      <c r="AEC14" s="1934"/>
      <c r="AED14" s="389"/>
      <c r="AEE14" s="344"/>
      <c r="AEF14" s="389"/>
      <c r="AEG14" s="131">
        <f t="shared" si="115"/>
        <v>0</v>
      </c>
      <c r="AEI14" s="424"/>
      <c r="AEJ14" s="1932"/>
      <c r="AEK14" s="139"/>
      <c r="AEL14" s="49"/>
      <c r="AEM14" s="139"/>
      <c r="AEN14" s="131">
        <f t="shared" si="116"/>
        <v>3380</v>
      </c>
      <c r="AEP14" s="424"/>
      <c r="AEQ14" s="1932"/>
      <c r="AER14" s="349"/>
      <c r="AES14" s="424"/>
      <c r="AET14" s="1336"/>
      <c r="AEU14" s="131">
        <f t="shared" si="117"/>
        <v>0</v>
      </c>
      <c r="AEW14" s="31"/>
      <c r="AEX14" s="1931"/>
      <c r="AEY14" s="104"/>
      <c r="AEZ14" s="31"/>
      <c r="AFA14" s="139"/>
      <c r="AFB14" s="78">
        <f t="shared" si="118"/>
        <v>0</v>
      </c>
      <c r="AFD14" s="31"/>
      <c r="AFE14" s="1933"/>
      <c r="AFF14" s="22"/>
      <c r="AFG14" s="31"/>
      <c r="AFH14" s="76"/>
      <c r="AFI14" s="78">
        <f t="shared" si="119"/>
        <v>6523</v>
      </c>
      <c r="AFK14" s="404"/>
      <c r="AFL14" s="1933"/>
      <c r="AFM14" s="22"/>
      <c r="AFN14" s="31"/>
      <c r="AFO14" s="76"/>
      <c r="AFP14" s="78">
        <f t="shared" si="120"/>
        <v>0</v>
      </c>
      <c r="AFR14" s="404"/>
      <c r="AFS14" s="1933"/>
      <c r="AFT14" s="22"/>
      <c r="AFU14" s="31"/>
      <c r="AFV14" s="76"/>
      <c r="AFW14" s="131">
        <f t="shared" si="121"/>
        <v>0</v>
      </c>
      <c r="AFY14" s="31"/>
      <c r="AFZ14" s="1933"/>
      <c r="AGA14" s="22"/>
      <c r="AGB14" s="31"/>
      <c r="AGC14" s="76"/>
      <c r="AGD14" s="131">
        <f t="shared" si="122"/>
        <v>0</v>
      </c>
      <c r="AGF14" s="31"/>
      <c r="AGG14" s="1933"/>
      <c r="AGH14" s="22"/>
      <c r="AGI14" s="31"/>
      <c r="AGJ14" s="76"/>
      <c r="AGK14" s="131">
        <f t="shared" si="123"/>
        <v>0</v>
      </c>
      <c r="AGM14" s="31"/>
      <c r="AGN14" s="1933"/>
      <c r="AGO14" s="777"/>
      <c r="AGP14" s="31"/>
      <c r="AGQ14" s="76"/>
      <c r="AGR14" s="131">
        <f t="shared" si="124"/>
        <v>0</v>
      </c>
      <c r="AGT14" s="49"/>
      <c r="AGU14" s="1931"/>
      <c r="AGV14" s="693"/>
      <c r="AGW14" s="49"/>
      <c r="AGX14" s="139"/>
      <c r="AGY14" s="131">
        <f t="shared" si="125"/>
        <v>0</v>
      </c>
      <c r="AHA14" s="31"/>
      <c r="AHB14" s="1933"/>
      <c r="AHC14" s="777"/>
      <c r="AHD14" s="31"/>
      <c r="AHE14" s="76"/>
      <c r="AHF14" s="131">
        <f t="shared" si="126"/>
        <v>0</v>
      </c>
      <c r="AHH14" s="1933"/>
      <c r="AHI14" s="1931"/>
      <c r="AHJ14" s="104"/>
      <c r="AHK14" s="49"/>
      <c r="AHL14" s="139"/>
      <c r="AHM14" s="131">
        <f t="shared" si="127"/>
        <v>37741</v>
      </c>
      <c r="AHO14" s="1933"/>
      <c r="AHP14" s="1931"/>
      <c r="AHQ14" s="104"/>
      <c r="AHR14" s="49"/>
      <c r="AHS14" s="139"/>
      <c r="AHT14" s="131">
        <f t="shared" si="128"/>
        <v>0</v>
      </c>
      <c r="AHV14" s="1933"/>
      <c r="AHW14" s="1931"/>
      <c r="AHX14" s="104"/>
      <c r="AHY14" s="49"/>
      <c r="AHZ14" s="139"/>
      <c r="AIA14" s="131">
        <f t="shared" si="129"/>
        <v>0</v>
      </c>
      <c r="AIC14" s="424"/>
      <c r="AID14" s="1931"/>
      <c r="AIE14" s="104"/>
      <c r="AIF14" s="49"/>
      <c r="AIG14" s="139"/>
      <c r="AIH14" s="131">
        <f t="shared" si="130"/>
        <v>0</v>
      </c>
      <c r="AIJ14" s="320"/>
      <c r="AIK14" s="1931"/>
      <c r="AIL14" s="104"/>
      <c r="AIM14" s="49"/>
      <c r="AIN14" s="139"/>
      <c r="AIO14" s="78">
        <f t="shared" si="131"/>
        <v>0</v>
      </c>
      <c r="AIQ14" s="404"/>
      <c r="AIR14" s="1933"/>
      <c r="AIS14" s="22"/>
      <c r="AIT14" s="31"/>
      <c r="AIU14" s="76"/>
      <c r="AIV14" s="78">
        <f t="shared" si="132"/>
        <v>0</v>
      </c>
      <c r="AIX14" s="49"/>
      <c r="AIY14" s="1931"/>
      <c r="AIZ14" s="104"/>
      <c r="AJA14" s="49"/>
      <c r="AJB14" s="139"/>
      <c r="AJC14" s="78">
        <f t="shared" si="133"/>
        <v>0</v>
      </c>
      <c r="AJE14" s="49"/>
      <c r="AJF14" s="1931"/>
      <c r="AJG14" s="104"/>
      <c r="AJH14" s="49"/>
      <c r="AJI14" s="139"/>
      <c r="AJJ14" s="131">
        <f t="shared" si="134"/>
        <v>0</v>
      </c>
      <c r="AJL14" s="49"/>
      <c r="AJM14" s="1931"/>
      <c r="AJN14" s="104"/>
      <c r="AJO14" s="49"/>
      <c r="AJP14" s="139"/>
      <c r="AJQ14" s="131">
        <f t="shared" si="135"/>
        <v>0</v>
      </c>
      <c r="AJS14" s="49"/>
      <c r="AJT14" s="1931"/>
      <c r="AJU14" s="104"/>
      <c r="AJV14" s="49"/>
      <c r="AJW14" s="139"/>
      <c r="AJX14" s="131">
        <f t="shared" si="136"/>
        <v>0</v>
      </c>
      <c r="AJY14" s="243"/>
      <c r="AJZ14" s="31"/>
      <c r="AKA14" s="1933"/>
      <c r="AKB14" s="22"/>
      <c r="AKC14" s="31"/>
      <c r="AKD14" s="76"/>
      <c r="AKE14" s="131">
        <f t="shared" si="137"/>
        <v>0</v>
      </c>
      <c r="AKG14" s="31"/>
      <c r="AKH14" s="1933"/>
      <c r="AKI14" s="22"/>
      <c r="AKJ14" s="31"/>
      <c r="AKK14" s="76"/>
      <c r="AKL14" s="131">
        <f t="shared" si="138"/>
        <v>0</v>
      </c>
      <c r="AKN14" s="31"/>
      <c r="AKO14" s="1325"/>
      <c r="AKP14" s="699"/>
      <c r="AKQ14" s="31"/>
      <c r="AKR14" s="389"/>
      <c r="AKS14" s="131">
        <f t="shared" si="139"/>
        <v>0</v>
      </c>
      <c r="AKU14" s="49"/>
      <c r="AKV14" s="1931"/>
      <c r="AKW14" s="104"/>
      <c r="AKX14" s="49"/>
      <c r="AKY14" s="139"/>
      <c r="AKZ14" s="131">
        <f t="shared" si="2"/>
        <v>0</v>
      </c>
      <c r="ALB14" s="31"/>
      <c r="ALC14" s="1933"/>
      <c r="ALD14" s="22"/>
      <c r="ALE14" s="31"/>
      <c r="ALF14" s="76"/>
      <c r="ALG14" s="131">
        <f t="shared" si="140"/>
        <v>0</v>
      </c>
      <c r="ALI14" s="31"/>
      <c r="ALJ14" s="1933"/>
      <c r="ALK14" s="22"/>
      <c r="ALL14" s="31"/>
      <c r="ALM14" s="76"/>
      <c r="ALN14" s="131">
        <f t="shared" si="141"/>
        <v>0</v>
      </c>
      <c r="ALP14" s="31"/>
      <c r="ALQ14" s="1933"/>
      <c r="ALR14" s="22"/>
      <c r="ALS14" s="31"/>
      <c r="ALT14" s="76"/>
      <c r="ALU14" s="131">
        <f t="shared" si="142"/>
        <v>0</v>
      </c>
      <c r="ALW14" s="31"/>
      <c r="ALX14" s="1933"/>
      <c r="ALY14" s="22"/>
      <c r="ALZ14" s="31"/>
      <c r="AMA14" s="76"/>
      <c r="AMB14" s="131">
        <f t="shared" si="143"/>
        <v>0</v>
      </c>
      <c r="AMD14" s="404"/>
      <c r="AME14" s="1933"/>
      <c r="AMF14" s="22"/>
      <c r="AMG14" s="404"/>
      <c r="AMH14" s="76"/>
      <c r="AMI14" s="78">
        <f t="shared" si="144"/>
        <v>0</v>
      </c>
      <c r="AMK14" s="31"/>
      <c r="AML14" s="1933"/>
      <c r="AMM14" s="22"/>
      <c r="AMN14" s="31"/>
      <c r="AMO14" s="76"/>
      <c r="AMP14" s="78">
        <f t="shared" si="145"/>
        <v>0</v>
      </c>
      <c r="AMR14" s="31"/>
      <c r="AMS14" s="1325"/>
      <c r="AMT14" s="139"/>
      <c r="AMU14" s="31"/>
      <c r="AMV14" s="139"/>
      <c r="AMW14" s="131">
        <f t="shared" si="3"/>
        <v>0</v>
      </c>
      <c r="AMY14" s="404"/>
      <c r="AMZ14" s="1933"/>
      <c r="ANA14" s="22"/>
      <c r="ANB14" s="321"/>
      <c r="ANC14" s="76"/>
      <c r="AND14" s="78">
        <f t="shared" si="146"/>
        <v>0</v>
      </c>
      <c r="ANF14" s="321"/>
      <c r="ANG14" s="1933"/>
      <c r="ANH14" s="22"/>
      <c r="ANI14" s="404"/>
      <c r="ANJ14" s="76"/>
      <c r="ANK14" s="78">
        <f t="shared" si="147"/>
        <v>0</v>
      </c>
      <c r="ANM14" s="31"/>
      <c r="ANN14" s="1933"/>
      <c r="ANO14" s="22"/>
      <c r="ANP14" s="31"/>
      <c r="ANQ14" s="76"/>
      <c r="ANR14" s="78">
        <f t="shared" si="148"/>
        <v>0</v>
      </c>
      <c r="ANT14" s="31"/>
      <c r="ANU14" s="1933"/>
      <c r="ANV14" s="22"/>
      <c r="ANW14" s="31"/>
      <c r="ANX14" s="76"/>
      <c r="ANY14" s="78">
        <f t="shared" si="149"/>
        <v>0</v>
      </c>
      <c r="AOA14" s="49"/>
      <c r="AOB14" s="1931"/>
      <c r="AOC14" s="104"/>
      <c r="AOD14" s="49"/>
      <c r="AOE14" s="139"/>
      <c r="AOF14" s="78">
        <f t="shared" si="150"/>
        <v>0</v>
      </c>
      <c r="AOH14" s="321"/>
      <c r="AOI14" s="1933"/>
      <c r="AOJ14" s="22"/>
      <c r="AOK14" s="404"/>
      <c r="AOL14" s="76"/>
      <c r="AOM14" s="131">
        <f t="shared" si="151"/>
        <v>0</v>
      </c>
      <c r="AOO14" s="31"/>
      <c r="AOP14" s="1933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31"/>
      <c r="AOX14" s="104"/>
      <c r="AOY14" s="49"/>
      <c r="AOZ14" s="139"/>
      <c r="APA14" s="78">
        <f t="shared" si="152"/>
        <v>0</v>
      </c>
      <c r="APC14" s="320"/>
      <c r="APD14" s="1931"/>
      <c r="APE14" s="104"/>
      <c r="APF14" s="49"/>
      <c r="APG14" s="139"/>
      <c r="APH14" s="78">
        <f t="shared" si="153"/>
        <v>0</v>
      </c>
      <c r="APJ14" s="321"/>
      <c r="APK14" s="1933"/>
      <c r="APL14" s="22"/>
      <c r="APM14" s="31"/>
      <c r="APN14" s="76"/>
      <c r="APO14" s="78">
        <f t="shared" si="154"/>
        <v>0</v>
      </c>
      <c r="APQ14" s="321"/>
      <c r="APR14" s="1933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5"/>
      <c r="AQG14" s="139"/>
      <c r="AQH14" s="31"/>
      <c r="AQI14" s="139"/>
      <c r="AQJ14" s="131">
        <f t="shared" si="5"/>
        <v>7383.5</v>
      </c>
      <c r="AQL14" s="31"/>
      <c r="AQM14" s="1325"/>
      <c r="AQN14" s="139"/>
      <c r="AQO14" s="31"/>
      <c r="AQP14" s="139"/>
      <c r="AQQ14" s="131">
        <f t="shared" si="6"/>
        <v>0</v>
      </c>
      <c r="AQS14" s="31"/>
      <c r="AQT14" s="1325"/>
      <c r="AQU14" s="139"/>
      <c r="AQV14" s="31"/>
      <c r="AQW14" s="139"/>
      <c r="AQX14" s="131">
        <f t="shared" si="156"/>
        <v>4518.5</v>
      </c>
      <c r="AQZ14" s="320"/>
      <c r="ARA14" s="1325"/>
      <c r="ARB14" s="139"/>
      <c r="ARC14" s="320"/>
      <c r="ARD14" s="139"/>
      <c r="ARE14" s="78">
        <f t="shared" si="157"/>
        <v>0</v>
      </c>
      <c r="ARG14" s="31"/>
      <c r="ARH14" s="1325"/>
      <c r="ARI14" s="139"/>
      <c r="ARJ14" s="49"/>
      <c r="ARK14" s="139"/>
      <c r="ARL14" s="78">
        <f t="shared" si="158"/>
        <v>0</v>
      </c>
      <c r="ARN14" s="404"/>
      <c r="ARO14" s="1325"/>
      <c r="ARP14" s="139"/>
      <c r="ARQ14" s="424"/>
      <c r="ARR14" s="139"/>
      <c r="ARS14" s="78">
        <f t="shared" si="159"/>
        <v>0</v>
      </c>
      <c r="ARU14" s="424"/>
      <c r="ARV14" s="1325"/>
      <c r="ARW14" s="349"/>
      <c r="ARX14" s="320"/>
      <c r="ARY14" s="349"/>
      <c r="ARZ14" s="78">
        <f t="shared" si="7"/>
        <v>0</v>
      </c>
      <c r="ASB14" s="404"/>
      <c r="ASC14" s="1325"/>
      <c r="ASD14" s="139"/>
      <c r="ASE14" s="257"/>
      <c r="ASF14" s="66"/>
      <c r="ASG14" s="78">
        <f t="shared" si="160"/>
        <v>0</v>
      </c>
      <c r="ASI14" s="404"/>
      <c r="ASJ14" s="1931"/>
      <c r="ASK14" s="104"/>
      <c r="ASL14" s="49"/>
      <c r="ASM14" s="139"/>
      <c r="ASN14" s="131">
        <f t="shared" si="161"/>
        <v>0</v>
      </c>
      <c r="ASP14" s="49"/>
      <c r="ASQ14" s="1931"/>
      <c r="ASR14" s="104"/>
      <c r="ASS14" s="49"/>
      <c r="AST14" s="139"/>
      <c r="ASU14" s="131">
        <f t="shared" si="162"/>
        <v>0</v>
      </c>
      <c r="ASW14" s="31"/>
      <c r="ASX14" s="1933"/>
      <c r="ASY14" s="104"/>
      <c r="ASZ14" s="49"/>
      <c r="ATA14" s="139"/>
      <c r="ATB14" s="131">
        <f t="shared" si="163"/>
        <v>0</v>
      </c>
      <c r="ATD14" s="31"/>
      <c r="ATE14" s="1933"/>
      <c r="ATF14" s="22"/>
      <c r="ATG14" s="31"/>
      <c r="ATH14" s="76"/>
      <c r="ATI14" s="78">
        <f t="shared" si="164"/>
        <v>0</v>
      </c>
      <c r="ATK14" s="31"/>
      <c r="ATL14" s="1933"/>
      <c r="ATM14" s="22"/>
      <c r="ATN14" s="31"/>
      <c r="ATO14" s="76"/>
      <c r="ATP14" s="78">
        <f t="shared" si="165"/>
        <v>0</v>
      </c>
      <c r="ATR14" s="31"/>
      <c r="ATS14" s="1933"/>
      <c r="ATT14" s="22"/>
      <c r="ATU14" s="31"/>
      <c r="ATV14" s="76"/>
      <c r="ATW14" s="78">
        <f t="shared" si="166"/>
        <v>0</v>
      </c>
      <c r="ATY14" s="31"/>
      <c r="ATZ14" s="1933"/>
      <c r="AUA14" s="22"/>
      <c r="AUB14" s="31"/>
      <c r="AUC14" s="76"/>
      <c r="AUD14" s="78">
        <f t="shared" si="167"/>
        <v>0</v>
      </c>
      <c r="AUF14" s="321"/>
      <c r="AUG14" s="1933"/>
      <c r="AUH14" s="22"/>
      <c r="AUI14" s="31"/>
      <c r="AUJ14" s="76"/>
      <c r="AUK14" s="78">
        <f t="shared" si="168"/>
        <v>0</v>
      </c>
      <c r="AUM14" s="49"/>
      <c r="AUN14" s="1325"/>
      <c r="AUO14" s="139"/>
      <c r="AUP14" s="49"/>
      <c r="AUQ14" s="260"/>
      <c r="AUR14" s="131">
        <f t="shared" si="169"/>
        <v>0</v>
      </c>
      <c r="AUT14" s="31"/>
      <c r="AUU14" s="1934"/>
      <c r="AUV14" s="76"/>
      <c r="AUW14" s="49"/>
      <c r="AUX14" s="76"/>
      <c r="AUY14" s="131">
        <f t="shared" si="170"/>
        <v>0</v>
      </c>
      <c r="AVA14" s="31"/>
      <c r="AVB14" s="1933"/>
      <c r="AVC14" s="22"/>
      <c r="AVD14" s="49"/>
      <c r="AVE14" s="76"/>
      <c r="AVF14" s="131">
        <f t="shared" si="171"/>
        <v>0</v>
      </c>
      <c r="AVH14" s="424"/>
      <c r="AVI14" s="1931"/>
      <c r="AVJ14" s="104"/>
      <c r="AVK14" s="49"/>
      <c r="AVL14" s="139"/>
      <c r="AVM14" s="131">
        <f>AVM13+AVJ14-AVL14</f>
        <v>2512.5</v>
      </c>
      <c r="AVO14" s="1345"/>
      <c r="AVP14" s="1932"/>
      <c r="AVQ14" s="389"/>
      <c r="AVR14" s="49"/>
      <c r="AVS14" s="349"/>
      <c r="AVT14" s="131">
        <f t="shared" si="173"/>
        <v>0</v>
      </c>
      <c r="AVV14" s="404"/>
      <c r="AVW14" s="1933"/>
      <c r="AVX14" s="1348"/>
      <c r="AVY14" s="31"/>
      <c r="AVZ14" s="1264"/>
      <c r="AWA14" s="78">
        <f t="shared" si="191"/>
        <v>0</v>
      </c>
      <c r="AWC14" s="1933"/>
      <c r="AWD14" s="1933"/>
      <c r="AWE14" s="1348"/>
      <c r="AWF14" s="31"/>
      <c r="AWG14" s="1264"/>
      <c r="AWH14" s="78">
        <f t="shared" si="192"/>
        <v>0</v>
      </c>
      <c r="AWJ14" s="31"/>
      <c r="AWK14" s="1933"/>
      <c r="AWL14" s="22"/>
      <c r="AWM14" s="1349"/>
      <c r="AWN14" s="76"/>
      <c r="AWO14" s="78">
        <f t="shared" si="193"/>
        <v>0</v>
      </c>
      <c r="AWQ14" s="320"/>
      <c r="AWR14" s="1931"/>
      <c r="AWS14" s="104"/>
      <c r="AWT14" s="539"/>
      <c r="AWU14" s="139"/>
      <c r="AWV14" s="131">
        <f t="shared" si="194"/>
        <v>0</v>
      </c>
      <c r="AWW14" s="243"/>
      <c r="AWX14" s="424"/>
      <c r="AWY14" s="1931"/>
      <c r="AWZ14" s="104"/>
      <c r="AXA14" s="49"/>
      <c r="AXB14" s="139"/>
      <c r="AXC14" s="131">
        <f t="shared" si="174"/>
        <v>30000</v>
      </c>
      <c r="AXE14" s="31"/>
      <c r="AXF14" s="1933"/>
      <c r="AXG14" s="22"/>
      <c r="AXH14" s="384"/>
      <c r="AXI14" s="76"/>
      <c r="AXJ14" s="78">
        <f t="shared" si="175"/>
        <v>0</v>
      </c>
      <c r="AXL14" s="31"/>
      <c r="AXM14" s="1933"/>
      <c r="AXN14" s="22"/>
      <c r="AXO14" s="31"/>
      <c r="AXP14" s="76"/>
      <c r="AXQ14" s="78">
        <f t="shared" si="176"/>
        <v>0</v>
      </c>
      <c r="AXS14" s="31"/>
      <c r="AXT14" s="1933"/>
      <c r="AXU14" s="22"/>
      <c r="AXV14" s="31"/>
      <c r="AXW14" s="76"/>
      <c r="AXX14" s="78">
        <f t="shared" si="177"/>
        <v>0</v>
      </c>
      <c r="AXZ14" s="31"/>
      <c r="AYA14" s="1933"/>
      <c r="AYB14" s="22"/>
      <c r="AYC14" s="31"/>
      <c r="AYD14" s="76"/>
      <c r="AYE14" s="78">
        <f t="shared" si="178"/>
        <v>0</v>
      </c>
      <c r="AYG14" s="404"/>
      <c r="AYH14" s="1933"/>
      <c r="AYI14" s="22"/>
      <c r="AYJ14" s="31"/>
      <c r="AYK14" s="76"/>
      <c r="AYL14" s="78">
        <f t="shared" si="179"/>
        <v>0</v>
      </c>
      <c r="AYN14" s="404"/>
      <c r="AYO14" s="1933"/>
      <c r="AYP14" s="22"/>
      <c r="AYQ14" s="31"/>
      <c r="AYR14" s="76"/>
      <c r="AYS14" s="78">
        <f t="shared" si="180"/>
        <v>0</v>
      </c>
      <c r="AYU14" s="424"/>
      <c r="AYV14" s="1931"/>
      <c r="AYW14" s="104"/>
      <c r="AYX14" s="424"/>
      <c r="AYY14" s="139"/>
      <c r="AYZ14" s="78">
        <f t="shared" si="181"/>
        <v>0</v>
      </c>
      <c r="AZB14" s="49"/>
      <c r="AZC14" s="1931"/>
      <c r="AZD14" s="104"/>
      <c r="AZE14" s="49"/>
      <c r="AZF14" s="139"/>
      <c r="AZG14" s="78">
        <f t="shared" si="182"/>
        <v>0</v>
      </c>
      <c r="AZI14" s="424"/>
      <c r="AZJ14" s="1931"/>
      <c r="AZK14" s="104"/>
      <c r="AZL14" s="424"/>
      <c r="AZM14" s="139"/>
      <c r="AZN14" s="131">
        <f t="shared" si="183"/>
        <v>0</v>
      </c>
      <c r="AZP14" s="424"/>
      <c r="AZQ14" s="1931"/>
      <c r="AZR14" s="104"/>
      <c r="AZS14" s="424"/>
      <c r="AZT14" s="139"/>
      <c r="AZU14" s="131">
        <f t="shared" si="184"/>
        <v>0</v>
      </c>
      <c r="AZV14" s="243"/>
      <c r="AZW14" s="31"/>
      <c r="AZX14" s="1933"/>
      <c r="AZY14" s="22"/>
      <c r="AZZ14" s="31"/>
      <c r="BAA14" s="76"/>
      <c r="BAB14" s="78">
        <f t="shared" si="185"/>
        <v>0</v>
      </c>
      <c r="BAD14" s="31"/>
      <c r="BAE14" s="1933"/>
      <c r="BAF14" s="22"/>
      <c r="BAG14" s="31"/>
      <c r="BAH14" s="76"/>
      <c r="BAI14" s="78">
        <f t="shared" si="186"/>
        <v>0</v>
      </c>
      <c r="BAK14" s="31"/>
      <c r="BAL14" s="1933"/>
      <c r="BAM14" s="22"/>
      <c r="BAN14" s="31"/>
      <c r="BAO14" s="76"/>
      <c r="BAP14" s="78">
        <f t="shared" si="187"/>
        <v>0</v>
      </c>
      <c r="BAR14" s="49"/>
      <c r="BAS14" s="1931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3"/>
      <c r="C15" s="1895">
        <v>100000</v>
      </c>
      <c r="D15" s="31"/>
      <c r="E15" s="139"/>
      <c r="F15" s="131">
        <f t="shared" si="8"/>
        <v>950000</v>
      </c>
      <c r="H15" s="404"/>
      <c r="I15" s="1933"/>
      <c r="J15" s="699"/>
      <c r="K15" s="31"/>
      <c r="L15" s="139"/>
      <c r="M15" s="131">
        <f t="shared" si="9"/>
        <v>20000</v>
      </c>
      <c r="O15" s="424"/>
      <c r="P15" s="1931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31"/>
      <c r="X15" s="104"/>
      <c r="Y15" s="49"/>
      <c r="Z15" s="139"/>
      <c r="AA15" s="131">
        <f t="shared" si="10"/>
        <v>1000</v>
      </c>
      <c r="AC15" s="49"/>
      <c r="AD15" s="1931"/>
      <c r="AE15" s="104"/>
      <c r="AF15" s="49"/>
      <c r="AG15" s="139"/>
      <c r="AH15" s="131">
        <f t="shared" si="11"/>
        <v>-100000</v>
      </c>
      <c r="AJ15" s="424"/>
      <c r="AK15" s="1931"/>
      <c r="AL15" s="104"/>
      <c r="AM15" s="49"/>
      <c r="AN15" s="139"/>
      <c r="AO15" s="131">
        <f t="shared" si="12"/>
        <v>0</v>
      </c>
      <c r="AQ15" s="49"/>
      <c r="AR15" s="1931"/>
      <c r="AS15" s="104"/>
      <c r="AT15" s="49"/>
      <c r="AU15" s="139"/>
      <c r="AV15" s="131">
        <f t="shared" si="13"/>
        <v>0</v>
      </c>
      <c r="AX15" s="31"/>
      <c r="AY15" s="1933"/>
      <c r="AZ15" s="22"/>
      <c r="BA15" s="31"/>
      <c r="BB15" s="76"/>
      <c r="BC15" s="131">
        <f t="shared" si="14"/>
        <v>0</v>
      </c>
      <c r="BE15" s="31"/>
      <c r="BF15" s="1933"/>
      <c r="BG15" s="22"/>
      <c r="BH15" s="31"/>
      <c r="BI15" s="76"/>
      <c r="BJ15" s="131">
        <f t="shared" si="15"/>
        <v>0</v>
      </c>
      <c r="BL15" s="49"/>
      <c r="BM15" s="1931"/>
      <c r="BN15" s="104"/>
      <c r="BO15" s="49"/>
      <c r="BP15" s="139"/>
      <c r="BQ15" s="131">
        <f t="shared" si="16"/>
        <v>0</v>
      </c>
      <c r="BS15" s="31"/>
      <c r="BT15" s="1325"/>
      <c r="BU15" s="139"/>
      <c r="BV15" s="31"/>
      <c r="BW15" s="139"/>
      <c r="BX15" s="78">
        <f t="shared" si="17"/>
        <v>0</v>
      </c>
      <c r="BZ15" s="31"/>
      <c r="CA15" s="31"/>
      <c r="CB15" s="1325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3"/>
      <c r="CQ15" s="22"/>
      <c r="CR15" s="321"/>
      <c r="CS15" s="139"/>
      <c r="CT15" s="131">
        <f t="shared" si="20"/>
        <v>0</v>
      </c>
      <c r="CV15" s="320"/>
      <c r="CW15" s="1325"/>
      <c r="CX15" s="389"/>
      <c r="CY15" s="378"/>
      <c r="CZ15" s="260"/>
      <c r="DA15" s="131">
        <f t="shared" si="190"/>
        <v>0</v>
      </c>
      <c r="DC15" s="31"/>
      <c r="DD15" s="1933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3"/>
      <c r="DT15" s="22"/>
      <c r="DU15" s="672"/>
      <c r="DV15" s="76"/>
      <c r="DW15" s="131">
        <f t="shared" si="23"/>
        <v>0</v>
      </c>
      <c r="DY15" s="1933"/>
      <c r="DZ15" s="1933"/>
      <c r="EA15" s="22"/>
      <c r="EB15" s="31"/>
      <c r="EC15" s="76"/>
      <c r="ED15" s="78">
        <f t="shared" si="24"/>
        <v>0</v>
      </c>
      <c r="EF15" s="424"/>
      <c r="EG15" s="1931"/>
      <c r="EH15" s="104"/>
      <c r="EI15" s="49"/>
      <c r="EJ15" s="139"/>
      <c r="EK15" s="78">
        <f t="shared" si="25"/>
        <v>10936</v>
      </c>
      <c r="EM15" s="31"/>
      <c r="EN15" s="1933"/>
      <c r="EO15" s="22"/>
      <c r="EP15" s="31"/>
      <c r="EQ15" s="76"/>
      <c r="ER15" s="131">
        <f t="shared" si="26"/>
        <v>0</v>
      </c>
      <c r="ET15" s="321"/>
      <c r="EU15" s="1933"/>
      <c r="EV15" s="22"/>
      <c r="EW15" s="307"/>
      <c r="EX15" s="139"/>
      <c r="EY15" s="78">
        <f t="shared" si="27"/>
        <v>0</v>
      </c>
      <c r="FA15" s="320"/>
      <c r="FB15" s="1931"/>
      <c r="FC15" s="104"/>
      <c r="FD15" s="49"/>
      <c r="FE15" s="139"/>
      <c r="FF15" s="78">
        <f t="shared" si="28"/>
        <v>0</v>
      </c>
      <c r="FH15" s="786"/>
      <c r="FI15" s="1933"/>
      <c r="FJ15" s="22"/>
      <c r="FK15" s="49"/>
      <c r="FL15" s="76"/>
      <c r="FM15" s="78">
        <f t="shared" si="29"/>
        <v>0</v>
      </c>
      <c r="FO15" s="786"/>
      <c r="FP15" s="1933"/>
      <c r="FQ15" s="22"/>
      <c r="FR15" s="49"/>
      <c r="FS15" s="76"/>
      <c r="FT15" s="78">
        <f t="shared" si="30"/>
        <v>0</v>
      </c>
      <c r="FV15" s="404">
        <v>39708</v>
      </c>
      <c r="FW15" s="1933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3"/>
      <c r="GE15" s="22"/>
      <c r="GF15" s="804"/>
      <c r="GG15" s="76"/>
      <c r="GH15" s="78">
        <f t="shared" si="32"/>
        <v>0</v>
      </c>
      <c r="GJ15" s="31"/>
      <c r="GK15" s="1933"/>
      <c r="GL15" s="22"/>
      <c r="GM15" s="31"/>
      <c r="GN15" s="76"/>
      <c r="GO15" s="78">
        <f t="shared" si="33"/>
        <v>0</v>
      </c>
      <c r="GQ15" s="31"/>
      <c r="GR15" s="1933"/>
      <c r="GS15" s="22"/>
      <c r="GT15" s="31"/>
      <c r="GU15" s="76"/>
      <c r="GV15" s="78">
        <f t="shared" si="34"/>
        <v>0</v>
      </c>
      <c r="GX15" s="31"/>
      <c r="GY15" s="1933"/>
      <c r="GZ15" s="22"/>
      <c r="HA15" s="31"/>
      <c r="HB15" s="76"/>
      <c r="HC15" s="78">
        <f t="shared" si="35"/>
        <v>0</v>
      </c>
      <c r="HE15" s="1933"/>
      <c r="HF15" s="1933"/>
      <c r="HG15" s="22"/>
      <c r="HH15" s="31"/>
      <c r="HI15" s="76"/>
      <c r="HJ15" s="78">
        <f t="shared" si="36"/>
        <v>0</v>
      </c>
      <c r="HL15" s="31"/>
      <c r="HM15" s="1933"/>
      <c r="HN15" s="22"/>
      <c r="HO15" s="49"/>
      <c r="HP15" s="76"/>
      <c r="HQ15" s="131">
        <f t="shared" si="37"/>
        <v>0</v>
      </c>
      <c r="HS15" s="31"/>
      <c r="HT15" s="1933"/>
      <c r="HU15" s="22"/>
      <c r="HV15" s="49"/>
      <c r="HW15" s="76"/>
      <c r="HX15" s="131">
        <f t="shared" si="38"/>
        <v>0</v>
      </c>
      <c r="HZ15" s="404"/>
      <c r="IA15" s="1325"/>
      <c r="IB15" s="22"/>
      <c r="IC15" s="31"/>
      <c r="ID15" s="76"/>
      <c r="IE15" s="131">
        <f t="shared" si="39"/>
        <v>476</v>
      </c>
      <c r="IG15" s="31"/>
      <c r="IH15" s="1933"/>
      <c r="II15" s="22"/>
      <c r="IJ15" s="382"/>
      <c r="IK15" s="76"/>
      <c r="IL15" s="78">
        <f t="shared" si="40"/>
        <v>0</v>
      </c>
      <c r="IN15" s="31"/>
      <c r="IO15" s="1933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3"/>
      <c r="JD15" s="22"/>
      <c r="JE15" s="31"/>
      <c r="JF15" s="76"/>
      <c r="JG15" s="78">
        <f t="shared" si="43"/>
        <v>0</v>
      </c>
      <c r="JI15" s="31"/>
      <c r="JJ15" s="1933"/>
      <c r="JK15" s="22"/>
      <c r="JL15" s="31"/>
      <c r="JM15" s="76"/>
      <c r="JN15" s="78">
        <f t="shared" si="197"/>
        <v>0</v>
      </c>
      <c r="JP15" s="1933"/>
      <c r="JQ15" s="1933"/>
      <c r="JR15" s="22"/>
      <c r="JS15" s="31"/>
      <c r="JT15" s="76"/>
      <c r="JU15" s="78">
        <f t="shared" si="44"/>
        <v>0</v>
      </c>
      <c r="JW15" s="49"/>
      <c r="JX15" s="1931"/>
      <c r="JY15" s="104"/>
      <c r="JZ15" s="307"/>
      <c r="KA15" s="139"/>
      <c r="KB15" s="131">
        <f t="shared" si="45"/>
        <v>0</v>
      </c>
      <c r="KD15" s="49"/>
      <c r="KE15" s="1931"/>
      <c r="KF15" s="104"/>
      <c r="KG15" s="307"/>
      <c r="KH15" s="139"/>
      <c r="KI15" s="131">
        <f t="shared" si="46"/>
        <v>0</v>
      </c>
      <c r="KJ15" s="243"/>
      <c r="KK15" s="49"/>
      <c r="KL15" s="1931"/>
      <c r="KM15" s="104"/>
      <c r="KN15" s="307"/>
      <c r="KO15" s="139"/>
      <c r="KP15" s="131">
        <f t="shared" si="47"/>
        <v>0</v>
      </c>
      <c r="KQ15" s="243"/>
      <c r="KR15" s="404"/>
      <c r="KS15" s="1933"/>
      <c r="KT15" s="22"/>
      <c r="KU15" s="49"/>
      <c r="KV15" s="139"/>
      <c r="KW15" s="131">
        <f t="shared" si="48"/>
        <v>0</v>
      </c>
      <c r="KY15" s="31"/>
      <c r="KZ15" s="1933"/>
      <c r="LA15" s="22"/>
      <c r="LB15" s="49"/>
      <c r="LC15" s="139"/>
      <c r="LD15" s="131">
        <f t="shared" si="49"/>
        <v>0</v>
      </c>
      <c r="LF15" s="31"/>
      <c r="LG15" s="1933"/>
      <c r="LH15" s="104"/>
      <c r="LI15" s="49"/>
      <c r="LJ15" s="139"/>
      <c r="LK15" s="131">
        <f t="shared" si="50"/>
        <v>0</v>
      </c>
      <c r="LM15" s="404"/>
      <c r="LN15" s="1325"/>
      <c r="LO15" s="139"/>
      <c r="LP15" s="31"/>
      <c r="LQ15" s="139"/>
      <c r="LR15" s="131">
        <f t="shared" si="0"/>
        <v>0</v>
      </c>
      <c r="LT15" s="404"/>
      <c r="LU15" s="1325"/>
      <c r="LV15" s="349"/>
      <c r="LW15" s="49"/>
      <c r="LX15" s="349"/>
      <c r="LY15" s="131">
        <f t="shared" si="51"/>
        <v>0</v>
      </c>
      <c r="MA15" s="404"/>
      <c r="MB15" s="1325"/>
      <c r="MC15" s="139"/>
      <c r="MD15" s="49"/>
      <c r="ME15" s="139"/>
      <c r="MF15" s="131">
        <f t="shared" si="52"/>
        <v>0</v>
      </c>
      <c r="MH15" s="404"/>
      <c r="MI15" s="1325"/>
      <c r="MJ15" s="693"/>
      <c r="MK15" s="49"/>
      <c r="ML15" s="139"/>
      <c r="MM15" s="131">
        <f t="shared" si="53"/>
        <v>0</v>
      </c>
      <c r="MO15" s="31"/>
      <c r="MP15" s="1325"/>
      <c r="MQ15" s="139"/>
      <c r="MR15" s="49"/>
      <c r="MS15" s="139"/>
      <c r="MT15" s="131">
        <f t="shared" si="54"/>
        <v>0</v>
      </c>
      <c r="MV15" s="31"/>
      <c r="MW15" s="1933"/>
      <c r="MX15" s="104"/>
      <c r="MY15" s="454"/>
      <c r="MZ15" s="22"/>
      <c r="NA15" s="131">
        <f t="shared" si="198"/>
        <v>20586.5</v>
      </c>
      <c r="NC15" s="31"/>
      <c r="ND15" s="1933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32"/>
      <c r="NS15" s="349"/>
      <c r="NT15" s="424"/>
      <c r="NU15" s="139"/>
      <c r="NV15" s="131">
        <f t="shared" si="57"/>
        <v>0</v>
      </c>
      <c r="NX15" s="31"/>
      <c r="NY15" s="1933"/>
      <c r="NZ15" s="22"/>
      <c r="OA15" s="31"/>
      <c r="OB15" s="76"/>
      <c r="OC15" s="78">
        <f t="shared" si="58"/>
        <v>0</v>
      </c>
      <c r="OE15" s="49"/>
      <c r="OF15" s="1931"/>
      <c r="OG15" s="104"/>
      <c r="OH15" s="344"/>
      <c r="OI15" s="139"/>
      <c r="OJ15" s="78">
        <f t="shared" si="59"/>
        <v>0</v>
      </c>
      <c r="OL15" s="49"/>
      <c r="OM15" s="1931"/>
      <c r="ON15" s="104"/>
      <c r="OO15" s="49"/>
      <c r="OP15" s="139"/>
      <c r="OQ15" s="78">
        <f t="shared" si="60"/>
        <v>0</v>
      </c>
      <c r="OS15" s="49"/>
      <c r="OT15" s="1931"/>
      <c r="OU15" s="104"/>
      <c r="OV15" s="49"/>
      <c r="OW15" s="139"/>
      <c r="OX15" s="78">
        <f t="shared" si="61"/>
        <v>0</v>
      </c>
      <c r="OZ15" s="49"/>
      <c r="PA15" s="1931"/>
      <c r="PB15" s="104"/>
      <c r="PC15" s="49"/>
      <c r="PD15" s="139"/>
      <c r="PE15" s="78">
        <f t="shared" si="62"/>
        <v>0</v>
      </c>
      <c r="PG15" s="49"/>
      <c r="PH15" s="1931"/>
      <c r="PI15" s="104"/>
      <c r="PJ15" s="49"/>
      <c r="PK15" s="139"/>
      <c r="PL15" s="78">
        <f t="shared" si="63"/>
        <v>0</v>
      </c>
      <c r="PN15" s="49"/>
      <c r="PO15" s="1931"/>
      <c r="PP15" s="104"/>
      <c r="PQ15" s="49"/>
      <c r="PR15" s="139"/>
      <c r="PS15" s="78">
        <f t="shared" si="64"/>
        <v>0</v>
      </c>
      <c r="PU15" s="31"/>
      <c r="PV15" s="1933"/>
      <c r="PW15" s="22"/>
      <c r="PX15" s="31"/>
      <c r="PY15" s="76"/>
      <c r="PZ15" s="78">
        <f t="shared" si="65"/>
        <v>32916</v>
      </c>
      <c r="QB15" s="1933"/>
      <c r="QC15" s="1933"/>
      <c r="QD15" s="22"/>
      <c r="QE15" s="31"/>
      <c r="QF15" s="76"/>
      <c r="QG15" s="78">
        <f t="shared" si="66"/>
        <v>0</v>
      </c>
      <c r="QI15" s="404"/>
      <c r="QJ15" s="1933"/>
      <c r="QK15" s="22"/>
      <c r="QL15" s="31"/>
      <c r="QM15" s="76"/>
      <c r="QN15" s="78">
        <f t="shared" si="67"/>
        <v>0</v>
      </c>
      <c r="QP15" s="404"/>
      <c r="QQ15" s="1933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2"/>
      <c r="QY15" s="699"/>
      <c r="QZ15" s="31"/>
      <c r="RA15" s="139"/>
      <c r="RB15" s="131">
        <f t="shared" si="69"/>
        <v>0</v>
      </c>
      <c r="RD15" s="49"/>
      <c r="RE15" s="1931"/>
      <c r="RF15" s="139"/>
      <c r="RG15" s="49"/>
      <c r="RH15" s="139"/>
      <c r="RI15" s="131">
        <f t="shared" si="70"/>
        <v>0</v>
      </c>
      <c r="RK15" s="49"/>
      <c r="RL15" s="1931"/>
      <c r="RM15" s="139"/>
      <c r="RN15" s="49"/>
      <c r="RO15" s="139"/>
      <c r="RP15" s="131">
        <f t="shared" si="71"/>
        <v>0</v>
      </c>
      <c r="RR15" s="49"/>
      <c r="RS15" s="1932"/>
      <c r="RT15" s="139"/>
      <c r="RU15" s="344"/>
      <c r="RV15" s="139"/>
      <c r="RW15" s="131">
        <f t="shared" si="72"/>
        <v>11123</v>
      </c>
      <c r="RY15" s="31"/>
      <c r="RZ15" s="1933"/>
      <c r="SA15" s="22"/>
      <c r="SB15" s="31"/>
      <c r="SC15" s="76"/>
      <c r="SD15" s="78">
        <f t="shared" si="195"/>
        <v>23250</v>
      </c>
      <c r="SF15" s="31"/>
      <c r="SG15" s="1933"/>
      <c r="SH15" s="777"/>
      <c r="SI15" s="31"/>
      <c r="SJ15" s="76"/>
      <c r="SK15" s="78">
        <f t="shared" si="196"/>
        <v>0</v>
      </c>
      <c r="SM15" s="404"/>
      <c r="SN15" s="1933"/>
      <c r="SO15" s="777"/>
      <c r="SP15" s="31"/>
      <c r="SQ15" s="76"/>
      <c r="SR15" s="78">
        <f t="shared" si="73"/>
        <v>0</v>
      </c>
      <c r="ST15" s="31"/>
      <c r="SU15" s="1933"/>
      <c r="SV15" s="777"/>
      <c r="SW15" s="31"/>
      <c r="SX15" s="76"/>
      <c r="SY15" s="78">
        <f t="shared" si="74"/>
        <v>0</v>
      </c>
      <c r="TA15" s="424"/>
      <c r="TB15" s="1931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5"/>
      <c r="TQ15" s="139"/>
      <c r="TR15" s="49"/>
      <c r="TS15" s="349"/>
      <c r="TT15" s="131">
        <f t="shared" si="77"/>
        <v>0</v>
      </c>
      <c r="TV15" s="424"/>
      <c r="TW15" s="1325"/>
      <c r="TX15" s="139"/>
      <c r="TY15" s="49"/>
      <c r="TZ15" s="349"/>
      <c r="UA15" s="131">
        <f t="shared" si="78"/>
        <v>0</v>
      </c>
      <c r="UC15" s="404"/>
      <c r="UD15" s="1933"/>
      <c r="UE15" s="22"/>
      <c r="UF15" s="31"/>
      <c r="UG15" s="76"/>
      <c r="UH15" s="78">
        <f t="shared" si="79"/>
        <v>0</v>
      </c>
      <c r="UJ15" s="404"/>
      <c r="UK15" s="1933"/>
      <c r="UL15" s="22"/>
      <c r="UM15" s="31"/>
      <c r="UN15" s="76"/>
      <c r="UO15" s="78">
        <f t="shared" si="80"/>
        <v>0</v>
      </c>
      <c r="UQ15" s="404"/>
      <c r="UR15" s="1933"/>
      <c r="US15" s="22"/>
      <c r="UT15" s="31"/>
      <c r="UU15" s="76"/>
      <c r="UV15" s="78">
        <f t="shared" si="81"/>
        <v>0</v>
      </c>
      <c r="UX15" s="404"/>
      <c r="UY15" s="1933"/>
      <c r="UZ15" s="22"/>
      <c r="VA15" s="31"/>
      <c r="VB15" s="76"/>
      <c r="VC15" s="78">
        <f t="shared" si="82"/>
        <v>201</v>
      </c>
      <c r="VE15" s="479"/>
      <c r="VF15" s="1933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3"/>
      <c r="VT15" s="1933"/>
      <c r="VU15" s="22"/>
      <c r="VV15" s="786"/>
      <c r="VW15" s="76"/>
      <c r="VX15" s="78">
        <f t="shared" si="85"/>
        <v>0</v>
      </c>
      <c r="VZ15" s="404"/>
      <c r="WA15" s="1933"/>
      <c r="WB15" s="22"/>
      <c r="WC15" s="31"/>
      <c r="WD15" s="76"/>
      <c r="WE15" s="78">
        <f t="shared" si="86"/>
        <v>274.5</v>
      </c>
      <c r="WG15" s="31"/>
      <c r="WH15" s="1933"/>
      <c r="WI15" s="22"/>
      <c r="WJ15" s="31"/>
      <c r="WK15" s="76"/>
      <c r="WL15" s="78">
        <f t="shared" si="87"/>
        <v>0</v>
      </c>
      <c r="WN15" s="31"/>
      <c r="WO15" s="1933"/>
      <c r="WP15" s="22"/>
      <c r="WQ15" s="31"/>
      <c r="WR15" s="76"/>
      <c r="WS15" s="78">
        <f t="shared" si="88"/>
        <v>0</v>
      </c>
      <c r="WU15" s="31"/>
      <c r="WV15" s="1933"/>
      <c r="WW15" s="22"/>
      <c r="WX15" s="31"/>
      <c r="WY15" s="76"/>
      <c r="WZ15" s="78">
        <f t="shared" si="89"/>
        <v>0</v>
      </c>
      <c r="XB15" s="49"/>
      <c r="XC15" s="1931"/>
      <c r="XD15" s="104"/>
      <c r="XE15" s="49"/>
      <c r="XF15" s="139"/>
      <c r="XG15" s="131">
        <f t="shared" si="90"/>
        <v>0</v>
      </c>
      <c r="XH15" s="243"/>
      <c r="XI15" s="49"/>
      <c r="XJ15" s="1931"/>
      <c r="XK15" s="104"/>
      <c r="XL15" s="31"/>
      <c r="XM15" s="76"/>
      <c r="XN15" s="78">
        <f t="shared" si="91"/>
        <v>0</v>
      </c>
      <c r="XP15" s="404"/>
      <c r="XQ15" s="1933"/>
      <c r="XR15" s="22"/>
      <c r="XS15" s="31"/>
      <c r="XT15" s="76"/>
      <c r="XU15" s="78">
        <f t="shared" si="92"/>
        <v>0</v>
      </c>
      <c r="XW15" s="31"/>
      <c r="XX15" s="1933"/>
      <c r="XY15" s="22"/>
      <c r="XZ15" s="31"/>
      <c r="YA15" s="76"/>
      <c r="YB15" s="131">
        <f t="shared" si="93"/>
        <v>0</v>
      </c>
      <c r="YD15" s="31"/>
      <c r="YE15" s="1933"/>
      <c r="YF15" s="22"/>
      <c r="YG15" s="31"/>
      <c r="YH15" s="76"/>
      <c r="YI15" s="131">
        <f t="shared" si="94"/>
        <v>0</v>
      </c>
      <c r="YK15" s="31"/>
      <c r="YL15" s="1933"/>
      <c r="YM15" s="22"/>
      <c r="YN15" s="31"/>
      <c r="YO15" s="76"/>
      <c r="YP15" s="131">
        <f t="shared" si="95"/>
        <v>0</v>
      </c>
      <c r="YR15" s="31"/>
      <c r="YS15" s="1933"/>
      <c r="YT15" s="22"/>
      <c r="YU15" s="31"/>
      <c r="YV15" s="76"/>
      <c r="YW15" s="131">
        <f t="shared" si="96"/>
        <v>0</v>
      </c>
      <c r="YY15" s="31"/>
      <c r="YZ15" s="1933"/>
      <c r="ZA15" s="22"/>
      <c r="ZB15" s="31"/>
      <c r="ZC15" s="76"/>
      <c r="ZD15" s="131">
        <f t="shared" si="97"/>
        <v>0</v>
      </c>
      <c r="ZF15" s="49"/>
      <c r="ZG15" s="1931"/>
      <c r="ZH15" s="104"/>
      <c r="ZI15" s="49"/>
      <c r="ZJ15" s="139"/>
      <c r="ZK15" s="131">
        <f t="shared" si="98"/>
        <v>0</v>
      </c>
      <c r="ZM15" s="31"/>
      <c r="ZN15" s="1933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31"/>
      <c r="AAP15" s="1931"/>
      <c r="AAQ15" s="104"/>
      <c r="AAR15" s="49"/>
      <c r="AAS15" s="139"/>
      <c r="AAT15" s="78">
        <f t="shared" si="103"/>
        <v>0</v>
      </c>
      <c r="AAV15" s="424"/>
      <c r="AAW15" s="1931"/>
      <c r="AAX15" s="104"/>
      <c r="AAY15" s="31"/>
      <c r="AAZ15" s="76"/>
      <c r="ABA15" s="78">
        <f t="shared" si="104"/>
        <v>0</v>
      </c>
      <c r="ABC15" s="424"/>
      <c r="ABD15" s="1931"/>
      <c r="ABE15" s="104"/>
      <c r="ABF15" s="320"/>
      <c r="ABG15" s="139"/>
      <c r="ABH15" s="131">
        <f t="shared" si="105"/>
        <v>0</v>
      </c>
      <c r="ABJ15" s="49"/>
      <c r="ABK15" s="1931"/>
      <c r="ABL15" s="104"/>
      <c r="ABM15" s="49"/>
      <c r="ABN15" s="139"/>
      <c r="ABO15" s="131">
        <f t="shared" si="106"/>
        <v>0</v>
      </c>
      <c r="ABQ15" s="31"/>
      <c r="ABR15" s="1933"/>
      <c r="ABS15" s="22"/>
      <c r="ABT15" s="31"/>
      <c r="ABU15" s="76"/>
      <c r="ABV15" s="78">
        <f t="shared" si="107"/>
        <v>0</v>
      </c>
      <c r="ABX15" s="31"/>
      <c r="ABY15" s="1933"/>
      <c r="ABZ15" s="22"/>
      <c r="ACA15" s="31"/>
      <c r="ACB15" s="76"/>
      <c r="ACC15" s="78">
        <f t="shared" si="108"/>
        <v>0</v>
      </c>
      <c r="ACE15" s="320"/>
      <c r="ACF15" s="1931"/>
      <c r="ACG15" s="104"/>
      <c r="ACH15" s="424"/>
      <c r="ACI15" s="139"/>
      <c r="ACJ15" s="78">
        <f t="shared" si="109"/>
        <v>0</v>
      </c>
      <c r="ACL15" s="320"/>
      <c r="ACM15" s="1931"/>
      <c r="ACN15" s="104"/>
      <c r="ACO15" s="320"/>
      <c r="ACP15" s="139"/>
      <c r="ACQ15" s="78">
        <f t="shared" si="110"/>
        <v>0</v>
      </c>
      <c r="ACS15" s="49"/>
      <c r="ACT15" s="1931"/>
      <c r="ACU15" s="104"/>
      <c r="ACV15" s="49"/>
      <c r="ACW15" s="139"/>
      <c r="ACX15" s="78">
        <f t="shared" si="1"/>
        <v>0</v>
      </c>
      <c r="ACZ15" s="424"/>
      <c r="ADA15" s="1931"/>
      <c r="ADB15" s="104"/>
      <c r="ADC15" s="424"/>
      <c r="ADD15" s="139"/>
      <c r="ADE15" s="78">
        <f t="shared" si="111"/>
        <v>0</v>
      </c>
      <c r="ADG15" s="424"/>
      <c r="ADH15" s="1931"/>
      <c r="ADI15" s="104"/>
      <c r="ADJ15" s="320"/>
      <c r="ADK15" s="139"/>
      <c r="ADL15" s="78">
        <f t="shared" si="112"/>
        <v>0</v>
      </c>
      <c r="ADN15" s="49"/>
      <c r="ADO15" s="1931"/>
      <c r="ADP15" s="104"/>
      <c r="ADQ15" s="49"/>
      <c r="ADR15" s="139"/>
      <c r="ADS15" s="131">
        <f t="shared" si="113"/>
        <v>0</v>
      </c>
      <c r="ADU15" s="321"/>
      <c r="ADV15" s="1933"/>
      <c r="ADW15" s="104"/>
      <c r="ADX15" s="404"/>
      <c r="ADY15" s="139"/>
      <c r="ADZ15" s="131">
        <f t="shared" si="114"/>
        <v>0</v>
      </c>
      <c r="AEB15" s="424"/>
      <c r="AEC15" s="1931"/>
      <c r="AED15" s="104"/>
      <c r="AEE15" s="49"/>
      <c r="AEF15" s="376"/>
      <c r="AEG15" s="131">
        <f t="shared" si="115"/>
        <v>0</v>
      </c>
      <c r="AEI15" s="424"/>
      <c r="AEJ15" s="1932"/>
      <c r="AEK15" s="349"/>
      <c r="AEL15" s="49"/>
      <c r="AEM15" s="1336"/>
      <c r="AEN15" s="131">
        <f t="shared" si="116"/>
        <v>3380</v>
      </c>
      <c r="AEP15" s="424"/>
      <c r="AEQ15" s="1932"/>
      <c r="AER15" s="389"/>
      <c r="AES15" s="424"/>
      <c r="AET15" s="389"/>
      <c r="AEU15" s="131">
        <f t="shared" si="117"/>
        <v>0</v>
      </c>
      <c r="AEW15" s="31"/>
      <c r="AEX15" s="1931"/>
      <c r="AEY15" s="104"/>
      <c r="AEZ15" s="49"/>
      <c r="AFA15" s="139"/>
      <c r="AFB15" s="78">
        <f t="shared" si="118"/>
        <v>0</v>
      </c>
      <c r="AFD15" s="31"/>
      <c r="AFE15" s="1933"/>
      <c r="AFF15" s="22"/>
      <c r="AFG15" s="31"/>
      <c r="AFH15" s="76"/>
      <c r="AFI15" s="78">
        <f t="shared" si="119"/>
        <v>6523</v>
      </c>
      <c r="AFK15" s="404"/>
      <c r="AFL15" s="1933"/>
      <c r="AFM15" s="22"/>
      <c r="AFN15" s="31"/>
      <c r="AFO15" s="76"/>
      <c r="AFP15" s="78">
        <f t="shared" si="120"/>
        <v>0</v>
      </c>
      <c r="AFR15" s="404"/>
      <c r="AFS15" s="1933"/>
      <c r="AFT15" s="22"/>
      <c r="AFU15" s="31"/>
      <c r="AFV15" s="76"/>
      <c r="AFW15" s="131">
        <f t="shared" si="121"/>
        <v>0</v>
      </c>
      <c r="AFY15" s="31"/>
      <c r="AFZ15" s="1933"/>
      <c r="AGA15" s="22"/>
      <c r="AGB15" s="49"/>
      <c r="AGC15" s="76"/>
      <c r="AGD15" s="131">
        <f t="shared" si="122"/>
        <v>0</v>
      </c>
      <c r="AGF15" s="31"/>
      <c r="AGG15" s="1933"/>
      <c r="AGH15" s="22"/>
      <c r="AGI15" s="31"/>
      <c r="AGJ15" s="76"/>
      <c r="AGK15" s="131">
        <f t="shared" si="123"/>
        <v>0</v>
      </c>
      <c r="AGM15" s="31"/>
      <c r="AGN15" s="1933"/>
      <c r="AGO15" s="777"/>
      <c r="AGP15" s="31"/>
      <c r="AGQ15" s="76"/>
      <c r="AGR15" s="131">
        <f t="shared" si="124"/>
        <v>0</v>
      </c>
      <c r="AGT15" s="31"/>
      <c r="AGU15" s="1933"/>
      <c r="AGV15" s="777"/>
      <c r="AGW15" s="31"/>
      <c r="AGX15" s="76"/>
      <c r="AGY15" s="131">
        <f t="shared" si="125"/>
        <v>0</v>
      </c>
      <c r="AHA15" s="31"/>
      <c r="AHB15" s="1933"/>
      <c r="AHC15" s="777"/>
      <c r="AHD15" s="31"/>
      <c r="AHE15" s="76"/>
      <c r="AHF15" s="131">
        <f t="shared" si="126"/>
        <v>0</v>
      </c>
      <c r="AHH15" s="1933"/>
      <c r="AHI15" s="1931"/>
      <c r="AHJ15" s="104"/>
      <c r="AHK15" s="49"/>
      <c r="AHL15" s="139"/>
      <c r="AHM15" s="131">
        <f t="shared" si="127"/>
        <v>37741</v>
      </c>
      <c r="AHO15" s="1933"/>
      <c r="AHP15" s="1931"/>
      <c r="AHQ15" s="104"/>
      <c r="AHR15" s="49"/>
      <c r="AHS15" s="139"/>
      <c r="AHT15" s="131">
        <f t="shared" si="128"/>
        <v>0</v>
      </c>
      <c r="AHV15" s="1933"/>
      <c r="AHW15" s="1931"/>
      <c r="AHX15" s="104"/>
      <c r="AHY15" s="49"/>
      <c r="AHZ15" s="139"/>
      <c r="AIA15" s="131">
        <f t="shared" si="129"/>
        <v>0</v>
      </c>
      <c r="AIC15" s="424"/>
      <c r="AID15" s="1931"/>
      <c r="AIE15" s="104"/>
      <c r="AIF15" s="49"/>
      <c r="AIG15" s="139"/>
      <c r="AIH15" s="131">
        <f t="shared" si="130"/>
        <v>0</v>
      </c>
      <c r="AIJ15" s="320"/>
      <c r="AIK15" s="1931"/>
      <c r="AIL15" s="104"/>
      <c r="AIM15" s="49"/>
      <c r="AIN15" s="139"/>
      <c r="AIO15" s="78">
        <f t="shared" si="131"/>
        <v>0</v>
      </c>
      <c r="AIQ15" s="404"/>
      <c r="AIR15" s="1933"/>
      <c r="AIS15" s="22"/>
      <c r="AIT15" s="31"/>
      <c r="AIU15" s="76"/>
      <c r="AIV15" s="78">
        <f t="shared" si="132"/>
        <v>0</v>
      </c>
      <c r="AIX15" s="31"/>
      <c r="AIY15" s="1933"/>
      <c r="AIZ15" s="22"/>
      <c r="AJA15" s="31"/>
      <c r="AJB15" s="76"/>
      <c r="AJC15" s="78">
        <f t="shared" si="133"/>
        <v>0</v>
      </c>
      <c r="AJE15" s="49"/>
      <c r="AJF15" s="1931"/>
      <c r="AJG15" s="104"/>
      <c r="AJH15" s="49"/>
      <c r="AJI15" s="139"/>
      <c r="AJJ15" s="131">
        <f t="shared" si="134"/>
        <v>0</v>
      </c>
      <c r="AJL15" s="49"/>
      <c r="AJM15" s="1931"/>
      <c r="AJN15" s="104"/>
      <c r="AJO15" s="49"/>
      <c r="AJP15" s="139"/>
      <c r="AJQ15" s="131">
        <f t="shared" si="135"/>
        <v>0</v>
      </c>
      <c r="AJS15" s="49"/>
      <c r="AJT15" s="1931"/>
      <c r="AJU15" s="104"/>
      <c r="AJV15" s="49"/>
      <c r="AJW15" s="139"/>
      <c r="AJX15" s="131">
        <f t="shared" si="136"/>
        <v>0</v>
      </c>
      <c r="AJY15" s="243"/>
      <c r="AJZ15" s="31"/>
      <c r="AKA15" s="1933"/>
      <c r="AKB15" s="22"/>
      <c r="AKC15" s="31"/>
      <c r="AKD15" s="76"/>
      <c r="AKE15" s="131">
        <f t="shared" si="137"/>
        <v>0</v>
      </c>
      <c r="AKG15" s="31"/>
      <c r="AKH15" s="1933"/>
      <c r="AKI15" s="22"/>
      <c r="AKJ15" s="31"/>
      <c r="AKK15" s="76"/>
      <c r="AKL15" s="131">
        <f t="shared" si="138"/>
        <v>0</v>
      </c>
      <c r="AKN15" s="49"/>
      <c r="AKO15" s="1931"/>
      <c r="AKP15" s="389"/>
      <c r="AKQ15" s="49"/>
      <c r="AKR15" s="389"/>
      <c r="AKS15" s="131">
        <f t="shared" si="139"/>
        <v>0</v>
      </c>
      <c r="AKU15" s="49"/>
      <c r="AKV15" s="1931"/>
      <c r="AKW15" s="104"/>
      <c r="AKX15" s="49"/>
      <c r="AKY15" s="139"/>
      <c r="AKZ15" s="131">
        <f t="shared" si="2"/>
        <v>0</v>
      </c>
      <c r="ALB15" s="31"/>
      <c r="ALC15" s="1933"/>
      <c r="ALD15" s="22"/>
      <c r="ALE15" s="31"/>
      <c r="ALF15" s="76"/>
      <c r="ALG15" s="131">
        <f t="shared" si="140"/>
        <v>0</v>
      </c>
      <c r="ALI15" s="31"/>
      <c r="ALJ15" s="1933"/>
      <c r="ALK15" s="22"/>
      <c r="ALL15" s="31"/>
      <c r="ALM15" s="76"/>
      <c r="ALN15" s="131">
        <f t="shared" si="141"/>
        <v>0</v>
      </c>
      <c r="ALP15" s="31"/>
      <c r="ALQ15" s="1933"/>
      <c r="ALR15" s="22"/>
      <c r="ALS15" s="31"/>
      <c r="ALT15" s="76"/>
      <c r="ALU15" s="131">
        <f t="shared" si="142"/>
        <v>0</v>
      </c>
      <c r="ALW15" s="31"/>
      <c r="ALX15" s="1933"/>
      <c r="ALY15" s="22"/>
      <c r="ALZ15" s="31"/>
      <c r="AMA15" s="76"/>
      <c r="AMB15" s="131">
        <f t="shared" si="143"/>
        <v>0</v>
      </c>
      <c r="AMD15" s="404"/>
      <c r="AME15" s="1933"/>
      <c r="AMF15" s="22"/>
      <c r="AMG15" s="404"/>
      <c r="AMH15" s="76"/>
      <c r="AMI15" s="78">
        <f t="shared" si="144"/>
        <v>0</v>
      </c>
      <c r="AMK15" s="31"/>
      <c r="AML15" s="1933"/>
      <c r="AMM15" s="22"/>
      <c r="AMN15" s="31"/>
      <c r="AMO15" s="76"/>
      <c r="AMP15" s="78">
        <f t="shared" si="145"/>
        <v>0</v>
      </c>
      <c r="AMR15" s="31"/>
      <c r="AMS15" s="1325"/>
      <c r="AMT15" s="139"/>
      <c r="AMU15" s="49"/>
      <c r="AMV15" s="139"/>
      <c r="AMW15" s="131">
        <f t="shared" si="3"/>
        <v>0</v>
      </c>
      <c r="AMY15" s="404"/>
      <c r="AMZ15" s="1933"/>
      <c r="ANA15" s="22"/>
      <c r="ANB15" s="321"/>
      <c r="ANC15" s="76"/>
      <c r="AND15" s="78">
        <f t="shared" si="146"/>
        <v>0</v>
      </c>
      <c r="ANF15" s="321"/>
      <c r="ANG15" s="1933"/>
      <c r="ANH15" s="22"/>
      <c r="ANI15" s="404"/>
      <c r="ANJ15" s="76"/>
      <c r="ANK15" s="78">
        <f t="shared" si="147"/>
        <v>0</v>
      </c>
      <c r="ANM15" s="31"/>
      <c r="ANN15" s="1933"/>
      <c r="ANO15" s="22"/>
      <c r="ANP15" s="31"/>
      <c r="ANQ15" s="76"/>
      <c r="ANR15" s="78">
        <f t="shared" si="148"/>
        <v>0</v>
      </c>
      <c r="ANT15" s="31"/>
      <c r="ANU15" s="1933"/>
      <c r="ANV15" s="22"/>
      <c r="ANW15" s="31"/>
      <c r="ANX15" s="76"/>
      <c r="ANY15" s="78">
        <f t="shared" si="149"/>
        <v>0</v>
      </c>
      <c r="AOA15" s="49"/>
      <c r="AOB15" s="1931"/>
      <c r="AOC15" s="104"/>
      <c r="AOD15" s="49"/>
      <c r="AOE15" s="139"/>
      <c r="AOF15" s="78">
        <f t="shared" si="150"/>
        <v>0</v>
      </c>
      <c r="AOH15" s="321"/>
      <c r="AOI15" s="1933"/>
      <c r="AOJ15" s="104"/>
      <c r="AOK15" s="404"/>
      <c r="AOL15" s="76"/>
      <c r="AOM15" s="131">
        <f t="shared" si="151"/>
        <v>0</v>
      </c>
      <c r="AOO15" s="31"/>
      <c r="AOP15" s="1933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31"/>
      <c r="AOX15" s="104"/>
      <c r="AOY15" s="49"/>
      <c r="AOZ15" s="139"/>
      <c r="APA15" s="78">
        <f t="shared" si="152"/>
        <v>0</v>
      </c>
      <c r="APC15" s="320"/>
      <c r="APD15" s="1931"/>
      <c r="APE15" s="104"/>
      <c r="APF15" s="49"/>
      <c r="APG15" s="139"/>
      <c r="APH15" s="78">
        <f t="shared" si="153"/>
        <v>0</v>
      </c>
      <c r="APJ15" s="321"/>
      <c r="APK15" s="1933"/>
      <c r="APL15" s="22"/>
      <c r="APM15" s="31"/>
      <c r="APN15" s="76"/>
      <c r="APO15" s="78">
        <f t="shared" si="154"/>
        <v>0</v>
      </c>
      <c r="APQ15" s="321"/>
      <c r="APR15" s="1933"/>
      <c r="APS15" s="22"/>
      <c r="APT15" s="31"/>
      <c r="APU15" s="76"/>
      <c r="APV15" s="78">
        <f t="shared" si="155"/>
        <v>0</v>
      </c>
      <c r="APX15" s="424"/>
      <c r="APY15" s="1325"/>
      <c r="APZ15" s="389"/>
      <c r="AQA15" s="424"/>
      <c r="AQB15" s="139"/>
      <c r="AQC15" s="131">
        <f t="shared" si="4"/>
        <v>0</v>
      </c>
      <c r="AQE15" s="31"/>
      <c r="AQF15" s="1325"/>
      <c r="AQG15" s="139"/>
      <c r="AQH15" s="31"/>
      <c r="AQI15" s="139"/>
      <c r="AQJ15" s="131">
        <f t="shared" si="5"/>
        <v>7383.5</v>
      </c>
      <c r="AQL15" s="31"/>
      <c r="AQM15" s="1325"/>
      <c r="AQN15" s="139"/>
      <c r="AQO15" s="31"/>
      <c r="AQP15" s="139"/>
      <c r="AQQ15" s="131">
        <f t="shared" si="6"/>
        <v>0</v>
      </c>
      <c r="AQS15" s="1933"/>
      <c r="AQU15" s="773"/>
      <c r="AQV15" s="49"/>
      <c r="AQW15" s="139"/>
      <c r="AQX15" s="131">
        <f t="shared" si="156"/>
        <v>4518.5</v>
      </c>
      <c r="AQZ15" s="320"/>
      <c r="ARA15" s="1325"/>
      <c r="ARB15" s="139"/>
      <c r="ARC15" s="320"/>
      <c r="ARD15" s="139"/>
      <c r="ARE15" s="78">
        <f t="shared" si="157"/>
        <v>0</v>
      </c>
      <c r="ARG15" s="31"/>
      <c r="ARH15" s="1325"/>
      <c r="ARI15" s="139"/>
      <c r="ARJ15" s="49"/>
      <c r="ARK15" s="139"/>
      <c r="ARL15" s="78">
        <f t="shared" si="158"/>
        <v>0</v>
      </c>
      <c r="ARN15" s="404"/>
      <c r="ARO15" s="1325"/>
      <c r="ARP15" s="139"/>
      <c r="ARQ15" s="424"/>
      <c r="ARR15" s="139"/>
      <c r="ARS15" s="78">
        <f t="shared" si="159"/>
        <v>0</v>
      </c>
      <c r="ARU15" s="424"/>
      <c r="ARV15" s="1325"/>
      <c r="ARW15" s="349"/>
      <c r="ARX15" s="320"/>
      <c r="ARY15" s="349"/>
      <c r="ARZ15" s="78">
        <f t="shared" si="7"/>
        <v>0</v>
      </c>
      <c r="ASB15" s="404"/>
      <c r="ASC15" s="1325"/>
      <c r="ASD15" s="139"/>
      <c r="ASE15" s="257"/>
      <c r="ASF15" s="66"/>
      <c r="ASG15" s="78">
        <f t="shared" si="160"/>
        <v>0</v>
      </c>
      <c r="ASI15" s="404"/>
      <c r="ASJ15" s="1933"/>
      <c r="ASK15" s="104"/>
      <c r="ASL15" s="49"/>
      <c r="ASM15" s="139"/>
      <c r="ASN15" s="131">
        <f t="shared" si="161"/>
        <v>0</v>
      </c>
      <c r="ASP15" s="49"/>
      <c r="ASQ15" s="1931"/>
      <c r="ASR15" s="104"/>
      <c r="ASS15" s="49"/>
      <c r="AST15" s="139"/>
      <c r="ASU15" s="131">
        <f t="shared" si="162"/>
        <v>0</v>
      </c>
      <c r="ASW15" s="31"/>
      <c r="ASX15" s="1933"/>
      <c r="ASY15" s="104"/>
      <c r="ASZ15" s="49"/>
      <c r="ATA15" s="139"/>
      <c r="ATB15" s="131">
        <f t="shared" si="163"/>
        <v>0</v>
      </c>
      <c r="ATD15" s="31"/>
      <c r="ATE15" s="1933"/>
      <c r="ATF15" s="22"/>
      <c r="ATG15" s="31"/>
      <c r="ATH15" s="76"/>
      <c r="ATI15" s="78">
        <f t="shared" si="164"/>
        <v>0</v>
      </c>
      <c r="ATK15" s="31"/>
      <c r="ATL15" s="1933"/>
      <c r="ATM15" s="22"/>
      <c r="ATN15" s="31"/>
      <c r="ATO15" s="76"/>
      <c r="ATP15" s="78">
        <f t="shared" si="165"/>
        <v>0</v>
      </c>
      <c r="ATR15" s="31"/>
      <c r="ATS15" s="1933"/>
      <c r="ATT15" s="22"/>
      <c r="ATU15" s="31"/>
      <c r="ATV15" s="76"/>
      <c r="ATW15" s="78">
        <f t="shared" si="166"/>
        <v>0</v>
      </c>
      <c r="ATY15" s="31"/>
      <c r="ATZ15" s="1933"/>
      <c r="AUA15" s="22"/>
      <c r="AUB15" s="31"/>
      <c r="AUC15" s="76"/>
      <c r="AUD15" s="78">
        <f t="shared" si="167"/>
        <v>0</v>
      </c>
      <c r="AUF15" s="321"/>
      <c r="AUG15" s="1933"/>
      <c r="AUH15" s="22"/>
      <c r="AUI15" s="31"/>
      <c r="AUJ15" s="76"/>
      <c r="AUK15" s="78">
        <f t="shared" si="168"/>
        <v>0</v>
      </c>
      <c r="AUM15" s="49"/>
      <c r="AUN15" s="1325"/>
      <c r="AUO15" s="139"/>
      <c r="AUP15" s="49"/>
      <c r="AUQ15" s="260"/>
      <c r="AUR15" s="131">
        <f t="shared" si="169"/>
        <v>0</v>
      </c>
      <c r="AUT15" s="31"/>
      <c r="AUU15" s="1932"/>
      <c r="AUV15" s="139"/>
      <c r="AUW15" s="31"/>
      <c r="AUX15" s="139"/>
      <c r="AUY15" s="131">
        <f t="shared" si="170"/>
        <v>0</v>
      </c>
      <c r="AVA15" s="31"/>
      <c r="AVB15" s="1325"/>
      <c r="AVC15" s="139"/>
      <c r="AVD15" s="31"/>
      <c r="AVE15" s="139"/>
      <c r="AVF15" s="131">
        <f t="shared" si="171"/>
        <v>0</v>
      </c>
      <c r="AVH15" s="424"/>
      <c r="AVI15" s="1325"/>
      <c r="AVJ15" s="139"/>
      <c r="AVK15" s="49"/>
      <c r="AVL15" s="139"/>
      <c r="AVM15" s="131">
        <f>AVM14+AVJ15-AVL15</f>
        <v>2512.5</v>
      </c>
      <c r="AVO15" s="1345"/>
      <c r="AVP15" s="932"/>
      <c r="AVQ15" s="389"/>
      <c r="AVR15" s="49"/>
      <c r="AVS15" s="389"/>
      <c r="AVT15" s="131">
        <f t="shared" si="173"/>
        <v>0</v>
      </c>
      <c r="AVV15" s="404"/>
      <c r="AVW15" s="1933"/>
      <c r="AVX15" s="1348"/>
      <c r="AVY15" s="31"/>
      <c r="AVZ15" s="1264"/>
      <c r="AWA15" s="78">
        <f t="shared" si="191"/>
        <v>0</v>
      </c>
      <c r="AWC15" s="1933"/>
      <c r="AWD15" s="1933"/>
      <c r="AWE15" s="1348"/>
      <c r="AWF15" s="31"/>
      <c r="AWG15" s="1264"/>
      <c r="AWH15" s="78">
        <f t="shared" si="192"/>
        <v>0</v>
      </c>
      <c r="AWJ15" s="1933"/>
      <c r="AWK15" s="1933"/>
      <c r="AWL15" s="22"/>
      <c r="AWM15" s="31"/>
      <c r="AWN15" s="76"/>
      <c r="AWO15" s="78">
        <f t="shared" si="193"/>
        <v>0</v>
      </c>
      <c r="AWQ15" s="320"/>
      <c r="AWR15" s="1931"/>
      <c r="AWS15" s="104"/>
      <c r="AWT15" s="49"/>
      <c r="AWU15" s="139"/>
      <c r="AWV15" s="131">
        <f t="shared" si="194"/>
        <v>0</v>
      </c>
      <c r="AWW15" s="243"/>
      <c r="AWX15" s="424"/>
      <c r="AWY15" s="1931"/>
      <c r="AWZ15" s="104"/>
      <c r="AXA15" s="49"/>
      <c r="AXB15" s="139"/>
      <c r="AXC15" s="131">
        <f t="shared" si="174"/>
        <v>30000</v>
      </c>
      <c r="AXE15" s="31"/>
      <c r="AXF15" s="1933"/>
      <c r="AXG15" s="22"/>
      <c r="AXH15" s="384"/>
      <c r="AXI15" s="76"/>
      <c r="AXJ15" s="78">
        <f t="shared" si="175"/>
        <v>0</v>
      </c>
      <c r="AXL15" s="31"/>
      <c r="AXM15" s="1933"/>
      <c r="AXN15" s="22"/>
      <c r="AXO15" s="31"/>
      <c r="AXP15" s="76"/>
      <c r="AXQ15" s="78">
        <f t="shared" si="176"/>
        <v>0</v>
      </c>
      <c r="AXS15" s="31"/>
      <c r="AXT15" s="1933"/>
      <c r="AXU15" s="22"/>
      <c r="AXV15" s="31"/>
      <c r="AXW15" s="76"/>
      <c r="AXX15" s="78">
        <f t="shared" si="177"/>
        <v>0</v>
      </c>
      <c r="AXZ15" s="31"/>
      <c r="AYA15" s="1933"/>
      <c r="AYB15" s="22"/>
      <c r="AYC15" s="31"/>
      <c r="AYD15" s="76"/>
      <c r="AYE15" s="78">
        <f t="shared" si="178"/>
        <v>0</v>
      </c>
      <c r="AYG15" s="404"/>
      <c r="AYH15" s="1933"/>
      <c r="AYI15" s="22"/>
      <c r="AYJ15" s="31"/>
      <c r="AYK15" s="76"/>
      <c r="AYL15" s="78">
        <f t="shared" si="179"/>
        <v>0</v>
      </c>
      <c r="AYN15" s="404"/>
      <c r="AYO15" s="1933"/>
      <c r="AYP15" s="22"/>
      <c r="AYQ15" s="31"/>
      <c r="AYR15" s="76"/>
      <c r="AYS15" s="78">
        <f t="shared" si="180"/>
        <v>0</v>
      </c>
      <c r="AYU15" s="424"/>
      <c r="AYV15" s="1931"/>
      <c r="AYW15" s="104"/>
      <c r="AYX15" s="424"/>
      <c r="AYY15" s="139"/>
      <c r="AYZ15" s="78">
        <f t="shared" si="181"/>
        <v>0</v>
      </c>
      <c r="AZB15" s="31"/>
      <c r="AZC15" s="1933"/>
      <c r="AZD15" s="22"/>
      <c r="AZE15" s="31"/>
      <c r="AZF15" s="76"/>
      <c r="AZG15" s="78">
        <f t="shared" si="182"/>
        <v>0</v>
      </c>
      <c r="AZI15" s="424"/>
      <c r="AZJ15" s="1931"/>
      <c r="AZK15" s="104"/>
      <c r="AZL15" s="424"/>
      <c r="AZM15" s="139"/>
      <c r="AZN15" s="131">
        <f t="shared" si="183"/>
        <v>0</v>
      </c>
      <c r="AZP15" s="424"/>
      <c r="AZQ15" s="1931"/>
      <c r="AZR15" s="104"/>
      <c r="AZS15" s="424"/>
      <c r="AZT15" s="139"/>
      <c r="AZU15" s="131">
        <f t="shared" si="184"/>
        <v>0</v>
      </c>
      <c r="AZV15" s="243"/>
      <c r="AZW15" s="31"/>
      <c r="AZX15" s="1933"/>
      <c r="AZY15" s="22"/>
      <c r="AZZ15" s="31"/>
      <c r="BAA15" s="76"/>
      <c r="BAB15" s="78">
        <f t="shared" si="185"/>
        <v>0</v>
      </c>
      <c r="BAD15" s="31"/>
      <c r="BAE15" s="1933"/>
      <c r="BAF15" s="22"/>
      <c r="BAG15" s="31"/>
      <c r="BAH15" s="76"/>
      <c r="BAI15" s="78">
        <f t="shared" si="186"/>
        <v>0</v>
      </c>
      <c r="BAK15" s="1933"/>
      <c r="BAL15" s="1933"/>
      <c r="BAM15" s="22"/>
      <c r="BAN15" s="31"/>
      <c r="BAO15" s="76"/>
      <c r="BAP15" s="78">
        <f t="shared" si="187"/>
        <v>0</v>
      </c>
      <c r="BAR15" s="49"/>
      <c r="BAS15" s="1931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3"/>
      <c r="C16" s="1895">
        <v>100000</v>
      </c>
      <c r="D16" s="31"/>
      <c r="E16" s="139"/>
      <c r="F16" s="131">
        <f t="shared" si="8"/>
        <v>1050000</v>
      </c>
      <c r="H16" s="404"/>
      <c r="I16" s="1933"/>
      <c r="J16" s="699"/>
      <c r="K16" s="31"/>
      <c r="L16" s="139"/>
      <c r="M16" s="131">
        <f t="shared" si="9"/>
        <v>20000</v>
      </c>
      <c r="O16" s="424"/>
      <c r="P16" s="1931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31"/>
      <c r="X16" s="104"/>
      <c r="Y16" s="49"/>
      <c r="Z16" s="139"/>
      <c r="AA16" s="131">
        <f t="shared" si="10"/>
        <v>1000</v>
      </c>
      <c r="AC16" s="49"/>
      <c r="AD16" s="1931"/>
      <c r="AE16" s="104"/>
      <c r="AF16" s="49"/>
      <c r="AG16" s="139"/>
      <c r="AH16" s="131">
        <f t="shared" si="11"/>
        <v>-100000</v>
      </c>
      <c r="AJ16" s="424">
        <v>41858</v>
      </c>
      <c r="AK16" s="1931" t="s">
        <v>2284</v>
      </c>
      <c r="AL16" s="104">
        <v>10000</v>
      </c>
      <c r="AM16" s="49" t="s">
        <v>2288</v>
      </c>
      <c r="AN16" s="139"/>
      <c r="AO16" s="131">
        <f t="shared" si="12"/>
        <v>10000</v>
      </c>
      <c r="AQ16" s="49"/>
      <c r="AR16" s="1931"/>
      <c r="AS16" s="104"/>
      <c r="AT16" s="49"/>
      <c r="AU16" s="139"/>
      <c r="AV16" s="131">
        <f t="shared" si="13"/>
        <v>0</v>
      </c>
      <c r="AX16" s="31"/>
      <c r="AY16" s="1933"/>
      <c r="AZ16" s="22"/>
      <c r="BA16" s="31"/>
      <c r="BB16" s="76"/>
      <c r="BC16" s="131">
        <f t="shared" si="14"/>
        <v>0</v>
      </c>
      <c r="BE16" s="31"/>
      <c r="BF16" s="1933"/>
      <c r="BG16" s="22"/>
      <c r="BH16" s="31"/>
      <c r="BI16" s="76"/>
      <c r="BJ16" s="131">
        <f t="shared" si="15"/>
        <v>0</v>
      </c>
      <c r="BL16" s="49"/>
      <c r="BM16" s="1931"/>
      <c r="BN16" s="104"/>
      <c r="BO16" s="49"/>
      <c r="BP16" s="139"/>
      <c r="BQ16" s="131">
        <f t="shared" si="16"/>
        <v>0</v>
      </c>
      <c r="BS16" s="31"/>
      <c r="BT16" s="1325"/>
      <c r="BU16" s="139"/>
      <c r="BV16" s="31"/>
      <c r="BW16" s="139"/>
      <c r="BX16" s="78">
        <f t="shared" si="17"/>
        <v>0</v>
      </c>
      <c r="BZ16" s="31"/>
      <c r="CA16" s="31"/>
      <c r="CB16" s="1325"/>
      <c r="CC16" s="139"/>
      <c r="CD16" s="31"/>
      <c r="CE16" s="139"/>
      <c r="CF16" s="78">
        <f t="shared" si="18"/>
        <v>0</v>
      </c>
      <c r="CH16" s="424"/>
      <c r="CI16" s="1931"/>
      <c r="CJ16" s="104"/>
      <c r="CK16" s="378"/>
      <c r="CL16" s="699">
        <v>284482.56</v>
      </c>
      <c r="CM16" s="131">
        <f t="shared" si="19"/>
        <v>0</v>
      </c>
      <c r="CO16" s="31"/>
      <c r="CP16" s="1933"/>
      <c r="CQ16" s="22"/>
      <c r="CR16" s="377"/>
      <c r="CS16" s="139"/>
      <c r="CT16" s="131">
        <f t="shared" si="20"/>
        <v>0</v>
      </c>
      <c r="CV16" s="320"/>
      <c r="CW16" s="1325"/>
      <c r="CX16" s="389"/>
      <c r="CY16" s="378"/>
      <c r="CZ16" s="260"/>
      <c r="DA16" s="131">
        <f t="shared" si="190"/>
        <v>0</v>
      </c>
      <c r="DC16" s="31"/>
      <c r="DD16" s="1933"/>
      <c r="DE16" s="22"/>
      <c r="DF16" s="31"/>
      <c r="DG16" s="76"/>
      <c r="DH16" s="78">
        <f t="shared" si="21"/>
        <v>0</v>
      </c>
      <c r="DJ16" s="49"/>
      <c r="DK16" s="346"/>
      <c r="DL16" s="1325"/>
      <c r="DM16" s="139"/>
      <c r="DN16" s="49"/>
      <c r="DO16" s="139"/>
      <c r="DP16" s="78">
        <f t="shared" si="22"/>
        <v>0</v>
      </c>
      <c r="DR16" s="404"/>
      <c r="DS16" s="1933"/>
      <c r="DT16" s="22"/>
      <c r="DU16" s="672"/>
      <c r="DV16" s="76"/>
      <c r="DW16" s="78">
        <f t="shared" si="23"/>
        <v>0</v>
      </c>
      <c r="DY16" s="1933"/>
      <c r="DZ16" s="1933"/>
      <c r="EA16" s="22"/>
      <c r="EB16" s="31"/>
      <c r="EC16" s="76"/>
      <c r="ED16" s="78">
        <f t="shared" si="24"/>
        <v>0</v>
      </c>
      <c r="EF16" s="404"/>
      <c r="EG16" s="1933"/>
      <c r="EH16" s="22"/>
      <c r="EI16" s="31"/>
      <c r="EJ16" s="76"/>
      <c r="EK16" s="78">
        <f t="shared" si="25"/>
        <v>10936</v>
      </c>
      <c r="EM16" s="31"/>
      <c r="EN16" s="1933"/>
      <c r="EO16" s="22"/>
      <c r="EP16" s="31"/>
      <c r="EQ16" s="76"/>
      <c r="ER16" s="131">
        <f t="shared" si="26"/>
        <v>0</v>
      </c>
      <c r="ET16" s="321"/>
      <c r="EU16" s="1933"/>
      <c r="EV16" s="22"/>
      <c r="EW16" s="307"/>
      <c r="EX16" s="139"/>
      <c r="EY16" s="78">
        <f t="shared" si="27"/>
        <v>0</v>
      </c>
      <c r="FA16" s="320"/>
      <c r="FB16" s="1931"/>
      <c r="FC16" s="104"/>
      <c r="FD16" s="49"/>
      <c r="FE16" s="139"/>
      <c r="FF16" s="78">
        <f t="shared" si="28"/>
        <v>0</v>
      </c>
      <c r="FH16" s="786"/>
      <c r="FI16" s="1933"/>
      <c r="FJ16" s="22"/>
      <c r="FK16" s="49"/>
      <c r="FL16" s="76"/>
      <c r="FM16" s="78">
        <f t="shared" si="29"/>
        <v>0</v>
      </c>
      <c r="FO16" s="786"/>
      <c r="FP16" s="1933"/>
      <c r="FQ16" s="22"/>
      <c r="FR16" s="49"/>
      <c r="FS16" s="76"/>
      <c r="FT16" s="78">
        <f t="shared" si="30"/>
        <v>0</v>
      </c>
      <c r="FV16" s="404">
        <v>39709</v>
      </c>
      <c r="FW16" s="1933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3"/>
      <c r="GE16" s="22"/>
      <c r="GF16" s="31"/>
      <c r="GG16" s="76"/>
      <c r="GH16" s="78">
        <f t="shared" si="32"/>
        <v>0</v>
      </c>
      <c r="GJ16" s="31"/>
      <c r="GK16" s="1933"/>
      <c r="GL16" s="22"/>
      <c r="GM16" s="31"/>
      <c r="GN16" s="76"/>
      <c r="GO16" s="78">
        <f t="shared" si="33"/>
        <v>0</v>
      </c>
      <c r="GQ16" s="31"/>
      <c r="GR16" s="1933"/>
      <c r="GS16" s="22"/>
      <c r="GT16" s="31"/>
      <c r="GU16" s="76"/>
      <c r="GV16" s="78">
        <f t="shared" si="34"/>
        <v>0</v>
      </c>
      <c r="GX16" s="31"/>
      <c r="GY16" s="1933"/>
      <c r="GZ16" s="22"/>
      <c r="HA16" s="31"/>
      <c r="HB16" s="76"/>
      <c r="HC16" s="78">
        <f t="shared" si="35"/>
        <v>0</v>
      </c>
      <c r="HE16" s="1933"/>
      <c r="HF16" s="1933"/>
      <c r="HG16" s="22"/>
      <c r="HH16" s="31"/>
      <c r="HI16" s="76"/>
      <c r="HJ16" s="78">
        <f t="shared" si="36"/>
        <v>0</v>
      </c>
      <c r="HL16" s="31"/>
      <c r="HM16" s="1933"/>
      <c r="HN16" s="22"/>
      <c r="HO16" s="49"/>
      <c r="HP16" s="76"/>
      <c r="HQ16" s="131">
        <f t="shared" si="37"/>
        <v>0</v>
      </c>
      <c r="HS16" s="31"/>
      <c r="HT16" s="1933"/>
      <c r="HU16" s="22"/>
      <c r="HV16" s="49"/>
      <c r="HW16" s="76"/>
      <c r="HX16" s="131">
        <f t="shared" si="38"/>
        <v>0</v>
      </c>
      <c r="HZ16" s="404"/>
      <c r="IA16" s="1325"/>
      <c r="IB16" s="22"/>
      <c r="IC16" s="31"/>
      <c r="ID16" s="76"/>
      <c r="IE16" s="131">
        <f t="shared" si="39"/>
        <v>476</v>
      </c>
      <c r="IG16" s="31"/>
      <c r="IH16" s="1933"/>
      <c r="II16" s="22"/>
      <c r="IJ16" s="49"/>
      <c r="IK16" s="76"/>
      <c r="IL16" s="78">
        <f t="shared" si="40"/>
        <v>0</v>
      </c>
      <c r="IN16" s="31"/>
      <c r="IO16" s="1933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3"/>
      <c r="JD16" s="22"/>
      <c r="JE16" s="31"/>
      <c r="JF16" s="76"/>
      <c r="JG16" s="78">
        <f t="shared" si="43"/>
        <v>0</v>
      </c>
      <c r="JI16" s="31"/>
      <c r="JJ16" s="1933"/>
      <c r="JK16" s="22"/>
      <c r="JL16" s="31"/>
      <c r="JM16" s="76"/>
      <c r="JN16" s="78">
        <f t="shared" si="197"/>
        <v>0</v>
      </c>
      <c r="JP16" s="1933"/>
      <c r="JQ16" s="1933"/>
      <c r="JR16" s="22"/>
      <c r="JS16" s="31"/>
      <c r="JT16" s="76"/>
      <c r="JU16" s="78">
        <f t="shared" si="44"/>
        <v>0</v>
      </c>
      <c r="JW16" s="49"/>
      <c r="JX16" s="1931"/>
      <c r="JY16" s="104"/>
      <c r="JZ16" s="307"/>
      <c r="KA16" s="139"/>
      <c r="KB16" s="131">
        <f t="shared" si="45"/>
        <v>0</v>
      </c>
      <c r="KD16" s="49"/>
      <c r="KE16" s="1931"/>
      <c r="KF16" s="104"/>
      <c r="KG16" s="307"/>
      <c r="KH16" s="139"/>
      <c r="KI16" s="131">
        <f t="shared" si="46"/>
        <v>0</v>
      </c>
      <c r="KJ16" s="243"/>
      <c r="KK16" s="49"/>
      <c r="KL16" s="1931"/>
      <c r="KM16" s="104"/>
      <c r="KN16" s="307"/>
      <c r="KO16" s="139"/>
      <c r="KP16" s="131">
        <f t="shared" si="47"/>
        <v>0</v>
      </c>
      <c r="KQ16" s="243"/>
      <c r="KR16" s="404"/>
      <c r="KS16" s="1933"/>
      <c r="KT16" s="22"/>
      <c r="KU16" s="31"/>
      <c r="KV16" s="139"/>
      <c r="KW16" s="131">
        <f t="shared" si="48"/>
        <v>0</v>
      </c>
      <c r="KX16" s="859"/>
      <c r="KY16" s="31"/>
      <c r="KZ16" s="1932"/>
      <c r="LA16" s="139"/>
      <c r="LB16" s="31"/>
      <c r="LC16" s="139"/>
      <c r="LD16" s="131">
        <f t="shared" si="49"/>
        <v>0</v>
      </c>
      <c r="LF16" s="31"/>
      <c r="LG16" s="1933"/>
      <c r="LH16" s="104"/>
      <c r="LI16" s="49"/>
      <c r="LJ16" s="139"/>
      <c r="LK16" s="131">
        <f t="shared" si="50"/>
        <v>0</v>
      </c>
      <c r="LM16" s="404"/>
      <c r="LN16" s="1325"/>
      <c r="LO16" s="139"/>
      <c r="LP16" s="49"/>
      <c r="LQ16" s="76"/>
      <c r="LR16" s="131">
        <f t="shared" si="0"/>
        <v>0</v>
      </c>
      <c r="LT16" s="424"/>
      <c r="LU16" s="1931"/>
      <c r="LV16" s="693"/>
      <c r="LW16" s="49"/>
      <c r="LX16" s="349"/>
      <c r="LY16" s="131">
        <f t="shared" si="51"/>
        <v>0</v>
      </c>
      <c r="MA16" s="424"/>
      <c r="MB16" s="1931"/>
      <c r="MC16" s="104"/>
      <c r="MD16" s="49"/>
      <c r="ME16" s="139"/>
      <c r="MF16" s="131">
        <f t="shared" si="52"/>
        <v>0</v>
      </c>
      <c r="MH16" s="424"/>
      <c r="MI16" s="1931"/>
      <c r="MJ16" s="693"/>
      <c r="MK16" s="49"/>
      <c r="ML16" s="139"/>
      <c r="MM16" s="131">
        <f t="shared" si="53"/>
        <v>0</v>
      </c>
      <c r="MO16" s="49"/>
      <c r="MP16" s="1931"/>
      <c r="MQ16" s="104"/>
      <c r="MR16" s="49"/>
      <c r="MS16" s="139"/>
      <c r="MT16" s="131">
        <f t="shared" si="54"/>
        <v>0</v>
      </c>
      <c r="MV16" s="31"/>
      <c r="MW16" s="1933"/>
      <c r="MX16" s="104"/>
      <c r="MY16" s="454"/>
      <c r="MZ16" s="22"/>
      <c r="NA16" s="131">
        <f t="shared" si="198"/>
        <v>20586.5</v>
      </c>
      <c r="NC16" s="31"/>
      <c r="ND16" s="1933"/>
      <c r="NE16" s="104"/>
      <c r="NF16" s="454"/>
      <c r="NG16" s="22"/>
      <c r="NH16" s="131">
        <f t="shared" si="55"/>
        <v>0</v>
      </c>
      <c r="NJ16" s="31"/>
      <c r="NK16" s="1933"/>
      <c r="NL16" s="699"/>
      <c r="NM16" s="49"/>
      <c r="NN16" s="139"/>
      <c r="NO16" s="131">
        <f t="shared" si="56"/>
        <v>0</v>
      </c>
      <c r="NQ16" s="424"/>
      <c r="NR16" s="1325"/>
      <c r="NS16" s="389"/>
      <c r="NT16" s="424"/>
      <c r="NU16" s="139"/>
      <c r="NV16" s="131">
        <f t="shared" si="57"/>
        <v>0</v>
      </c>
      <c r="NX16" s="49"/>
      <c r="NY16" s="1931"/>
      <c r="NZ16" s="104"/>
      <c r="OA16" s="49"/>
      <c r="OB16" s="139"/>
      <c r="OC16" s="78">
        <f t="shared" si="58"/>
        <v>0</v>
      </c>
      <c r="OE16" s="49"/>
      <c r="OF16" s="1931"/>
      <c r="OG16" s="104"/>
      <c r="OH16" s="49"/>
      <c r="OI16" s="139"/>
      <c r="OJ16" s="78">
        <f t="shared" si="59"/>
        <v>0</v>
      </c>
      <c r="OL16" s="49"/>
      <c r="OM16" s="1931"/>
      <c r="ON16" s="104"/>
      <c r="OO16" s="49"/>
      <c r="OP16" s="139"/>
      <c r="OQ16" s="78">
        <f t="shared" si="60"/>
        <v>0</v>
      </c>
      <c r="OS16" s="49"/>
      <c r="OT16" s="1931"/>
      <c r="OU16" s="104"/>
      <c r="OV16" s="49"/>
      <c r="OW16" s="139"/>
      <c r="OX16" s="78">
        <f t="shared" si="61"/>
        <v>0</v>
      </c>
      <c r="OZ16" s="49"/>
      <c r="PA16" s="1931"/>
      <c r="PB16" s="104"/>
      <c r="PC16" s="49"/>
      <c r="PD16" s="139"/>
      <c r="PE16" s="78">
        <f t="shared" si="62"/>
        <v>0</v>
      </c>
      <c r="PG16" s="49"/>
      <c r="PH16" s="1931"/>
      <c r="PI16" s="104"/>
      <c r="PJ16" s="49"/>
      <c r="PK16" s="139"/>
      <c r="PL16" s="78">
        <f t="shared" si="63"/>
        <v>0</v>
      </c>
      <c r="PN16" s="49"/>
      <c r="PO16" s="1931"/>
      <c r="PP16" s="104"/>
      <c r="PQ16" s="49"/>
      <c r="PR16" s="139"/>
      <c r="PS16" s="78">
        <f t="shared" si="64"/>
        <v>0</v>
      </c>
      <c r="PU16" s="31"/>
      <c r="PV16" s="1933"/>
      <c r="PW16" s="22"/>
      <c r="PX16" s="31"/>
      <c r="PY16" s="76"/>
      <c r="PZ16" s="78">
        <f t="shared" si="65"/>
        <v>32916</v>
      </c>
      <c r="QB16" s="1933"/>
      <c r="QC16" s="1933"/>
      <c r="QD16" s="22"/>
      <c r="QE16" s="31"/>
      <c r="QF16" s="76"/>
      <c r="QG16" s="78">
        <f t="shared" si="66"/>
        <v>0</v>
      </c>
      <c r="QI16" s="404"/>
      <c r="QJ16" s="1933"/>
      <c r="QK16" s="22"/>
      <c r="QL16" s="31"/>
      <c r="QM16" s="76"/>
      <c r="QN16" s="78">
        <f t="shared" si="67"/>
        <v>0</v>
      </c>
      <c r="QP16" s="404"/>
      <c r="QQ16" s="1933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2"/>
      <c r="QY16" s="699"/>
      <c r="QZ16" s="31"/>
      <c r="RA16" s="139"/>
      <c r="RB16" s="131">
        <f t="shared" si="69"/>
        <v>0</v>
      </c>
      <c r="RD16" s="49"/>
      <c r="RE16" s="1931"/>
      <c r="RF16" s="139"/>
      <c r="RG16" s="49"/>
      <c r="RH16" s="139"/>
      <c r="RI16" s="131">
        <f t="shared" si="70"/>
        <v>0</v>
      </c>
      <c r="RK16" s="49"/>
      <c r="RL16" s="1931"/>
      <c r="RM16" s="139"/>
      <c r="RN16" s="49"/>
      <c r="RO16" s="139"/>
      <c r="RP16" s="131">
        <f t="shared" si="71"/>
        <v>0</v>
      </c>
      <c r="RR16" s="49"/>
      <c r="RS16" s="1932"/>
      <c r="RT16" s="139"/>
      <c r="RU16" s="344"/>
      <c r="RV16" s="139"/>
      <c r="RW16" s="131">
        <f t="shared" si="72"/>
        <v>11123</v>
      </c>
      <c r="RY16" s="31"/>
      <c r="RZ16" s="1933"/>
      <c r="SA16" s="22"/>
      <c r="SB16" s="31"/>
      <c r="SC16" s="76"/>
      <c r="SD16" s="78">
        <f t="shared" si="195"/>
        <v>23250</v>
      </c>
      <c r="SF16" s="31"/>
      <c r="SG16" s="1933"/>
      <c r="SH16" s="777"/>
      <c r="SI16" s="31"/>
      <c r="SJ16" s="76"/>
      <c r="SK16" s="78">
        <f t="shared" si="196"/>
        <v>0</v>
      </c>
      <c r="SM16" s="404"/>
      <c r="SN16" s="1933"/>
      <c r="SO16" s="777"/>
      <c r="SP16" s="31"/>
      <c r="SQ16" s="76"/>
      <c r="SR16" s="78">
        <f t="shared" si="73"/>
        <v>0</v>
      </c>
      <c r="ST16" s="31"/>
      <c r="SU16" s="1933"/>
      <c r="SV16" s="777"/>
      <c r="SW16" s="31"/>
      <c r="SX16" s="76"/>
      <c r="SY16" s="78">
        <f t="shared" si="74"/>
        <v>0</v>
      </c>
      <c r="TA16" s="424"/>
      <c r="TB16" s="1931"/>
      <c r="TC16" s="260"/>
      <c r="TD16" s="49"/>
      <c r="TE16" s="139"/>
      <c r="TF16" s="78">
        <f t="shared" si="75"/>
        <v>0</v>
      </c>
      <c r="TH16" s="49"/>
      <c r="TI16" s="1931"/>
      <c r="TJ16" s="104"/>
      <c r="TK16" s="49"/>
      <c r="TL16" s="139"/>
      <c r="TM16" s="131">
        <f t="shared" si="76"/>
        <v>20668.5</v>
      </c>
      <c r="TO16" s="439"/>
      <c r="TP16" s="1931"/>
      <c r="TQ16" s="104"/>
      <c r="TR16" s="49"/>
      <c r="TS16" s="349"/>
      <c r="TT16" s="131">
        <f t="shared" si="77"/>
        <v>0</v>
      </c>
      <c r="TV16" s="424"/>
      <c r="TW16" s="1931"/>
      <c r="TX16" s="104"/>
      <c r="TY16" s="49"/>
      <c r="TZ16" s="349"/>
      <c r="UA16" s="131">
        <f t="shared" si="78"/>
        <v>0</v>
      </c>
      <c r="UC16" s="404"/>
      <c r="UD16" s="1933"/>
      <c r="UE16" s="22"/>
      <c r="UF16" s="31"/>
      <c r="UG16" s="76"/>
      <c r="UH16" s="78">
        <f t="shared" si="79"/>
        <v>0</v>
      </c>
      <c r="UJ16" s="404"/>
      <c r="UK16" s="1933"/>
      <c r="UL16" s="22"/>
      <c r="UM16" s="31"/>
      <c r="UN16" s="76"/>
      <c r="UO16" s="78">
        <f t="shared" si="80"/>
        <v>0</v>
      </c>
      <c r="UQ16" s="404"/>
      <c r="UR16" s="1933"/>
      <c r="US16" s="22"/>
      <c r="UT16" s="31"/>
      <c r="UU16" s="76"/>
      <c r="UV16" s="78">
        <f t="shared" si="81"/>
        <v>0</v>
      </c>
      <c r="UX16" s="404"/>
      <c r="UY16" s="1933"/>
      <c r="UZ16" s="22"/>
      <c r="VA16" s="31"/>
      <c r="VB16" s="76"/>
      <c r="VC16" s="78">
        <f t="shared" si="82"/>
        <v>201</v>
      </c>
      <c r="VE16" s="479"/>
      <c r="VF16" s="1933"/>
      <c r="VG16" s="22"/>
      <c r="VH16" s="31"/>
      <c r="VI16" s="76"/>
      <c r="VJ16" s="131">
        <f t="shared" si="83"/>
        <v>18313</v>
      </c>
      <c r="VL16" s="49"/>
      <c r="VM16" s="1931"/>
      <c r="VN16" s="104"/>
      <c r="VO16" s="49"/>
      <c r="VP16" s="139"/>
      <c r="VQ16" s="78">
        <f t="shared" si="84"/>
        <v>0</v>
      </c>
      <c r="VS16" s="1933"/>
      <c r="VT16" s="1933"/>
      <c r="VU16" s="22"/>
      <c r="VV16" s="786"/>
      <c r="VW16" s="76"/>
      <c r="VX16" s="78">
        <f t="shared" si="85"/>
        <v>0</v>
      </c>
      <c r="VZ16" s="404"/>
      <c r="WA16" s="1933"/>
      <c r="WB16" s="22"/>
      <c r="WC16" s="31"/>
      <c r="WD16" s="76"/>
      <c r="WE16" s="78">
        <f t="shared" si="86"/>
        <v>274.5</v>
      </c>
      <c r="WG16" s="31"/>
      <c r="WH16" s="1933"/>
      <c r="WI16" s="22"/>
      <c r="WJ16" s="31"/>
      <c r="WK16" s="76"/>
      <c r="WL16" s="78">
        <f t="shared" si="87"/>
        <v>0</v>
      </c>
      <c r="WN16" s="31"/>
      <c r="WO16" s="1933"/>
      <c r="WP16" s="22"/>
      <c r="WQ16" s="31"/>
      <c r="WR16" s="76"/>
      <c r="WS16" s="78">
        <f t="shared" si="88"/>
        <v>0</v>
      </c>
      <c r="WU16" s="31"/>
      <c r="WV16" s="1933"/>
      <c r="WW16" s="22"/>
      <c r="WX16" s="31"/>
      <c r="WY16" s="76"/>
      <c r="WZ16" s="78">
        <f t="shared" si="89"/>
        <v>0</v>
      </c>
      <c r="XB16" s="49"/>
      <c r="XC16" s="1931"/>
      <c r="XD16" s="104"/>
      <c r="XE16" s="49"/>
      <c r="XF16" s="139"/>
      <c r="XG16" s="131">
        <f t="shared" si="90"/>
        <v>0</v>
      </c>
      <c r="XH16" s="243"/>
      <c r="XI16" s="31"/>
      <c r="XJ16" s="1933"/>
      <c r="XK16" s="22"/>
      <c r="XL16" s="31"/>
      <c r="XM16" s="76"/>
      <c r="XN16" s="78">
        <f t="shared" si="91"/>
        <v>0</v>
      </c>
      <c r="XP16" s="404"/>
      <c r="XQ16" s="1933"/>
      <c r="XR16" s="22"/>
      <c r="XS16" s="31"/>
      <c r="XT16" s="76"/>
      <c r="XU16" s="78">
        <f t="shared" si="92"/>
        <v>0</v>
      </c>
      <c r="XW16" s="31"/>
      <c r="XX16" s="1933"/>
      <c r="XY16" s="22"/>
      <c r="XZ16" s="31"/>
      <c r="YA16" s="76"/>
      <c r="YB16" s="131">
        <f t="shared" si="93"/>
        <v>0</v>
      </c>
      <c r="YD16" s="31"/>
      <c r="YE16" s="1933"/>
      <c r="YF16" s="22"/>
      <c r="YG16" s="31"/>
      <c r="YH16" s="76"/>
      <c r="YI16" s="131">
        <f t="shared" si="94"/>
        <v>0</v>
      </c>
      <c r="YK16" s="31"/>
      <c r="YL16" s="1933"/>
      <c r="YM16" s="22"/>
      <c r="YN16" s="31"/>
      <c r="YO16" s="76"/>
      <c r="YP16" s="131">
        <f t="shared" si="95"/>
        <v>0</v>
      </c>
      <c r="YR16" s="31"/>
      <c r="YS16" s="1933"/>
      <c r="YT16" s="22"/>
      <c r="YU16" s="31"/>
      <c r="YV16" s="76"/>
      <c r="YW16" s="131">
        <f t="shared" si="96"/>
        <v>0</v>
      </c>
      <c r="YY16" s="31"/>
      <c r="YZ16" s="1933"/>
      <c r="ZA16" s="22"/>
      <c r="ZB16" s="31"/>
      <c r="ZC16" s="76"/>
      <c r="ZD16" s="131">
        <f t="shared" si="97"/>
        <v>0</v>
      </c>
      <c r="ZF16" s="49"/>
      <c r="ZG16" s="1931"/>
      <c r="ZH16" s="104"/>
      <c r="ZI16" s="49"/>
      <c r="ZJ16" s="139"/>
      <c r="ZK16" s="131">
        <f t="shared" si="98"/>
        <v>0</v>
      </c>
      <c r="ZM16" s="31"/>
      <c r="ZN16" s="1933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3"/>
      <c r="AAP16" s="1933"/>
      <c r="AAQ16" s="22"/>
      <c r="AAR16" s="31"/>
      <c r="AAS16" s="76"/>
      <c r="AAT16" s="78">
        <f t="shared" si="103"/>
        <v>0</v>
      </c>
      <c r="AAV16" s="404"/>
      <c r="AAW16" s="1933"/>
      <c r="AAX16" s="22"/>
      <c r="AAY16" s="31"/>
      <c r="AAZ16" s="76"/>
      <c r="ABA16" s="78">
        <f t="shared" si="104"/>
        <v>0</v>
      </c>
      <c r="ABC16" s="424"/>
      <c r="ABD16" s="1931"/>
      <c r="ABE16" s="104"/>
      <c r="ABF16" s="320"/>
      <c r="ABG16" s="139"/>
      <c r="ABH16" s="131">
        <f t="shared" si="105"/>
        <v>0</v>
      </c>
      <c r="ABJ16" s="49"/>
      <c r="ABK16" s="1931"/>
      <c r="ABL16" s="104"/>
      <c r="ABM16" s="49"/>
      <c r="ABN16" s="139"/>
      <c r="ABO16" s="131">
        <f t="shared" si="106"/>
        <v>0</v>
      </c>
      <c r="ABQ16" s="31"/>
      <c r="ABR16" s="1933"/>
      <c r="ABS16" s="22"/>
      <c r="ABT16" s="31"/>
      <c r="ABU16" s="76"/>
      <c r="ABV16" s="78">
        <f t="shared" si="107"/>
        <v>0</v>
      </c>
      <c r="ABX16" s="31"/>
      <c r="ABY16" s="1933"/>
      <c r="ABZ16" s="22"/>
      <c r="ACA16" s="31"/>
      <c r="ACB16" s="76"/>
      <c r="ACC16" s="78">
        <f t="shared" si="108"/>
        <v>0</v>
      </c>
      <c r="ACE16" s="320"/>
      <c r="ACF16" s="1931"/>
      <c r="ACG16" s="104"/>
      <c r="ACH16" s="424"/>
      <c r="ACI16" s="139"/>
      <c r="ACJ16" s="78">
        <f t="shared" si="109"/>
        <v>0</v>
      </c>
      <c r="ACL16" s="320"/>
      <c r="ACM16" s="1931"/>
      <c r="ACN16" s="104"/>
      <c r="ACO16" s="320"/>
      <c r="ACP16" s="139"/>
      <c r="ACQ16" s="78">
        <f t="shared" si="110"/>
        <v>0</v>
      </c>
      <c r="ACS16" s="49"/>
      <c r="ACT16" s="1931"/>
      <c r="ACU16" s="104"/>
      <c r="ACV16" s="431"/>
      <c r="ACW16" s="139"/>
      <c r="ACX16" s="78">
        <f t="shared" si="1"/>
        <v>0</v>
      </c>
      <c r="ACZ16" s="424"/>
      <c r="ADA16" s="1931"/>
      <c r="ADB16" s="104"/>
      <c r="ADC16" s="503"/>
      <c r="ADD16" s="139"/>
      <c r="ADE16" s="78">
        <f t="shared" si="111"/>
        <v>0</v>
      </c>
      <c r="ADG16" s="424"/>
      <c r="ADH16" s="1931"/>
      <c r="ADI16" s="104"/>
      <c r="ADJ16" s="320"/>
      <c r="ADK16" s="139"/>
      <c r="ADL16" s="78">
        <f t="shared" si="112"/>
        <v>0</v>
      </c>
      <c r="ADN16" s="49"/>
      <c r="ADO16" s="1325"/>
      <c r="ADP16" s="139"/>
      <c r="ADQ16" s="49"/>
      <c r="ADR16" s="139"/>
      <c r="ADS16" s="131">
        <f t="shared" si="113"/>
        <v>0</v>
      </c>
      <c r="ADU16" s="321"/>
      <c r="ADV16" s="1325"/>
      <c r="ADW16" s="139"/>
      <c r="ADX16" s="404"/>
      <c r="ADY16" s="139"/>
      <c r="ADZ16" s="131">
        <f t="shared" si="114"/>
        <v>0</v>
      </c>
      <c r="AEB16" s="424"/>
      <c r="AEC16" s="1931"/>
      <c r="AED16" s="104"/>
      <c r="AEE16" s="31"/>
      <c r="AEF16" s="376"/>
      <c r="AEG16" s="131">
        <f t="shared" si="115"/>
        <v>0</v>
      </c>
      <c r="AEI16" s="424"/>
      <c r="AEJ16" s="1932"/>
      <c r="AEK16" s="389"/>
      <c r="AEL16" s="49"/>
      <c r="AEM16" s="389"/>
      <c r="AEN16" s="131">
        <f t="shared" si="116"/>
        <v>3380</v>
      </c>
      <c r="AEP16" s="424"/>
      <c r="AEQ16" s="1932"/>
      <c r="AER16" s="389"/>
      <c r="AES16" s="424"/>
      <c r="AET16" s="389"/>
      <c r="AEU16" s="131">
        <f t="shared" si="117"/>
        <v>0</v>
      </c>
      <c r="AEW16" s="31"/>
      <c r="AEX16" s="1933"/>
      <c r="AEY16" s="22"/>
      <c r="AEZ16" s="31"/>
      <c r="AFA16" s="76"/>
      <c r="AFB16" s="78">
        <f t="shared" si="118"/>
        <v>0</v>
      </c>
      <c r="AFD16" s="1933"/>
      <c r="AFE16" s="1933"/>
      <c r="AFF16" s="22"/>
      <c r="AFG16" s="31"/>
      <c r="AFH16" s="76"/>
      <c r="AFI16" s="78">
        <f t="shared" si="119"/>
        <v>6523</v>
      </c>
      <c r="AFK16" s="404"/>
      <c r="AFL16" s="1933"/>
      <c r="AFM16" s="22"/>
      <c r="AFN16" s="31"/>
      <c r="AFO16" s="76"/>
      <c r="AFP16" s="78">
        <f t="shared" si="120"/>
        <v>0</v>
      </c>
      <c r="AFR16" s="404"/>
      <c r="AFS16" s="1933"/>
      <c r="AFT16" s="104"/>
      <c r="AFU16" s="31"/>
      <c r="AFV16" s="139"/>
      <c r="AFW16" s="131">
        <f t="shared" si="121"/>
        <v>0</v>
      </c>
      <c r="AFY16" s="31"/>
      <c r="AFZ16" s="1933"/>
      <c r="AGA16" s="22"/>
      <c r="AGB16" s="31"/>
      <c r="AGC16" s="76"/>
      <c r="AGD16" s="131">
        <f t="shared" si="122"/>
        <v>0</v>
      </c>
      <c r="AGF16" s="31"/>
      <c r="AGG16" s="1933"/>
      <c r="AGH16" s="104"/>
      <c r="AGI16" s="31"/>
      <c r="AGJ16" s="139"/>
      <c r="AGK16" s="131">
        <f t="shared" si="123"/>
        <v>0</v>
      </c>
      <c r="AGM16" s="31"/>
      <c r="AGN16" s="1325"/>
      <c r="AGO16" s="349"/>
      <c r="AGP16" s="31"/>
      <c r="AGQ16" s="139"/>
      <c r="AGR16" s="131">
        <f t="shared" si="124"/>
        <v>0</v>
      </c>
      <c r="AGT16" s="31"/>
      <c r="AGU16" s="1325"/>
      <c r="AGV16" s="349"/>
      <c r="AGW16" s="31"/>
      <c r="AGX16" s="139"/>
      <c r="AGY16" s="131">
        <f t="shared" si="125"/>
        <v>0</v>
      </c>
      <c r="AHA16" s="31"/>
      <c r="AHB16" s="1325"/>
      <c r="AHC16" s="349"/>
      <c r="AHD16" s="31"/>
      <c r="AHE16" s="139"/>
      <c r="AHF16" s="131">
        <f t="shared" si="126"/>
        <v>0</v>
      </c>
      <c r="AHH16" s="1933"/>
      <c r="AHI16" s="1933"/>
      <c r="AHJ16" s="22"/>
      <c r="AHK16" s="31"/>
      <c r="AHL16" s="76"/>
      <c r="AHM16" s="131">
        <f t="shared" si="127"/>
        <v>37741</v>
      </c>
      <c r="AHO16" s="1933"/>
      <c r="AHP16" s="1933"/>
      <c r="AHQ16" s="22"/>
      <c r="AHR16" s="31"/>
      <c r="AHS16" s="76"/>
      <c r="AHT16" s="131">
        <f t="shared" si="128"/>
        <v>0</v>
      </c>
      <c r="AHV16" s="1933"/>
      <c r="AHW16" s="1933"/>
      <c r="AHX16" s="22"/>
      <c r="AHY16" s="31"/>
      <c r="AHZ16" s="76"/>
      <c r="AIA16" s="131">
        <f t="shared" si="129"/>
        <v>0</v>
      </c>
      <c r="AIC16" s="424"/>
      <c r="AID16" s="1931"/>
      <c r="AIE16" s="104"/>
      <c r="AIF16" s="49"/>
      <c r="AIG16" s="139"/>
      <c r="AIH16" s="131">
        <f t="shared" si="130"/>
        <v>0</v>
      </c>
      <c r="AIJ16" s="320"/>
      <c r="AIK16" s="1931"/>
      <c r="AIL16" s="104"/>
      <c r="AIM16" s="49"/>
      <c r="AIN16" s="139"/>
      <c r="AIO16" s="78">
        <f t="shared" si="131"/>
        <v>0</v>
      </c>
      <c r="AIQ16" s="404"/>
      <c r="AIR16" s="1933"/>
      <c r="AIS16" s="22"/>
      <c r="AIT16" s="31"/>
      <c r="AIU16" s="76"/>
      <c r="AIV16" s="78">
        <f t="shared" si="132"/>
        <v>0</v>
      </c>
      <c r="AIX16" s="31"/>
      <c r="AIY16" s="1933"/>
      <c r="AIZ16" s="104"/>
      <c r="AJA16" s="31"/>
      <c r="AJB16" s="139"/>
      <c r="AJC16" s="78">
        <f t="shared" si="133"/>
        <v>0</v>
      </c>
      <c r="AJE16" s="49"/>
      <c r="AJF16" s="1931"/>
      <c r="AJG16" s="104"/>
      <c r="AJH16" s="49"/>
      <c r="AJI16" s="139"/>
      <c r="AJJ16" s="131">
        <f t="shared" si="134"/>
        <v>0</v>
      </c>
      <c r="AJL16" s="49"/>
      <c r="AJM16" s="1931"/>
      <c r="AJN16" s="104"/>
      <c r="AJO16" s="49"/>
      <c r="AJP16" s="139"/>
      <c r="AJQ16" s="131">
        <f t="shared" si="135"/>
        <v>0</v>
      </c>
      <c r="AJS16" s="49"/>
      <c r="AJT16" s="1931"/>
      <c r="AJU16" s="104"/>
      <c r="AJV16" s="49"/>
      <c r="AJW16" s="139"/>
      <c r="AJX16" s="131">
        <f t="shared" si="136"/>
        <v>0</v>
      </c>
      <c r="AJY16" s="243"/>
      <c r="AJZ16" s="31"/>
      <c r="AKA16" s="1933"/>
      <c r="AKB16" s="22"/>
      <c r="AKC16" s="31"/>
      <c r="AKD16" s="76"/>
      <c r="AKE16" s="131">
        <f t="shared" si="137"/>
        <v>0</v>
      </c>
      <c r="AKG16" s="31"/>
      <c r="AKH16" s="1933"/>
      <c r="AKI16" s="22"/>
      <c r="AKJ16" s="31"/>
      <c r="AKK16" s="76"/>
      <c r="AKL16" s="131">
        <f t="shared" si="138"/>
        <v>0</v>
      </c>
      <c r="AKN16" s="31"/>
      <c r="AKO16" s="1933"/>
      <c r="AKP16" s="699"/>
      <c r="AKQ16" s="31"/>
      <c r="AKR16" s="1351"/>
      <c r="AKS16" s="131">
        <f t="shared" si="139"/>
        <v>0</v>
      </c>
      <c r="AKU16" s="49"/>
      <c r="AKV16" s="1931"/>
      <c r="AKW16" s="104"/>
      <c r="AKX16" s="49"/>
      <c r="AKY16" s="139"/>
      <c r="AKZ16" s="131">
        <f t="shared" si="2"/>
        <v>0</v>
      </c>
      <c r="ALB16" s="31"/>
      <c r="ALC16" s="1933"/>
      <c r="ALD16" s="22"/>
      <c r="ALE16" s="31"/>
      <c r="ALF16" s="76"/>
      <c r="ALG16" s="131">
        <f t="shared" si="140"/>
        <v>0</v>
      </c>
      <c r="ALI16" s="31"/>
      <c r="ALJ16" s="1933"/>
      <c r="ALK16" s="22"/>
      <c r="ALL16" s="31"/>
      <c r="ALM16" s="76"/>
      <c r="ALN16" s="131">
        <f t="shared" si="141"/>
        <v>0</v>
      </c>
      <c r="ALP16" s="31"/>
      <c r="ALQ16" s="1933"/>
      <c r="ALR16" s="22"/>
      <c r="ALS16" s="31"/>
      <c r="ALT16" s="76"/>
      <c r="ALU16" s="131">
        <f t="shared" si="142"/>
        <v>0</v>
      </c>
      <c r="ALW16" s="31"/>
      <c r="ALX16" s="1933"/>
      <c r="ALY16" s="22"/>
      <c r="ALZ16" s="31"/>
      <c r="AMA16" s="76"/>
      <c r="AMB16" s="131">
        <f t="shared" si="143"/>
        <v>0</v>
      </c>
      <c r="AMD16" s="404"/>
      <c r="AME16" s="1933"/>
      <c r="AMF16" s="22"/>
      <c r="AMG16" s="404"/>
      <c r="AMH16" s="76"/>
      <c r="AMI16" s="78">
        <f t="shared" si="144"/>
        <v>0</v>
      </c>
      <c r="AMK16" s="31"/>
      <c r="AML16" s="1933"/>
      <c r="AMM16" s="22"/>
      <c r="AMN16" s="31"/>
      <c r="AMO16" s="76"/>
      <c r="AMP16" s="78">
        <f t="shared" si="145"/>
        <v>0</v>
      </c>
      <c r="AMR16" s="49"/>
      <c r="AMS16" s="1325"/>
      <c r="AMT16" s="139"/>
      <c r="AMU16" s="49"/>
      <c r="AMV16" s="76"/>
      <c r="AMW16" s="131">
        <f t="shared" si="3"/>
        <v>0</v>
      </c>
      <c r="AMY16" s="404"/>
      <c r="AMZ16" s="1933"/>
      <c r="ANA16" s="22"/>
      <c r="ANB16" s="321"/>
      <c r="ANC16" s="76"/>
      <c r="AND16" s="78">
        <f t="shared" si="146"/>
        <v>0</v>
      </c>
      <c r="ANF16" s="321"/>
      <c r="ANG16" s="1933"/>
      <c r="ANH16" s="22"/>
      <c r="ANI16" s="404"/>
      <c r="ANJ16" s="76"/>
      <c r="ANK16" s="78">
        <f t="shared" si="147"/>
        <v>0</v>
      </c>
      <c r="ANM16" s="31"/>
      <c r="ANN16" s="1933"/>
      <c r="ANO16" s="22"/>
      <c r="ANP16" s="31"/>
      <c r="ANQ16" s="76"/>
      <c r="ANR16" s="78">
        <f t="shared" si="148"/>
        <v>0</v>
      </c>
      <c r="ANT16" s="31"/>
      <c r="ANU16" s="1933"/>
      <c r="ANV16" s="22"/>
      <c r="ANW16" s="31"/>
      <c r="ANX16" s="76"/>
      <c r="ANY16" s="78">
        <f t="shared" si="149"/>
        <v>0</v>
      </c>
      <c r="AOA16" s="49"/>
      <c r="AOB16" s="1931"/>
      <c r="AOC16" s="104"/>
      <c r="AOD16" s="49"/>
      <c r="AOE16" s="139"/>
      <c r="AOF16" s="78">
        <f t="shared" si="150"/>
        <v>0</v>
      </c>
      <c r="AOH16" s="321"/>
      <c r="AOI16" s="1933"/>
      <c r="AOJ16" s="22"/>
      <c r="AOK16" s="424"/>
      <c r="AOL16" s="76"/>
      <c r="AOM16" s="131">
        <f t="shared" si="151"/>
        <v>0</v>
      </c>
      <c r="AOO16" s="31"/>
      <c r="AOP16" s="1933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31"/>
      <c r="AOX16" s="104"/>
      <c r="AOY16" s="49"/>
      <c r="AOZ16" s="139"/>
      <c r="APA16" s="78">
        <f t="shared" si="152"/>
        <v>0</v>
      </c>
      <c r="APC16" s="320"/>
      <c r="APD16" s="1931"/>
      <c r="APE16" s="104"/>
      <c r="APF16" s="49"/>
      <c r="APG16" s="139"/>
      <c r="APH16" s="78">
        <f t="shared" si="153"/>
        <v>0</v>
      </c>
      <c r="APJ16" s="321"/>
      <c r="APK16" s="1933"/>
      <c r="APL16" s="22"/>
      <c r="APM16" s="31"/>
      <c r="APN16" s="76"/>
      <c r="APO16" s="78">
        <f t="shared" si="154"/>
        <v>0</v>
      </c>
      <c r="APQ16" s="1933"/>
      <c r="APR16" s="1933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5"/>
      <c r="AQG16" s="139"/>
      <c r="AQH16" s="31"/>
      <c r="AQI16" s="76"/>
      <c r="AQJ16" s="131">
        <f t="shared" si="5"/>
        <v>7383.5</v>
      </c>
      <c r="AQL16" s="31"/>
      <c r="AQM16" s="1325"/>
      <c r="AQN16" s="139"/>
      <c r="AQO16" s="31"/>
      <c r="AQP16" s="76"/>
      <c r="AQQ16" s="131">
        <f t="shared" si="6"/>
        <v>0</v>
      </c>
      <c r="AQS16" s="31"/>
      <c r="AQT16" s="1325"/>
      <c r="AQU16" s="139"/>
      <c r="AQV16" s="31"/>
      <c r="AQW16" s="76"/>
      <c r="AQX16" s="131">
        <f t="shared" si="156"/>
        <v>4518.5</v>
      </c>
      <c r="AQZ16" s="320"/>
      <c r="ARA16" s="1325"/>
      <c r="ARB16" s="139"/>
      <c r="ARC16" s="320"/>
      <c r="ARD16" s="139"/>
      <c r="ARE16" s="78">
        <f t="shared" si="157"/>
        <v>0</v>
      </c>
      <c r="ARG16" s="31"/>
      <c r="ARH16" s="1325"/>
      <c r="ARI16" s="139"/>
      <c r="ARJ16" s="31"/>
      <c r="ARK16" s="76"/>
      <c r="ARL16" s="78">
        <f t="shared" si="158"/>
        <v>0</v>
      </c>
      <c r="ARN16" s="404"/>
      <c r="ARO16" s="1325"/>
      <c r="ARP16" s="139"/>
      <c r="ARQ16" s="404"/>
      <c r="ARR16" s="76"/>
      <c r="ARS16" s="78">
        <f t="shared" si="159"/>
        <v>0</v>
      </c>
      <c r="ARU16" s="404"/>
      <c r="ARV16" s="1325"/>
      <c r="ARW16" s="349"/>
      <c r="ARX16" s="321"/>
      <c r="ARY16" s="787"/>
      <c r="ARZ16" s="78">
        <f t="shared" si="7"/>
        <v>0</v>
      </c>
      <c r="ASB16" s="404"/>
      <c r="ASC16" s="1325"/>
      <c r="ASD16" s="139"/>
      <c r="ASE16" s="61"/>
      <c r="ASF16" s="67"/>
      <c r="ASG16" s="78">
        <f t="shared" si="160"/>
        <v>0</v>
      </c>
      <c r="ASI16" s="404"/>
      <c r="ASJ16" s="1325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5"/>
      <c r="ASY16" s="139"/>
      <c r="ASZ16" s="49"/>
      <c r="ATA16" s="139"/>
      <c r="ATB16" s="131">
        <f t="shared" si="163"/>
        <v>0</v>
      </c>
      <c r="ATD16" s="31"/>
      <c r="ATE16" s="1933"/>
      <c r="ATF16" s="22"/>
      <c r="ATG16" s="31"/>
      <c r="ATH16" s="76"/>
      <c r="ATI16" s="78">
        <f t="shared" si="164"/>
        <v>0</v>
      </c>
      <c r="ATK16" s="31"/>
      <c r="ATL16" s="1933"/>
      <c r="ATM16" s="22"/>
      <c r="ATN16" s="31"/>
      <c r="ATO16" s="76"/>
      <c r="ATP16" s="78">
        <f t="shared" si="165"/>
        <v>0</v>
      </c>
      <c r="ATR16" s="31"/>
      <c r="ATS16" s="1933"/>
      <c r="ATT16" s="22"/>
      <c r="ATU16" s="31"/>
      <c r="ATV16" s="76"/>
      <c r="ATW16" s="78">
        <f t="shared" si="166"/>
        <v>0</v>
      </c>
      <c r="ATY16" s="31"/>
      <c r="ATZ16" s="1933"/>
      <c r="AUA16" s="22"/>
      <c r="AUB16" s="31"/>
      <c r="AUC16" s="76"/>
      <c r="AUD16" s="78">
        <f t="shared" si="167"/>
        <v>0</v>
      </c>
      <c r="AUF16" s="321"/>
      <c r="AUG16" s="1933"/>
      <c r="AUH16" s="22"/>
      <c r="AUI16" s="31"/>
      <c r="AUJ16" s="76"/>
      <c r="AUK16" s="78">
        <f t="shared" si="168"/>
        <v>0</v>
      </c>
      <c r="AUM16" s="49"/>
      <c r="AUN16" s="1325"/>
      <c r="AUO16" s="139"/>
      <c r="AUP16" s="431"/>
      <c r="AUQ16" s="139"/>
      <c r="AUR16" s="131">
        <f t="shared" si="169"/>
        <v>0</v>
      </c>
      <c r="AUT16" s="31"/>
      <c r="AUU16" s="1932"/>
      <c r="AUV16" s="139"/>
      <c r="AUW16" s="31"/>
      <c r="AUX16" s="139"/>
      <c r="AUY16" s="131">
        <f t="shared" si="170"/>
        <v>0</v>
      </c>
      <c r="AVA16" s="31"/>
      <c r="AVB16" s="1325"/>
      <c r="AVC16" s="139"/>
      <c r="AVD16" s="31"/>
      <c r="AVE16" s="139"/>
      <c r="AVF16" s="131">
        <f t="shared" si="171"/>
        <v>0</v>
      </c>
      <c r="AVH16" s="424"/>
      <c r="AVI16" s="1325"/>
      <c r="AVJ16" s="139"/>
      <c r="AVK16" s="344"/>
      <c r="AVL16" s="139"/>
      <c r="AVM16" s="131">
        <f t="shared" si="172"/>
        <v>2512.5</v>
      </c>
      <c r="AVO16" s="1352"/>
      <c r="AVP16" s="932"/>
      <c r="AVQ16" s="389"/>
      <c r="AVR16" s="49"/>
      <c r="AVS16" s="389"/>
      <c r="AVT16" s="131">
        <f t="shared" si="173"/>
        <v>0</v>
      </c>
      <c r="AVV16" s="404"/>
      <c r="AVW16" s="1933"/>
      <c r="AVX16" s="1348"/>
      <c r="AVY16" s="31"/>
      <c r="AVZ16" s="1264"/>
      <c r="AWA16" s="78">
        <f t="shared" si="191"/>
        <v>0</v>
      </c>
      <c r="AWC16" s="1933"/>
      <c r="AWD16" s="1933"/>
      <c r="AWE16" s="1348"/>
      <c r="AWF16" s="31"/>
      <c r="AWG16" s="1264"/>
      <c r="AWH16" s="78">
        <f t="shared" si="192"/>
        <v>0</v>
      </c>
      <c r="AWJ16" s="1933"/>
      <c r="AWK16" s="1933"/>
      <c r="AWL16" s="22"/>
      <c r="AWM16" s="31"/>
      <c r="AWN16" s="76"/>
      <c r="AWO16" s="78">
        <f t="shared" si="193"/>
        <v>0</v>
      </c>
      <c r="AWQ16" s="320"/>
      <c r="AWR16" s="1931"/>
      <c r="AWS16" s="104"/>
      <c r="AWT16" s="49"/>
      <c r="AWU16" s="139"/>
      <c r="AWV16" s="131">
        <f t="shared" si="194"/>
        <v>0</v>
      </c>
      <c r="AWW16" s="243"/>
      <c r="AWX16" s="424"/>
      <c r="AWY16" s="1931"/>
      <c r="AWZ16" s="104"/>
      <c r="AXA16" s="49"/>
      <c r="AXB16" s="139"/>
      <c r="AXC16" s="78">
        <f t="shared" si="174"/>
        <v>30000</v>
      </c>
      <c r="AXE16" s="31"/>
      <c r="AXF16" s="1933"/>
      <c r="AXG16" s="22"/>
      <c r="AXH16" s="384"/>
      <c r="AXI16" s="76"/>
      <c r="AXJ16" s="78">
        <f t="shared" si="175"/>
        <v>0</v>
      </c>
      <c r="AXL16" s="31"/>
      <c r="AXM16" s="1933"/>
      <c r="AXN16" s="22"/>
      <c r="AXO16" s="31"/>
      <c r="AXP16" s="76"/>
      <c r="AXQ16" s="78">
        <f t="shared" si="176"/>
        <v>0</v>
      </c>
      <c r="AXS16" s="31"/>
      <c r="AXT16" s="1933"/>
      <c r="AXU16" s="22"/>
      <c r="AXV16" s="31"/>
      <c r="AXW16" s="76"/>
      <c r="AXX16" s="78">
        <f t="shared" si="177"/>
        <v>0</v>
      </c>
      <c r="AXZ16" s="31"/>
      <c r="AYA16" s="1933"/>
      <c r="AYB16" s="22"/>
      <c r="AYC16" s="31"/>
      <c r="AYD16" s="76"/>
      <c r="AYE16" s="78">
        <f t="shared" si="178"/>
        <v>0</v>
      </c>
      <c r="AYG16" s="404"/>
      <c r="AYH16" s="1933"/>
      <c r="AYI16" s="22"/>
      <c r="AYJ16" s="31"/>
      <c r="AYK16" s="76"/>
      <c r="AYL16" s="78">
        <f t="shared" si="179"/>
        <v>0</v>
      </c>
      <c r="AYN16" s="404"/>
      <c r="AYO16" s="1933"/>
      <c r="AYP16" s="22"/>
      <c r="AYQ16" s="31"/>
      <c r="AYR16" s="76"/>
      <c r="AYS16" s="78">
        <f t="shared" si="180"/>
        <v>0</v>
      </c>
      <c r="AYU16" s="404"/>
      <c r="AYV16" s="1933"/>
      <c r="AYW16" s="22"/>
      <c r="AYX16" s="404"/>
      <c r="AYY16" s="76"/>
      <c r="AYZ16" s="78">
        <f t="shared" si="181"/>
        <v>0</v>
      </c>
      <c r="AZB16" s="31"/>
      <c r="AZC16" s="1933"/>
      <c r="AZD16" s="22"/>
      <c r="AZE16" s="31"/>
      <c r="AZF16" s="76"/>
      <c r="AZG16" s="78">
        <f t="shared" si="182"/>
        <v>0</v>
      </c>
      <c r="AZI16" s="424"/>
      <c r="AZJ16" s="1931"/>
      <c r="AZK16" s="104"/>
      <c r="AZL16" s="424"/>
      <c r="AZM16" s="139"/>
      <c r="AZN16" s="131">
        <f t="shared" si="183"/>
        <v>0</v>
      </c>
      <c r="AZP16" s="424"/>
      <c r="AZQ16" s="1931"/>
      <c r="AZR16" s="104"/>
      <c r="AZS16" s="424"/>
      <c r="AZT16" s="139"/>
      <c r="AZU16" s="131">
        <f t="shared" si="184"/>
        <v>0</v>
      </c>
      <c r="AZV16" s="243"/>
      <c r="AZW16" s="31"/>
      <c r="AZX16" s="1933"/>
      <c r="AZY16" s="22"/>
      <c r="AZZ16" s="31"/>
      <c r="BAA16" s="76"/>
      <c r="BAB16" s="78">
        <f t="shared" si="185"/>
        <v>0</v>
      </c>
      <c r="BAD16" s="31"/>
      <c r="BAE16" s="1933"/>
      <c r="BAF16" s="22"/>
      <c r="BAG16" s="31"/>
      <c r="BAH16" s="76"/>
      <c r="BAI16" s="78">
        <f t="shared" si="186"/>
        <v>0</v>
      </c>
      <c r="BAK16" s="1933"/>
      <c r="BAL16" s="1933"/>
      <c r="BAM16" s="22"/>
      <c r="BAN16" s="31"/>
      <c r="BAO16" s="76"/>
      <c r="BAP16" s="78">
        <f t="shared" si="187"/>
        <v>0</v>
      </c>
      <c r="BAR16" s="1933"/>
      <c r="BAS16" s="1933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3"/>
      <c r="C17" s="1895">
        <v>100000</v>
      </c>
      <c r="D17" s="31"/>
      <c r="E17" s="139"/>
      <c r="F17" s="131">
        <f t="shared" si="8"/>
        <v>1150000</v>
      </c>
      <c r="H17" s="404"/>
      <c r="I17" s="1933"/>
      <c r="J17" s="699"/>
      <c r="K17" s="31"/>
      <c r="L17" s="139"/>
      <c r="M17" s="131">
        <f t="shared" si="9"/>
        <v>20000</v>
      </c>
      <c r="O17" s="424"/>
      <c r="P17" s="1931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31"/>
      <c r="X17" s="104"/>
      <c r="Y17" s="49"/>
      <c r="Z17" s="139"/>
      <c r="AA17" s="131">
        <f t="shared" si="10"/>
        <v>1000</v>
      </c>
      <c r="AC17" s="49"/>
      <c r="AD17" s="1931"/>
      <c r="AE17" s="104"/>
      <c r="AF17" s="49"/>
      <c r="AG17" s="139"/>
      <c r="AH17" s="131">
        <f t="shared" si="11"/>
        <v>-100000</v>
      </c>
      <c r="AJ17" s="424">
        <v>41858</v>
      </c>
      <c r="AK17" s="1931" t="s">
        <v>2284</v>
      </c>
      <c r="AL17" s="104">
        <v>10000</v>
      </c>
      <c r="AM17" s="539" t="s">
        <v>2287</v>
      </c>
      <c r="AN17" s="139"/>
      <c r="AO17" s="131">
        <f t="shared" si="12"/>
        <v>20000</v>
      </c>
      <c r="AQ17" s="49"/>
      <c r="AR17" s="1931"/>
      <c r="AS17" s="104"/>
      <c r="AT17" s="49"/>
      <c r="AU17" s="139"/>
      <c r="AV17" s="131">
        <f t="shared" si="13"/>
        <v>0</v>
      </c>
      <c r="AX17" s="31"/>
      <c r="AY17" s="1933"/>
      <c r="AZ17" s="22"/>
      <c r="BA17" s="31"/>
      <c r="BB17" s="76"/>
      <c r="BC17" s="131">
        <f t="shared" si="14"/>
        <v>0</v>
      </c>
      <c r="BE17" s="31"/>
      <c r="BF17" s="1933"/>
      <c r="BG17" s="22"/>
      <c r="BH17" s="31"/>
      <c r="BI17" s="76"/>
      <c r="BJ17" s="131">
        <f t="shared" si="15"/>
        <v>0</v>
      </c>
      <c r="BL17" s="49"/>
      <c r="BM17" s="1931"/>
      <c r="BN17" s="104"/>
      <c r="BO17" s="49"/>
      <c r="BP17" s="139"/>
      <c r="BQ17" s="131">
        <f t="shared" si="16"/>
        <v>0</v>
      </c>
      <c r="BS17" s="49"/>
      <c r="BT17" s="1931"/>
      <c r="BU17" s="104"/>
      <c r="BV17" s="49"/>
      <c r="BW17" s="139"/>
      <c r="BX17" s="78">
        <f t="shared" si="17"/>
        <v>0</v>
      </c>
      <c r="BZ17" s="49"/>
      <c r="CA17" s="49"/>
      <c r="CB17" s="1931"/>
      <c r="CC17" s="104"/>
      <c r="CD17" s="49"/>
      <c r="CE17" s="139"/>
      <c r="CF17" s="78">
        <f t="shared" si="18"/>
        <v>0</v>
      </c>
      <c r="CH17" s="424"/>
      <c r="CI17" s="1931"/>
      <c r="CJ17" s="104"/>
      <c r="CK17" s="399"/>
      <c r="CL17" s="699"/>
      <c r="CM17" s="131">
        <f t="shared" si="19"/>
        <v>0</v>
      </c>
      <c r="CO17" s="31"/>
      <c r="CP17" s="1933"/>
      <c r="CQ17" s="22"/>
      <c r="CR17" s="377"/>
      <c r="CS17" s="139"/>
      <c r="CT17" s="131">
        <f t="shared" si="20"/>
        <v>0</v>
      </c>
      <c r="CV17" s="320"/>
      <c r="CW17" s="1325"/>
      <c r="CX17" s="389"/>
      <c r="CY17" s="378"/>
      <c r="CZ17" s="260"/>
      <c r="DA17" s="131">
        <f t="shared" si="190"/>
        <v>0</v>
      </c>
      <c r="DC17" s="31"/>
      <c r="DD17" s="1933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3"/>
      <c r="DT17" s="22"/>
      <c r="DU17" s="321"/>
      <c r="DV17" s="76"/>
      <c r="DW17" s="78">
        <f t="shared" si="23"/>
        <v>0</v>
      </c>
      <c r="DY17" s="1933"/>
      <c r="DZ17" s="1933"/>
      <c r="EA17" s="22"/>
      <c r="EB17" s="31"/>
      <c r="EC17" s="76"/>
      <c r="ED17" s="78">
        <f t="shared" si="24"/>
        <v>0</v>
      </c>
      <c r="EF17" s="404"/>
      <c r="EG17" s="1933"/>
      <c r="EH17" s="22"/>
      <c r="EI17" s="31"/>
      <c r="EJ17" s="76"/>
      <c r="EK17" s="78">
        <f t="shared" si="25"/>
        <v>10936</v>
      </c>
      <c r="EM17" s="31"/>
      <c r="EN17" s="1933"/>
      <c r="EO17" s="22"/>
      <c r="EP17" s="31"/>
      <c r="EQ17" s="76"/>
      <c r="ER17" s="131">
        <f t="shared" si="26"/>
        <v>0</v>
      </c>
      <c r="ET17" s="321"/>
      <c r="EU17" s="1933"/>
      <c r="EV17" s="22"/>
      <c r="EW17" s="382"/>
      <c r="EX17" s="139"/>
      <c r="EY17" s="78">
        <f t="shared" si="27"/>
        <v>0</v>
      </c>
      <c r="FA17" s="320"/>
      <c r="FB17" s="1931"/>
      <c r="FC17" s="104"/>
      <c r="FD17" s="49"/>
      <c r="FE17" s="139"/>
      <c r="FF17" s="78">
        <f t="shared" si="28"/>
        <v>0</v>
      </c>
      <c r="FH17" s="786"/>
      <c r="FI17" s="1933"/>
      <c r="FJ17" s="22"/>
      <c r="FK17" s="49"/>
      <c r="FL17" s="76"/>
      <c r="FM17" s="78">
        <f t="shared" si="29"/>
        <v>0</v>
      </c>
      <c r="FO17" s="786"/>
      <c r="FP17" s="1933"/>
      <c r="FQ17" s="22"/>
      <c r="FR17" s="49"/>
      <c r="FS17" s="76"/>
      <c r="FT17" s="78">
        <f t="shared" si="30"/>
        <v>0</v>
      </c>
      <c r="FV17" s="404">
        <v>39710</v>
      </c>
      <c r="FW17" s="1933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3"/>
      <c r="GE17" s="22"/>
      <c r="GF17" s="31"/>
      <c r="GG17" s="76"/>
      <c r="GH17" s="78">
        <f t="shared" si="32"/>
        <v>0</v>
      </c>
      <c r="GJ17" s="31"/>
      <c r="GK17" s="1933"/>
      <c r="GL17" s="22"/>
      <c r="GM17" s="31"/>
      <c r="GN17" s="76"/>
      <c r="GO17" s="78">
        <f t="shared" si="33"/>
        <v>0</v>
      </c>
      <c r="GQ17" s="31"/>
      <c r="GR17" s="1933"/>
      <c r="GS17" s="22"/>
      <c r="GT17" s="31"/>
      <c r="GU17" s="76"/>
      <c r="GV17" s="78">
        <f t="shared" si="34"/>
        <v>0</v>
      </c>
      <c r="GX17" s="31"/>
      <c r="GY17" s="1933"/>
      <c r="GZ17" s="22"/>
      <c r="HA17" s="31"/>
      <c r="HB17" s="76"/>
      <c r="HC17" s="78">
        <f t="shared" si="35"/>
        <v>0</v>
      </c>
      <c r="HE17" s="1933"/>
      <c r="HF17" s="1933"/>
      <c r="HG17" s="22"/>
      <c r="HH17" s="31"/>
      <c r="HI17" s="76"/>
      <c r="HJ17" s="78">
        <f t="shared" si="36"/>
        <v>0</v>
      </c>
      <c r="HL17" s="31"/>
      <c r="HM17" s="1933"/>
      <c r="HN17" s="22"/>
      <c r="HO17" s="31"/>
      <c r="HP17" s="76"/>
      <c r="HQ17" s="131">
        <f t="shared" si="37"/>
        <v>0</v>
      </c>
      <c r="HS17" s="31"/>
      <c r="HT17" s="1933"/>
      <c r="HU17" s="22"/>
      <c r="HV17" s="31"/>
      <c r="HW17" s="76"/>
      <c r="HX17" s="131">
        <f t="shared" si="38"/>
        <v>0</v>
      </c>
      <c r="HZ17" s="404"/>
      <c r="IA17" s="1325"/>
      <c r="IB17" s="22"/>
      <c r="IC17" s="31"/>
      <c r="ID17" s="76"/>
      <c r="IE17" s="131">
        <f t="shared" si="39"/>
        <v>476</v>
      </c>
      <c r="IG17" s="31"/>
      <c r="IH17" s="1933"/>
      <c r="II17" s="139"/>
      <c r="IJ17" s="384"/>
      <c r="IK17" s="139"/>
      <c r="IL17" s="78">
        <f t="shared" si="40"/>
        <v>0</v>
      </c>
      <c r="IN17" s="31"/>
      <c r="IO17" s="1933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3"/>
      <c r="JD17" s="22"/>
      <c r="JE17" s="31"/>
      <c r="JF17" s="76"/>
      <c r="JG17" s="78">
        <f t="shared" si="43"/>
        <v>0</v>
      </c>
      <c r="JI17" s="31"/>
      <c r="JJ17" s="1933"/>
      <c r="JK17" s="22"/>
      <c r="JL17" s="31"/>
      <c r="JM17" s="76"/>
      <c r="JN17" s="78">
        <f t="shared" si="197"/>
        <v>0</v>
      </c>
      <c r="JP17" s="1933"/>
      <c r="JQ17" s="1933"/>
      <c r="JR17" s="22"/>
      <c r="JS17" s="31"/>
      <c r="JT17" s="76"/>
      <c r="JU17" s="78">
        <f t="shared" si="44"/>
        <v>0</v>
      </c>
      <c r="JW17" s="49"/>
      <c r="JX17" s="1931"/>
      <c r="JY17" s="104"/>
      <c r="JZ17" s="307"/>
      <c r="KA17" s="139"/>
      <c r="KB17" s="131">
        <f t="shared" si="45"/>
        <v>0</v>
      </c>
      <c r="KD17" s="49"/>
      <c r="KE17" s="1931"/>
      <c r="KF17" s="104"/>
      <c r="KG17" s="307"/>
      <c r="KH17" s="139"/>
      <c r="KI17" s="131">
        <f t="shared" si="46"/>
        <v>0</v>
      </c>
      <c r="KJ17" s="243"/>
      <c r="KK17" s="49"/>
      <c r="KL17" s="1931"/>
      <c r="KM17" s="104"/>
      <c r="KN17" s="307"/>
      <c r="KO17" s="139"/>
      <c r="KP17" s="131">
        <f t="shared" si="47"/>
        <v>0</v>
      </c>
      <c r="KQ17" s="243"/>
      <c r="KR17" s="404"/>
      <c r="KS17" s="1933"/>
      <c r="KT17" s="22"/>
      <c r="KU17" s="49"/>
      <c r="KV17" s="139"/>
      <c r="KW17" s="131">
        <f t="shared" si="48"/>
        <v>0</v>
      </c>
      <c r="KY17" s="49"/>
      <c r="KZ17" s="1931"/>
      <c r="LA17" s="104"/>
      <c r="LB17" s="49"/>
      <c r="LC17" s="139"/>
      <c r="LD17" s="131">
        <f t="shared" si="49"/>
        <v>0</v>
      </c>
      <c r="LF17" s="49"/>
      <c r="LG17" s="1931"/>
      <c r="LH17" s="104"/>
      <c r="LI17" s="49"/>
      <c r="LJ17" s="139"/>
      <c r="LK17" s="131">
        <f t="shared" si="50"/>
        <v>0</v>
      </c>
      <c r="LM17" s="404"/>
      <c r="LN17" s="1933"/>
      <c r="LO17" s="22"/>
      <c r="LP17" s="49"/>
      <c r="LQ17" s="76"/>
      <c r="LR17" s="131">
        <f t="shared" si="0"/>
        <v>0</v>
      </c>
      <c r="LT17" s="424"/>
      <c r="LU17" s="1931"/>
      <c r="LV17" s="693"/>
      <c r="LW17" s="49"/>
      <c r="LX17" s="349"/>
      <c r="LY17" s="131">
        <f t="shared" si="51"/>
        <v>0</v>
      </c>
      <c r="MA17" s="424"/>
      <c r="MB17" s="1931"/>
      <c r="MC17" s="104"/>
      <c r="MD17" s="49"/>
      <c r="ME17" s="139"/>
      <c r="MF17" s="131">
        <f t="shared" si="52"/>
        <v>0</v>
      </c>
      <c r="MH17" s="404"/>
      <c r="MI17" s="1325"/>
      <c r="MJ17" s="693"/>
      <c r="MK17" s="49"/>
      <c r="ML17" s="139"/>
      <c r="MM17" s="131">
        <f t="shared" si="53"/>
        <v>0</v>
      </c>
      <c r="MO17" s="49"/>
      <c r="MP17" s="1931"/>
      <c r="MQ17" s="104"/>
      <c r="MR17" s="49"/>
      <c r="MS17" s="139"/>
      <c r="MT17" s="131">
        <f t="shared" si="54"/>
        <v>0</v>
      </c>
      <c r="MV17" s="31"/>
      <c r="MW17" s="1933"/>
      <c r="MX17" s="22"/>
      <c r="MY17" s="454"/>
      <c r="MZ17" s="22"/>
      <c r="NA17" s="131">
        <f t="shared" si="198"/>
        <v>20586.5</v>
      </c>
      <c r="NC17" s="31"/>
      <c r="ND17" s="1933"/>
      <c r="NE17" s="22"/>
      <c r="NF17" s="454"/>
      <c r="NG17" s="22"/>
      <c r="NH17" s="131">
        <f t="shared" si="55"/>
        <v>0</v>
      </c>
      <c r="NJ17" s="31"/>
      <c r="NK17" s="1325"/>
      <c r="NL17" s="699"/>
      <c r="NM17" s="49"/>
      <c r="NN17" s="139"/>
      <c r="NO17" s="131">
        <f t="shared" si="56"/>
        <v>0</v>
      </c>
      <c r="NQ17" s="424"/>
      <c r="NR17" s="1932"/>
      <c r="NS17" s="349"/>
      <c r="NT17" s="424"/>
      <c r="NU17" s="139"/>
      <c r="NV17" s="131">
        <f t="shared" si="57"/>
        <v>0</v>
      </c>
      <c r="NX17" s="1933"/>
      <c r="NY17" s="1933"/>
      <c r="NZ17" s="22"/>
      <c r="OA17" s="31"/>
      <c r="OB17" s="76"/>
      <c r="OC17" s="78">
        <f t="shared" si="58"/>
        <v>0</v>
      </c>
      <c r="OE17" s="49"/>
      <c r="OF17" s="1931"/>
      <c r="OG17" s="104"/>
      <c r="OH17" s="49"/>
      <c r="OI17" s="139"/>
      <c r="OJ17" s="78">
        <f t="shared" si="59"/>
        <v>0</v>
      </c>
      <c r="OL17" s="31"/>
      <c r="OM17" s="1933"/>
      <c r="ON17" s="22"/>
      <c r="OO17" s="31"/>
      <c r="OP17" s="76"/>
      <c r="OQ17" s="78">
        <f t="shared" si="60"/>
        <v>0</v>
      </c>
      <c r="OS17" s="31"/>
      <c r="OT17" s="1933"/>
      <c r="OU17" s="22"/>
      <c r="OV17" s="31"/>
      <c r="OW17" s="76"/>
      <c r="OX17" s="78">
        <f t="shared" si="61"/>
        <v>0</v>
      </c>
      <c r="OZ17" s="31"/>
      <c r="PA17" s="1933"/>
      <c r="PB17" s="22"/>
      <c r="PC17" s="31"/>
      <c r="PD17" s="76"/>
      <c r="PE17" s="78">
        <f t="shared" si="62"/>
        <v>0</v>
      </c>
      <c r="PG17" s="31"/>
      <c r="PH17" s="1933"/>
      <c r="PI17" s="22"/>
      <c r="PJ17" s="31"/>
      <c r="PK17" s="76"/>
      <c r="PL17" s="78">
        <f t="shared" si="63"/>
        <v>0</v>
      </c>
      <c r="PN17" s="49"/>
      <c r="PO17" s="1931"/>
      <c r="PP17" s="104"/>
      <c r="PQ17" s="49"/>
      <c r="PR17" s="139"/>
      <c r="PS17" s="78">
        <f t="shared" si="64"/>
        <v>0</v>
      </c>
      <c r="PU17" s="31"/>
      <c r="PV17" s="1933"/>
      <c r="PW17" s="22"/>
      <c r="PX17" s="31"/>
      <c r="PY17" s="76"/>
      <c r="PZ17" s="78">
        <f t="shared" si="65"/>
        <v>32916</v>
      </c>
      <c r="QB17" s="1933"/>
      <c r="QC17" s="1933"/>
      <c r="QD17" s="22"/>
      <c r="QE17" s="31"/>
      <c r="QF17" s="76"/>
      <c r="QG17" s="78">
        <f t="shared" si="66"/>
        <v>0</v>
      </c>
      <c r="QI17" s="404"/>
      <c r="QJ17" s="1933"/>
      <c r="QK17" s="22"/>
      <c r="QL17" s="31"/>
      <c r="QM17" s="76"/>
      <c r="QN17" s="78">
        <f t="shared" si="67"/>
        <v>0</v>
      </c>
      <c r="QP17" s="404"/>
      <c r="QQ17" s="1933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2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32"/>
      <c r="RT17" s="139"/>
      <c r="RU17" s="344"/>
      <c r="RV17" s="139"/>
      <c r="RW17" s="131">
        <f t="shared" si="72"/>
        <v>11123</v>
      </c>
      <c r="RY17" s="31"/>
      <c r="RZ17" s="1933"/>
      <c r="SA17" s="22"/>
      <c r="SB17" s="31"/>
      <c r="SC17" s="76"/>
      <c r="SD17" s="78">
        <f t="shared" si="195"/>
        <v>23250</v>
      </c>
      <c r="SF17" s="31"/>
      <c r="SG17" s="1933"/>
      <c r="SH17" s="777"/>
      <c r="SI17" s="31"/>
      <c r="SJ17" s="76"/>
      <c r="SK17" s="78">
        <f t="shared" si="196"/>
        <v>0</v>
      </c>
      <c r="SM17" s="404"/>
      <c r="SN17" s="1933"/>
      <c r="SO17" s="777"/>
      <c r="SP17" s="31"/>
      <c r="SQ17" s="76"/>
      <c r="SR17" s="78">
        <f t="shared" si="73"/>
        <v>0</v>
      </c>
      <c r="ST17" s="31"/>
      <c r="SU17" s="1933"/>
      <c r="SV17" s="777"/>
      <c r="SW17" s="31"/>
      <c r="SX17" s="76"/>
      <c r="SY17" s="78">
        <f t="shared" si="74"/>
        <v>0</v>
      </c>
      <c r="TA17" s="424"/>
      <c r="TB17" s="1931"/>
      <c r="TC17" s="260"/>
      <c r="TD17" s="49"/>
      <c r="TE17" s="139"/>
      <c r="TF17" s="78">
        <f t="shared" si="75"/>
        <v>0</v>
      </c>
      <c r="TH17" s="2303"/>
      <c r="TI17" s="2303"/>
      <c r="TJ17" s="2303"/>
      <c r="TK17" s="2303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3"/>
      <c r="UE17" s="22"/>
      <c r="UF17" s="31"/>
      <c r="UG17" s="76"/>
      <c r="UH17" s="78">
        <f t="shared" si="79"/>
        <v>0</v>
      </c>
      <c r="UJ17" s="404"/>
      <c r="UK17" s="1933"/>
      <c r="UL17" s="22"/>
      <c r="UM17" s="31"/>
      <c r="UN17" s="76"/>
      <c r="UO17" s="78">
        <f t="shared" si="80"/>
        <v>0</v>
      </c>
      <c r="UQ17" s="404"/>
      <c r="UR17" s="1933"/>
      <c r="US17" s="22"/>
      <c r="UT17" s="31"/>
      <c r="UU17" s="76"/>
      <c r="UV17" s="78">
        <f t="shared" si="81"/>
        <v>0</v>
      </c>
      <c r="UX17" s="404"/>
      <c r="UY17" s="1933"/>
      <c r="UZ17" s="22"/>
      <c r="VA17" s="31"/>
      <c r="VB17" s="76"/>
      <c r="VC17" s="78">
        <f t="shared" si="82"/>
        <v>201</v>
      </c>
      <c r="VE17" s="479">
        <v>40442</v>
      </c>
      <c r="VF17" s="1933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1"/>
      <c r="VN17" s="104"/>
      <c r="VO17" s="49"/>
      <c r="VP17" s="139"/>
      <c r="VQ17" s="78">
        <f t="shared" si="84"/>
        <v>0</v>
      </c>
      <c r="VS17" s="1933"/>
      <c r="VT17" s="1933"/>
      <c r="VU17" s="22"/>
      <c r="VV17" s="786"/>
      <c r="VW17" s="76"/>
      <c r="VX17" s="78">
        <f t="shared" si="85"/>
        <v>0</v>
      </c>
      <c r="VZ17" s="404"/>
      <c r="WA17" s="1933"/>
      <c r="WB17" s="22"/>
      <c r="WC17" s="31"/>
      <c r="WD17" s="76"/>
      <c r="WE17" s="78">
        <f t="shared" si="86"/>
        <v>274.5</v>
      </c>
      <c r="WG17" s="31"/>
      <c r="WH17" s="1933"/>
      <c r="WI17" s="22"/>
      <c r="WJ17" s="31"/>
      <c r="WK17" s="76"/>
      <c r="WL17" s="78">
        <f t="shared" si="87"/>
        <v>0</v>
      </c>
      <c r="WN17" s="31"/>
      <c r="WO17" s="1933"/>
      <c r="WP17" s="22"/>
      <c r="WQ17" s="31"/>
      <c r="WR17" s="76"/>
      <c r="WS17" s="78">
        <f t="shared" si="88"/>
        <v>0</v>
      </c>
      <c r="WU17" s="31"/>
      <c r="WV17" s="1933"/>
      <c r="WW17" s="22"/>
      <c r="WX17" s="31"/>
      <c r="WY17" s="76"/>
      <c r="WZ17" s="78">
        <f t="shared" si="89"/>
        <v>0</v>
      </c>
      <c r="XB17" s="49"/>
      <c r="XC17" s="1931"/>
      <c r="XD17" s="104"/>
      <c r="XE17" s="49"/>
      <c r="XF17" s="139"/>
      <c r="XG17" s="131">
        <f t="shared" si="90"/>
        <v>0</v>
      </c>
      <c r="XH17" s="243"/>
      <c r="XI17" s="31"/>
      <c r="XJ17" s="1933"/>
      <c r="XK17" s="22"/>
      <c r="XL17" s="335"/>
      <c r="XM17" s="76"/>
      <c r="XN17" s="78">
        <f t="shared" si="91"/>
        <v>0</v>
      </c>
      <c r="XP17" s="404"/>
      <c r="XQ17" s="1933"/>
      <c r="XR17" s="22"/>
      <c r="XS17" s="31"/>
      <c r="XT17" s="76"/>
      <c r="XU17" s="78">
        <f t="shared" si="92"/>
        <v>0</v>
      </c>
      <c r="XW17" s="31"/>
      <c r="XX17" s="1933"/>
      <c r="XY17" s="104"/>
      <c r="XZ17" s="31"/>
      <c r="YA17" s="139"/>
      <c r="YB17" s="131">
        <f t="shared" si="93"/>
        <v>0</v>
      </c>
      <c r="YD17" s="31"/>
      <c r="YE17" s="1933"/>
      <c r="YF17" s="22"/>
      <c r="YG17" s="49"/>
      <c r="YH17" s="76"/>
      <c r="YI17" s="131">
        <f t="shared" si="94"/>
        <v>0</v>
      </c>
      <c r="YK17" s="31"/>
      <c r="YL17" s="1933"/>
      <c r="YM17" s="22"/>
      <c r="YN17" s="49"/>
      <c r="YO17" s="76"/>
      <c r="YP17" s="131">
        <f t="shared" si="95"/>
        <v>0</v>
      </c>
      <c r="YR17" s="31"/>
      <c r="YS17" s="1933"/>
      <c r="YT17" s="22"/>
      <c r="YU17" s="49"/>
      <c r="YV17" s="76"/>
      <c r="YW17" s="131">
        <f t="shared" si="96"/>
        <v>0</v>
      </c>
      <c r="YY17" s="31"/>
      <c r="YZ17" s="1933"/>
      <c r="ZA17" s="22"/>
      <c r="ZB17" s="49"/>
      <c r="ZC17" s="76"/>
      <c r="ZD17" s="131">
        <f t="shared" si="97"/>
        <v>0</v>
      </c>
      <c r="ZF17" s="49"/>
      <c r="ZG17" s="1931"/>
      <c r="ZH17" s="104"/>
      <c r="ZI17" s="49"/>
      <c r="ZJ17" s="139"/>
      <c r="ZK17" s="131">
        <f t="shared" si="98"/>
        <v>0</v>
      </c>
      <c r="ZM17" s="31"/>
      <c r="ZN17" s="1933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3"/>
      <c r="AAP17" s="1933"/>
      <c r="AAQ17" s="22"/>
      <c r="AAR17" s="31"/>
      <c r="AAS17" s="76"/>
      <c r="AAT17" s="78">
        <f t="shared" si="103"/>
        <v>0</v>
      </c>
      <c r="AAV17" s="404"/>
      <c r="AAW17" s="1933"/>
      <c r="AAX17" s="22"/>
      <c r="AAY17" s="31"/>
      <c r="AAZ17" s="76"/>
      <c r="ABA17" s="78">
        <f t="shared" si="104"/>
        <v>0</v>
      </c>
      <c r="ABC17" s="424"/>
      <c r="ABD17" s="1931"/>
      <c r="ABE17" s="104"/>
      <c r="ABF17" s="320"/>
      <c r="ABG17" s="139"/>
      <c r="ABH17" s="131">
        <f t="shared" si="105"/>
        <v>0</v>
      </c>
      <c r="ABJ17" s="49"/>
      <c r="ABK17" s="1931"/>
      <c r="ABL17" s="104"/>
      <c r="ABM17" s="49"/>
      <c r="ABN17" s="139"/>
      <c r="ABO17" s="131">
        <f t="shared" si="106"/>
        <v>0</v>
      </c>
      <c r="ABQ17" s="1933"/>
      <c r="ABR17" s="1933"/>
      <c r="ABS17" s="22"/>
      <c r="ABT17" s="31"/>
      <c r="ABU17" s="76"/>
      <c r="ABV17" s="78">
        <f t="shared" si="107"/>
        <v>0</v>
      </c>
      <c r="ABX17" s="31"/>
      <c r="ABY17" s="1933"/>
      <c r="ABZ17" s="104"/>
      <c r="ACA17" s="31"/>
      <c r="ACB17" s="139"/>
      <c r="ACC17" s="78">
        <f t="shared" si="108"/>
        <v>0</v>
      </c>
      <c r="ACE17" s="320"/>
      <c r="ACF17" s="1931"/>
      <c r="ACG17" s="104"/>
      <c r="ACH17" s="424"/>
      <c r="ACI17" s="139"/>
      <c r="ACJ17" s="78">
        <f t="shared" si="109"/>
        <v>0</v>
      </c>
      <c r="ACL17" s="320"/>
      <c r="ACM17" s="1931"/>
      <c r="ACN17" s="104"/>
      <c r="ACO17" s="320"/>
      <c r="ACP17" s="139"/>
      <c r="ACQ17" s="78">
        <f t="shared" si="110"/>
        <v>0</v>
      </c>
      <c r="ACS17" s="31"/>
      <c r="ACT17" s="1933"/>
      <c r="ACU17" s="22"/>
      <c r="ACV17" s="31"/>
      <c r="ACW17" s="76"/>
      <c r="ACX17" s="78">
        <f t="shared" si="1"/>
        <v>0</v>
      </c>
      <c r="ACZ17" s="424"/>
      <c r="ADA17" s="1931"/>
      <c r="ADB17" s="104"/>
      <c r="ADC17" s="404"/>
      <c r="ADD17" s="76"/>
      <c r="ADE17" s="78">
        <f t="shared" si="111"/>
        <v>0</v>
      </c>
      <c r="ADG17" s="424"/>
      <c r="ADH17" s="1931"/>
      <c r="ADI17" s="104"/>
      <c r="ADJ17" s="320"/>
      <c r="ADK17" s="139"/>
      <c r="ADL17" s="78">
        <f t="shared" si="112"/>
        <v>0</v>
      </c>
      <c r="ADN17" s="31"/>
      <c r="ADO17" s="1933"/>
      <c r="ADP17" s="22"/>
      <c r="ADQ17" s="31"/>
      <c r="ADR17" s="76"/>
      <c r="ADS17" s="131">
        <f t="shared" si="113"/>
        <v>0</v>
      </c>
      <c r="ADU17" s="321"/>
      <c r="ADV17" s="1933"/>
      <c r="ADW17" s="22"/>
      <c r="ADX17" s="404"/>
      <c r="ADY17" s="76"/>
      <c r="ADZ17" s="131">
        <f t="shared" si="114"/>
        <v>0</v>
      </c>
      <c r="AEB17" s="404"/>
      <c r="AEC17" s="1932"/>
      <c r="AED17" s="349"/>
      <c r="AEE17" s="49"/>
      <c r="AEF17" s="1353"/>
      <c r="AEG17" s="131">
        <f t="shared" si="115"/>
        <v>0</v>
      </c>
      <c r="AEI17" s="424"/>
      <c r="AEJ17" s="1932"/>
      <c r="AEK17" s="389"/>
      <c r="AEL17" s="49"/>
      <c r="AEM17" s="389"/>
      <c r="AEN17" s="131">
        <f t="shared" si="116"/>
        <v>3380</v>
      </c>
      <c r="AEP17" s="424"/>
      <c r="AEQ17" s="1932"/>
      <c r="AER17" s="349"/>
      <c r="AES17" s="424"/>
      <c r="AET17" s="1336"/>
      <c r="AEU17" s="131">
        <f t="shared" si="117"/>
        <v>0</v>
      </c>
      <c r="AEW17" s="31"/>
      <c r="AEX17" s="1933"/>
      <c r="AEY17" s="22"/>
      <c r="AEZ17" s="31"/>
      <c r="AFA17" s="76"/>
      <c r="AFB17" s="78">
        <f t="shared" si="118"/>
        <v>0</v>
      </c>
      <c r="AFD17" s="1933"/>
      <c r="AFE17" s="1933"/>
      <c r="AFF17" s="22"/>
      <c r="AFG17" s="31"/>
      <c r="AFH17" s="76"/>
      <c r="AFI17" s="78">
        <f t="shared" si="119"/>
        <v>6523</v>
      </c>
      <c r="AFK17" s="404"/>
      <c r="AFL17" s="1933"/>
      <c r="AFM17" s="22"/>
      <c r="AFN17" s="31"/>
      <c r="AFO17" s="76"/>
      <c r="AFP17" s="78">
        <f t="shared" si="120"/>
        <v>0</v>
      </c>
      <c r="AFR17" s="404"/>
      <c r="AFS17" s="1933"/>
      <c r="AFT17" s="773"/>
      <c r="AFU17" s="31"/>
      <c r="AFV17" s="139"/>
      <c r="AFW17" s="131">
        <f t="shared" si="121"/>
        <v>0</v>
      </c>
      <c r="AFY17" s="31"/>
      <c r="AFZ17" s="1933"/>
      <c r="AGA17" s="22"/>
      <c r="AGB17" s="49"/>
      <c r="AGC17" s="76"/>
      <c r="AGD17" s="131">
        <f t="shared" si="122"/>
        <v>0</v>
      </c>
      <c r="AGF17" s="31"/>
      <c r="AGG17" s="1933"/>
      <c r="AGH17" s="104"/>
      <c r="AGI17" s="31"/>
      <c r="AGJ17" s="139"/>
      <c r="AGK17" s="131">
        <f t="shared" si="123"/>
        <v>0</v>
      </c>
      <c r="AGM17" s="31"/>
      <c r="AGN17" s="1933"/>
      <c r="AGO17" s="349"/>
      <c r="AGP17" s="31"/>
      <c r="AGQ17" s="139"/>
      <c r="AGR17" s="131">
        <f t="shared" si="124"/>
        <v>0</v>
      </c>
      <c r="AGT17" s="31"/>
      <c r="AGU17" s="1933"/>
      <c r="AGV17" s="349"/>
      <c r="AGW17" s="31"/>
      <c r="AGX17" s="139"/>
      <c r="AGY17" s="131">
        <f t="shared" si="125"/>
        <v>0</v>
      </c>
      <c r="AHA17" s="31"/>
      <c r="AHB17" s="1933"/>
      <c r="AHC17" s="349"/>
      <c r="AHD17" s="31"/>
      <c r="AHE17" s="139"/>
      <c r="AHF17" s="131">
        <f t="shared" si="126"/>
        <v>0</v>
      </c>
      <c r="AHH17" s="1933"/>
      <c r="AHI17" s="1933"/>
      <c r="AHJ17" s="22"/>
      <c r="AHK17" s="31"/>
      <c r="AHL17" s="76"/>
      <c r="AHM17" s="78">
        <f t="shared" si="127"/>
        <v>37741</v>
      </c>
      <c r="AHO17" s="1933"/>
      <c r="AHP17" s="1933"/>
      <c r="AHQ17" s="22"/>
      <c r="AHR17" s="31"/>
      <c r="AHS17" s="76"/>
      <c r="AHT17" s="78">
        <f t="shared" si="128"/>
        <v>0</v>
      </c>
      <c r="AHV17" s="1933"/>
      <c r="AHW17" s="1933"/>
      <c r="AHX17" s="22"/>
      <c r="AHY17" s="31"/>
      <c r="AHZ17" s="76"/>
      <c r="AIA17" s="78">
        <f t="shared" si="129"/>
        <v>0</v>
      </c>
      <c r="AIC17" s="424"/>
      <c r="AID17" s="1931"/>
      <c r="AIE17" s="104"/>
      <c r="AIF17" s="49"/>
      <c r="AIG17" s="139"/>
      <c r="AIH17" s="78">
        <f t="shared" si="130"/>
        <v>0</v>
      </c>
      <c r="AIJ17" s="320"/>
      <c r="AIK17" s="1931"/>
      <c r="AIL17" s="104"/>
      <c r="AIM17" s="49"/>
      <c r="AIN17" s="139"/>
      <c r="AIO17" s="78">
        <f t="shared" si="131"/>
        <v>0</v>
      </c>
      <c r="AIQ17" s="404"/>
      <c r="AIR17" s="1933"/>
      <c r="AIS17" s="22"/>
      <c r="AIT17" s="31"/>
      <c r="AIU17" s="76"/>
      <c r="AIV17" s="78">
        <f t="shared" si="132"/>
        <v>0</v>
      </c>
      <c r="AIX17" s="31"/>
      <c r="AIY17" s="1933"/>
      <c r="AIZ17" s="104"/>
      <c r="AJA17" s="31"/>
      <c r="AJB17" s="139"/>
      <c r="AJC17" s="78">
        <f t="shared" si="133"/>
        <v>0</v>
      </c>
      <c r="AJE17" s="49"/>
      <c r="AJF17" s="1931"/>
      <c r="AJG17" s="104"/>
      <c r="AJH17" s="49"/>
      <c r="AJI17" s="139"/>
      <c r="AJJ17" s="131">
        <f t="shared" si="134"/>
        <v>0</v>
      </c>
      <c r="AJL17" s="49"/>
      <c r="AJM17" s="1931"/>
      <c r="AJN17" s="104"/>
      <c r="AJO17" s="49"/>
      <c r="AJP17" s="139"/>
      <c r="AJQ17" s="131">
        <f t="shared" si="135"/>
        <v>0</v>
      </c>
      <c r="AJS17" s="49"/>
      <c r="AJT17" s="1931"/>
      <c r="AJU17" s="104"/>
      <c r="AJV17" s="49"/>
      <c r="AJW17" s="139"/>
      <c r="AJX17" s="131">
        <f t="shared" si="136"/>
        <v>0</v>
      </c>
      <c r="AJY17" s="243"/>
      <c r="AJZ17" s="31"/>
      <c r="AKA17" s="1933"/>
      <c r="AKB17" s="22"/>
      <c r="AKC17" s="31"/>
      <c r="AKD17" s="76"/>
      <c r="AKE17" s="131">
        <f t="shared" si="137"/>
        <v>0</v>
      </c>
      <c r="AKG17" s="31"/>
      <c r="AKH17" s="1933"/>
      <c r="AKI17" s="22"/>
      <c r="AKJ17" s="31"/>
      <c r="AKK17" s="76"/>
      <c r="AKL17" s="131">
        <f t="shared" si="138"/>
        <v>0</v>
      </c>
      <c r="AKN17" s="49"/>
      <c r="AKO17" s="1931"/>
      <c r="AKP17" s="693"/>
      <c r="AKQ17" s="49"/>
      <c r="AKR17" s="1354"/>
      <c r="AKS17" s="131">
        <f t="shared" si="139"/>
        <v>0</v>
      </c>
      <c r="AKU17" s="49"/>
      <c r="AKV17" s="1931"/>
      <c r="AKW17" s="104"/>
      <c r="AKX17" s="49"/>
      <c r="AKY17" s="139"/>
      <c r="AKZ17" s="131">
        <f t="shared" si="2"/>
        <v>0</v>
      </c>
      <c r="ALB17" s="31"/>
      <c r="ALC17" s="1933"/>
      <c r="ALD17" s="22"/>
      <c r="ALE17" s="31"/>
      <c r="ALF17" s="76"/>
      <c r="ALG17" s="131">
        <f t="shared" si="140"/>
        <v>0</v>
      </c>
      <c r="ALI17" s="31"/>
      <c r="ALJ17" s="1933"/>
      <c r="ALK17" s="22"/>
      <c r="ALL17" s="31"/>
      <c r="ALM17" s="76"/>
      <c r="ALN17" s="131">
        <f t="shared" si="141"/>
        <v>0</v>
      </c>
      <c r="ALP17" s="31"/>
      <c r="ALQ17" s="1933"/>
      <c r="ALR17" s="22"/>
      <c r="ALS17" s="31"/>
      <c r="ALT17" s="76"/>
      <c r="ALU17" s="131">
        <f t="shared" si="142"/>
        <v>0</v>
      </c>
      <c r="ALW17" s="31"/>
      <c r="ALX17" s="1933"/>
      <c r="ALY17" s="22"/>
      <c r="ALZ17" s="31"/>
      <c r="AMA17" s="76"/>
      <c r="AMB17" s="131">
        <f t="shared" si="143"/>
        <v>0</v>
      </c>
      <c r="AMD17" s="404"/>
      <c r="AME17" s="1933"/>
      <c r="AMF17" s="22"/>
      <c r="AMG17" s="404"/>
      <c r="AMH17" s="76"/>
      <c r="AMI17" s="78">
        <f t="shared" si="144"/>
        <v>0</v>
      </c>
      <c r="AMK17" s="31"/>
      <c r="AML17" s="1933"/>
      <c r="AMM17" s="22"/>
      <c r="AMN17" s="31"/>
      <c r="AMO17" s="76"/>
      <c r="AMP17" s="78">
        <f t="shared" si="145"/>
        <v>0</v>
      </c>
      <c r="AMR17" s="31"/>
      <c r="AMS17" s="1325"/>
      <c r="AMT17" s="139"/>
      <c r="AMU17" s="31"/>
      <c r="AMV17" s="76"/>
      <c r="AMW17" s="131">
        <f t="shared" si="3"/>
        <v>0</v>
      </c>
      <c r="AMY17" s="404"/>
      <c r="AMZ17" s="1933"/>
      <c r="ANA17" s="22"/>
      <c r="ANB17" s="321"/>
      <c r="ANC17" s="76"/>
      <c r="AND17" s="78">
        <f t="shared" si="146"/>
        <v>0</v>
      </c>
      <c r="ANF17" s="321"/>
      <c r="ANG17" s="1933"/>
      <c r="ANH17" s="22"/>
      <c r="ANI17" s="404"/>
      <c r="ANJ17" s="76"/>
      <c r="ANK17" s="78">
        <f t="shared" si="147"/>
        <v>0</v>
      </c>
      <c r="ANM17" s="31"/>
      <c r="ANN17" s="1933"/>
      <c r="ANO17" s="22"/>
      <c r="ANP17" s="31"/>
      <c r="ANQ17" s="76"/>
      <c r="ANR17" s="78">
        <f t="shared" si="148"/>
        <v>0</v>
      </c>
      <c r="ANT17" s="31"/>
      <c r="ANU17" s="1933"/>
      <c r="ANV17" s="22"/>
      <c r="ANW17" s="31"/>
      <c r="ANX17" s="76"/>
      <c r="ANY17" s="78">
        <f t="shared" si="149"/>
        <v>0</v>
      </c>
      <c r="AOA17" s="49"/>
      <c r="AOB17" s="1931"/>
      <c r="AOC17" s="104"/>
      <c r="AOD17" s="49"/>
      <c r="AOE17" s="139"/>
      <c r="AOF17" s="78">
        <f t="shared" si="150"/>
        <v>0</v>
      </c>
      <c r="AOH17" s="321"/>
      <c r="AOI17" s="1933"/>
      <c r="AOJ17" s="22"/>
      <c r="AOK17" s="424"/>
      <c r="AOL17" s="76"/>
      <c r="AOM17" s="131">
        <f t="shared" si="151"/>
        <v>0</v>
      </c>
      <c r="AOO17" s="31"/>
      <c r="AOP17" s="1933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31"/>
      <c r="AOX17" s="104"/>
      <c r="AOY17" s="49"/>
      <c r="AOZ17" s="139"/>
      <c r="APA17" s="78">
        <f t="shared" si="152"/>
        <v>0</v>
      </c>
      <c r="APC17" s="321"/>
      <c r="APD17" s="1933"/>
      <c r="APE17" s="22"/>
      <c r="APF17" s="31"/>
      <c r="APG17" s="76"/>
      <c r="APH17" s="78">
        <f t="shared" si="153"/>
        <v>0</v>
      </c>
      <c r="APJ17" s="321"/>
      <c r="APK17" s="1933"/>
      <c r="APL17" s="22"/>
      <c r="APM17" s="31"/>
      <c r="APN17" s="76"/>
      <c r="APO17" s="78">
        <f t="shared" si="154"/>
        <v>0</v>
      </c>
      <c r="APQ17" s="1933"/>
      <c r="APR17" s="1933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5"/>
      <c r="AQG17" s="139"/>
      <c r="AQH17" s="31"/>
      <c r="AQI17" s="76"/>
      <c r="AQJ17" s="131">
        <f t="shared" si="5"/>
        <v>7383.5</v>
      </c>
      <c r="AQL17" s="31"/>
      <c r="AQM17" s="1325"/>
      <c r="AQN17" s="139"/>
      <c r="AQO17" s="31"/>
      <c r="AQP17" s="76"/>
      <c r="AQQ17" s="131">
        <f t="shared" si="6"/>
        <v>0</v>
      </c>
      <c r="AQS17" s="31"/>
      <c r="AQT17" s="1325"/>
      <c r="AQU17" s="139"/>
      <c r="AQV17" s="31"/>
      <c r="AQW17" s="76"/>
      <c r="AQX17" s="131">
        <f t="shared" si="156"/>
        <v>4518.5</v>
      </c>
      <c r="AQZ17" s="320"/>
      <c r="ARA17" s="1931"/>
      <c r="ARB17" s="104"/>
      <c r="ARC17" s="320"/>
      <c r="ARD17" s="566"/>
      <c r="ARE17" s="78">
        <f t="shared" si="157"/>
        <v>0</v>
      </c>
      <c r="ARG17" s="31"/>
      <c r="ARH17" s="1933"/>
      <c r="ARI17" s="22"/>
      <c r="ARJ17" s="61"/>
      <c r="ARK17" s="67"/>
      <c r="ARL17" s="78">
        <f t="shared" si="158"/>
        <v>0</v>
      </c>
      <c r="ARN17" s="404"/>
      <c r="ARO17" s="1933"/>
      <c r="ARP17" s="22"/>
      <c r="ARQ17" s="491"/>
      <c r="ARR17" s="67"/>
      <c r="ARS17" s="78">
        <f t="shared" si="159"/>
        <v>0</v>
      </c>
      <c r="ARU17" s="404"/>
      <c r="ARV17" s="1933"/>
      <c r="ARW17" s="777"/>
      <c r="ARX17" s="321"/>
      <c r="ARY17" s="787"/>
      <c r="ARZ17" s="78">
        <f t="shared" si="7"/>
        <v>0</v>
      </c>
      <c r="ASB17" s="404"/>
      <c r="ASC17" s="1933"/>
      <c r="ASD17" s="22"/>
      <c r="ASE17" s="61"/>
      <c r="ASF17" s="67"/>
      <c r="ASG17" s="78">
        <f t="shared" si="160"/>
        <v>0</v>
      </c>
      <c r="ASI17" s="404"/>
      <c r="ASJ17" s="1325"/>
      <c r="ASK17" s="139"/>
      <c r="ASL17" s="49"/>
      <c r="ASM17" s="139"/>
      <c r="ASN17" s="131">
        <f t="shared" si="161"/>
        <v>0</v>
      </c>
      <c r="ASP17" s="49"/>
      <c r="ASQ17" s="1931"/>
      <c r="ASR17" s="104"/>
      <c r="ASS17" s="49"/>
      <c r="AST17" s="139"/>
      <c r="ASU17" s="131">
        <f t="shared" si="162"/>
        <v>0</v>
      </c>
      <c r="ASW17" s="31"/>
      <c r="ASX17" s="1933"/>
      <c r="ASY17" s="104"/>
      <c r="ASZ17" s="31"/>
      <c r="ATA17" s="76"/>
      <c r="ATB17" s="131">
        <f t="shared" si="163"/>
        <v>0</v>
      </c>
      <c r="ATD17" s="31"/>
      <c r="ATE17" s="1933"/>
      <c r="ATF17" s="22"/>
      <c r="ATG17" s="31"/>
      <c r="ATH17" s="76"/>
      <c r="ATI17" s="78">
        <f t="shared" si="164"/>
        <v>0</v>
      </c>
      <c r="ATK17" s="31"/>
      <c r="ATL17" s="1933"/>
      <c r="ATM17" s="22"/>
      <c r="ATN17" s="31"/>
      <c r="ATO17" s="76"/>
      <c r="ATP17" s="78">
        <f t="shared" si="165"/>
        <v>0</v>
      </c>
      <c r="ATR17" s="31"/>
      <c r="ATS17" s="1933"/>
      <c r="ATT17" s="22"/>
      <c r="ATU17" s="31"/>
      <c r="ATV17" s="76"/>
      <c r="ATW17" s="78">
        <f t="shared" si="166"/>
        <v>0</v>
      </c>
      <c r="ATY17" s="31"/>
      <c r="ATZ17" s="1933"/>
      <c r="AUA17" s="22"/>
      <c r="AUB17" s="31"/>
      <c r="AUC17" s="76"/>
      <c r="AUD17" s="78">
        <f t="shared" si="167"/>
        <v>0</v>
      </c>
      <c r="AUF17" s="321"/>
      <c r="AUG17" s="1933"/>
      <c r="AUH17" s="22"/>
      <c r="AUI17" s="31"/>
      <c r="AUJ17" s="76"/>
      <c r="AUK17" s="78">
        <f t="shared" si="168"/>
        <v>0</v>
      </c>
      <c r="AUM17" s="31"/>
      <c r="AUN17" s="1325"/>
      <c r="AUO17" s="139"/>
      <c r="AUP17" s="31"/>
      <c r="AUQ17" s="139"/>
      <c r="AUR17" s="131">
        <f t="shared" si="169"/>
        <v>0</v>
      </c>
      <c r="AUT17" s="31"/>
      <c r="AUU17" s="1934"/>
      <c r="AUV17" s="76"/>
      <c r="AUW17" s="31"/>
      <c r="AUX17" s="76"/>
      <c r="AUY17" s="131">
        <f t="shared" si="170"/>
        <v>0</v>
      </c>
      <c r="AVA17" s="31"/>
      <c r="AVB17" s="1933"/>
      <c r="AVC17" s="22"/>
      <c r="AVD17" s="31"/>
      <c r="AVE17" s="76"/>
      <c r="AVF17" s="131">
        <f t="shared" si="171"/>
        <v>0</v>
      </c>
      <c r="AVH17" s="424"/>
      <c r="AVI17" s="1931"/>
      <c r="AVJ17" s="104"/>
      <c r="AVK17" s="49"/>
      <c r="AVL17" s="139"/>
      <c r="AVM17" s="131">
        <f t="shared" si="172"/>
        <v>2512.5</v>
      </c>
      <c r="AVO17" s="648"/>
      <c r="AVP17" s="1932"/>
      <c r="AVQ17" s="349"/>
      <c r="AVR17" s="49"/>
      <c r="AVS17" s="389"/>
      <c r="AVT17" s="131">
        <f t="shared" si="173"/>
        <v>0</v>
      </c>
      <c r="AVV17" s="404"/>
      <c r="AVW17" s="1933"/>
      <c r="AVX17" s="1348"/>
      <c r="AVY17" s="31"/>
      <c r="AVZ17" s="1264"/>
      <c r="AWA17" s="78">
        <f t="shared" si="191"/>
        <v>0</v>
      </c>
      <c r="AWC17" s="1933"/>
      <c r="AWD17" s="1933"/>
      <c r="AWE17" s="1348"/>
      <c r="AWF17" s="31"/>
      <c r="AWG17" s="1264"/>
      <c r="AWH17" s="78">
        <f t="shared" si="192"/>
        <v>0</v>
      </c>
      <c r="AWJ17" s="1933"/>
      <c r="AWK17" s="1933"/>
      <c r="AWL17" s="22"/>
      <c r="AWM17" s="31"/>
      <c r="AWN17" s="76"/>
      <c r="AWO17" s="78">
        <f t="shared" si="193"/>
        <v>0</v>
      </c>
      <c r="AWQ17" s="320"/>
      <c r="AWR17" s="1931"/>
      <c r="AWS17" s="104"/>
      <c r="AWT17" s="49"/>
      <c r="AWU17" s="139"/>
      <c r="AWV17" s="131">
        <f t="shared" si="194"/>
        <v>0</v>
      </c>
      <c r="AWW17" s="243"/>
      <c r="AWX17" s="424"/>
      <c r="AWY17" s="1931"/>
      <c r="AWZ17" s="104"/>
      <c r="AXA17" s="49"/>
      <c r="AXB17" s="139"/>
      <c r="AXC17" s="78">
        <f t="shared" si="174"/>
        <v>30000</v>
      </c>
      <c r="AXE17" s="31"/>
      <c r="AXF17" s="1933"/>
      <c r="AXG17" s="22"/>
      <c r="AXH17" s="384"/>
      <c r="AXI17" s="76"/>
      <c r="AXJ17" s="78">
        <f t="shared" si="175"/>
        <v>0</v>
      </c>
      <c r="AXL17" s="31"/>
      <c r="AXM17" s="1933"/>
      <c r="AXN17" s="22"/>
      <c r="AXO17" s="31"/>
      <c r="AXP17" s="76"/>
      <c r="AXQ17" s="78">
        <f t="shared" si="176"/>
        <v>0</v>
      </c>
      <c r="AXS17" s="31"/>
      <c r="AXT17" s="1933"/>
      <c r="AXU17" s="22"/>
      <c r="AXV17" s="31"/>
      <c r="AXW17" s="76"/>
      <c r="AXX17" s="78">
        <f t="shared" si="177"/>
        <v>0</v>
      </c>
      <c r="AXZ17" s="31"/>
      <c r="AYA17" s="1933"/>
      <c r="AYB17" s="22"/>
      <c r="AYC17" s="31"/>
      <c r="AYD17" s="76"/>
      <c r="AYE17" s="78">
        <f t="shared" si="178"/>
        <v>0</v>
      </c>
      <c r="AYG17" s="404"/>
      <c r="AYH17" s="1933"/>
      <c r="AYI17" s="22"/>
      <c r="AYJ17" s="31"/>
      <c r="AYK17" s="76"/>
      <c r="AYL17" s="78">
        <f t="shared" si="179"/>
        <v>0</v>
      </c>
      <c r="AYN17" s="404"/>
      <c r="AYO17" s="1933"/>
      <c r="AYP17" s="22"/>
      <c r="AYQ17" s="31"/>
      <c r="AYR17" s="76"/>
      <c r="AYS17" s="78">
        <f t="shared" si="180"/>
        <v>0</v>
      </c>
      <c r="AYU17" s="404"/>
      <c r="AYV17" s="1933"/>
      <c r="AYW17" s="22"/>
      <c r="AYX17" s="404"/>
      <c r="AYY17" s="76"/>
      <c r="AYZ17" s="78">
        <f t="shared" si="181"/>
        <v>0</v>
      </c>
      <c r="AZB17" s="31"/>
      <c r="AZC17" s="1933"/>
      <c r="AZD17" s="22"/>
      <c r="AZE17" s="31"/>
      <c r="AZF17" s="76"/>
      <c r="AZG17" s="78">
        <f t="shared" si="182"/>
        <v>0</v>
      </c>
      <c r="AZI17" s="424"/>
      <c r="AZJ17" s="1931"/>
      <c r="AZK17" s="104"/>
      <c r="AZL17" s="424"/>
      <c r="AZM17" s="139"/>
      <c r="AZN17" s="131">
        <f t="shared" si="183"/>
        <v>0</v>
      </c>
      <c r="AZP17" s="424"/>
      <c r="AZQ17" s="1931"/>
      <c r="AZR17" s="104"/>
      <c r="AZS17" s="424"/>
      <c r="AZT17" s="139"/>
      <c r="AZU17" s="131">
        <f t="shared" si="184"/>
        <v>0</v>
      </c>
      <c r="AZV17" s="243"/>
      <c r="AZW17" s="31"/>
      <c r="AZX17" s="1933"/>
      <c r="AZY17" s="22"/>
      <c r="AZZ17" s="31"/>
      <c r="BAA17" s="76"/>
      <c r="BAB17" s="78">
        <f t="shared" si="185"/>
        <v>0</v>
      </c>
      <c r="BAD17" s="31"/>
      <c r="BAE17" s="1933"/>
      <c r="BAF17" s="22"/>
      <c r="BAG17" s="31"/>
      <c r="BAH17" s="76"/>
      <c r="BAI17" s="78">
        <f t="shared" si="186"/>
        <v>0</v>
      </c>
      <c r="BAK17" s="1933"/>
      <c r="BAL17" s="1933"/>
      <c r="BAM17" s="22"/>
      <c r="BAN17" s="31"/>
      <c r="BAO17" s="76"/>
      <c r="BAP17" s="78">
        <f t="shared" si="187"/>
        <v>0</v>
      </c>
      <c r="BAR17" s="1933"/>
      <c r="BAS17" s="1933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3"/>
      <c r="C18" s="1895">
        <v>100000</v>
      </c>
      <c r="D18" s="31"/>
      <c r="E18" s="139"/>
      <c r="F18" s="131">
        <f t="shared" si="8"/>
        <v>1250000</v>
      </c>
      <c r="H18" s="404"/>
      <c r="I18" s="1933"/>
      <c r="J18" s="699"/>
      <c r="K18" s="31"/>
      <c r="L18" s="139"/>
      <c r="M18" s="131">
        <f t="shared" si="9"/>
        <v>20000</v>
      </c>
      <c r="O18" s="424"/>
      <c r="P18" s="1931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31"/>
      <c r="X18" s="104"/>
      <c r="Y18" s="49"/>
      <c r="Z18" s="139"/>
      <c r="AA18" s="131">
        <f t="shared" si="10"/>
        <v>1000</v>
      </c>
      <c r="AC18" s="49"/>
      <c r="AD18" s="1931"/>
      <c r="AE18" s="104"/>
      <c r="AF18" s="49"/>
      <c r="AG18" s="139"/>
      <c r="AH18" s="131">
        <f t="shared" si="11"/>
        <v>-100000</v>
      </c>
      <c r="AJ18" s="424">
        <v>41918</v>
      </c>
      <c r="AK18" s="1931" t="s">
        <v>2284</v>
      </c>
      <c r="AL18" s="104">
        <v>10000</v>
      </c>
      <c r="AM18" s="49" t="s">
        <v>2323</v>
      </c>
      <c r="AN18" s="139"/>
      <c r="AO18" s="131">
        <f t="shared" si="12"/>
        <v>30000</v>
      </c>
      <c r="AQ18" s="49"/>
      <c r="AR18" s="1931"/>
      <c r="AS18" s="104"/>
      <c r="AT18" s="49"/>
      <c r="AU18" s="139"/>
      <c r="AV18" s="131">
        <f t="shared" si="13"/>
        <v>0</v>
      </c>
      <c r="AX18" s="31"/>
      <c r="AY18" s="1933"/>
      <c r="AZ18" s="22"/>
      <c r="BA18" s="31"/>
      <c r="BB18" s="76"/>
      <c r="BC18" s="131">
        <f t="shared" si="14"/>
        <v>0</v>
      </c>
      <c r="BE18" s="31"/>
      <c r="BF18" s="1933"/>
      <c r="BG18" s="22"/>
      <c r="BH18" s="31"/>
      <c r="BI18" s="76"/>
      <c r="BJ18" s="131">
        <f t="shared" si="15"/>
        <v>0</v>
      </c>
      <c r="BL18" s="49"/>
      <c r="BM18" s="1931"/>
      <c r="BN18" s="104"/>
      <c r="BO18" s="49"/>
      <c r="BP18" s="139"/>
      <c r="BQ18" s="131">
        <f t="shared" si="16"/>
        <v>0</v>
      </c>
      <c r="BS18" s="49"/>
      <c r="BT18" s="1931"/>
      <c r="BU18" s="104"/>
      <c r="BV18" s="49"/>
      <c r="BW18" s="139"/>
      <c r="BX18" s="78">
        <f t="shared" si="17"/>
        <v>0</v>
      </c>
      <c r="BZ18" s="49"/>
      <c r="CA18" s="49"/>
      <c r="CB18" s="1931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3"/>
      <c r="CQ18" s="22"/>
      <c r="CR18" s="377"/>
      <c r="CS18" s="139"/>
      <c r="CT18" s="131">
        <f t="shared" si="20"/>
        <v>0</v>
      </c>
      <c r="CV18" s="320"/>
      <c r="CW18" s="1931"/>
      <c r="CX18" s="139"/>
      <c r="CY18" s="378"/>
      <c r="CZ18" s="260"/>
      <c r="DA18" s="131">
        <f t="shared" si="190"/>
        <v>0</v>
      </c>
      <c r="DC18" s="31"/>
      <c r="DD18" s="1933"/>
      <c r="DE18" s="22"/>
      <c r="DF18" s="31"/>
      <c r="DG18" s="76"/>
      <c r="DH18" s="78">
        <f t="shared" si="21"/>
        <v>0</v>
      </c>
      <c r="DJ18" s="570"/>
      <c r="DK18" s="1931"/>
      <c r="DL18" s="1931"/>
      <c r="DM18" s="104"/>
      <c r="DN18" s="49"/>
      <c r="DO18" s="139"/>
      <c r="DP18" s="78">
        <f t="shared" si="22"/>
        <v>0</v>
      </c>
      <c r="DR18" s="404"/>
      <c r="DS18" s="1933"/>
      <c r="DT18" s="22"/>
      <c r="DU18" s="321"/>
      <c r="DV18" s="76"/>
      <c r="DW18" s="78">
        <f t="shared" si="23"/>
        <v>0</v>
      </c>
      <c r="DY18" s="1933"/>
      <c r="DZ18" s="1933"/>
      <c r="EA18" s="22"/>
      <c r="EB18" s="31"/>
      <c r="EC18" s="76"/>
      <c r="ED18" s="78">
        <f t="shared" si="24"/>
        <v>0</v>
      </c>
      <c r="EF18" s="404"/>
      <c r="EG18" s="1933"/>
      <c r="EH18" s="22"/>
      <c r="EI18" s="31"/>
      <c r="EJ18" s="76"/>
      <c r="EK18" s="78">
        <f t="shared" si="25"/>
        <v>10936</v>
      </c>
      <c r="EM18" s="31"/>
      <c r="EN18" s="1933"/>
      <c r="EO18" s="22"/>
      <c r="EP18" s="31"/>
      <c r="EQ18" s="76"/>
      <c r="ER18" s="131">
        <f t="shared" si="26"/>
        <v>0</v>
      </c>
      <c r="ET18" s="321"/>
      <c r="EU18" s="1933"/>
      <c r="EV18" s="22"/>
      <c r="EW18" s="382"/>
      <c r="EX18" s="22"/>
      <c r="EY18" s="78">
        <f t="shared" si="27"/>
        <v>0</v>
      </c>
      <c r="FA18" s="320"/>
      <c r="FB18" s="1931"/>
      <c r="FC18" s="104"/>
      <c r="FD18" s="49"/>
      <c r="FE18" s="139"/>
      <c r="FF18" s="78">
        <f t="shared" si="28"/>
        <v>0</v>
      </c>
      <c r="FH18" s="31"/>
      <c r="FI18" s="1933"/>
      <c r="FJ18" s="22"/>
      <c r="FK18" s="49"/>
      <c r="FL18" s="76"/>
      <c r="FM18" s="78">
        <f t="shared" si="29"/>
        <v>0</v>
      </c>
      <c r="FO18" s="31"/>
      <c r="FP18" s="1933"/>
      <c r="FQ18" s="22"/>
      <c r="FR18" s="49"/>
      <c r="FS18" s="76"/>
      <c r="FT18" s="78">
        <f t="shared" si="30"/>
        <v>0</v>
      </c>
      <c r="FV18" s="404">
        <v>39710</v>
      </c>
      <c r="FW18" s="1325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3"/>
      <c r="GE18" s="22"/>
      <c r="GF18" s="31"/>
      <c r="GG18" s="76"/>
      <c r="GH18" s="78">
        <f t="shared" si="32"/>
        <v>0</v>
      </c>
      <c r="GJ18" s="1933"/>
      <c r="GK18" s="1933"/>
      <c r="GL18" s="22"/>
      <c r="GM18" s="31"/>
      <c r="GN18" s="76"/>
      <c r="GO18" s="78">
        <f t="shared" si="33"/>
        <v>0</v>
      </c>
      <c r="GQ18" s="1933"/>
      <c r="GR18" s="1933"/>
      <c r="GS18" s="22"/>
      <c r="GT18" s="31"/>
      <c r="GU18" s="76"/>
      <c r="GV18" s="78">
        <f t="shared" si="34"/>
        <v>0</v>
      </c>
      <c r="GX18" s="31"/>
      <c r="GY18" s="1933"/>
      <c r="GZ18" s="22"/>
      <c r="HA18" s="31"/>
      <c r="HB18" s="76"/>
      <c r="HC18" s="78">
        <f t="shared" si="35"/>
        <v>0</v>
      </c>
      <c r="HE18" s="1933"/>
      <c r="HF18" s="1933"/>
      <c r="HG18" s="22"/>
      <c r="HH18" s="31"/>
      <c r="HI18" s="76"/>
      <c r="HJ18" s="78">
        <f t="shared" si="36"/>
        <v>0</v>
      </c>
      <c r="HL18" s="31"/>
      <c r="HM18" s="1933"/>
      <c r="HN18" s="22"/>
      <c r="HO18" s="31"/>
      <c r="HP18" s="76"/>
      <c r="HQ18" s="78">
        <f t="shared" si="37"/>
        <v>0</v>
      </c>
      <c r="HS18" s="31"/>
      <c r="HT18" s="1933"/>
      <c r="HU18" s="22"/>
      <c r="HV18" s="31"/>
      <c r="HW18" s="76"/>
      <c r="HX18" s="78">
        <f t="shared" si="38"/>
        <v>0</v>
      </c>
      <c r="HZ18" s="404"/>
      <c r="IA18" s="1325"/>
      <c r="IB18" s="22"/>
      <c r="IC18" s="31"/>
      <c r="ID18" s="76"/>
      <c r="IE18" s="131">
        <f t="shared" si="39"/>
        <v>476</v>
      </c>
      <c r="IG18" s="31"/>
      <c r="IH18" s="1325"/>
      <c r="II18" s="139"/>
      <c r="IJ18" s="384"/>
      <c r="IK18" s="76"/>
      <c r="IL18" s="78">
        <f t="shared" si="40"/>
        <v>0</v>
      </c>
      <c r="IN18" s="31"/>
      <c r="IO18" s="1933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3"/>
      <c r="JD18" s="22"/>
      <c r="JE18" s="31"/>
      <c r="JF18" s="76"/>
      <c r="JG18" s="78">
        <f t="shared" si="43"/>
        <v>0</v>
      </c>
      <c r="JI18" s="31"/>
      <c r="JJ18" s="1933"/>
      <c r="JK18" s="22"/>
      <c r="JL18" s="31"/>
      <c r="JM18" s="76"/>
      <c r="JN18" s="78">
        <f t="shared" si="197"/>
        <v>0</v>
      </c>
      <c r="JP18" s="1933"/>
      <c r="JQ18" s="1933"/>
      <c r="JR18" s="22"/>
      <c r="JS18" s="31"/>
      <c r="JT18" s="76"/>
      <c r="JU18" s="78">
        <f t="shared" si="44"/>
        <v>0</v>
      </c>
      <c r="JW18" s="49"/>
      <c r="JX18" s="1931"/>
      <c r="JY18" s="104"/>
      <c r="JZ18" s="380"/>
      <c r="KA18" s="139"/>
      <c r="KB18" s="131">
        <f t="shared" si="45"/>
        <v>0</v>
      </c>
      <c r="KD18" s="49"/>
      <c r="KE18" s="1931"/>
      <c r="KF18" s="104"/>
      <c r="KG18" s="380"/>
      <c r="KH18" s="139"/>
      <c r="KI18" s="131">
        <f t="shared" si="46"/>
        <v>0</v>
      </c>
      <c r="KJ18" s="243"/>
      <c r="KK18" s="49"/>
      <c r="KL18" s="1931"/>
      <c r="KM18" s="104"/>
      <c r="KN18" s="380"/>
      <c r="KO18" s="139"/>
      <c r="KP18" s="131">
        <f t="shared" si="47"/>
        <v>0</v>
      </c>
      <c r="KQ18" s="243"/>
      <c r="KR18" s="404"/>
      <c r="KS18" s="1933"/>
      <c r="KT18" s="22"/>
      <c r="KU18" s="49"/>
      <c r="KV18" s="139"/>
      <c r="KW18" s="131">
        <f t="shared" si="48"/>
        <v>0</v>
      </c>
      <c r="KY18" s="49"/>
      <c r="KZ18" s="1931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3"/>
      <c r="LO18" s="22"/>
      <c r="LP18" s="31"/>
      <c r="LQ18" s="76"/>
      <c r="LR18" s="131">
        <f t="shared" si="0"/>
        <v>0</v>
      </c>
      <c r="LT18" s="424"/>
      <c r="LU18" s="1931"/>
      <c r="LV18" s="693"/>
      <c r="LW18" s="49"/>
      <c r="LX18" s="349"/>
      <c r="LY18" s="131">
        <f t="shared" si="51"/>
        <v>0</v>
      </c>
      <c r="MA18" s="424"/>
      <c r="MB18" s="1931"/>
      <c r="MC18" s="104"/>
      <c r="MD18" s="49"/>
      <c r="ME18" s="139"/>
      <c r="MF18" s="131">
        <f t="shared" si="52"/>
        <v>0</v>
      </c>
      <c r="MH18" s="424"/>
      <c r="MI18" s="1931"/>
      <c r="MJ18" s="693"/>
      <c r="MK18" s="31"/>
      <c r="ML18" s="139"/>
      <c r="MM18" s="131">
        <f t="shared" si="53"/>
        <v>0</v>
      </c>
      <c r="MO18" s="31"/>
      <c r="MP18" s="1325"/>
      <c r="MQ18" s="139"/>
      <c r="MR18" s="31"/>
      <c r="MS18" s="139"/>
      <c r="MT18" s="131">
        <f t="shared" si="54"/>
        <v>0</v>
      </c>
      <c r="MV18" s="31"/>
      <c r="MW18" s="1933"/>
      <c r="MX18" s="104"/>
      <c r="MY18" s="454"/>
      <c r="MZ18" s="104"/>
      <c r="NA18" s="131">
        <f t="shared" si="198"/>
        <v>20586.5</v>
      </c>
      <c r="NC18" s="31"/>
      <c r="ND18" s="1933"/>
      <c r="NE18" s="104"/>
      <c r="NF18" s="454"/>
      <c r="NG18" s="104"/>
      <c r="NH18" s="131">
        <f t="shared" si="55"/>
        <v>0</v>
      </c>
      <c r="NJ18" s="31"/>
      <c r="NK18" s="1933"/>
      <c r="NL18" s="699"/>
      <c r="NM18" s="31"/>
      <c r="NN18" s="139"/>
      <c r="NO18" s="131">
        <f t="shared" si="56"/>
        <v>0</v>
      </c>
      <c r="NQ18" s="424"/>
      <c r="NR18" s="1932"/>
      <c r="NS18" s="349"/>
      <c r="NT18" s="424"/>
      <c r="NU18" s="139"/>
      <c r="NV18" s="131">
        <f t="shared" si="57"/>
        <v>0</v>
      </c>
      <c r="NX18" s="1933"/>
      <c r="NY18" s="1933"/>
      <c r="NZ18" s="22"/>
      <c r="OA18" s="31"/>
      <c r="OB18" s="76"/>
      <c r="OC18" s="78">
        <f t="shared" si="58"/>
        <v>0</v>
      </c>
      <c r="OE18" s="31"/>
      <c r="OF18" s="1933"/>
      <c r="OG18" s="22"/>
      <c r="OH18" s="31"/>
      <c r="OI18" s="76"/>
      <c r="OJ18" s="78">
        <f t="shared" si="59"/>
        <v>0</v>
      </c>
      <c r="OL18" s="31"/>
      <c r="OM18" s="1933"/>
      <c r="ON18" s="22"/>
      <c r="OO18" s="31"/>
      <c r="OP18" s="76"/>
      <c r="OQ18" s="78">
        <f t="shared" si="60"/>
        <v>0</v>
      </c>
      <c r="OS18" s="31"/>
      <c r="OT18" s="1933"/>
      <c r="OU18" s="22"/>
      <c r="OV18" s="517"/>
      <c r="OW18" s="403"/>
      <c r="OX18" s="78">
        <f t="shared" si="61"/>
        <v>0</v>
      </c>
      <c r="OZ18" s="31"/>
      <c r="PA18" s="1933"/>
      <c r="PB18" s="22"/>
      <c r="PC18" s="31"/>
      <c r="PD18" s="76"/>
      <c r="PE18" s="78">
        <f t="shared" si="62"/>
        <v>0</v>
      </c>
      <c r="PG18" s="31"/>
      <c r="PH18" s="1933"/>
      <c r="PI18" s="22"/>
      <c r="PJ18" s="31"/>
      <c r="PK18" s="76"/>
      <c r="PL18" s="78">
        <f t="shared" si="63"/>
        <v>0</v>
      </c>
      <c r="PN18" s="49"/>
      <c r="PO18" s="1931"/>
      <c r="PP18" s="104"/>
      <c r="PQ18" s="49"/>
      <c r="PR18" s="139"/>
      <c r="PS18" s="78">
        <f t="shared" si="64"/>
        <v>0</v>
      </c>
      <c r="PU18" s="31"/>
      <c r="PV18" s="1933"/>
      <c r="PW18" s="22"/>
      <c r="PX18" s="31"/>
      <c r="PY18" s="76"/>
      <c r="PZ18" s="78">
        <f t="shared" si="65"/>
        <v>32916</v>
      </c>
      <c r="QB18" s="1933"/>
      <c r="QC18" s="1933"/>
      <c r="QD18" s="22"/>
      <c r="QE18" s="31"/>
      <c r="QF18" s="76"/>
      <c r="QG18" s="78">
        <f t="shared" si="66"/>
        <v>0</v>
      </c>
      <c r="QI18" s="404"/>
      <c r="QJ18" s="1933"/>
      <c r="QK18" s="22"/>
      <c r="QL18" s="31"/>
      <c r="QM18" s="76"/>
      <c r="QN18" s="78">
        <f t="shared" si="67"/>
        <v>0</v>
      </c>
      <c r="QP18" s="31"/>
      <c r="QQ18" s="1933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3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32"/>
      <c r="RT18" s="260"/>
      <c r="RU18" s="344"/>
      <c r="RV18" s="139"/>
      <c r="RW18" s="131">
        <f t="shared" si="72"/>
        <v>11123</v>
      </c>
      <c r="RY18" s="31"/>
      <c r="RZ18" s="1933"/>
      <c r="SA18" s="22"/>
      <c r="SB18" s="31"/>
      <c r="SC18" s="76"/>
      <c r="SD18" s="78">
        <f t="shared" si="195"/>
        <v>23250</v>
      </c>
      <c r="SF18" s="1933"/>
      <c r="SG18" s="1933"/>
      <c r="SH18" s="777"/>
      <c r="SI18" s="31"/>
      <c r="SJ18" s="76"/>
      <c r="SK18" s="78">
        <f t="shared" si="196"/>
        <v>0</v>
      </c>
      <c r="SM18" s="404"/>
      <c r="SN18" s="1933"/>
      <c r="SO18" s="777"/>
      <c r="SP18" s="31"/>
      <c r="SQ18" s="76"/>
      <c r="SR18" s="78">
        <f t="shared" si="73"/>
        <v>0</v>
      </c>
      <c r="ST18" s="31"/>
      <c r="SU18" s="1933"/>
      <c r="SV18" s="777"/>
      <c r="SW18" s="31"/>
      <c r="SX18" s="76"/>
      <c r="SY18" s="78">
        <f t="shared" si="74"/>
        <v>0</v>
      </c>
      <c r="TA18" s="424"/>
      <c r="TB18" s="1931"/>
      <c r="TC18" s="104"/>
      <c r="TD18" s="49"/>
      <c r="TE18" s="139"/>
      <c r="TF18" s="78">
        <f t="shared" si="75"/>
        <v>0</v>
      </c>
      <c r="TH18" s="2303"/>
      <c r="TI18" s="2303"/>
      <c r="TJ18" s="2303"/>
      <c r="TK18" s="2303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3"/>
      <c r="UE18" s="22"/>
      <c r="UF18" s="31"/>
      <c r="UG18" s="76"/>
      <c r="UH18" s="78">
        <f t="shared" si="79"/>
        <v>0</v>
      </c>
      <c r="UJ18" s="404"/>
      <c r="UK18" s="1933"/>
      <c r="UL18" s="22"/>
      <c r="UM18" s="31"/>
      <c r="UN18" s="76"/>
      <c r="UO18" s="78">
        <f t="shared" si="80"/>
        <v>0</v>
      </c>
      <c r="UQ18" s="404"/>
      <c r="UR18" s="1933"/>
      <c r="US18" s="22"/>
      <c r="UT18" s="31"/>
      <c r="UU18" s="76"/>
      <c r="UV18" s="78">
        <f t="shared" si="81"/>
        <v>0</v>
      </c>
      <c r="UX18" s="404"/>
      <c r="UY18" s="1933"/>
      <c r="UZ18" s="22"/>
      <c r="VA18" s="31"/>
      <c r="VB18" s="76"/>
      <c r="VC18" s="78">
        <f t="shared" si="82"/>
        <v>201</v>
      </c>
      <c r="VE18" s="479"/>
      <c r="VF18" s="1933"/>
      <c r="VG18" s="22"/>
      <c r="VH18" s="31"/>
      <c r="VI18" s="76"/>
      <c r="VJ18" s="131">
        <f t="shared" si="83"/>
        <v>47775</v>
      </c>
      <c r="VL18" s="31"/>
      <c r="VM18" s="1933"/>
      <c r="VN18" s="22"/>
      <c r="VO18" s="31"/>
      <c r="VP18" s="76"/>
      <c r="VQ18" s="78">
        <f t="shared" si="84"/>
        <v>0</v>
      </c>
      <c r="VS18" s="1933"/>
      <c r="VT18" s="1933"/>
      <c r="VU18" s="22"/>
      <c r="VV18" s="786"/>
      <c r="VW18" s="76"/>
      <c r="VX18" s="78">
        <f t="shared" si="85"/>
        <v>0</v>
      </c>
      <c r="VZ18" s="404"/>
      <c r="WA18" s="1933"/>
      <c r="WB18" s="22"/>
      <c r="WC18" s="31"/>
      <c r="WD18" s="76"/>
      <c r="WE18" s="78">
        <f t="shared" si="86"/>
        <v>274.5</v>
      </c>
      <c r="WG18" s="31"/>
      <c r="WH18" s="1933"/>
      <c r="WI18" s="22"/>
      <c r="WJ18" s="31"/>
      <c r="WK18" s="76"/>
      <c r="WL18" s="78">
        <f t="shared" si="87"/>
        <v>0</v>
      </c>
      <c r="WN18" s="31"/>
      <c r="WO18" s="1933"/>
      <c r="WP18" s="22"/>
      <c r="WQ18" s="31"/>
      <c r="WR18" s="76"/>
      <c r="WS18" s="78">
        <f t="shared" si="88"/>
        <v>0</v>
      </c>
      <c r="WU18" s="31"/>
      <c r="WV18" s="1933"/>
      <c r="WW18" s="22"/>
      <c r="WX18" s="31"/>
      <c r="WY18" s="76"/>
      <c r="WZ18" s="78">
        <f t="shared" si="89"/>
        <v>0</v>
      </c>
      <c r="XB18" s="49"/>
      <c r="XC18" s="1931"/>
      <c r="XD18" s="104"/>
      <c r="XE18" s="49"/>
      <c r="XF18" s="139"/>
      <c r="XG18" s="131">
        <f t="shared" si="90"/>
        <v>0</v>
      </c>
      <c r="XH18" s="243"/>
      <c r="XI18" s="31"/>
      <c r="XJ18" s="1933"/>
      <c r="XK18" s="22"/>
      <c r="XL18" s="335"/>
      <c r="XM18" s="76"/>
      <c r="XN18" s="78">
        <f t="shared" si="91"/>
        <v>0</v>
      </c>
      <c r="XP18" s="404"/>
      <c r="XQ18" s="1933"/>
      <c r="XR18" s="22"/>
      <c r="XS18" s="31"/>
      <c r="XT18" s="76"/>
      <c r="XU18" s="78">
        <f t="shared" si="92"/>
        <v>0</v>
      </c>
      <c r="XW18" s="31"/>
      <c r="XX18" s="1933"/>
      <c r="XY18" s="104"/>
      <c r="XZ18" s="31"/>
      <c r="YA18" s="139"/>
      <c r="YB18" s="131">
        <f t="shared" si="93"/>
        <v>0</v>
      </c>
      <c r="YD18" s="31"/>
      <c r="YE18" s="1933"/>
      <c r="YF18" s="104"/>
      <c r="YG18" s="31"/>
      <c r="YH18" s="139"/>
      <c r="YI18" s="131">
        <f t="shared" si="94"/>
        <v>0</v>
      </c>
      <c r="YK18" s="31"/>
      <c r="YL18" s="1933"/>
      <c r="YM18" s="104"/>
      <c r="YN18" s="31"/>
      <c r="YO18" s="139"/>
      <c r="YP18" s="131">
        <f t="shared" si="95"/>
        <v>0</v>
      </c>
      <c r="YR18" s="31"/>
      <c r="YS18" s="1933"/>
      <c r="YT18" s="104"/>
      <c r="YU18" s="31"/>
      <c r="YV18" s="139"/>
      <c r="YW18" s="131">
        <f t="shared" si="96"/>
        <v>0</v>
      </c>
      <c r="YY18" s="31"/>
      <c r="YZ18" s="1933"/>
      <c r="ZA18" s="104"/>
      <c r="ZB18" s="31"/>
      <c r="ZC18" s="139"/>
      <c r="ZD18" s="131">
        <f t="shared" si="97"/>
        <v>0</v>
      </c>
      <c r="ZF18" s="49"/>
      <c r="ZG18" s="1931"/>
      <c r="ZH18" s="104"/>
      <c r="ZI18" s="49"/>
      <c r="ZJ18" s="139"/>
      <c r="ZK18" s="78">
        <f t="shared" si="98"/>
        <v>0</v>
      </c>
      <c r="ZM18" s="31"/>
      <c r="ZN18" s="1933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3"/>
      <c r="AAP18" s="1933"/>
      <c r="AAQ18" s="22"/>
      <c r="AAR18" s="31"/>
      <c r="AAS18" s="76"/>
      <c r="AAT18" s="78">
        <f t="shared" si="103"/>
        <v>0</v>
      </c>
      <c r="AAV18" s="404"/>
      <c r="AAW18" s="1933"/>
      <c r="AAX18" s="22"/>
      <c r="AAY18" s="31"/>
      <c r="AAZ18" s="76"/>
      <c r="ABA18" s="78">
        <f t="shared" si="104"/>
        <v>0</v>
      </c>
      <c r="ABC18" s="424"/>
      <c r="ABD18" s="1931"/>
      <c r="ABE18" s="104"/>
      <c r="ABF18" s="320"/>
      <c r="ABG18" s="139"/>
      <c r="ABH18" s="131">
        <f t="shared" si="105"/>
        <v>0</v>
      </c>
      <c r="ABJ18" s="49"/>
      <c r="ABK18" s="1931"/>
      <c r="ABL18" s="104"/>
      <c r="ABM18" s="49"/>
      <c r="ABN18" s="139"/>
      <c r="ABO18" s="131">
        <f t="shared" si="106"/>
        <v>0</v>
      </c>
      <c r="ABQ18" s="1933"/>
      <c r="ABR18" s="1933"/>
      <c r="ABS18" s="22"/>
      <c r="ABT18" s="31"/>
      <c r="ABU18" s="76"/>
      <c r="ABV18" s="78">
        <f t="shared" si="107"/>
        <v>0</v>
      </c>
      <c r="ABX18" s="31"/>
      <c r="ABY18" s="1933"/>
      <c r="ABZ18" s="22"/>
      <c r="ACA18" s="31"/>
      <c r="ACB18" s="76"/>
      <c r="ACC18" s="78">
        <f t="shared" si="108"/>
        <v>0</v>
      </c>
      <c r="ACE18" s="320"/>
      <c r="ACF18" s="1931"/>
      <c r="ACG18" s="104"/>
      <c r="ACH18" s="424"/>
      <c r="ACI18" s="139"/>
      <c r="ACJ18" s="78">
        <f t="shared" si="109"/>
        <v>0</v>
      </c>
      <c r="ACL18" s="320"/>
      <c r="ACM18" s="1931"/>
      <c r="ACN18" s="104"/>
      <c r="ACO18" s="320"/>
      <c r="ACP18" s="139"/>
      <c r="ACQ18" s="78">
        <f t="shared" si="110"/>
        <v>0</v>
      </c>
      <c r="ACS18" s="31"/>
      <c r="ACT18" s="1933"/>
      <c r="ACU18" s="22"/>
      <c r="ACV18" s="31"/>
      <c r="ACW18" s="76"/>
      <c r="ACX18" s="78">
        <f t="shared" si="1"/>
        <v>0</v>
      </c>
      <c r="ACZ18" s="404"/>
      <c r="ADA18" s="1933"/>
      <c r="ADB18" s="22"/>
      <c r="ADC18" s="404"/>
      <c r="ADD18" s="76"/>
      <c r="ADE18" s="78">
        <f t="shared" si="111"/>
        <v>0</v>
      </c>
      <c r="ADG18" s="424"/>
      <c r="ADH18" s="1931"/>
      <c r="ADI18" s="104"/>
      <c r="ADJ18" s="320"/>
      <c r="ADK18" s="139"/>
      <c r="ADL18" s="78">
        <f t="shared" si="112"/>
        <v>0</v>
      </c>
      <c r="ADN18" s="1933"/>
      <c r="ADO18" s="1933"/>
      <c r="ADP18" s="22"/>
      <c r="ADQ18" s="31"/>
      <c r="ADR18" s="76"/>
      <c r="ADS18" s="131">
        <f t="shared" si="113"/>
        <v>0</v>
      </c>
      <c r="ADU18" s="321"/>
      <c r="ADV18" s="1933"/>
      <c r="ADW18" s="22"/>
      <c r="ADX18" s="404"/>
      <c r="ADY18" s="76"/>
      <c r="ADZ18" s="131">
        <f t="shared" si="114"/>
        <v>0</v>
      </c>
      <c r="AEB18" s="404"/>
      <c r="AEC18" s="1934"/>
      <c r="AED18" s="389"/>
      <c r="AEE18" s="344"/>
      <c r="AEF18" s="389"/>
      <c r="AEG18" s="131">
        <f t="shared" si="115"/>
        <v>0</v>
      </c>
      <c r="AEI18" s="424"/>
      <c r="AEJ18" s="1932"/>
      <c r="AEK18" s="349"/>
      <c r="AEL18" s="49"/>
      <c r="AEM18" s="1336"/>
      <c r="AEN18" s="131">
        <f t="shared" si="116"/>
        <v>3380</v>
      </c>
      <c r="AEP18" s="424"/>
      <c r="AEQ18" s="1932"/>
      <c r="AER18" s="389"/>
      <c r="AES18" s="424"/>
      <c r="AET18" s="389"/>
      <c r="AEU18" s="131">
        <f t="shared" si="117"/>
        <v>0</v>
      </c>
      <c r="AEW18" s="31"/>
      <c r="AEX18" s="1933"/>
      <c r="AEY18" s="22"/>
      <c r="AEZ18" s="31"/>
      <c r="AFA18" s="76"/>
      <c r="AFB18" s="78">
        <f t="shared" si="118"/>
        <v>0</v>
      </c>
      <c r="AFD18" s="1933"/>
      <c r="AFE18" s="1933"/>
      <c r="AFF18" s="22"/>
      <c r="AFG18" s="31"/>
      <c r="AFH18" s="76"/>
      <c r="AFI18" s="78">
        <f t="shared" si="119"/>
        <v>6523</v>
      </c>
      <c r="AFK18" s="404"/>
      <c r="AFL18" s="1933"/>
      <c r="AFM18" s="22"/>
      <c r="AFN18" s="31"/>
      <c r="AFO18" s="76"/>
      <c r="AFP18" s="78">
        <f t="shared" si="120"/>
        <v>0</v>
      </c>
      <c r="AFR18" s="404"/>
      <c r="AFS18" s="1933"/>
      <c r="AFT18" s="773"/>
      <c r="AFU18" s="31"/>
      <c r="AFV18" s="139"/>
      <c r="AFW18" s="131">
        <f t="shared" si="121"/>
        <v>0</v>
      </c>
      <c r="AFY18" s="31"/>
      <c r="AFZ18" s="1933"/>
      <c r="AGA18" s="104"/>
      <c r="AGB18" s="49"/>
      <c r="AGC18" s="76"/>
      <c r="AGD18" s="131">
        <f t="shared" si="122"/>
        <v>0</v>
      </c>
      <c r="AGF18" s="31"/>
      <c r="AGG18" s="1933"/>
      <c r="AGH18" s="104"/>
      <c r="AGI18" s="31"/>
      <c r="AGJ18" s="139"/>
      <c r="AGK18" s="131">
        <f t="shared" si="123"/>
        <v>0</v>
      </c>
      <c r="AGM18" s="31"/>
      <c r="AGN18" s="1325"/>
      <c r="AGO18" s="349"/>
      <c r="AGP18" s="31"/>
      <c r="AGQ18" s="139"/>
      <c r="AGR18" s="131">
        <f t="shared" si="124"/>
        <v>0</v>
      </c>
      <c r="AGT18" s="31"/>
      <c r="AGU18" s="1325"/>
      <c r="AGV18" s="349"/>
      <c r="AGW18" s="31"/>
      <c r="AGX18" s="139"/>
      <c r="AGY18" s="131">
        <f t="shared" si="125"/>
        <v>0</v>
      </c>
      <c r="AHA18" s="49"/>
      <c r="AHB18" s="1325"/>
      <c r="AHC18" s="349"/>
      <c r="AHD18" s="49"/>
      <c r="AHE18" s="139"/>
      <c r="AHF18" s="131">
        <f t="shared" si="126"/>
        <v>0</v>
      </c>
      <c r="AHH18" s="1933"/>
      <c r="AHI18" s="1933"/>
      <c r="AHJ18" s="22"/>
      <c r="AHK18" s="31"/>
      <c r="AHL18" s="76"/>
      <c r="AHM18" s="78">
        <f t="shared" si="127"/>
        <v>37741</v>
      </c>
      <c r="AHO18" s="1933"/>
      <c r="AHP18" s="1933"/>
      <c r="AHQ18" s="22"/>
      <c r="AHR18" s="31"/>
      <c r="AHS18" s="76"/>
      <c r="AHT18" s="78">
        <f t="shared" si="128"/>
        <v>0</v>
      </c>
      <c r="AHV18" s="1933"/>
      <c r="AHW18" s="1933"/>
      <c r="AHX18" s="22"/>
      <c r="AHY18" s="31"/>
      <c r="AHZ18" s="76"/>
      <c r="AIA18" s="78">
        <f t="shared" si="129"/>
        <v>0</v>
      </c>
      <c r="AIC18" s="424"/>
      <c r="AID18" s="1931"/>
      <c r="AIE18" s="104"/>
      <c r="AIF18" s="49"/>
      <c r="AIG18" s="139"/>
      <c r="AIH18" s="78">
        <f t="shared" si="130"/>
        <v>0</v>
      </c>
      <c r="AIJ18" s="320"/>
      <c r="AIK18" s="1931"/>
      <c r="AIL18" s="104"/>
      <c r="AIM18" s="49"/>
      <c r="AIN18" s="139"/>
      <c r="AIO18" s="78">
        <f t="shared" si="131"/>
        <v>0</v>
      </c>
      <c r="AIQ18" s="404"/>
      <c r="AIR18" s="1933"/>
      <c r="AIS18" s="22"/>
      <c r="AIT18" s="31"/>
      <c r="AIU18" s="76"/>
      <c r="AIV18" s="78">
        <f t="shared" si="132"/>
        <v>0</v>
      </c>
      <c r="AIX18" s="31"/>
      <c r="AIY18" s="1933"/>
      <c r="AIZ18" s="22"/>
      <c r="AJA18" s="31"/>
      <c r="AJB18" s="76"/>
      <c r="AJC18" s="78">
        <f t="shared" si="133"/>
        <v>0</v>
      </c>
      <c r="AJE18" s="49"/>
      <c r="AJF18" s="1931"/>
      <c r="AJG18" s="104"/>
      <c r="AJH18" s="49"/>
      <c r="AJI18" s="139"/>
      <c r="AJJ18" s="131">
        <f t="shared" si="134"/>
        <v>0</v>
      </c>
      <c r="AJL18" s="49"/>
      <c r="AJM18" s="1931"/>
      <c r="AJN18" s="104"/>
      <c r="AJO18" s="49"/>
      <c r="AJP18" s="139"/>
      <c r="AJQ18" s="131">
        <f t="shared" si="135"/>
        <v>0</v>
      </c>
      <c r="AJS18" s="49"/>
      <c r="AJT18" s="1931"/>
      <c r="AJU18" s="104"/>
      <c r="AJV18" s="49"/>
      <c r="AJW18" s="139"/>
      <c r="AJX18" s="131">
        <f t="shared" si="136"/>
        <v>0</v>
      </c>
      <c r="AJY18" s="243"/>
      <c r="AJZ18" s="31"/>
      <c r="AKA18" s="1933"/>
      <c r="AKB18" s="22"/>
      <c r="AKC18" s="31"/>
      <c r="AKD18" s="76"/>
      <c r="AKE18" s="131">
        <f t="shared" si="137"/>
        <v>0</v>
      </c>
      <c r="AKG18" s="31"/>
      <c r="AKH18" s="1933"/>
      <c r="AKI18" s="22"/>
      <c r="AKJ18" s="31"/>
      <c r="AKK18" s="76"/>
      <c r="AKL18" s="131">
        <f t="shared" si="138"/>
        <v>0</v>
      </c>
      <c r="AKN18" s="49"/>
      <c r="AKO18" s="1931"/>
      <c r="AKP18" s="693"/>
      <c r="AKQ18" s="49"/>
      <c r="AKR18" s="1354"/>
      <c r="AKS18" s="131">
        <f t="shared" si="139"/>
        <v>0</v>
      </c>
      <c r="AKU18" s="49"/>
      <c r="AKV18" s="1931"/>
      <c r="AKW18" s="104"/>
      <c r="AKX18" s="49"/>
      <c r="AKY18" s="139"/>
      <c r="AKZ18" s="131">
        <f t="shared" si="2"/>
        <v>0</v>
      </c>
      <c r="ALB18" s="31"/>
      <c r="ALC18" s="1933"/>
      <c r="ALD18" s="22"/>
      <c r="ALE18" s="31"/>
      <c r="ALF18" s="76"/>
      <c r="ALG18" s="131">
        <f t="shared" si="140"/>
        <v>0</v>
      </c>
      <c r="ALI18" s="1933"/>
      <c r="ALJ18" s="1933"/>
      <c r="ALK18" s="22"/>
      <c r="ALL18" s="31"/>
      <c r="ALM18" s="76"/>
      <c r="ALN18" s="131">
        <f t="shared" si="141"/>
        <v>0</v>
      </c>
      <c r="ALP18" s="1933"/>
      <c r="ALQ18" s="1933"/>
      <c r="ALR18" s="22"/>
      <c r="ALS18" s="31"/>
      <c r="ALT18" s="76"/>
      <c r="ALU18" s="131">
        <f t="shared" si="142"/>
        <v>0</v>
      </c>
      <c r="ALW18" s="1933"/>
      <c r="ALX18" s="1933"/>
      <c r="ALY18" s="22"/>
      <c r="ALZ18" s="31"/>
      <c r="AMA18" s="76"/>
      <c r="AMB18" s="131">
        <f t="shared" si="143"/>
        <v>0</v>
      </c>
      <c r="AMD18" s="404"/>
      <c r="AME18" s="1933"/>
      <c r="AMF18" s="22"/>
      <c r="AMG18" s="404"/>
      <c r="AMH18" s="76"/>
      <c r="AMI18" s="78">
        <f t="shared" si="144"/>
        <v>0</v>
      </c>
      <c r="AMK18" s="31"/>
      <c r="AML18" s="1933"/>
      <c r="AMM18" s="22"/>
      <c r="AMN18" s="31"/>
      <c r="AMO18" s="76"/>
      <c r="AMP18" s="78">
        <f t="shared" si="145"/>
        <v>0</v>
      </c>
      <c r="AMR18" s="31"/>
      <c r="AMS18" s="1325"/>
      <c r="AMT18" s="139"/>
      <c r="AMU18" s="49"/>
      <c r="AMV18" s="139"/>
      <c r="AMW18" s="131">
        <f t="shared" si="3"/>
        <v>0</v>
      </c>
      <c r="AMY18" s="404"/>
      <c r="AMZ18" s="1933"/>
      <c r="ANA18" s="22"/>
      <c r="ANB18" s="321"/>
      <c r="ANC18" s="76"/>
      <c r="AND18" s="78">
        <f t="shared" si="146"/>
        <v>0</v>
      </c>
      <c r="ANF18" s="321"/>
      <c r="ANG18" s="1933"/>
      <c r="ANH18" s="22"/>
      <c r="ANI18" s="404"/>
      <c r="ANJ18" s="76"/>
      <c r="ANK18" s="78">
        <f t="shared" si="147"/>
        <v>0</v>
      </c>
      <c r="ANM18" s="31"/>
      <c r="ANN18" s="1933"/>
      <c r="ANO18" s="22"/>
      <c r="ANP18" s="31"/>
      <c r="ANQ18" s="76"/>
      <c r="ANR18" s="78">
        <f t="shared" si="148"/>
        <v>0</v>
      </c>
      <c r="ANT18" s="31"/>
      <c r="ANU18" s="1933"/>
      <c r="ANV18" s="22"/>
      <c r="ANW18" s="31"/>
      <c r="ANX18" s="76"/>
      <c r="ANY18" s="78">
        <f t="shared" si="149"/>
        <v>0</v>
      </c>
      <c r="AOA18" s="49"/>
      <c r="AOB18" s="1931"/>
      <c r="AOC18" s="104"/>
      <c r="AOD18" s="49"/>
      <c r="AOE18" s="139"/>
      <c r="AOF18" s="78">
        <f t="shared" si="150"/>
        <v>0</v>
      </c>
      <c r="AOH18" s="321"/>
      <c r="AOI18" s="1933"/>
      <c r="AOJ18" s="22"/>
      <c r="AOK18" s="404"/>
      <c r="AOL18" s="76"/>
      <c r="AOM18" s="131">
        <f t="shared" si="151"/>
        <v>0</v>
      </c>
      <c r="AOO18" s="31"/>
      <c r="AOP18" s="1933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31"/>
      <c r="AOX18" s="104"/>
      <c r="AOY18" s="49"/>
      <c r="AOZ18" s="139"/>
      <c r="APA18" s="78">
        <f t="shared" si="152"/>
        <v>0</v>
      </c>
      <c r="APC18" s="321"/>
      <c r="APD18" s="1933"/>
      <c r="APE18" s="22"/>
      <c r="APF18" s="31"/>
      <c r="APG18" s="76"/>
      <c r="APH18" s="78">
        <f t="shared" si="153"/>
        <v>0</v>
      </c>
      <c r="APJ18" s="321"/>
      <c r="APK18" s="1933"/>
      <c r="APL18" s="22"/>
      <c r="APM18" s="31"/>
      <c r="APN18" s="76"/>
      <c r="APO18" s="78">
        <f t="shared" si="154"/>
        <v>0</v>
      </c>
      <c r="APQ18" s="1933"/>
      <c r="APR18" s="1933"/>
      <c r="APS18" s="22"/>
      <c r="APT18" s="31"/>
      <c r="APU18" s="76"/>
      <c r="APV18" s="78">
        <f t="shared" si="155"/>
        <v>0</v>
      </c>
      <c r="APX18" s="424"/>
      <c r="APY18" s="1931"/>
      <c r="APZ18" s="389"/>
      <c r="AQA18" s="481"/>
      <c r="AQB18" s="388"/>
      <c r="AQC18" s="131">
        <f t="shared" si="4"/>
        <v>0</v>
      </c>
      <c r="AQE18" s="31"/>
      <c r="AQF18" s="1933"/>
      <c r="AQG18" s="22"/>
      <c r="AQH18" s="31"/>
      <c r="AQI18" s="76"/>
      <c r="AQJ18" s="131">
        <f t="shared" si="5"/>
        <v>7383.5</v>
      </c>
      <c r="AQL18" s="31"/>
      <c r="AQM18" s="1933"/>
      <c r="AQN18" s="22"/>
      <c r="AQO18" s="31"/>
      <c r="AQP18" s="76"/>
      <c r="AQQ18" s="131">
        <f t="shared" si="6"/>
        <v>0</v>
      </c>
      <c r="AQS18" s="31"/>
      <c r="AQT18" s="1933"/>
      <c r="AQU18" s="22"/>
      <c r="AQV18" s="31"/>
      <c r="AQW18" s="76"/>
      <c r="AQX18" s="131">
        <f t="shared" si="156"/>
        <v>4518.5</v>
      </c>
      <c r="AQZ18" s="320"/>
      <c r="ARA18" s="1931"/>
      <c r="ARB18" s="104"/>
      <c r="ARC18" s="320"/>
      <c r="ARD18" s="566"/>
      <c r="ARE18" s="78">
        <f t="shared" si="157"/>
        <v>0</v>
      </c>
      <c r="ARG18" s="31"/>
      <c r="ARH18" s="1933"/>
      <c r="ARI18" s="22"/>
      <c r="ARJ18" s="31"/>
      <c r="ARK18" s="76"/>
      <c r="ARL18" s="78">
        <f t="shared" si="158"/>
        <v>0</v>
      </c>
      <c r="ARN18" s="404"/>
      <c r="ARO18" s="1933"/>
      <c r="ARP18" s="22"/>
      <c r="ARQ18" s="404"/>
      <c r="ARR18" s="76"/>
      <c r="ARS18" s="78">
        <f t="shared" si="159"/>
        <v>0</v>
      </c>
      <c r="ARU18" s="404"/>
      <c r="ARV18" s="1933"/>
      <c r="ARW18" s="22"/>
      <c r="ARX18" s="321"/>
      <c r="ARY18" s="787"/>
      <c r="ARZ18" s="78">
        <f t="shared" si="7"/>
        <v>0</v>
      </c>
      <c r="ASB18" s="404"/>
      <c r="ASC18" s="1933"/>
      <c r="ASD18" s="22"/>
      <c r="ASE18" s="31"/>
      <c r="ASF18" s="76"/>
      <c r="ASG18" s="78">
        <f t="shared" si="160"/>
        <v>0</v>
      </c>
      <c r="ASI18" s="404"/>
      <c r="ASJ18" s="1933"/>
      <c r="ASK18" s="22"/>
      <c r="ASL18" s="31"/>
      <c r="ASM18" s="76"/>
      <c r="ASN18" s="131">
        <f t="shared" si="161"/>
        <v>0</v>
      </c>
      <c r="ASP18" s="49"/>
      <c r="ASQ18" s="1931"/>
      <c r="ASR18" s="104"/>
      <c r="ASS18" s="49"/>
      <c r="AST18" s="139"/>
      <c r="ASU18" s="131">
        <f t="shared" si="162"/>
        <v>0</v>
      </c>
      <c r="ASW18" s="31"/>
      <c r="ASX18" s="1933"/>
      <c r="ASY18" s="22"/>
      <c r="ASZ18" s="31"/>
      <c r="ATA18" s="76"/>
      <c r="ATB18" s="131">
        <f t="shared" si="163"/>
        <v>0</v>
      </c>
      <c r="ATD18" s="31"/>
      <c r="ATE18" s="1933"/>
      <c r="ATF18" s="22"/>
      <c r="ATG18" s="31"/>
      <c r="ATH18" s="76"/>
      <c r="ATI18" s="78">
        <f t="shared" si="164"/>
        <v>0</v>
      </c>
      <c r="ATK18" s="31"/>
      <c r="ATL18" s="1933"/>
      <c r="ATM18" s="22"/>
      <c r="ATN18" s="31"/>
      <c r="ATO18" s="76"/>
      <c r="ATP18" s="78">
        <f t="shared" si="165"/>
        <v>0</v>
      </c>
      <c r="ATR18" s="31"/>
      <c r="ATS18" s="1933"/>
      <c r="ATT18" s="22"/>
      <c r="ATU18" s="31"/>
      <c r="ATV18" s="76"/>
      <c r="ATW18" s="78">
        <f t="shared" si="166"/>
        <v>0</v>
      </c>
      <c r="ATY18" s="31"/>
      <c r="ATZ18" s="1933"/>
      <c r="AUA18" s="22"/>
      <c r="AUB18" s="31"/>
      <c r="AUC18" s="76"/>
      <c r="AUD18" s="78">
        <f t="shared" si="167"/>
        <v>0</v>
      </c>
      <c r="AUF18" s="321"/>
      <c r="AUG18" s="1933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4"/>
      <c r="AUV18" s="76"/>
      <c r="AUW18" s="31"/>
      <c r="AUX18" s="76"/>
      <c r="AUY18" s="131">
        <f t="shared" si="170"/>
        <v>0</v>
      </c>
      <c r="AVA18" s="31"/>
      <c r="AVB18" s="1933"/>
      <c r="AVC18" s="22"/>
      <c r="AVD18" s="31"/>
      <c r="AVE18" s="76"/>
      <c r="AVF18" s="131">
        <f t="shared" si="171"/>
        <v>0</v>
      </c>
      <c r="AVH18" s="424"/>
      <c r="AVI18" s="1931"/>
      <c r="AVJ18" s="104"/>
      <c r="AVK18" s="49"/>
      <c r="AVL18" s="139"/>
      <c r="AVM18" s="131">
        <f t="shared" si="172"/>
        <v>2512.5</v>
      </c>
      <c r="AVO18" s="320"/>
      <c r="AVP18" s="1932"/>
      <c r="AVQ18" s="349"/>
      <c r="AVR18" s="49"/>
      <c r="AVS18" s="139"/>
      <c r="AVT18" s="131">
        <f t="shared" si="173"/>
        <v>0</v>
      </c>
      <c r="AVV18" s="404"/>
      <c r="AVW18" s="1933"/>
      <c r="AVX18" s="1348"/>
      <c r="AVY18" s="31"/>
      <c r="AVZ18" s="1264"/>
      <c r="AWA18" s="78">
        <f t="shared" si="191"/>
        <v>0</v>
      </c>
      <c r="AWC18" s="1933"/>
      <c r="AWD18" s="1933"/>
      <c r="AWE18" s="1348"/>
      <c r="AWF18" s="31"/>
      <c r="AWG18" s="1264"/>
      <c r="AWH18" s="78">
        <f t="shared" si="192"/>
        <v>0</v>
      </c>
      <c r="AWJ18" s="1933"/>
      <c r="AWK18" s="1933"/>
      <c r="AWL18" s="22"/>
      <c r="AWM18" s="31"/>
      <c r="AWN18" s="76"/>
      <c r="AWO18" s="78">
        <f t="shared" si="193"/>
        <v>0</v>
      </c>
      <c r="AWQ18" s="320"/>
      <c r="AWR18" s="1931"/>
      <c r="AWS18" s="104"/>
      <c r="AWT18" s="49"/>
      <c r="AWU18" s="139"/>
      <c r="AWV18" s="131">
        <f t="shared" si="194"/>
        <v>0</v>
      </c>
      <c r="AWW18" s="243"/>
      <c r="AWX18" s="424"/>
      <c r="AWY18" s="1931"/>
      <c r="AWZ18" s="104"/>
      <c r="AXA18" s="49"/>
      <c r="AXB18" s="139"/>
      <c r="AXC18" s="78">
        <f t="shared" si="174"/>
        <v>30000</v>
      </c>
      <c r="AXE18" s="31"/>
      <c r="AXF18" s="1933"/>
      <c r="AXG18" s="22"/>
      <c r="AXH18" s="384"/>
      <c r="AXI18" s="76"/>
      <c r="AXJ18" s="78">
        <f t="shared" si="175"/>
        <v>0</v>
      </c>
      <c r="AXL18" s="31"/>
      <c r="AXM18" s="1933"/>
      <c r="AXN18" s="22"/>
      <c r="AXO18" s="31"/>
      <c r="AXP18" s="76"/>
      <c r="AXQ18" s="78">
        <f t="shared" si="176"/>
        <v>0</v>
      </c>
      <c r="AXS18" s="31"/>
      <c r="AXT18" s="1933"/>
      <c r="AXU18" s="22"/>
      <c r="AXV18" s="31"/>
      <c r="AXW18" s="76"/>
      <c r="AXX18" s="78">
        <f t="shared" si="177"/>
        <v>0</v>
      </c>
      <c r="AXZ18" s="31"/>
      <c r="AYA18" s="1933"/>
      <c r="AYB18" s="22"/>
      <c r="AYC18" s="31"/>
      <c r="AYD18" s="76"/>
      <c r="AYE18" s="78">
        <f t="shared" si="178"/>
        <v>0</v>
      </c>
      <c r="AYG18" s="404"/>
      <c r="AYH18" s="1933"/>
      <c r="AYI18" s="22"/>
      <c r="AYJ18" s="31"/>
      <c r="AYK18" s="76"/>
      <c r="AYL18" s="78">
        <f t="shared" si="179"/>
        <v>0</v>
      </c>
      <c r="AYN18" s="404"/>
      <c r="AYO18" s="1933"/>
      <c r="AYP18" s="22"/>
      <c r="AYQ18" s="31"/>
      <c r="AYR18" s="76"/>
      <c r="AYS18" s="78">
        <f t="shared" si="180"/>
        <v>0</v>
      </c>
      <c r="AYU18" s="404"/>
      <c r="AYV18" s="1933"/>
      <c r="AYW18" s="22"/>
      <c r="AYX18" s="404"/>
      <c r="AYY18" s="76"/>
      <c r="AYZ18" s="78">
        <f t="shared" si="181"/>
        <v>0</v>
      </c>
      <c r="AZB18" s="31"/>
      <c r="AZC18" s="1933"/>
      <c r="AZD18" s="22"/>
      <c r="AZE18" s="31"/>
      <c r="AZF18" s="76"/>
      <c r="AZG18" s="78">
        <f t="shared" si="182"/>
        <v>0</v>
      </c>
      <c r="AZI18" s="424"/>
      <c r="AZJ18" s="1931"/>
      <c r="AZK18" s="104"/>
      <c r="AZL18" s="424"/>
      <c r="AZM18" s="139"/>
      <c r="AZN18" s="131">
        <f t="shared" si="183"/>
        <v>0</v>
      </c>
      <c r="AZP18" s="424"/>
      <c r="AZQ18" s="1931"/>
      <c r="AZR18" s="104"/>
      <c r="AZS18" s="424"/>
      <c r="AZT18" s="139"/>
      <c r="AZU18" s="131">
        <f t="shared" si="184"/>
        <v>0</v>
      </c>
      <c r="AZV18" s="243"/>
      <c r="AZW18" s="802"/>
      <c r="AZX18" s="1933"/>
      <c r="AZY18" s="22"/>
      <c r="AZZ18" s="31"/>
      <c r="BAA18" s="76"/>
      <c r="BAB18" s="78">
        <f t="shared" si="185"/>
        <v>0</v>
      </c>
      <c r="BAD18" s="802"/>
      <c r="BAE18" s="1933"/>
      <c r="BAF18" s="22"/>
      <c r="BAG18" s="31"/>
      <c r="BAH18" s="76"/>
      <c r="BAI18" s="78">
        <f t="shared" si="186"/>
        <v>0</v>
      </c>
      <c r="BAK18" s="1933"/>
      <c r="BAL18" s="1933"/>
      <c r="BAM18" s="22"/>
      <c r="BAN18" s="31"/>
      <c r="BAO18" s="76"/>
      <c r="BAP18" s="78">
        <f t="shared" si="187"/>
        <v>0</v>
      </c>
      <c r="BAR18" s="1933"/>
      <c r="BAS18" s="1933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3"/>
      <c r="C19" s="1895">
        <v>100000</v>
      </c>
      <c r="D19" s="31"/>
      <c r="E19" s="139"/>
      <c r="F19" s="131">
        <f t="shared" si="8"/>
        <v>1350000</v>
      </c>
      <c r="H19" s="404"/>
      <c r="I19" s="1933"/>
      <c r="J19" s="699"/>
      <c r="K19" s="31"/>
      <c r="L19" s="139"/>
      <c r="M19" s="131">
        <f t="shared" si="9"/>
        <v>20000</v>
      </c>
      <c r="O19" s="424"/>
      <c r="P19" s="1931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3"/>
      <c r="X19" s="22"/>
      <c r="Y19" s="31"/>
      <c r="Z19" s="76"/>
      <c r="AA19" s="131">
        <f t="shared" si="10"/>
        <v>1000</v>
      </c>
      <c r="AC19" s="31"/>
      <c r="AD19" s="1933"/>
      <c r="AE19" s="22"/>
      <c r="AF19" s="31"/>
      <c r="AG19" s="76"/>
      <c r="AH19" s="131">
        <f t="shared" si="11"/>
        <v>-100000</v>
      </c>
      <c r="AJ19" s="404">
        <v>41918</v>
      </c>
      <c r="AK19" s="1933" t="s">
        <v>2284</v>
      </c>
      <c r="AL19" s="22">
        <v>10000</v>
      </c>
      <c r="AM19" s="31" t="s">
        <v>2324</v>
      </c>
      <c r="AN19" s="76"/>
      <c r="AO19" s="131">
        <f t="shared" si="12"/>
        <v>40000</v>
      </c>
      <c r="AQ19" s="31"/>
      <c r="AR19" s="1933"/>
      <c r="AS19" s="22"/>
      <c r="AT19" s="31"/>
      <c r="AU19" s="76"/>
      <c r="AV19" s="131">
        <f t="shared" si="13"/>
        <v>0</v>
      </c>
      <c r="AX19" s="31"/>
      <c r="AY19" s="1933"/>
      <c r="AZ19" s="22"/>
      <c r="BA19" s="31"/>
      <c r="BB19" s="76"/>
      <c r="BC19" s="131">
        <f t="shared" si="14"/>
        <v>0</v>
      </c>
      <c r="BE19" s="31"/>
      <c r="BF19" s="1933"/>
      <c r="BG19" s="22"/>
      <c r="BH19" s="31"/>
      <c r="BI19" s="76"/>
      <c r="BJ19" s="131">
        <f t="shared" si="15"/>
        <v>0</v>
      </c>
      <c r="BL19" s="49"/>
      <c r="BM19" s="1931"/>
      <c r="BN19" s="104"/>
      <c r="BO19" s="49"/>
      <c r="BP19" s="139"/>
      <c r="BQ19" s="131">
        <f t="shared" si="16"/>
        <v>0</v>
      </c>
      <c r="BS19" s="49"/>
      <c r="BT19" s="1931"/>
      <c r="BU19" s="104"/>
      <c r="BV19" s="49"/>
      <c r="BW19" s="139"/>
      <c r="BX19" s="78">
        <f t="shared" si="17"/>
        <v>0</v>
      </c>
      <c r="BZ19" s="49"/>
      <c r="CA19" s="49"/>
      <c r="CB19" s="1931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3"/>
      <c r="CQ19" s="22"/>
      <c r="CR19" s="377"/>
      <c r="CS19" s="139"/>
      <c r="CT19" s="131">
        <f t="shared" si="20"/>
        <v>0</v>
      </c>
      <c r="CV19" s="320"/>
      <c r="CW19" s="1325"/>
      <c r="CX19" s="389"/>
      <c r="CY19" s="303"/>
      <c r="CZ19" s="260"/>
      <c r="DA19" s="131">
        <f t="shared" si="190"/>
        <v>0</v>
      </c>
      <c r="DC19" s="31"/>
      <c r="DD19" s="1933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3"/>
      <c r="DT19" s="22"/>
      <c r="DU19" s="321"/>
      <c r="DV19" s="76"/>
      <c r="DW19" s="78">
        <f t="shared" si="23"/>
        <v>0</v>
      </c>
      <c r="DY19" s="1933"/>
      <c r="DZ19" s="1933"/>
      <c r="EA19" s="22"/>
      <c r="EB19" s="31"/>
      <c r="EC19" s="76"/>
      <c r="ED19" s="78">
        <f t="shared" si="24"/>
        <v>0</v>
      </c>
      <c r="EF19" s="404"/>
      <c r="EG19" s="1933"/>
      <c r="EH19" s="22"/>
      <c r="EI19" s="31"/>
      <c r="EJ19" s="76"/>
      <c r="EK19" s="78">
        <f t="shared" si="25"/>
        <v>10936</v>
      </c>
      <c r="EM19" s="31"/>
      <c r="EN19" s="1933"/>
      <c r="EO19" s="22"/>
      <c r="EP19" s="31"/>
      <c r="EQ19" s="76"/>
      <c r="ER19" s="131">
        <f t="shared" si="26"/>
        <v>0</v>
      </c>
      <c r="ET19" s="321"/>
      <c r="EU19" s="1933"/>
      <c r="EV19" s="22"/>
      <c r="EW19" s="382"/>
      <c r="EX19" s="22"/>
      <c r="EY19" s="78">
        <f t="shared" si="27"/>
        <v>0</v>
      </c>
      <c r="FA19" s="320"/>
      <c r="FB19" s="1931"/>
      <c r="FC19" s="104"/>
      <c r="FD19" s="49"/>
      <c r="FE19" s="139"/>
      <c r="FF19" s="78">
        <f t="shared" si="28"/>
        <v>0</v>
      </c>
      <c r="FH19" s="1933"/>
      <c r="FI19" s="1933"/>
      <c r="FJ19" s="22"/>
      <c r="FK19" s="31"/>
      <c r="FL19" s="76"/>
      <c r="FM19" s="78">
        <f t="shared" si="29"/>
        <v>0</v>
      </c>
      <c r="FO19" s="1933"/>
      <c r="FP19" s="1933"/>
      <c r="FQ19" s="22"/>
      <c r="FR19" s="31"/>
      <c r="FS19" s="76"/>
      <c r="FT19" s="78">
        <f t="shared" si="30"/>
        <v>0</v>
      </c>
      <c r="FV19" s="404">
        <v>39711</v>
      </c>
      <c r="FW19" s="1325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3"/>
      <c r="GE19" s="22"/>
      <c r="GF19" s="31"/>
      <c r="GG19" s="76"/>
      <c r="GH19" s="78">
        <f t="shared" si="32"/>
        <v>0</v>
      </c>
      <c r="GJ19" s="1933"/>
      <c r="GK19" s="1933"/>
      <c r="GL19" s="22"/>
      <c r="GM19" s="31"/>
      <c r="GN19" s="76"/>
      <c r="GO19" s="78">
        <f t="shared" si="33"/>
        <v>0</v>
      </c>
      <c r="GQ19" s="1933"/>
      <c r="GR19" s="1933"/>
      <c r="GS19" s="22"/>
      <c r="GT19" s="31"/>
      <c r="GU19" s="76"/>
      <c r="GV19" s="78">
        <f t="shared" si="34"/>
        <v>0</v>
      </c>
      <c r="GX19" s="31"/>
      <c r="GY19" s="1933"/>
      <c r="GZ19" s="22"/>
      <c r="HA19" s="31"/>
      <c r="HB19" s="76"/>
      <c r="HC19" s="78">
        <f t="shared" si="35"/>
        <v>0</v>
      </c>
      <c r="HE19" s="1933"/>
      <c r="HF19" s="1933"/>
      <c r="HG19" s="22"/>
      <c r="HH19" s="31"/>
      <c r="HI19" s="76"/>
      <c r="HJ19" s="78">
        <f t="shared" si="36"/>
        <v>0</v>
      </c>
      <c r="HL19" s="31"/>
      <c r="HM19" s="1933"/>
      <c r="HN19" s="22"/>
      <c r="HO19" s="31"/>
      <c r="HP19" s="76"/>
      <c r="HQ19" s="78">
        <f t="shared" si="37"/>
        <v>0</v>
      </c>
      <c r="HS19" s="31"/>
      <c r="HT19" s="1933"/>
      <c r="HU19" s="22"/>
      <c r="HV19" s="31"/>
      <c r="HW19" s="76"/>
      <c r="HX19" s="78">
        <f t="shared" si="38"/>
        <v>0</v>
      </c>
      <c r="HZ19" s="404"/>
      <c r="IA19" s="1325"/>
      <c r="IB19" s="22"/>
      <c r="IC19" s="31"/>
      <c r="ID19" s="76"/>
      <c r="IE19" s="131">
        <f t="shared" si="39"/>
        <v>476</v>
      </c>
      <c r="IG19" s="31"/>
      <c r="IH19" s="1325"/>
      <c r="II19" s="139"/>
      <c r="IJ19" s="412"/>
      <c r="IK19" s="67"/>
      <c r="IL19" s="78">
        <f t="shared" si="40"/>
        <v>0</v>
      </c>
      <c r="IN19" s="31"/>
      <c r="IO19" s="1933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3"/>
      <c r="JC19" s="1933"/>
      <c r="JD19" s="22"/>
      <c r="JE19" s="31"/>
      <c r="JF19" s="76"/>
      <c r="JG19" s="78">
        <f t="shared" si="43"/>
        <v>0</v>
      </c>
      <c r="JI19" s="31"/>
      <c r="JJ19" s="1933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31"/>
      <c r="JY19" s="104"/>
      <c r="JZ19" s="380"/>
      <c r="KA19" s="139"/>
      <c r="KB19" s="131">
        <f t="shared" si="45"/>
        <v>0</v>
      </c>
      <c r="KD19" s="49"/>
      <c r="KE19" s="1931"/>
      <c r="KF19" s="104"/>
      <c r="KG19" s="380"/>
      <c r="KH19" s="139"/>
      <c r="KI19" s="131">
        <f t="shared" si="46"/>
        <v>0</v>
      </c>
      <c r="KJ19" s="243"/>
      <c r="KK19" s="49"/>
      <c r="KL19" s="1931"/>
      <c r="KM19" s="104"/>
      <c r="KN19" s="380"/>
      <c r="KO19" s="139"/>
      <c r="KP19" s="131">
        <f t="shared" si="47"/>
        <v>0</v>
      </c>
      <c r="KQ19" s="243"/>
      <c r="KR19" s="404"/>
      <c r="KS19" s="1933"/>
      <c r="KT19" s="22"/>
      <c r="KU19" s="49"/>
      <c r="KV19" s="139"/>
      <c r="KW19" s="131">
        <f t="shared" si="48"/>
        <v>0</v>
      </c>
      <c r="KY19" s="49"/>
      <c r="KZ19" s="1931"/>
      <c r="LA19" s="104"/>
      <c r="LB19" s="49"/>
      <c r="LC19" s="139"/>
      <c r="LD19" s="131">
        <f t="shared" si="49"/>
        <v>0</v>
      </c>
      <c r="LF19" s="49"/>
      <c r="LG19" s="1931"/>
      <c r="LH19" s="104"/>
      <c r="LI19" s="49"/>
      <c r="LJ19" s="139"/>
      <c r="LK19" s="131">
        <f t="shared" si="50"/>
        <v>0</v>
      </c>
      <c r="LM19" s="542"/>
      <c r="LN19" s="1325"/>
      <c r="LO19" s="139"/>
      <c r="LP19" s="31"/>
      <c r="LQ19" s="139"/>
      <c r="LR19" s="131">
        <f t="shared" si="0"/>
        <v>0</v>
      </c>
      <c r="LT19" s="424"/>
      <c r="LU19" s="1931"/>
      <c r="LV19" s="693"/>
      <c r="LW19" s="49"/>
      <c r="LX19" s="139"/>
      <c r="LY19" s="78">
        <f t="shared" si="51"/>
        <v>0</v>
      </c>
      <c r="MA19" s="424"/>
      <c r="MB19" s="1931"/>
      <c r="MC19" s="104"/>
      <c r="MD19" s="49"/>
      <c r="ME19" s="139"/>
      <c r="MF19" s="131">
        <f t="shared" si="52"/>
        <v>0</v>
      </c>
      <c r="MH19" s="424"/>
      <c r="MI19" s="1931"/>
      <c r="MJ19" s="693"/>
      <c r="MK19" s="49"/>
      <c r="ML19" s="139"/>
      <c r="MM19" s="131">
        <f t="shared" si="53"/>
        <v>0</v>
      </c>
      <c r="MO19" s="49"/>
      <c r="MP19" s="1931"/>
      <c r="MQ19" s="104"/>
      <c r="MR19" s="49"/>
      <c r="MS19" s="139"/>
      <c r="MT19" s="131">
        <f t="shared" si="54"/>
        <v>0</v>
      </c>
      <c r="MV19" s="31"/>
      <c r="MW19" s="1933"/>
      <c r="MX19" s="104"/>
      <c r="MY19" s="454"/>
      <c r="MZ19" s="104"/>
      <c r="NA19" s="131">
        <f t="shared" si="198"/>
        <v>20586.5</v>
      </c>
      <c r="NC19" s="31"/>
      <c r="ND19" s="1933"/>
      <c r="NE19" s="104"/>
      <c r="NF19" s="454"/>
      <c r="NG19" s="104"/>
      <c r="NH19" s="131">
        <f t="shared" si="55"/>
        <v>0</v>
      </c>
      <c r="NJ19" s="31"/>
      <c r="NK19" s="1933"/>
      <c r="NL19" s="699"/>
      <c r="NM19" s="49"/>
      <c r="NN19" s="139"/>
      <c r="NO19" s="131">
        <f>NO18+NL19-NN19</f>
        <v>0</v>
      </c>
      <c r="NQ19" s="424"/>
      <c r="NR19" s="1932"/>
      <c r="NS19" s="349"/>
      <c r="NT19" s="424"/>
      <c r="NU19" s="139"/>
      <c r="NV19" s="131">
        <f t="shared" si="57"/>
        <v>0</v>
      </c>
      <c r="NX19" s="1933"/>
      <c r="NY19" s="1933"/>
      <c r="NZ19" s="22"/>
      <c r="OA19" s="31"/>
      <c r="OB19" s="76"/>
      <c r="OC19" s="78">
        <f t="shared" si="58"/>
        <v>0</v>
      </c>
      <c r="OE19" s="31"/>
      <c r="OF19" s="1933"/>
      <c r="OG19" s="22"/>
      <c r="OH19" s="31"/>
      <c r="OI19" s="76"/>
      <c r="OJ19" s="78">
        <f t="shared" si="59"/>
        <v>0</v>
      </c>
      <c r="OL19" s="31"/>
      <c r="OM19" s="1933"/>
      <c r="ON19" s="22"/>
      <c r="OO19" s="31"/>
      <c r="OP19" s="76"/>
      <c r="OQ19" s="78">
        <f t="shared" si="60"/>
        <v>0</v>
      </c>
      <c r="OS19" s="31"/>
      <c r="OT19" s="1933"/>
      <c r="OU19" s="22"/>
      <c r="OV19" s="31"/>
      <c r="OW19" s="76"/>
      <c r="OX19" s="78">
        <f t="shared" si="61"/>
        <v>0</v>
      </c>
      <c r="OZ19" s="31"/>
      <c r="PA19" s="1933"/>
      <c r="PB19" s="22"/>
      <c r="PC19" s="31"/>
      <c r="PD19" s="76"/>
      <c r="PE19" s="78">
        <f t="shared" si="62"/>
        <v>0</v>
      </c>
      <c r="PG19" s="31"/>
      <c r="PH19" s="1933"/>
      <c r="PI19" s="22"/>
      <c r="PJ19" s="31"/>
      <c r="PK19" s="76"/>
      <c r="PL19" s="78">
        <f t="shared" si="63"/>
        <v>0</v>
      </c>
      <c r="PN19" s="49"/>
      <c r="PO19" s="1931"/>
      <c r="PP19" s="104"/>
      <c r="PQ19" s="49"/>
      <c r="PR19" s="139"/>
      <c r="PS19" s="78">
        <f t="shared" si="64"/>
        <v>0</v>
      </c>
      <c r="PU19" s="31"/>
      <c r="PV19" s="1933"/>
      <c r="PW19" s="22"/>
      <c r="PX19" s="31"/>
      <c r="PY19" s="76"/>
      <c r="PZ19" s="78">
        <f t="shared" si="65"/>
        <v>32916</v>
      </c>
      <c r="QB19" s="1933"/>
      <c r="QC19" s="1933"/>
      <c r="QD19" s="22"/>
      <c r="QE19" s="31"/>
      <c r="QF19" s="76"/>
      <c r="QG19" s="78">
        <f t="shared" si="66"/>
        <v>0</v>
      </c>
      <c r="QI19" s="404"/>
      <c r="QJ19" s="1933"/>
      <c r="QK19" s="22"/>
      <c r="QL19" s="31"/>
      <c r="QM19" s="76"/>
      <c r="QN19" s="78">
        <f t="shared" si="67"/>
        <v>0</v>
      </c>
      <c r="QP19" s="49"/>
      <c r="QQ19" s="1931"/>
      <c r="QR19" s="527"/>
      <c r="QS19" s="480">
        <v>40997</v>
      </c>
      <c r="QT19" s="455">
        <v>100</v>
      </c>
      <c r="QU19" s="529">
        <f t="shared" si="68"/>
        <v>1966</v>
      </c>
      <c r="QW19" s="1355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32"/>
      <c r="RT19" s="260"/>
      <c r="RU19" s="344"/>
      <c r="RV19" s="139"/>
      <c r="RW19" s="131">
        <f t="shared" si="72"/>
        <v>11123</v>
      </c>
      <c r="RY19" s="1933"/>
      <c r="RZ19" s="1933"/>
      <c r="SA19" s="22"/>
      <c r="SB19" s="31"/>
      <c r="SC19" s="76"/>
      <c r="SD19" s="78">
        <f t="shared" si="195"/>
        <v>23250</v>
      </c>
      <c r="SF19" s="1933"/>
      <c r="SG19" s="1933"/>
      <c r="SH19" s="777"/>
      <c r="SI19" s="31"/>
      <c r="SJ19" s="76"/>
      <c r="SK19" s="78">
        <f t="shared" si="196"/>
        <v>0</v>
      </c>
      <c r="SM19" s="404"/>
      <c r="SN19" s="1933"/>
      <c r="SO19" s="777"/>
      <c r="SP19" s="31"/>
      <c r="SQ19" s="76"/>
      <c r="SR19" s="78">
        <f t="shared" si="73"/>
        <v>0</v>
      </c>
      <c r="ST19" s="31"/>
      <c r="SU19" s="1933"/>
      <c r="SV19" s="777"/>
      <c r="SW19" s="31"/>
      <c r="SX19" s="76"/>
      <c r="SY19" s="78">
        <f t="shared" si="74"/>
        <v>0</v>
      </c>
      <c r="TA19" s="424"/>
      <c r="TB19" s="1931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5"/>
      <c r="TQ19" s="389"/>
      <c r="TR19" s="49"/>
      <c r="TS19" s="349"/>
      <c r="TT19" s="131">
        <f t="shared" si="77"/>
        <v>0</v>
      </c>
      <c r="TV19" s="424"/>
      <c r="TW19" s="1931"/>
      <c r="TX19" s="389"/>
      <c r="TY19" s="303"/>
      <c r="TZ19" s="349"/>
      <c r="UA19" s="131">
        <f t="shared" si="78"/>
        <v>0</v>
      </c>
      <c r="UC19" s="404"/>
      <c r="UD19" s="1933"/>
      <c r="UE19" s="22"/>
      <c r="UF19" s="31"/>
      <c r="UG19" s="76"/>
      <c r="UH19" s="78">
        <f t="shared" si="79"/>
        <v>0</v>
      </c>
      <c r="UJ19" s="404"/>
      <c r="UK19" s="1933"/>
      <c r="UL19" s="22"/>
      <c r="UM19" s="31"/>
      <c r="UN19" s="76"/>
      <c r="UO19" s="78">
        <f t="shared" si="80"/>
        <v>0</v>
      </c>
      <c r="UQ19" s="404"/>
      <c r="UR19" s="1933"/>
      <c r="US19" s="22"/>
      <c r="UT19" s="31"/>
      <c r="UU19" s="76"/>
      <c r="UV19" s="78">
        <f t="shared" si="81"/>
        <v>0</v>
      </c>
      <c r="UX19" s="404"/>
      <c r="UY19" s="1933"/>
      <c r="UZ19" s="22"/>
      <c r="VA19" s="31"/>
      <c r="VB19" s="76"/>
      <c r="VC19" s="78">
        <f t="shared" si="82"/>
        <v>201</v>
      </c>
      <c r="VE19" s="479"/>
      <c r="VF19" s="1933"/>
      <c r="VG19" s="22"/>
      <c r="VH19" s="31"/>
      <c r="VI19" s="76"/>
      <c r="VJ19" s="78">
        <f t="shared" si="83"/>
        <v>47775</v>
      </c>
      <c r="VL19" s="31"/>
      <c r="VM19" s="1933"/>
      <c r="VN19" s="22"/>
      <c r="VO19" s="31"/>
      <c r="VP19" s="76"/>
      <c r="VQ19" s="78">
        <f t="shared" si="84"/>
        <v>0</v>
      </c>
      <c r="VS19" s="1933"/>
      <c r="VT19" s="1933"/>
      <c r="VU19" s="22"/>
      <c r="VV19" s="786"/>
      <c r="VW19" s="76"/>
      <c r="VX19" s="78">
        <f t="shared" si="85"/>
        <v>0</v>
      </c>
      <c r="VZ19" s="404"/>
      <c r="WA19" s="1933"/>
      <c r="WB19" s="22"/>
      <c r="WC19" s="31"/>
      <c r="WD19" s="76"/>
      <c r="WE19" s="78">
        <f t="shared" si="86"/>
        <v>274.5</v>
      </c>
      <c r="WG19" s="1933"/>
      <c r="WH19" s="1933"/>
      <c r="WI19" s="22"/>
      <c r="WJ19" s="31"/>
      <c r="WK19" s="76"/>
      <c r="WL19" s="78">
        <f t="shared" si="87"/>
        <v>0</v>
      </c>
      <c r="WN19" s="31"/>
      <c r="WO19" s="1933"/>
      <c r="WP19" s="22"/>
      <c r="WQ19" s="31"/>
      <c r="WR19" s="76"/>
      <c r="WS19" s="78">
        <f t="shared" si="88"/>
        <v>0</v>
      </c>
      <c r="WU19" s="31"/>
      <c r="WV19" s="1933"/>
      <c r="WW19" s="22"/>
      <c r="WX19" s="31"/>
      <c r="WY19" s="76"/>
      <c r="WZ19" s="78">
        <f t="shared" si="89"/>
        <v>0</v>
      </c>
      <c r="XB19" s="49"/>
      <c r="XC19" s="1931"/>
      <c r="XD19" s="104"/>
      <c r="XE19" s="49"/>
      <c r="XF19" s="139"/>
      <c r="XG19" s="131">
        <f t="shared" si="90"/>
        <v>0</v>
      </c>
      <c r="XH19" s="243"/>
      <c r="XI19" s="31"/>
      <c r="XJ19" s="1933"/>
      <c r="XK19" s="22"/>
      <c r="XL19" s="31"/>
      <c r="XM19" s="76"/>
      <c r="XN19" s="78">
        <f t="shared" si="91"/>
        <v>0</v>
      </c>
      <c r="XP19" s="404"/>
      <c r="XQ19" s="1933"/>
      <c r="XR19" s="22"/>
      <c r="XS19" s="31"/>
      <c r="XT19" s="76"/>
      <c r="XU19" s="78">
        <f t="shared" si="92"/>
        <v>0</v>
      </c>
      <c r="XW19" s="31"/>
      <c r="XX19" s="1933"/>
      <c r="XY19" s="104"/>
      <c r="XZ19" s="31"/>
      <c r="YA19" s="76"/>
      <c r="YB19" s="131">
        <f t="shared" si="93"/>
        <v>0</v>
      </c>
      <c r="YD19" s="31"/>
      <c r="YE19" s="1933"/>
      <c r="YF19" s="104"/>
      <c r="YG19" s="31"/>
      <c r="YH19" s="139"/>
      <c r="YI19" s="131">
        <f t="shared" si="94"/>
        <v>0</v>
      </c>
      <c r="YK19" s="31"/>
      <c r="YL19" s="1933"/>
      <c r="YM19" s="104"/>
      <c r="YN19" s="31"/>
      <c r="YO19" s="139"/>
      <c r="YP19" s="131">
        <f t="shared" si="95"/>
        <v>0</v>
      </c>
      <c r="YR19" s="31"/>
      <c r="YS19" s="1933"/>
      <c r="YT19" s="104"/>
      <c r="YU19" s="31"/>
      <c r="YV19" s="139"/>
      <c r="YW19" s="131">
        <f t="shared" si="96"/>
        <v>0</v>
      </c>
      <c r="YY19" s="31"/>
      <c r="YZ19" s="1933"/>
      <c r="ZA19" s="104"/>
      <c r="ZB19" s="31"/>
      <c r="ZC19" s="139"/>
      <c r="ZD19" s="131">
        <f t="shared" si="97"/>
        <v>0</v>
      </c>
      <c r="ZF19" s="49"/>
      <c r="ZG19" s="1931"/>
      <c r="ZH19" s="104"/>
      <c r="ZI19" s="49"/>
      <c r="ZJ19" s="139"/>
      <c r="ZK19" s="78">
        <f t="shared" si="98"/>
        <v>0</v>
      </c>
      <c r="ZM19" s="31"/>
      <c r="ZN19" s="1933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3"/>
      <c r="AAP19" s="1933"/>
      <c r="AAQ19" s="22"/>
      <c r="AAR19" s="31"/>
      <c r="AAS19" s="76"/>
      <c r="AAT19" s="78">
        <f t="shared" si="103"/>
        <v>0</v>
      </c>
      <c r="AAV19" s="404"/>
      <c r="AAW19" s="1933"/>
      <c r="AAX19" s="22"/>
      <c r="AAY19" s="31"/>
      <c r="AAZ19" s="76"/>
      <c r="ABA19" s="78">
        <f t="shared" si="104"/>
        <v>0</v>
      </c>
      <c r="ABC19" s="424"/>
      <c r="ABD19" s="1931"/>
      <c r="ABE19" s="104"/>
      <c r="ABF19" s="320"/>
      <c r="ABG19" s="139"/>
      <c r="ABH19" s="78">
        <f t="shared" si="105"/>
        <v>0</v>
      </c>
      <c r="ABJ19" s="49"/>
      <c r="ABK19" s="1931"/>
      <c r="ABL19" s="104"/>
      <c r="ABM19" s="49"/>
      <c r="ABN19" s="139"/>
      <c r="ABO19" s="78">
        <f t="shared" si="106"/>
        <v>0</v>
      </c>
      <c r="ABQ19" s="1933"/>
      <c r="ABR19" s="1933"/>
      <c r="ABS19" s="22"/>
      <c r="ABT19" s="31"/>
      <c r="ABU19" s="76"/>
      <c r="ABV19" s="78">
        <f t="shared" si="107"/>
        <v>0</v>
      </c>
      <c r="ABX19" s="31"/>
      <c r="ABY19" s="1933"/>
      <c r="ABZ19" s="22"/>
      <c r="ACA19" s="31"/>
      <c r="ACB19" s="76"/>
      <c r="ACC19" s="78">
        <f t="shared" si="108"/>
        <v>0</v>
      </c>
      <c r="ACE19" s="320"/>
      <c r="ACF19" s="1931"/>
      <c r="ACG19" s="104"/>
      <c r="ACH19" s="424"/>
      <c r="ACI19" s="139"/>
      <c r="ACJ19" s="78">
        <f t="shared" si="109"/>
        <v>0</v>
      </c>
      <c r="ACL19" s="320"/>
      <c r="ACM19" s="1931"/>
      <c r="ACN19" s="104"/>
      <c r="ACO19" s="320"/>
      <c r="ACP19" s="139"/>
      <c r="ACQ19" s="78">
        <f t="shared" si="110"/>
        <v>0</v>
      </c>
      <c r="ACS19" s="49"/>
      <c r="ACT19" s="1931"/>
      <c r="ACU19" s="104"/>
      <c r="ACV19" s="31"/>
      <c r="ACW19" s="76"/>
      <c r="ACX19" s="78">
        <f t="shared" si="1"/>
        <v>0</v>
      </c>
      <c r="ACZ19" s="404"/>
      <c r="ADA19" s="1933"/>
      <c r="ADB19" s="22"/>
      <c r="ADC19" s="404"/>
      <c r="ADD19" s="76"/>
      <c r="ADE19" s="78">
        <f t="shared" si="111"/>
        <v>0</v>
      </c>
      <c r="ADG19" s="424"/>
      <c r="ADH19" s="1931"/>
      <c r="ADI19" s="104"/>
      <c r="ADJ19" s="320"/>
      <c r="ADK19" s="139"/>
      <c r="ADL19" s="78">
        <f t="shared" si="112"/>
        <v>0</v>
      </c>
      <c r="ADN19" s="31"/>
      <c r="ADO19" s="1933"/>
      <c r="ADP19" s="22"/>
      <c r="ADQ19" s="31"/>
      <c r="ADR19" s="76"/>
      <c r="ADS19" s="131">
        <f t="shared" si="113"/>
        <v>0</v>
      </c>
      <c r="ADU19" s="321"/>
      <c r="ADV19" s="1933"/>
      <c r="ADW19" s="22"/>
      <c r="ADX19" s="404"/>
      <c r="ADY19" s="76"/>
      <c r="ADZ19" s="131">
        <f t="shared" si="114"/>
        <v>0</v>
      </c>
      <c r="AEB19" s="424"/>
      <c r="AEC19" s="1931"/>
      <c r="AED19" s="104"/>
      <c r="AEE19" s="31"/>
      <c r="AEF19" s="376"/>
      <c r="AEG19" s="131">
        <f t="shared" si="115"/>
        <v>0</v>
      </c>
      <c r="AEI19" s="424"/>
      <c r="AEJ19" s="1932"/>
      <c r="AEK19" s="389"/>
      <c r="AEL19" s="49"/>
      <c r="AEM19" s="389"/>
      <c r="AEN19" s="131">
        <f t="shared" si="116"/>
        <v>3380</v>
      </c>
      <c r="AEP19" s="424"/>
      <c r="AEQ19" s="1932"/>
      <c r="AER19" s="349"/>
      <c r="AES19" s="424"/>
      <c r="AET19" s="1356"/>
      <c r="AEU19" s="131">
        <f t="shared" si="117"/>
        <v>0</v>
      </c>
      <c r="AEW19" s="31"/>
      <c r="AEX19" s="1933"/>
      <c r="AEY19" s="22"/>
      <c r="AEZ19" s="31"/>
      <c r="AFA19" s="76"/>
      <c r="AFB19" s="78">
        <f t="shared" si="118"/>
        <v>0</v>
      </c>
      <c r="AFD19" s="1933"/>
      <c r="AFE19" s="1933"/>
      <c r="AFF19" s="22"/>
      <c r="AFG19" s="31"/>
      <c r="AFH19" s="76"/>
      <c r="AFI19" s="78">
        <f t="shared" si="119"/>
        <v>6523</v>
      </c>
      <c r="AFK19" s="404"/>
      <c r="AFL19" s="1933"/>
      <c r="AFM19" s="22"/>
      <c r="AFN19" s="31"/>
      <c r="AFO19" s="76"/>
      <c r="AFP19" s="78">
        <f t="shared" si="120"/>
        <v>0</v>
      </c>
      <c r="AFR19" s="404"/>
      <c r="AFS19" s="1933"/>
      <c r="AFT19" s="773"/>
      <c r="AFU19" s="31"/>
      <c r="AFV19" s="139"/>
      <c r="AFW19" s="131">
        <f t="shared" si="121"/>
        <v>0</v>
      </c>
      <c r="AFY19" s="31"/>
      <c r="AFZ19" s="1933"/>
      <c r="AGA19" s="104"/>
      <c r="AGB19" s="31"/>
      <c r="AGC19" s="76"/>
      <c r="AGD19" s="131">
        <f t="shared" si="122"/>
        <v>0</v>
      </c>
      <c r="AGF19" s="31"/>
      <c r="AGG19" s="1933"/>
      <c r="AGH19" s="104"/>
      <c r="AGI19" s="31"/>
      <c r="AGJ19" s="139"/>
      <c r="AGK19" s="131">
        <f t="shared" si="123"/>
        <v>0</v>
      </c>
      <c r="AGM19" s="31"/>
      <c r="AGN19" s="1933"/>
      <c r="AGO19" s="699"/>
      <c r="AGP19" s="31"/>
      <c r="AGQ19" s="139"/>
      <c r="AGR19" s="131">
        <f t="shared" si="124"/>
        <v>0</v>
      </c>
      <c r="AGT19" s="31"/>
      <c r="AGU19" s="1933"/>
      <c r="AGV19" s="699"/>
      <c r="AGW19" s="31"/>
      <c r="AGX19" s="139"/>
      <c r="AGY19" s="131">
        <f t="shared" si="125"/>
        <v>0</v>
      </c>
      <c r="AHA19" s="49"/>
      <c r="AHB19" s="1931"/>
      <c r="AHC19" s="389"/>
      <c r="AHD19" s="49"/>
      <c r="AHE19" s="139"/>
      <c r="AHF19" s="131">
        <f t="shared" si="126"/>
        <v>0</v>
      </c>
      <c r="AHH19" s="1933"/>
      <c r="AHI19" s="1933"/>
      <c r="AHJ19" s="22"/>
      <c r="AHK19" s="31"/>
      <c r="AHL19" s="76"/>
      <c r="AHM19" s="78">
        <f t="shared" si="127"/>
        <v>37741</v>
      </c>
      <c r="AHO19" s="1933"/>
      <c r="AHP19" s="1933"/>
      <c r="AHQ19" s="22"/>
      <c r="AHR19" s="31"/>
      <c r="AHS19" s="76"/>
      <c r="AHT19" s="78">
        <f t="shared" si="128"/>
        <v>0</v>
      </c>
      <c r="AHV19" s="1933"/>
      <c r="AHW19" s="1933"/>
      <c r="AHX19" s="22"/>
      <c r="AHY19" s="31"/>
      <c r="AHZ19" s="76"/>
      <c r="AIA19" s="78">
        <f t="shared" si="129"/>
        <v>0</v>
      </c>
      <c r="AIC19" s="424"/>
      <c r="AID19" s="1931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3"/>
      <c r="AIS19" s="22"/>
      <c r="AIT19" s="31"/>
      <c r="AIU19" s="76"/>
      <c r="AIV19" s="78">
        <f t="shared" si="132"/>
        <v>0</v>
      </c>
      <c r="AIX19" s="31"/>
      <c r="AIY19" s="1933"/>
      <c r="AIZ19" s="22"/>
      <c r="AJA19" s="31"/>
      <c r="AJB19" s="76"/>
      <c r="AJC19" s="78">
        <f t="shared" si="133"/>
        <v>0</v>
      </c>
      <c r="AJE19" s="49"/>
      <c r="AJF19" s="1931"/>
      <c r="AJG19" s="104"/>
      <c r="AJH19" s="49"/>
      <c r="AJI19" s="139"/>
      <c r="AJJ19" s="131">
        <f t="shared" si="134"/>
        <v>0</v>
      </c>
      <c r="AJL19" s="49"/>
      <c r="AJM19" s="1931"/>
      <c r="AJN19" s="104"/>
      <c r="AJO19" s="49"/>
      <c r="AJP19" s="139"/>
      <c r="AJQ19" s="131">
        <f t="shared" si="135"/>
        <v>0</v>
      </c>
      <c r="AJS19" s="49"/>
      <c r="AJT19" s="1931"/>
      <c r="AJU19" s="104"/>
      <c r="AJV19" s="49"/>
      <c r="AJW19" s="139"/>
      <c r="AJX19" s="131">
        <f t="shared" si="136"/>
        <v>0</v>
      </c>
      <c r="AJY19" s="243"/>
      <c r="AJZ19" s="31"/>
      <c r="AKA19" s="1933"/>
      <c r="AKB19" s="22"/>
      <c r="AKC19" s="31"/>
      <c r="AKD19" s="76"/>
      <c r="AKE19" s="131">
        <f t="shared" si="137"/>
        <v>0</v>
      </c>
      <c r="AKG19" s="31"/>
      <c r="AKH19" s="1933"/>
      <c r="AKI19" s="22"/>
      <c r="AKJ19" s="31"/>
      <c r="AKK19" s="76"/>
      <c r="AKL19" s="131">
        <f t="shared" si="138"/>
        <v>0</v>
      </c>
      <c r="AKN19" s="49"/>
      <c r="AKO19" s="1931"/>
      <c r="AKP19" s="693"/>
      <c r="AKQ19" s="49"/>
      <c r="AKR19" s="1233"/>
      <c r="AKS19" s="131">
        <f t="shared" si="139"/>
        <v>0</v>
      </c>
      <c r="AKU19" s="49"/>
      <c r="AKV19" s="1931"/>
      <c r="AKW19" s="104"/>
      <c r="AKX19" s="49"/>
      <c r="AKY19" s="139"/>
      <c r="AKZ19" s="131">
        <f t="shared" si="2"/>
        <v>0</v>
      </c>
      <c r="ALB19" s="31"/>
      <c r="ALC19" s="1933"/>
      <c r="ALD19" s="22"/>
      <c r="ALE19" s="31"/>
      <c r="ALF19" s="76"/>
      <c r="ALG19" s="131">
        <f t="shared" si="140"/>
        <v>0</v>
      </c>
      <c r="ALI19" s="1933"/>
      <c r="ALJ19" s="1933"/>
      <c r="ALK19" s="22"/>
      <c r="ALL19" s="31"/>
      <c r="ALM19" s="76"/>
      <c r="ALN19" s="131">
        <f t="shared" si="141"/>
        <v>0</v>
      </c>
      <c r="ALP19" s="1933"/>
      <c r="ALQ19" s="1933"/>
      <c r="ALR19" s="22"/>
      <c r="ALS19" s="31"/>
      <c r="ALT19" s="76"/>
      <c r="ALU19" s="131">
        <f t="shared" si="142"/>
        <v>0</v>
      </c>
      <c r="ALW19" s="1933"/>
      <c r="ALX19" s="1933"/>
      <c r="ALY19" s="22"/>
      <c r="ALZ19" s="31"/>
      <c r="AMA19" s="76"/>
      <c r="AMB19" s="131">
        <f t="shared" si="143"/>
        <v>0</v>
      </c>
      <c r="AMD19" s="404"/>
      <c r="AME19" s="1933"/>
      <c r="AMF19" s="22"/>
      <c r="AMG19" s="404"/>
      <c r="AMH19" s="76"/>
      <c r="AMI19" s="78">
        <f t="shared" si="144"/>
        <v>0</v>
      </c>
      <c r="AMK19" s="31"/>
      <c r="AML19" s="1933"/>
      <c r="AMM19" s="22"/>
      <c r="AMN19" s="31"/>
      <c r="AMO19" s="76"/>
      <c r="AMP19" s="78">
        <f t="shared" si="145"/>
        <v>0</v>
      </c>
      <c r="AMR19" s="31"/>
      <c r="AMS19" s="1325"/>
      <c r="AMT19" s="139"/>
      <c r="AMU19" s="31"/>
      <c r="AMV19" s="139"/>
      <c r="AMW19" s="131">
        <f t="shared" si="3"/>
        <v>0</v>
      </c>
      <c r="AMY19" s="404"/>
      <c r="AMZ19" s="1933"/>
      <c r="ANA19" s="22"/>
      <c r="ANB19" s="321"/>
      <c r="ANC19" s="76"/>
      <c r="AND19" s="78">
        <f t="shared" si="146"/>
        <v>0</v>
      </c>
      <c r="ANF19" s="321"/>
      <c r="ANG19" s="1933"/>
      <c r="ANH19" s="22"/>
      <c r="ANI19" s="404"/>
      <c r="ANJ19" s="76"/>
      <c r="ANK19" s="78">
        <f t="shared" si="147"/>
        <v>0</v>
      </c>
      <c r="ANM19" s="31"/>
      <c r="ANN19" s="1933"/>
      <c r="ANO19" s="22"/>
      <c r="ANP19" s="31"/>
      <c r="ANQ19" s="76"/>
      <c r="ANR19" s="78">
        <f t="shared" si="148"/>
        <v>0</v>
      </c>
      <c r="ANT19" s="31"/>
      <c r="ANU19" s="1933"/>
      <c r="ANV19" s="22"/>
      <c r="ANW19" s="31"/>
      <c r="ANX19" s="76"/>
      <c r="ANY19" s="78">
        <f t="shared" si="149"/>
        <v>0</v>
      </c>
      <c r="AOA19" s="49"/>
      <c r="AOB19" s="1931"/>
      <c r="AOC19" s="104"/>
      <c r="AOD19" s="49"/>
      <c r="AOE19" s="139"/>
      <c r="AOF19" s="78">
        <f t="shared" si="150"/>
        <v>0</v>
      </c>
      <c r="AOH19" s="321"/>
      <c r="AOI19" s="1933"/>
      <c r="AOJ19" s="22"/>
      <c r="AOK19" s="404"/>
      <c r="AOL19" s="76"/>
      <c r="AOM19" s="131">
        <f t="shared" si="151"/>
        <v>0</v>
      </c>
      <c r="AOO19" s="31"/>
      <c r="AOP19" s="1933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31"/>
      <c r="AOX19" s="104"/>
      <c r="AOY19" s="49"/>
      <c r="AOZ19" s="139"/>
      <c r="APA19" s="78">
        <f t="shared" si="152"/>
        <v>0</v>
      </c>
      <c r="APC19" s="321"/>
      <c r="APD19" s="1933"/>
      <c r="APE19" s="22"/>
      <c r="APF19" s="31"/>
      <c r="APG19" s="76"/>
      <c r="APH19" s="78">
        <f t="shared" si="153"/>
        <v>0</v>
      </c>
      <c r="APJ19" s="321"/>
      <c r="APK19" s="1933"/>
      <c r="APL19" s="22"/>
      <c r="APM19" s="31"/>
      <c r="APN19" s="76"/>
      <c r="APO19" s="78">
        <f t="shared" si="154"/>
        <v>0</v>
      </c>
      <c r="APQ19" s="1933"/>
      <c r="APR19" s="1933"/>
      <c r="APS19" s="22"/>
      <c r="APT19" s="31"/>
      <c r="APU19" s="76"/>
      <c r="APV19" s="78">
        <f t="shared" si="155"/>
        <v>0</v>
      </c>
      <c r="APX19" s="424"/>
      <c r="APY19" s="1325"/>
      <c r="APZ19" s="389"/>
      <c r="AQA19" s="424"/>
      <c r="AQB19" s="139"/>
      <c r="AQC19" s="131">
        <f t="shared" si="4"/>
        <v>0</v>
      </c>
      <c r="AQE19" s="31"/>
      <c r="AQF19" s="1325"/>
      <c r="AQG19" s="139"/>
      <c r="AQH19" s="31"/>
      <c r="AQI19" s="76"/>
      <c r="AQJ19" s="131">
        <f t="shared" si="5"/>
        <v>7383.5</v>
      </c>
      <c r="AQL19" s="31"/>
      <c r="AQM19" s="1325"/>
      <c r="AQN19" s="139"/>
      <c r="AQO19" s="31"/>
      <c r="AQP19" s="76"/>
      <c r="AQQ19" s="131">
        <f t="shared" si="6"/>
        <v>0</v>
      </c>
      <c r="AQS19" s="31"/>
      <c r="AQT19" s="1325"/>
      <c r="AQU19" s="139"/>
      <c r="AQV19" s="31"/>
      <c r="AQW19" s="76"/>
      <c r="AQX19" s="131">
        <f t="shared" si="156"/>
        <v>4518.5</v>
      </c>
      <c r="AQZ19" s="320"/>
      <c r="ARA19" s="1325"/>
      <c r="ARB19" s="139"/>
      <c r="ARC19" s="320"/>
      <c r="ARD19" s="566"/>
      <c r="ARE19" s="78">
        <f t="shared" si="157"/>
        <v>0</v>
      </c>
      <c r="ARG19" s="31"/>
      <c r="ARH19" s="1325"/>
      <c r="ARI19" s="139"/>
      <c r="ARJ19" s="31"/>
      <c r="ARK19" s="76"/>
      <c r="ARL19" s="78">
        <f t="shared" si="158"/>
        <v>0</v>
      </c>
      <c r="ARN19" s="404"/>
      <c r="ARO19" s="1325"/>
      <c r="ARP19" s="139"/>
      <c r="ARQ19" s="404"/>
      <c r="ARR19" s="76"/>
      <c r="ARS19" s="78">
        <f t="shared" si="159"/>
        <v>0</v>
      </c>
      <c r="ARU19" s="404"/>
      <c r="ARV19" s="1325"/>
      <c r="ARW19" s="139"/>
      <c r="ARX19" s="321"/>
      <c r="ARY19" s="76"/>
      <c r="ARZ19" s="78">
        <f t="shared" si="7"/>
        <v>0</v>
      </c>
      <c r="ASB19" s="404"/>
      <c r="ASC19" s="1325"/>
      <c r="ASD19" s="139"/>
      <c r="ASE19" s="31"/>
      <c r="ASF19" s="76"/>
      <c r="ASG19" s="78">
        <f t="shared" si="160"/>
        <v>0</v>
      </c>
      <c r="ASI19" s="404"/>
      <c r="ASJ19" s="1933"/>
      <c r="ASK19" s="104"/>
      <c r="ASL19" s="49"/>
      <c r="ASM19" s="76"/>
      <c r="ASN19" s="131">
        <f t="shared" si="161"/>
        <v>0</v>
      </c>
      <c r="ASP19" s="49"/>
      <c r="ASQ19" s="1931"/>
      <c r="ASR19" s="104"/>
      <c r="ASS19" s="49"/>
      <c r="AST19" s="139"/>
      <c r="ASU19" s="131">
        <f t="shared" si="162"/>
        <v>0</v>
      </c>
      <c r="ASW19" s="31"/>
      <c r="ASX19" s="1933"/>
      <c r="ASY19" s="104"/>
      <c r="ASZ19" s="49"/>
      <c r="ATA19" s="76"/>
      <c r="ATB19" s="131">
        <f t="shared" si="163"/>
        <v>0</v>
      </c>
      <c r="ATD19" s="31"/>
      <c r="ATE19" s="1933"/>
      <c r="ATF19" s="22"/>
      <c r="ATG19" s="31"/>
      <c r="ATH19" s="76"/>
      <c r="ATI19" s="78">
        <f t="shared" si="164"/>
        <v>0</v>
      </c>
      <c r="ATK19" s="31"/>
      <c r="ATL19" s="1933"/>
      <c r="ATM19" s="22"/>
      <c r="ATN19" s="31"/>
      <c r="ATO19" s="76"/>
      <c r="ATP19" s="78">
        <f t="shared" si="165"/>
        <v>0</v>
      </c>
      <c r="ATR19" s="31"/>
      <c r="ATS19" s="1933"/>
      <c r="ATT19" s="22"/>
      <c r="ATU19" s="31"/>
      <c r="ATV19" s="76"/>
      <c r="ATW19" s="78">
        <f t="shared" si="166"/>
        <v>0</v>
      </c>
      <c r="ATY19" s="31"/>
      <c r="ATZ19" s="1933"/>
      <c r="AUA19" s="22"/>
      <c r="AUB19" s="31"/>
      <c r="AUC19" s="76"/>
      <c r="AUD19" s="78">
        <f t="shared" si="167"/>
        <v>0</v>
      </c>
      <c r="AUF19" s="321"/>
      <c r="AUG19" s="1933"/>
      <c r="AUH19" s="104"/>
      <c r="AUI19" s="49"/>
      <c r="AUJ19" s="76"/>
      <c r="AUK19" s="78">
        <f t="shared" si="168"/>
        <v>0</v>
      </c>
      <c r="AUM19" s="31"/>
      <c r="AUN19" s="1933"/>
      <c r="AUO19" s="773"/>
      <c r="AUP19" s="31"/>
      <c r="AUQ19" s="76"/>
      <c r="AUR19" s="131">
        <f t="shared" si="169"/>
        <v>0</v>
      </c>
      <c r="AUT19" s="31"/>
      <c r="AUU19" s="1932"/>
      <c r="AUV19" s="139"/>
      <c r="AUW19" s="49"/>
      <c r="AUX19" s="76"/>
      <c r="AUY19" s="131">
        <f t="shared" si="170"/>
        <v>0</v>
      </c>
      <c r="AVA19" s="31"/>
      <c r="AVB19" s="1325"/>
      <c r="AVC19" s="139"/>
      <c r="AVD19" s="49"/>
      <c r="AVE19" s="76"/>
      <c r="AVF19" s="131">
        <f t="shared" si="171"/>
        <v>0</v>
      </c>
      <c r="AVH19" s="424"/>
      <c r="AVI19" s="1325"/>
      <c r="AVJ19" s="139"/>
      <c r="AVK19" s="49"/>
      <c r="AVL19" s="139"/>
      <c r="AVM19" s="131">
        <f t="shared" si="172"/>
        <v>2512.5</v>
      </c>
      <c r="AVO19" s="320"/>
      <c r="AVP19" s="1932"/>
      <c r="AVQ19" s="389"/>
      <c r="AVR19" s="49"/>
      <c r="AVS19" s="139"/>
      <c r="AVT19" s="131">
        <f t="shared" si="173"/>
        <v>0</v>
      </c>
      <c r="AVV19" s="404"/>
      <c r="AVW19" s="1933"/>
      <c r="AVX19" s="1348"/>
      <c r="AVY19" s="31"/>
      <c r="AVZ19" s="1264"/>
      <c r="AWA19" s="78">
        <f t="shared" si="191"/>
        <v>0</v>
      </c>
      <c r="AWC19" s="1933"/>
      <c r="AWD19" s="1933"/>
      <c r="AWE19" s="1348"/>
      <c r="AWF19" s="31"/>
      <c r="AWG19" s="1264"/>
      <c r="AWH19" s="78">
        <f t="shared" si="192"/>
        <v>0</v>
      </c>
      <c r="AWJ19" s="1933"/>
      <c r="AWK19" s="1933"/>
      <c r="AWL19" s="22"/>
      <c r="AWM19" s="31"/>
      <c r="AWN19" s="76"/>
      <c r="AWO19" s="78">
        <f t="shared" si="193"/>
        <v>0</v>
      </c>
      <c r="AWQ19" s="320"/>
      <c r="AWR19" s="1931"/>
      <c r="AWS19" s="104"/>
      <c r="AWT19" s="49"/>
      <c r="AWU19" s="139"/>
      <c r="AWV19" s="131">
        <f t="shared" si="194"/>
        <v>0</v>
      </c>
      <c r="AWW19" s="243"/>
      <c r="AWX19" s="424"/>
      <c r="AWY19" s="1931"/>
      <c r="AWZ19" s="104"/>
      <c r="AXA19" s="49"/>
      <c r="AXB19" s="139"/>
      <c r="AXC19" s="78">
        <f t="shared" si="174"/>
        <v>30000</v>
      </c>
      <c r="AXE19" s="31"/>
      <c r="AXF19" s="1933"/>
      <c r="AXG19" s="22"/>
      <c r="AXH19" s="384"/>
      <c r="AXI19" s="76"/>
      <c r="AXJ19" s="78">
        <f t="shared" si="175"/>
        <v>0</v>
      </c>
      <c r="AXL19" s="31"/>
      <c r="AXM19" s="1933"/>
      <c r="AXN19" s="22"/>
      <c r="AXO19" s="31"/>
      <c r="AXP19" s="76"/>
      <c r="AXQ19" s="78">
        <f t="shared" si="176"/>
        <v>0</v>
      </c>
      <c r="AXS19" s="31"/>
      <c r="AXT19" s="1933"/>
      <c r="AXU19" s="22"/>
      <c r="AXV19" s="31"/>
      <c r="AXW19" s="76"/>
      <c r="AXX19" s="78">
        <f t="shared" si="177"/>
        <v>0</v>
      </c>
      <c r="AXZ19" s="31"/>
      <c r="AYA19" s="1933"/>
      <c r="AYB19" s="22"/>
      <c r="AYC19" s="31"/>
      <c r="AYD19" s="76"/>
      <c r="AYE19" s="78">
        <f t="shared" si="178"/>
        <v>0</v>
      </c>
      <c r="AYG19" s="404"/>
      <c r="AYH19" s="1933"/>
      <c r="AYI19" s="22"/>
      <c r="AYJ19" s="31"/>
      <c r="AYK19" s="76"/>
      <c r="AYL19" s="78">
        <f t="shared" si="179"/>
        <v>0</v>
      </c>
      <c r="AYN19" s="404"/>
      <c r="AYO19" s="1933"/>
      <c r="AYP19" s="22"/>
      <c r="AYQ19" s="31"/>
      <c r="AYR19" s="76"/>
      <c r="AYS19" s="78">
        <f t="shared" si="180"/>
        <v>0</v>
      </c>
      <c r="AYU19" s="404"/>
      <c r="AYV19" s="1933"/>
      <c r="AYW19" s="22"/>
      <c r="AYX19" s="404"/>
      <c r="AYY19" s="76"/>
      <c r="AYZ19" s="78">
        <f t="shared" si="181"/>
        <v>0</v>
      </c>
      <c r="AZB19" s="31"/>
      <c r="AZC19" s="1933"/>
      <c r="AZD19" s="22"/>
      <c r="AZE19" s="31"/>
      <c r="AZF19" s="76"/>
      <c r="AZG19" s="78">
        <f t="shared" si="182"/>
        <v>0</v>
      </c>
      <c r="AZI19" s="424"/>
      <c r="AZJ19" s="1931"/>
      <c r="AZK19" s="104"/>
      <c r="AZL19" s="424"/>
      <c r="AZM19" s="388"/>
      <c r="AZN19" s="131">
        <f t="shared" si="183"/>
        <v>0</v>
      </c>
      <c r="AZP19" s="424"/>
      <c r="AZQ19" s="1931"/>
      <c r="AZR19" s="104"/>
      <c r="AZS19" s="424"/>
      <c r="AZT19" s="388"/>
      <c r="AZU19" s="131">
        <f t="shared" si="184"/>
        <v>0</v>
      </c>
      <c r="AZV19" s="243"/>
      <c r="AZW19" s="802"/>
      <c r="AZX19" s="1933"/>
      <c r="AZY19" s="22"/>
      <c r="AZZ19" s="31"/>
      <c r="BAA19" s="76"/>
      <c r="BAB19" s="78">
        <f t="shared" si="185"/>
        <v>0</v>
      </c>
      <c r="BAD19" s="802"/>
      <c r="BAE19" s="1933"/>
      <c r="BAF19" s="22"/>
      <c r="BAG19" s="31"/>
      <c r="BAH19" s="76"/>
      <c r="BAI19" s="78">
        <f t="shared" si="186"/>
        <v>0</v>
      </c>
      <c r="BAK19" s="1933"/>
      <c r="BAL19" s="1933"/>
      <c r="BAM19" s="22"/>
      <c r="BAN19" s="31"/>
      <c r="BAO19" s="76"/>
      <c r="BAP19" s="78">
        <f t="shared" si="187"/>
        <v>0</v>
      </c>
      <c r="BAR19" s="1933"/>
      <c r="BAS19" s="1933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3"/>
      <c r="C20" s="1895">
        <v>100000</v>
      </c>
      <c r="D20" s="31"/>
      <c r="E20" s="139"/>
      <c r="F20" s="131">
        <f t="shared" si="8"/>
        <v>1450000</v>
      </c>
      <c r="H20" s="404"/>
      <c r="I20" s="1933"/>
      <c r="J20" s="699"/>
      <c r="K20" s="31"/>
      <c r="L20" s="139"/>
      <c r="M20" s="131">
        <f t="shared" si="9"/>
        <v>20000</v>
      </c>
      <c r="O20" s="424"/>
      <c r="P20" s="1931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3"/>
      <c r="X20" s="22"/>
      <c r="Y20" s="31"/>
      <c r="Z20" s="76"/>
      <c r="AA20" s="131">
        <f t="shared" si="10"/>
        <v>1000</v>
      </c>
      <c r="AC20" s="31"/>
      <c r="AD20" s="1933"/>
      <c r="AE20" s="22"/>
      <c r="AF20" s="31"/>
      <c r="AG20" s="76"/>
      <c r="AH20" s="131">
        <f t="shared" si="11"/>
        <v>-100000</v>
      </c>
      <c r="AJ20" s="404">
        <v>41963</v>
      </c>
      <c r="AK20" s="1933" t="s">
        <v>2284</v>
      </c>
      <c r="AL20" s="22">
        <v>10000</v>
      </c>
      <c r="AM20" s="31" t="s">
        <v>2366</v>
      </c>
      <c r="AN20" s="76"/>
      <c r="AO20" s="131">
        <f t="shared" si="12"/>
        <v>50000</v>
      </c>
      <c r="AQ20" s="31"/>
      <c r="AR20" s="1933"/>
      <c r="AS20" s="22"/>
      <c r="AT20" s="31"/>
      <c r="AU20" s="76"/>
      <c r="AV20" s="131">
        <f t="shared" si="13"/>
        <v>0</v>
      </c>
      <c r="AX20" s="31"/>
      <c r="AY20" s="1933"/>
      <c r="AZ20" s="22"/>
      <c r="BA20" s="31"/>
      <c r="BB20" s="76"/>
      <c r="BC20" s="131">
        <f t="shared" si="14"/>
        <v>0</v>
      </c>
      <c r="BE20" s="31"/>
      <c r="BF20" s="1933"/>
      <c r="BG20" s="22"/>
      <c r="BH20" s="31"/>
      <c r="BI20" s="76"/>
      <c r="BJ20" s="131">
        <f t="shared" si="15"/>
        <v>0</v>
      </c>
      <c r="BL20" s="49"/>
      <c r="BM20" s="1931"/>
      <c r="BN20" s="104"/>
      <c r="BO20" s="49"/>
      <c r="BP20" s="139"/>
      <c r="BQ20" s="131">
        <f t="shared" si="16"/>
        <v>0</v>
      </c>
      <c r="BS20" s="49"/>
      <c r="BT20" s="1931"/>
      <c r="BU20" s="104"/>
      <c r="BV20" s="49"/>
      <c r="BW20" s="139"/>
      <c r="BX20" s="78">
        <f t="shared" si="17"/>
        <v>0</v>
      </c>
      <c r="BZ20" s="49"/>
      <c r="CA20" s="49"/>
      <c r="CB20" s="1931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3"/>
      <c r="CQ20" s="22"/>
      <c r="CR20" s="377"/>
      <c r="CS20" s="139"/>
      <c r="CT20" s="131">
        <f t="shared" si="20"/>
        <v>0</v>
      </c>
      <c r="CV20" s="320"/>
      <c r="CW20" s="1325"/>
      <c r="CX20" s="389"/>
      <c r="CY20" s="378"/>
      <c r="CZ20" s="260"/>
      <c r="DA20" s="131">
        <f t="shared" si="190"/>
        <v>0</v>
      </c>
      <c r="DC20" s="31"/>
      <c r="DD20" s="1933"/>
      <c r="DE20" s="22"/>
      <c r="DF20" s="31"/>
      <c r="DG20" s="76"/>
      <c r="DH20" s="78">
        <f t="shared" si="21"/>
        <v>0</v>
      </c>
      <c r="DJ20" s="786"/>
      <c r="DK20" s="1933"/>
      <c r="DL20" s="1933"/>
      <c r="DM20" s="22"/>
      <c r="DN20" s="31"/>
      <c r="DO20" s="76"/>
      <c r="DP20" s="131">
        <f t="shared" si="22"/>
        <v>0</v>
      </c>
      <c r="DR20" s="404"/>
      <c r="DS20" s="1933"/>
      <c r="DT20" s="22"/>
      <c r="DU20" s="321"/>
      <c r="DV20" s="76"/>
      <c r="DW20" s="78">
        <f t="shared" si="23"/>
        <v>0</v>
      </c>
      <c r="DY20" s="1933"/>
      <c r="DZ20" s="1933"/>
      <c r="EA20" s="22"/>
      <c r="EB20" s="31"/>
      <c r="EC20" s="76"/>
      <c r="ED20" s="78">
        <f t="shared" si="24"/>
        <v>0</v>
      </c>
      <c r="EF20" s="404"/>
      <c r="EG20" s="1933"/>
      <c r="EH20" s="22"/>
      <c r="EI20" s="31"/>
      <c r="EJ20" s="76"/>
      <c r="EK20" s="78">
        <f t="shared" si="25"/>
        <v>10936</v>
      </c>
      <c r="EM20" s="1933"/>
      <c r="EN20" s="1933"/>
      <c r="EO20" s="22"/>
      <c r="EP20" s="31"/>
      <c r="EQ20" s="76"/>
      <c r="ER20" s="78">
        <f t="shared" si="26"/>
        <v>0</v>
      </c>
      <c r="ET20" s="321"/>
      <c r="EU20" s="1933"/>
      <c r="EV20" s="22"/>
      <c r="EW20" s="382"/>
      <c r="EX20" s="22"/>
      <c r="EY20" s="78">
        <f t="shared" si="27"/>
        <v>0</v>
      </c>
      <c r="FA20" s="320"/>
      <c r="FB20" s="1931"/>
      <c r="FC20" s="104"/>
      <c r="FD20" s="49"/>
      <c r="FE20" s="139"/>
      <c r="FF20" s="78">
        <f t="shared" si="28"/>
        <v>0</v>
      </c>
      <c r="FH20" s="31"/>
      <c r="FI20" s="1933"/>
      <c r="FJ20" s="22"/>
      <c r="FK20" s="31"/>
      <c r="FL20" s="76"/>
      <c r="FM20" s="78">
        <f t="shared" si="29"/>
        <v>0</v>
      </c>
      <c r="FO20" s="31"/>
      <c r="FP20" s="1933"/>
      <c r="FQ20" s="22"/>
      <c r="FR20" s="31"/>
      <c r="FS20" s="76"/>
      <c r="FT20" s="78">
        <f t="shared" si="30"/>
        <v>0</v>
      </c>
      <c r="FV20" s="404">
        <v>39713</v>
      </c>
      <c r="FW20" s="1325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3"/>
      <c r="GE20" s="22"/>
      <c r="GF20" s="31"/>
      <c r="GG20" s="76"/>
      <c r="GH20" s="78">
        <f t="shared" si="32"/>
        <v>0</v>
      </c>
      <c r="GJ20" s="1933"/>
      <c r="GK20" s="1933"/>
      <c r="GL20" s="22"/>
      <c r="GM20" s="31"/>
      <c r="GN20" s="76"/>
      <c r="GO20" s="78">
        <f t="shared" si="33"/>
        <v>0</v>
      </c>
      <c r="GQ20" s="1933"/>
      <c r="GR20" s="1933"/>
      <c r="GS20" s="22"/>
      <c r="GT20" s="31"/>
      <c r="GU20" s="76"/>
      <c r="GV20" s="78">
        <f t="shared" si="34"/>
        <v>0</v>
      </c>
      <c r="GX20" s="31"/>
      <c r="GY20" s="1933"/>
      <c r="GZ20" s="22"/>
      <c r="HA20" s="31"/>
      <c r="HB20" s="76"/>
      <c r="HC20" s="78">
        <f t="shared" si="35"/>
        <v>0</v>
      </c>
      <c r="HE20" s="1933"/>
      <c r="HF20" s="1933"/>
      <c r="HG20" s="22"/>
      <c r="HH20" s="31"/>
      <c r="HI20" s="76"/>
      <c r="HJ20" s="78">
        <f t="shared" si="36"/>
        <v>0</v>
      </c>
      <c r="HL20" s="31"/>
      <c r="HM20" s="1933"/>
      <c r="HN20" s="22"/>
      <c r="HO20" s="31"/>
      <c r="HP20" s="76"/>
      <c r="HQ20" s="78">
        <f t="shared" si="37"/>
        <v>0</v>
      </c>
      <c r="HS20" s="31"/>
      <c r="HT20" s="1933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5"/>
      <c r="II20" s="139"/>
      <c r="IJ20" s="31"/>
      <c r="IK20" s="76"/>
      <c r="IL20" s="78">
        <f t="shared" si="40"/>
        <v>0</v>
      </c>
      <c r="IN20" s="31"/>
      <c r="IO20" s="1933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3"/>
      <c r="JD20" s="22"/>
      <c r="JE20" s="31"/>
      <c r="JF20" s="76"/>
      <c r="JG20" s="78">
        <f t="shared" si="43"/>
        <v>0</v>
      </c>
      <c r="JI20" s="31"/>
      <c r="JJ20" s="1933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31"/>
      <c r="JY20" s="104"/>
      <c r="JZ20" s="380"/>
      <c r="KA20" s="139"/>
      <c r="KB20" s="131">
        <f t="shared" si="45"/>
        <v>0</v>
      </c>
      <c r="KD20" s="49"/>
      <c r="KE20" s="1931"/>
      <c r="KF20" s="104"/>
      <c r="KG20" s="380"/>
      <c r="KH20" s="139"/>
      <c r="KI20" s="131">
        <f t="shared" si="46"/>
        <v>0</v>
      </c>
      <c r="KJ20" s="243"/>
      <c r="KK20" s="49"/>
      <c r="KL20" s="1931"/>
      <c r="KM20" s="104"/>
      <c r="KN20" s="380"/>
      <c r="KO20" s="139"/>
      <c r="KP20" s="131">
        <f t="shared" si="47"/>
        <v>0</v>
      </c>
      <c r="KQ20" s="243"/>
      <c r="KR20" s="424"/>
      <c r="KS20" s="1931"/>
      <c r="KT20" s="104"/>
      <c r="KU20" s="49"/>
      <c r="KV20" s="139"/>
      <c r="KW20" s="131">
        <f t="shared" si="48"/>
        <v>0</v>
      </c>
      <c r="KY20" s="49"/>
      <c r="KZ20" s="1931"/>
      <c r="LA20" s="104"/>
      <c r="LB20" s="49"/>
      <c r="LC20" s="139"/>
      <c r="LD20" s="131">
        <f t="shared" si="49"/>
        <v>0</v>
      </c>
      <c r="LF20" s="49"/>
      <c r="LG20" s="1931"/>
      <c r="LH20" s="104"/>
      <c r="LI20" s="49"/>
      <c r="LJ20" s="139"/>
      <c r="LK20" s="131">
        <f t="shared" si="50"/>
        <v>0</v>
      </c>
      <c r="LM20" s="404"/>
      <c r="LN20" s="1325"/>
      <c r="LO20" s="139"/>
      <c r="LP20" s="31"/>
      <c r="LQ20" s="76"/>
      <c r="LR20" s="131">
        <f t="shared" si="0"/>
        <v>0</v>
      </c>
      <c r="LT20" s="424"/>
      <c r="LU20" s="1931"/>
      <c r="LV20" s="139"/>
      <c r="LW20" s="49"/>
      <c r="LX20" s="139"/>
      <c r="LY20" s="78">
        <f t="shared" si="51"/>
        <v>0</v>
      </c>
      <c r="MA20" s="424"/>
      <c r="MB20" s="1931"/>
      <c r="MC20" s="139"/>
      <c r="MD20" s="49"/>
      <c r="ME20" s="139"/>
      <c r="MF20" s="131">
        <f t="shared" si="52"/>
        <v>0</v>
      </c>
      <c r="MH20" s="404"/>
      <c r="MI20" s="1325"/>
      <c r="MJ20" s="139"/>
      <c r="MK20" s="49"/>
      <c r="ML20" s="139"/>
      <c r="MM20" s="131">
        <f t="shared" si="53"/>
        <v>0</v>
      </c>
      <c r="MO20" s="31"/>
      <c r="MP20" s="1325"/>
      <c r="MQ20" s="139"/>
      <c r="MR20" s="49"/>
      <c r="MS20" s="139"/>
      <c r="MT20" s="131">
        <f t="shared" si="54"/>
        <v>0</v>
      </c>
      <c r="MV20" s="31"/>
      <c r="MW20" s="1933"/>
      <c r="MX20" s="22"/>
      <c r="MY20" s="454"/>
      <c r="MZ20" s="22"/>
      <c r="NA20" s="131">
        <f t="shared" si="198"/>
        <v>20586.5</v>
      </c>
      <c r="NC20" s="31"/>
      <c r="ND20" s="1933"/>
      <c r="NE20" s="22"/>
      <c r="NF20" s="454"/>
      <c r="NG20" s="22"/>
      <c r="NH20" s="131">
        <f t="shared" si="55"/>
        <v>0</v>
      </c>
      <c r="NJ20" s="1933"/>
      <c r="NK20" s="1933"/>
      <c r="NL20" s="699"/>
      <c r="NM20" s="49"/>
      <c r="NN20" s="139"/>
      <c r="NO20" s="131">
        <f t="shared" ref="NO20:NO29" si="200">NO19+NL20-NN20</f>
        <v>0</v>
      </c>
      <c r="NQ20" s="424"/>
      <c r="NR20" s="1932"/>
      <c r="NS20" s="139"/>
      <c r="NT20" s="424"/>
      <c r="NU20" s="139"/>
      <c r="NV20" s="131">
        <f t="shared" si="57"/>
        <v>0</v>
      </c>
      <c r="NX20" s="1933"/>
      <c r="NY20" s="1933"/>
      <c r="NZ20" s="22"/>
      <c r="OA20" s="31"/>
      <c r="OB20" s="76"/>
      <c r="OC20" s="78">
        <f t="shared" si="58"/>
        <v>0</v>
      </c>
      <c r="OE20" s="31"/>
      <c r="OF20" s="1933"/>
      <c r="OG20" s="22"/>
      <c r="OH20" s="31"/>
      <c r="OI20" s="76"/>
      <c r="OJ20" s="78">
        <f t="shared" si="59"/>
        <v>0</v>
      </c>
      <c r="OL20" s="31"/>
      <c r="OM20" s="1933"/>
      <c r="ON20" s="22"/>
      <c r="OO20" s="31"/>
      <c r="OP20" s="76"/>
      <c r="OQ20" s="78">
        <f t="shared" si="60"/>
        <v>0</v>
      </c>
      <c r="OS20" s="31"/>
      <c r="OT20" s="1933"/>
      <c r="OU20" s="22"/>
      <c r="OV20" s="31"/>
      <c r="OW20" s="76"/>
      <c r="OX20" s="78">
        <f t="shared" si="61"/>
        <v>0</v>
      </c>
      <c r="OZ20" s="31"/>
      <c r="PA20" s="1933"/>
      <c r="PB20" s="22"/>
      <c r="PC20" s="31"/>
      <c r="PD20" s="76"/>
      <c r="PE20" s="78">
        <f t="shared" si="62"/>
        <v>0</v>
      </c>
      <c r="PG20" s="31"/>
      <c r="PH20" s="1933"/>
      <c r="PI20" s="22"/>
      <c r="PJ20" s="31"/>
      <c r="PK20" s="76"/>
      <c r="PL20" s="78">
        <f t="shared" si="63"/>
        <v>0</v>
      </c>
      <c r="PN20" s="49"/>
      <c r="PO20" s="1931"/>
      <c r="PP20" s="104"/>
      <c r="PQ20" s="49"/>
      <c r="PR20" s="139"/>
      <c r="PS20" s="78">
        <f t="shared" si="64"/>
        <v>0</v>
      </c>
      <c r="PU20" s="31"/>
      <c r="PV20" s="1933"/>
      <c r="PW20" s="22"/>
      <c r="PX20" s="31"/>
      <c r="PY20" s="76"/>
      <c r="PZ20" s="78">
        <f t="shared" si="65"/>
        <v>32916</v>
      </c>
      <c r="QB20" s="1933"/>
      <c r="QC20" s="1933"/>
      <c r="QD20" s="22"/>
      <c r="QE20" s="31"/>
      <c r="QF20" s="76"/>
      <c r="QG20" s="78">
        <f t="shared" si="66"/>
        <v>0</v>
      </c>
      <c r="QI20" s="404"/>
      <c r="QJ20" s="1933"/>
      <c r="QK20" s="22"/>
      <c r="QL20" s="31"/>
      <c r="QM20" s="76"/>
      <c r="QN20" s="78">
        <f t="shared" si="67"/>
        <v>0</v>
      </c>
      <c r="QP20" s="404"/>
      <c r="QQ20" s="1933"/>
      <c r="QR20" s="389"/>
      <c r="QS20" s="320">
        <v>40998</v>
      </c>
      <c r="QT20" s="139">
        <v>200</v>
      </c>
      <c r="QU20" s="131">
        <f t="shared" si="68"/>
        <v>1766</v>
      </c>
      <c r="QW20" s="1357"/>
      <c r="QX20" s="1358"/>
      <c r="QZ20" s="49"/>
      <c r="RA20" s="139"/>
      <c r="RB20" s="131">
        <f t="shared" si="69"/>
        <v>0</v>
      </c>
      <c r="RD20" s="49"/>
      <c r="RE20" s="1931"/>
      <c r="RF20" s="139"/>
      <c r="RG20" s="49"/>
      <c r="RH20" s="139"/>
      <c r="RI20" s="131">
        <f t="shared" si="70"/>
        <v>0</v>
      </c>
      <c r="RK20" s="49"/>
      <c r="RL20" s="1931"/>
      <c r="RM20" s="139"/>
      <c r="RN20" s="49"/>
      <c r="RO20" s="139"/>
      <c r="RP20" s="131">
        <f t="shared" si="71"/>
        <v>0</v>
      </c>
      <c r="RR20" s="49"/>
      <c r="RS20" s="1932"/>
      <c r="RT20" s="139"/>
      <c r="RU20" s="344"/>
      <c r="RV20" s="139"/>
      <c r="RW20" s="131">
        <f t="shared" si="72"/>
        <v>11123</v>
      </c>
      <c r="RY20" s="1933"/>
      <c r="RZ20" s="1933"/>
      <c r="SA20" s="22"/>
      <c r="SB20" s="31"/>
      <c r="SC20" s="76"/>
      <c r="SD20" s="78">
        <f t="shared" si="195"/>
        <v>23250</v>
      </c>
      <c r="SF20" s="1933"/>
      <c r="SG20" s="1933"/>
      <c r="SH20" s="777"/>
      <c r="SI20" s="31"/>
      <c r="SJ20" s="76"/>
      <c r="SK20" s="78">
        <f t="shared" si="196"/>
        <v>0</v>
      </c>
      <c r="SM20" s="404"/>
      <c r="SN20" s="1933"/>
      <c r="SO20" s="22"/>
      <c r="SP20" s="31"/>
      <c r="SQ20" s="76"/>
      <c r="SR20" s="78">
        <f t="shared" si="73"/>
        <v>0</v>
      </c>
      <c r="ST20" s="31"/>
      <c r="SU20" s="1933"/>
      <c r="SV20" s="22"/>
      <c r="SW20" s="31"/>
      <c r="SX20" s="76"/>
      <c r="SY20" s="78">
        <f t="shared" si="74"/>
        <v>0</v>
      </c>
      <c r="TA20" s="424"/>
      <c r="TB20" s="1931"/>
      <c r="TC20" s="104"/>
      <c r="TD20" s="49"/>
      <c r="TE20" s="139"/>
      <c r="TF20" s="78">
        <f t="shared" si="75"/>
        <v>0</v>
      </c>
      <c r="TH20" s="49"/>
      <c r="TI20" s="1931"/>
      <c r="TJ20" s="104"/>
      <c r="TK20" s="49"/>
      <c r="TL20" s="139"/>
      <c r="TM20" s="131">
        <f>TM19+TJ20-TL20</f>
        <v>20668.5</v>
      </c>
      <c r="TO20" s="344"/>
      <c r="TP20" s="1931"/>
      <c r="TQ20" s="693"/>
      <c r="TR20" s="49"/>
      <c r="TS20" s="139"/>
      <c r="TT20" s="131">
        <f>TT19+TQ20-TS20</f>
        <v>0</v>
      </c>
      <c r="TV20" s="424"/>
      <c r="TW20" s="1931"/>
      <c r="TX20" s="389"/>
      <c r="TY20" s="49"/>
      <c r="TZ20" s="139"/>
      <c r="UA20" s="131">
        <f>UA19+TX20-TZ20</f>
        <v>0</v>
      </c>
      <c r="UC20" s="404"/>
      <c r="UD20" s="1933"/>
      <c r="UE20" s="22"/>
      <c r="UF20" s="31"/>
      <c r="UG20" s="76"/>
      <c r="UH20" s="78">
        <f t="shared" si="79"/>
        <v>0</v>
      </c>
      <c r="UJ20" s="404"/>
      <c r="UK20" s="1933"/>
      <c r="UL20" s="22"/>
      <c r="UM20" s="31"/>
      <c r="UN20" s="76"/>
      <c r="UO20" s="78">
        <f t="shared" si="80"/>
        <v>0</v>
      </c>
      <c r="UQ20" s="404"/>
      <c r="UR20" s="1933"/>
      <c r="US20" s="22"/>
      <c r="UT20" s="31"/>
      <c r="UU20" s="76"/>
      <c r="UV20" s="78">
        <f t="shared" si="81"/>
        <v>0</v>
      </c>
      <c r="UX20" s="404"/>
      <c r="UY20" s="1933"/>
      <c r="UZ20" s="22"/>
      <c r="VA20" s="31"/>
      <c r="VB20" s="76"/>
      <c r="VC20" s="78">
        <f t="shared" si="82"/>
        <v>201</v>
      </c>
      <c r="VE20" s="479"/>
      <c r="VF20" s="1933"/>
      <c r="VG20" s="22"/>
      <c r="VH20" s="31"/>
      <c r="VI20" s="76"/>
      <c r="VJ20" s="78">
        <f t="shared" si="83"/>
        <v>47775</v>
      </c>
      <c r="VL20" s="31"/>
      <c r="VM20" s="1933"/>
      <c r="VN20" s="22"/>
      <c r="VO20" s="31"/>
      <c r="VP20" s="76"/>
      <c r="VQ20" s="78">
        <f t="shared" si="84"/>
        <v>0</v>
      </c>
      <c r="VS20" s="1933"/>
      <c r="VT20" s="1933"/>
      <c r="VU20" s="22"/>
      <c r="VV20" s="31"/>
      <c r="VW20" s="76"/>
      <c r="VX20" s="78">
        <f t="shared" si="85"/>
        <v>0</v>
      </c>
      <c r="VZ20" s="404"/>
      <c r="WA20" s="1933"/>
      <c r="WB20" s="22"/>
      <c r="WC20" s="31"/>
      <c r="WD20" s="76"/>
      <c r="WE20" s="78">
        <f t="shared" si="86"/>
        <v>274.5</v>
      </c>
      <c r="WG20" s="1933"/>
      <c r="WH20" s="1933"/>
      <c r="WI20" s="22"/>
      <c r="WJ20" s="31"/>
      <c r="WK20" s="76"/>
      <c r="WL20" s="78">
        <f t="shared" si="87"/>
        <v>0</v>
      </c>
      <c r="WN20" s="31"/>
      <c r="WO20" s="1933"/>
      <c r="WP20" s="22"/>
      <c r="WQ20" s="31"/>
      <c r="WR20" s="76"/>
      <c r="WS20" s="78">
        <f t="shared" si="88"/>
        <v>0</v>
      </c>
      <c r="WU20" s="31"/>
      <c r="WV20" s="1933"/>
      <c r="WW20" s="22"/>
      <c r="WX20" s="31"/>
      <c r="WY20" s="76"/>
      <c r="WZ20" s="78">
        <f t="shared" si="89"/>
        <v>0</v>
      </c>
      <c r="XB20" s="49"/>
      <c r="XC20" s="1931"/>
      <c r="XD20" s="104"/>
      <c r="XE20" s="49"/>
      <c r="XF20" s="139"/>
      <c r="XG20" s="131">
        <f t="shared" si="90"/>
        <v>0</v>
      </c>
      <c r="XH20" s="243"/>
      <c r="XI20" s="31"/>
      <c r="XJ20" s="1933"/>
      <c r="XK20" s="22"/>
      <c r="XL20" s="31"/>
      <c r="XM20" s="76"/>
      <c r="XN20" s="78">
        <f t="shared" si="91"/>
        <v>0</v>
      </c>
      <c r="XP20" s="404"/>
      <c r="XQ20" s="1933"/>
      <c r="XR20" s="22"/>
      <c r="XS20" s="31"/>
      <c r="XT20" s="76"/>
      <c r="XU20" s="78">
        <f t="shared" si="92"/>
        <v>0</v>
      </c>
      <c r="XW20" s="31"/>
      <c r="XX20" s="1933"/>
      <c r="XY20" s="104"/>
      <c r="XZ20" s="31"/>
      <c r="YA20" s="76"/>
      <c r="YB20" s="131">
        <f t="shared" si="93"/>
        <v>0</v>
      </c>
      <c r="YD20" s="31"/>
      <c r="YE20" s="1933"/>
      <c r="YF20" s="104"/>
      <c r="YG20" s="31"/>
      <c r="YH20" s="139"/>
      <c r="YI20" s="131">
        <f t="shared" si="94"/>
        <v>0</v>
      </c>
      <c r="YK20" s="31"/>
      <c r="YL20" s="1933"/>
      <c r="YM20" s="104"/>
      <c r="YN20" s="31"/>
      <c r="YO20" s="139"/>
      <c r="YP20" s="131">
        <f t="shared" si="95"/>
        <v>0</v>
      </c>
      <c r="YR20" s="31"/>
      <c r="YS20" s="1933"/>
      <c r="YT20" s="104"/>
      <c r="YU20" s="31"/>
      <c r="YV20" s="139"/>
      <c r="YW20" s="131">
        <f t="shared" si="96"/>
        <v>0</v>
      </c>
      <c r="YY20" s="31"/>
      <c r="YZ20" s="1933"/>
      <c r="ZA20" s="104"/>
      <c r="ZB20" s="31"/>
      <c r="ZC20" s="139"/>
      <c r="ZD20" s="131">
        <f t="shared" si="97"/>
        <v>0</v>
      </c>
      <c r="ZF20" s="49"/>
      <c r="ZG20" s="1931"/>
      <c r="ZH20" s="104"/>
      <c r="ZI20" s="49"/>
      <c r="ZJ20" s="139"/>
      <c r="ZK20" s="78">
        <f t="shared" si="98"/>
        <v>0</v>
      </c>
      <c r="ZM20" s="31"/>
      <c r="ZN20" s="1933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3"/>
      <c r="AAP20" s="1933"/>
      <c r="AAQ20" s="22"/>
      <c r="AAR20" s="31"/>
      <c r="AAS20" s="76"/>
      <c r="AAT20" s="78">
        <f t="shared" si="103"/>
        <v>0</v>
      </c>
      <c r="AAV20" s="404"/>
      <c r="AAW20" s="1933"/>
      <c r="AAX20" s="22"/>
      <c r="AAY20" s="31"/>
      <c r="AAZ20" s="76"/>
      <c r="ABA20" s="78">
        <f t="shared" si="104"/>
        <v>0</v>
      </c>
      <c r="ABC20" s="424"/>
      <c r="ABD20" s="1931"/>
      <c r="ABE20" s="104"/>
      <c r="ABF20" s="320"/>
      <c r="ABG20" s="139"/>
      <c r="ABH20" s="78">
        <f t="shared" si="105"/>
        <v>0</v>
      </c>
      <c r="ABJ20" s="49"/>
      <c r="ABK20" s="1931"/>
      <c r="ABL20" s="104"/>
      <c r="ABM20" s="49"/>
      <c r="ABN20" s="139"/>
      <c r="ABO20" s="78">
        <f t="shared" si="106"/>
        <v>0</v>
      </c>
      <c r="ABQ20" s="1933"/>
      <c r="ABR20" s="1933"/>
      <c r="ABS20" s="22"/>
      <c r="ABT20" s="31"/>
      <c r="ABU20" s="76"/>
      <c r="ABV20" s="78">
        <f t="shared" si="107"/>
        <v>0</v>
      </c>
      <c r="ABX20" s="31"/>
      <c r="ABY20" s="1933"/>
      <c r="ABZ20" s="22"/>
      <c r="ACA20" s="31"/>
      <c r="ACB20" s="76"/>
      <c r="ACC20" s="78">
        <f t="shared" si="108"/>
        <v>0</v>
      </c>
      <c r="ACE20" s="320"/>
      <c r="ACF20" s="1931"/>
      <c r="ACG20" s="104"/>
      <c r="ACH20" s="424"/>
      <c r="ACI20" s="139"/>
      <c r="ACJ20" s="78">
        <f t="shared" si="109"/>
        <v>0</v>
      </c>
      <c r="ACL20" s="320"/>
      <c r="ACM20" s="1931"/>
      <c r="ACN20" s="104"/>
      <c r="ACO20" s="320"/>
      <c r="ACP20" s="139"/>
      <c r="ACQ20" s="78">
        <f t="shared" si="110"/>
        <v>0</v>
      </c>
      <c r="ACS20" s="31"/>
      <c r="ACT20" s="1933"/>
      <c r="ACU20" s="22"/>
      <c r="ACV20" s="31"/>
      <c r="ACW20" s="76"/>
      <c r="ACX20" s="78">
        <f t="shared" si="1"/>
        <v>0</v>
      </c>
      <c r="ACZ20" s="404"/>
      <c r="ADA20" s="1933"/>
      <c r="ADB20" s="22"/>
      <c r="ADC20" s="404"/>
      <c r="ADD20" s="76"/>
      <c r="ADE20" s="78">
        <f t="shared" si="111"/>
        <v>0</v>
      </c>
      <c r="ADG20" s="424"/>
      <c r="ADH20" s="1931"/>
      <c r="ADI20" s="104"/>
      <c r="ADJ20" s="320"/>
      <c r="ADK20" s="139"/>
      <c r="ADL20" s="78">
        <f t="shared" si="112"/>
        <v>0</v>
      </c>
      <c r="ADN20" s="1933"/>
      <c r="ADO20" s="1933"/>
      <c r="ADP20" s="22"/>
      <c r="ADQ20" s="31"/>
      <c r="ADR20" s="76"/>
      <c r="ADS20" s="131">
        <f t="shared" si="113"/>
        <v>0</v>
      </c>
      <c r="ADU20" s="321"/>
      <c r="ADV20" s="1933"/>
      <c r="ADW20" s="22"/>
      <c r="ADX20" s="404"/>
      <c r="ADY20" s="76"/>
      <c r="ADZ20" s="131">
        <f t="shared" si="114"/>
        <v>0</v>
      </c>
      <c r="AEB20" s="424"/>
      <c r="AEC20" s="1931"/>
      <c r="AED20" s="104"/>
      <c r="AEE20" s="31"/>
      <c r="AEF20" s="376"/>
      <c r="AEG20" s="131">
        <f t="shared" si="115"/>
        <v>0</v>
      </c>
      <c r="AEI20" s="424"/>
      <c r="AEJ20" s="1932"/>
      <c r="AEK20" s="349"/>
      <c r="AEL20" s="49"/>
      <c r="AEM20" s="1356"/>
      <c r="AEN20" s="131">
        <f t="shared" si="116"/>
        <v>3380</v>
      </c>
      <c r="AEP20" s="424"/>
      <c r="AEQ20" s="1932"/>
      <c r="AER20" s="389"/>
      <c r="AES20" s="424"/>
      <c r="AET20" s="389"/>
      <c r="AEU20" s="131">
        <f t="shared" si="117"/>
        <v>0</v>
      </c>
      <c r="AEW20" s="31"/>
      <c r="AEX20" s="1933"/>
      <c r="AEY20" s="22"/>
      <c r="AEZ20" s="31"/>
      <c r="AFA20" s="76"/>
      <c r="AFB20" s="78">
        <f t="shared" si="118"/>
        <v>0</v>
      </c>
      <c r="AFD20" s="1933"/>
      <c r="AFE20" s="1933"/>
      <c r="AFF20" s="22"/>
      <c r="AFG20" s="31"/>
      <c r="AFH20" s="76"/>
      <c r="AFI20" s="78">
        <f t="shared" si="119"/>
        <v>6523</v>
      </c>
      <c r="AFK20" s="404"/>
      <c r="AFL20" s="1933"/>
      <c r="AFM20" s="22"/>
      <c r="AFN20" s="31"/>
      <c r="AFO20" s="76"/>
      <c r="AFP20" s="78">
        <f t="shared" si="120"/>
        <v>0</v>
      </c>
      <c r="AFR20" s="404"/>
      <c r="AFS20" s="1933"/>
      <c r="AFT20" s="773"/>
      <c r="AFU20" s="31"/>
      <c r="AFV20" s="139"/>
      <c r="AFW20" s="131">
        <f t="shared" si="121"/>
        <v>0</v>
      </c>
      <c r="AFY20" s="31"/>
      <c r="AFZ20" s="1933"/>
      <c r="AGA20" s="104"/>
      <c r="AGB20" s="49"/>
      <c r="AGC20" s="76"/>
      <c r="AGD20" s="131">
        <f t="shared" si="122"/>
        <v>0</v>
      </c>
      <c r="AGF20" s="31"/>
      <c r="AGG20" s="1933"/>
      <c r="AGH20" s="104"/>
      <c r="AGI20" s="31"/>
      <c r="AGJ20" s="139"/>
      <c r="AGK20" s="131">
        <f t="shared" si="123"/>
        <v>0</v>
      </c>
      <c r="AGM20" s="31"/>
      <c r="AGN20" s="1325"/>
      <c r="AGO20" s="349"/>
      <c r="AGP20" s="31"/>
      <c r="AGQ20" s="139"/>
      <c r="AGR20" s="131">
        <f t="shared" si="124"/>
        <v>0</v>
      </c>
      <c r="AGT20" s="31"/>
      <c r="AGU20" s="1325"/>
      <c r="AGV20" s="349"/>
      <c r="AGW20" s="31"/>
      <c r="AGX20" s="139"/>
      <c r="AGY20" s="131">
        <f t="shared" si="125"/>
        <v>0</v>
      </c>
      <c r="AHA20" s="49"/>
      <c r="AHB20" s="1325"/>
      <c r="AHC20" s="349"/>
      <c r="AHD20" s="49"/>
      <c r="AHE20" s="139"/>
      <c r="AHF20" s="131">
        <f t="shared" si="126"/>
        <v>0</v>
      </c>
      <c r="AHH20" s="1933"/>
      <c r="AHI20" s="1933"/>
      <c r="AHJ20" s="22"/>
      <c r="AHK20" s="31"/>
      <c r="AHL20" s="76"/>
      <c r="AHM20" s="78">
        <f t="shared" si="127"/>
        <v>37741</v>
      </c>
      <c r="AHO20" s="1933"/>
      <c r="AHP20" s="1933"/>
      <c r="AHQ20" s="22"/>
      <c r="AHR20" s="31"/>
      <c r="AHS20" s="76"/>
      <c r="AHT20" s="78">
        <f t="shared" si="128"/>
        <v>0</v>
      </c>
      <c r="AHV20" s="1933"/>
      <c r="AHW20" s="1933"/>
      <c r="AHX20" s="22"/>
      <c r="AHY20" s="31"/>
      <c r="AHZ20" s="76"/>
      <c r="AIA20" s="78">
        <f t="shared" si="129"/>
        <v>0</v>
      </c>
      <c r="AIC20" s="424"/>
      <c r="AID20" s="1931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3"/>
      <c r="AIS20" s="22"/>
      <c r="AIT20" s="31"/>
      <c r="AIU20" s="76"/>
      <c r="AIV20" s="78">
        <f t="shared" si="132"/>
        <v>0</v>
      </c>
      <c r="AIX20" s="31"/>
      <c r="AIY20" s="1933"/>
      <c r="AIZ20" s="104"/>
      <c r="AJA20" s="31"/>
      <c r="AJB20" s="139"/>
      <c r="AJC20" s="78">
        <f t="shared" si="133"/>
        <v>0</v>
      </c>
      <c r="AJE20" s="49"/>
      <c r="AJF20" s="1931"/>
      <c r="AJG20" s="104"/>
      <c r="AJH20" s="49"/>
      <c r="AJI20" s="139"/>
      <c r="AJJ20" s="131">
        <f t="shared" si="134"/>
        <v>0</v>
      </c>
      <c r="AJL20" s="49"/>
      <c r="AJM20" s="1931"/>
      <c r="AJN20" s="104"/>
      <c r="AJO20" s="49"/>
      <c r="AJP20" s="139"/>
      <c r="AJQ20" s="131">
        <f t="shared" si="135"/>
        <v>0</v>
      </c>
      <c r="AJS20" s="49"/>
      <c r="AJT20" s="1931"/>
      <c r="AJU20" s="104"/>
      <c r="AJV20" s="49"/>
      <c r="AJW20" s="139"/>
      <c r="AJX20" s="131">
        <f t="shared" si="136"/>
        <v>0</v>
      </c>
      <c r="AJY20" s="243"/>
      <c r="AJZ20" s="31"/>
      <c r="AKA20" s="1933"/>
      <c r="AKB20" s="22"/>
      <c r="AKC20" s="31"/>
      <c r="AKD20" s="76"/>
      <c r="AKE20" s="131">
        <f t="shared" si="137"/>
        <v>0</v>
      </c>
      <c r="AKG20" s="31"/>
      <c r="AKH20" s="1933"/>
      <c r="AKI20" s="22"/>
      <c r="AKJ20" s="335"/>
      <c r="AKK20" s="76"/>
      <c r="AKL20" s="131">
        <f t="shared" si="138"/>
        <v>0</v>
      </c>
      <c r="AKN20" s="31"/>
      <c r="AKO20" s="1933"/>
      <c r="AKP20" s="777"/>
      <c r="AKQ20" s="31"/>
      <c r="AKR20" s="1233"/>
      <c r="AKS20" s="131">
        <f t="shared" si="139"/>
        <v>0</v>
      </c>
      <c r="AKU20" s="49"/>
      <c r="AKV20" s="1931"/>
      <c r="AKW20" s="104"/>
      <c r="AKX20" s="49"/>
      <c r="AKY20" s="139"/>
      <c r="AKZ20" s="131">
        <f t="shared" si="2"/>
        <v>0</v>
      </c>
      <c r="ALB20" s="31"/>
      <c r="ALC20" s="1933"/>
      <c r="ALD20" s="22"/>
      <c r="ALE20" s="31"/>
      <c r="ALF20" s="76"/>
      <c r="ALG20" s="131">
        <f t="shared" si="140"/>
        <v>0</v>
      </c>
      <c r="ALI20" s="802"/>
      <c r="ALJ20" s="1933"/>
      <c r="ALK20" s="22"/>
      <c r="ALL20" s="31"/>
      <c r="ALM20" s="76"/>
      <c r="ALN20" s="131">
        <f t="shared" si="141"/>
        <v>0</v>
      </c>
      <c r="ALP20" s="802"/>
      <c r="ALQ20" s="1933"/>
      <c r="ALR20" s="22"/>
      <c r="ALS20" s="31"/>
      <c r="ALT20" s="76"/>
      <c r="ALU20" s="131">
        <f t="shared" si="142"/>
        <v>0</v>
      </c>
      <c r="ALW20" s="802"/>
      <c r="ALX20" s="1933"/>
      <c r="ALY20" s="22"/>
      <c r="ALZ20" s="31"/>
      <c r="AMA20" s="76"/>
      <c r="AMB20" s="131">
        <f t="shared" si="143"/>
        <v>0</v>
      </c>
      <c r="AMD20" s="404"/>
      <c r="AME20" s="1933"/>
      <c r="AMF20" s="22"/>
      <c r="AMG20" s="404"/>
      <c r="AMH20" s="76"/>
      <c r="AMI20" s="78">
        <f t="shared" si="144"/>
        <v>0</v>
      </c>
      <c r="AMK20" s="31"/>
      <c r="AML20" s="1933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3"/>
      <c r="ANA20" s="22"/>
      <c r="ANB20" s="321"/>
      <c r="ANC20" s="76"/>
      <c r="AND20" s="78">
        <f t="shared" si="146"/>
        <v>0</v>
      </c>
      <c r="ANF20" s="321"/>
      <c r="ANG20" s="1933"/>
      <c r="ANH20" s="22"/>
      <c r="ANI20" s="404"/>
      <c r="ANJ20" s="76"/>
      <c r="ANK20" s="78">
        <f t="shared" si="147"/>
        <v>0</v>
      </c>
      <c r="ANM20" s="31"/>
      <c r="ANN20" s="1933"/>
      <c r="ANO20" s="22"/>
      <c r="ANP20" s="31"/>
      <c r="ANQ20" s="76"/>
      <c r="ANR20" s="78">
        <f t="shared" si="148"/>
        <v>0</v>
      </c>
      <c r="ANT20" s="1933"/>
      <c r="ANU20" s="1933"/>
      <c r="ANV20" s="22"/>
      <c r="ANW20" s="31"/>
      <c r="ANX20" s="76"/>
      <c r="ANY20" s="78">
        <f t="shared" si="149"/>
        <v>0</v>
      </c>
      <c r="AOA20" s="49"/>
      <c r="AOB20" s="1931"/>
      <c r="AOC20" s="104"/>
      <c r="AOD20" s="49"/>
      <c r="AOE20" s="139"/>
      <c r="AOF20" s="78">
        <f t="shared" si="150"/>
        <v>0</v>
      </c>
      <c r="AOH20" s="321"/>
      <c r="AOI20" s="1933"/>
      <c r="AOJ20" s="22"/>
      <c r="AOK20" s="404"/>
      <c r="AOL20" s="76"/>
      <c r="AOM20" s="78">
        <f t="shared" si="151"/>
        <v>0</v>
      </c>
      <c r="AOO20" s="31"/>
      <c r="AOP20" s="1933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3"/>
      <c r="AOX20" s="22"/>
      <c r="AOY20" s="31"/>
      <c r="AOZ20" s="76"/>
      <c r="APA20" s="78">
        <f t="shared" si="152"/>
        <v>0</v>
      </c>
      <c r="APC20" s="321"/>
      <c r="APD20" s="1933"/>
      <c r="APE20" s="22"/>
      <c r="APF20" s="31"/>
      <c r="APG20" s="76"/>
      <c r="APH20" s="78">
        <f t="shared" si="153"/>
        <v>0</v>
      </c>
      <c r="APJ20" s="321"/>
      <c r="APK20" s="1933"/>
      <c r="APL20" s="22"/>
      <c r="APM20" s="31"/>
      <c r="APN20" s="76"/>
      <c r="APO20" s="78">
        <f t="shared" si="154"/>
        <v>0</v>
      </c>
      <c r="APQ20" s="1933"/>
      <c r="APR20" s="1933"/>
      <c r="APS20" s="22"/>
      <c r="APT20" s="31"/>
      <c r="APU20" s="76"/>
      <c r="APV20" s="78">
        <f t="shared" si="155"/>
        <v>0</v>
      </c>
      <c r="APX20" s="424"/>
      <c r="APY20" s="1931"/>
      <c r="APZ20" s="389"/>
      <c r="AQA20" s="424"/>
      <c r="AQB20" s="139"/>
      <c r="AQC20" s="131">
        <f t="shared" si="4"/>
        <v>0</v>
      </c>
      <c r="AQE20" s="31"/>
      <c r="AQF20" s="1325"/>
      <c r="AQG20" s="139"/>
      <c r="AQH20" s="31"/>
      <c r="AQI20" s="76"/>
      <c r="AQJ20" s="131">
        <f t="shared" si="5"/>
        <v>7383.5</v>
      </c>
      <c r="AQL20" s="31"/>
      <c r="AQM20" s="1325"/>
      <c r="AQN20" s="139"/>
      <c r="AQO20" s="31"/>
      <c r="AQP20" s="76"/>
      <c r="AQQ20" s="131">
        <f t="shared" si="6"/>
        <v>0</v>
      </c>
      <c r="AQS20" s="31"/>
      <c r="AQT20" s="1325"/>
      <c r="AQU20" s="139"/>
      <c r="AQV20" s="31"/>
      <c r="AQW20" s="76"/>
      <c r="AQX20" s="131">
        <f t="shared" si="156"/>
        <v>4518.5</v>
      </c>
      <c r="AQZ20" s="320"/>
      <c r="ARA20" s="1325"/>
      <c r="ARB20" s="139"/>
      <c r="ARC20" s="320"/>
      <c r="ARD20" s="139"/>
      <c r="ARE20" s="78">
        <f t="shared" si="157"/>
        <v>0</v>
      </c>
      <c r="ARG20" s="1933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5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3"/>
      <c r="ASK20" s="104"/>
      <c r="ASL20" s="49"/>
      <c r="ASM20" s="76"/>
      <c r="ASN20" s="131">
        <f t="shared" si="161"/>
        <v>0</v>
      </c>
      <c r="ASP20" s="49"/>
      <c r="ASQ20" s="1931"/>
      <c r="ASR20" s="104"/>
      <c r="ASS20" s="49"/>
      <c r="AST20" s="139"/>
      <c r="ASU20" s="131">
        <f t="shared" si="162"/>
        <v>0</v>
      </c>
      <c r="ASW20" s="31"/>
      <c r="ASX20" s="1933"/>
      <c r="ASY20" s="104"/>
      <c r="ASZ20" s="49"/>
      <c r="ATA20" s="76"/>
      <c r="ATB20" s="131">
        <f t="shared" si="163"/>
        <v>0</v>
      </c>
      <c r="ATD20" s="1933"/>
      <c r="ATE20" s="1933"/>
      <c r="ATF20" s="22"/>
      <c r="ATG20" s="31"/>
      <c r="ATH20" s="76"/>
      <c r="ATI20" s="78">
        <f t="shared" si="164"/>
        <v>0</v>
      </c>
      <c r="ATK20" s="31"/>
      <c r="ATL20" s="1933"/>
      <c r="ATM20" s="22"/>
      <c r="ATN20" s="31"/>
      <c r="ATO20" s="76"/>
      <c r="ATP20" s="78">
        <f t="shared" si="165"/>
        <v>0</v>
      </c>
      <c r="ATR20" s="1933"/>
      <c r="ATS20" s="1933"/>
      <c r="ATT20" s="22"/>
      <c r="ATU20" s="31"/>
      <c r="ATV20" s="76"/>
      <c r="ATW20" s="78">
        <f t="shared" si="166"/>
        <v>0</v>
      </c>
      <c r="ATY20" s="1933"/>
      <c r="ATZ20" s="1933"/>
      <c r="AUA20" s="22"/>
      <c r="AUB20" s="31"/>
      <c r="AUC20" s="76"/>
      <c r="AUD20" s="78">
        <f t="shared" si="167"/>
        <v>0</v>
      </c>
      <c r="AUF20" s="321"/>
      <c r="AUG20" s="1933"/>
      <c r="AUH20" s="22"/>
      <c r="AUI20" s="31"/>
      <c r="AUJ20" s="76"/>
      <c r="AUK20" s="78">
        <f t="shared" si="168"/>
        <v>0</v>
      </c>
      <c r="AUM20" s="31"/>
      <c r="AUN20" s="1359"/>
      <c r="AUO20" s="139"/>
      <c r="AUP20" s="49"/>
      <c r="AUQ20" s="139"/>
      <c r="AUR20" s="131">
        <f t="shared" si="169"/>
        <v>0</v>
      </c>
      <c r="AUT20" s="31"/>
      <c r="AUU20" s="1934"/>
      <c r="AUV20" s="76"/>
      <c r="AUW20" s="31"/>
      <c r="AUX20" s="139"/>
      <c r="AUY20" s="131">
        <f t="shared" si="170"/>
        <v>0</v>
      </c>
      <c r="AVA20" s="31"/>
      <c r="AVB20" s="1933"/>
      <c r="AVC20" s="22"/>
      <c r="AVD20" s="31"/>
      <c r="AVE20" s="139"/>
      <c r="AVF20" s="131">
        <f t="shared" si="171"/>
        <v>0</v>
      </c>
      <c r="AVH20" s="424"/>
      <c r="AVI20" s="1931"/>
      <c r="AVJ20" s="472"/>
      <c r="AVK20" s="344"/>
      <c r="AVL20" s="139"/>
      <c r="AVM20" s="131">
        <f t="shared" si="172"/>
        <v>2512.5</v>
      </c>
      <c r="AVO20" s="320"/>
      <c r="AVP20" s="1932"/>
      <c r="AVQ20" s="389"/>
      <c r="AVR20" s="49"/>
      <c r="AVS20" s="389"/>
      <c r="AVT20" s="131">
        <f t="shared" si="173"/>
        <v>0</v>
      </c>
      <c r="AVV20" s="404"/>
      <c r="AVW20" s="1933"/>
      <c r="AVX20" s="1348"/>
      <c r="AVY20" s="31"/>
      <c r="AVZ20" s="1264"/>
      <c r="AWA20" s="78">
        <f t="shared" si="191"/>
        <v>0</v>
      </c>
      <c r="AWC20" s="1933"/>
      <c r="AWD20" s="1933"/>
      <c r="AWE20" s="1348"/>
      <c r="AWF20" s="31"/>
      <c r="AWG20" s="1264"/>
      <c r="AWH20" s="78">
        <f t="shared" si="192"/>
        <v>0</v>
      </c>
      <c r="AWJ20" s="1933"/>
      <c r="AWK20" s="1933"/>
      <c r="AWL20" s="22"/>
      <c r="AWM20" s="31"/>
      <c r="AWN20" s="76"/>
      <c r="AWO20" s="78">
        <f t="shared" si="193"/>
        <v>0</v>
      </c>
      <c r="AWQ20" s="320"/>
      <c r="AWR20" s="1931"/>
      <c r="AWS20" s="104"/>
      <c r="AWT20" s="49"/>
      <c r="AWU20" s="139"/>
      <c r="AWV20" s="131">
        <f t="shared" si="194"/>
        <v>0</v>
      </c>
      <c r="AWW20" s="243"/>
      <c r="AWX20" s="424"/>
      <c r="AWY20" s="1931"/>
      <c r="AWZ20" s="104"/>
      <c r="AXA20" s="49"/>
      <c r="AXB20" s="139"/>
      <c r="AXC20" s="78">
        <f t="shared" si="174"/>
        <v>30000</v>
      </c>
      <c r="AXE20" s="31"/>
      <c r="AXF20" s="1933"/>
      <c r="AXG20" s="22"/>
      <c r="AXH20" s="384"/>
      <c r="AXI20" s="76"/>
      <c r="AXJ20" s="78">
        <f t="shared" si="175"/>
        <v>0</v>
      </c>
      <c r="AXL20" s="31"/>
      <c r="AXM20" s="1933"/>
      <c r="AXN20" s="22"/>
      <c r="AXO20" s="31"/>
      <c r="AXP20" s="76"/>
      <c r="AXQ20" s="78">
        <f t="shared" si="176"/>
        <v>0</v>
      </c>
      <c r="AXS20" s="31"/>
      <c r="AXT20" s="1933"/>
      <c r="AXU20" s="22"/>
      <c r="AXV20" s="31"/>
      <c r="AXW20" s="76"/>
      <c r="AXX20" s="78">
        <f t="shared" si="177"/>
        <v>0</v>
      </c>
      <c r="AXZ20" s="31"/>
      <c r="AYA20" s="1933"/>
      <c r="AYB20" s="22"/>
      <c r="AYC20" s="31"/>
      <c r="AYD20" s="76"/>
      <c r="AYE20" s="78">
        <f t="shared" si="178"/>
        <v>0</v>
      </c>
      <c r="AYG20" s="404"/>
      <c r="AYH20" s="1933"/>
      <c r="AYI20" s="22"/>
      <c r="AYJ20" s="31"/>
      <c r="AYK20" s="76"/>
      <c r="AYL20" s="78">
        <f t="shared" si="179"/>
        <v>0</v>
      </c>
      <c r="AYN20" s="404"/>
      <c r="AYO20" s="1933"/>
      <c r="AYP20" s="22"/>
      <c r="AYQ20" s="31"/>
      <c r="AYR20" s="76"/>
      <c r="AYS20" s="78">
        <f t="shared" si="180"/>
        <v>0</v>
      </c>
      <c r="AYU20" s="404"/>
      <c r="AYV20" s="1933"/>
      <c r="AYW20" s="22"/>
      <c r="AYX20" s="404"/>
      <c r="AYY20" s="76"/>
      <c r="AYZ20" s="78">
        <f t="shared" si="181"/>
        <v>0</v>
      </c>
      <c r="AZB20" s="31"/>
      <c r="AZC20" s="1933"/>
      <c r="AZD20" s="22"/>
      <c r="AZE20" s="31"/>
      <c r="AZF20" s="76"/>
      <c r="AZG20" s="78">
        <f t="shared" si="182"/>
        <v>0</v>
      </c>
      <c r="AZI20" s="424"/>
      <c r="AZJ20" s="1931"/>
      <c r="AZK20" s="104"/>
      <c r="AZL20" s="424"/>
      <c r="AZM20" s="139"/>
      <c r="AZN20" s="131">
        <f t="shared" si="183"/>
        <v>0</v>
      </c>
      <c r="AZP20" s="424"/>
      <c r="AZQ20" s="1931"/>
      <c r="AZR20" s="104"/>
      <c r="AZS20" s="424"/>
      <c r="AZT20" s="139"/>
      <c r="AZU20" s="131">
        <f t="shared" si="184"/>
        <v>0</v>
      </c>
      <c r="AZV20" s="243"/>
      <c r="AZW20" s="802"/>
      <c r="AZX20" s="1933"/>
      <c r="AZY20" s="22"/>
      <c r="AZZ20" s="31"/>
      <c r="BAA20" s="76"/>
      <c r="BAB20" s="78">
        <f t="shared" si="185"/>
        <v>0</v>
      </c>
      <c r="BAD20" s="802"/>
      <c r="BAE20" s="1933"/>
      <c r="BAF20" s="22"/>
      <c r="BAG20" s="31"/>
      <c r="BAH20" s="76"/>
      <c r="BAI20" s="78">
        <f t="shared" si="186"/>
        <v>0</v>
      </c>
      <c r="BAK20" s="1933"/>
      <c r="BAL20" s="1933"/>
      <c r="BAM20" s="22"/>
      <c r="BAN20" s="31"/>
      <c r="BAO20" s="76"/>
      <c r="BAP20" s="78">
        <f t="shared" si="187"/>
        <v>0</v>
      </c>
      <c r="BAR20" s="1933"/>
      <c r="BAS20" s="1933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3"/>
      <c r="C21" s="1895">
        <v>100000</v>
      </c>
      <c r="D21" s="31"/>
      <c r="E21" s="139"/>
      <c r="F21" s="131">
        <f t="shared" si="8"/>
        <v>1550000</v>
      </c>
      <c r="H21" s="404"/>
      <c r="I21" s="1933"/>
      <c r="J21" s="699"/>
      <c r="K21" s="31"/>
      <c r="L21" s="139"/>
      <c r="M21" s="131">
        <f t="shared" si="9"/>
        <v>20000</v>
      </c>
      <c r="O21" s="424"/>
      <c r="P21" s="1931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3"/>
      <c r="X21" s="22"/>
      <c r="Y21" s="31"/>
      <c r="Z21" s="76"/>
      <c r="AA21" s="78">
        <f t="shared" si="10"/>
        <v>1000</v>
      </c>
      <c r="AC21" s="31"/>
      <c r="AD21" s="1933"/>
      <c r="AE21" s="22"/>
      <c r="AF21" s="31"/>
      <c r="AG21" s="76"/>
      <c r="AH21" s="78">
        <f t="shared" si="11"/>
        <v>-100000</v>
      </c>
      <c r="AJ21" s="404">
        <v>42025</v>
      </c>
      <c r="AK21" s="1933" t="s">
        <v>2284</v>
      </c>
      <c r="AL21" s="22">
        <v>10000</v>
      </c>
      <c r="AM21" s="31" t="s">
        <v>2364</v>
      </c>
      <c r="AN21" s="76"/>
      <c r="AO21" s="78">
        <f t="shared" si="12"/>
        <v>60000</v>
      </c>
      <c r="AQ21" s="31"/>
      <c r="AR21" s="1933"/>
      <c r="AS21" s="22"/>
      <c r="AT21" s="31"/>
      <c r="AU21" s="76"/>
      <c r="AV21" s="78">
        <f t="shared" si="13"/>
        <v>0</v>
      </c>
      <c r="AX21" s="31"/>
      <c r="AY21" s="1933"/>
      <c r="AZ21" s="22"/>
      <c r="BA21" s="31"/>
      <c r="BB21" s="76"/>
      <c r="BC21" s="78">
        <f t="shared" si="14"/>
        <v>0</v>
      </c>
      <c r="BE21" s="31"/>
      <c r="BF21" s="1933"/>
      <c r="BG21" s="22"/>
      <c r="BH21" s="31"/>
      <c r="BI21" s="76"/>
      <c r="BJ21" s="78">
        <f t="shared" si="15"/>
        <v>0</v>
      </c>
      <c r="BL21" s="31"/>
      <c r="BM21" s="1931"/>
      <c r="BN21" s="104"/>
      <c r="BO21" s="31"/>
      <c r="BP21" s="139"/>
      <c r="BQ21" s="78">
        <f t="shared" si="16"/>
        <v>0</v>
      </c>
      <c r="BS21" s="31"/>
      <c r="BT21" s="1325"/>
      <c r="BU21" s="139"/>
      <c r="BV21" s="31"/>
      <c r="BW21" s="139"/>
      <c r="BX21" s="78">
        <f t="shared" si="17"/>
        <v>0</v>
      </c>
      <c r="BZ21" s="31"/>
      <c r="CA21" s="31"/>
      <c r="CB21" s="1325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3"/>
      <c r="CQ21" s="22"/>
      <c r="CR21" s="377"/>
      <c r="CS21" s="139"/>
      <c r="CT21" s="131">
        <f t="shared" si="20"/>
        <v>0</v>
      </c>
      <c r="CV21" s="320"/>
      <c r="CW21" s="1325"/>
      <c r="CX21" s="389"/>
      <c r="CY21" s="378"/>
      <c r="CZ21" s="260"/>
      <c r="DA21" s="131">
        <f t="shared" si="190"/>
        <v>0</v>
      </c>
      <c r="DC21" s="31"/>
      <c r="DD21" s="1933"/>
      <c r="DE21" s="22"/>
      <c r="DF21" s="31"/>
      <c r="DG21" s="76"/>
      <c r="DH21" s="78">
        <f t="shared" si="21"/>
        <v>0</v>
      </c>
      <c r="DJ21" s="786"/>
      <c r="DK21" s="1933"/>
      <c r="DL21" s="31"/>
      <c r="DM21" s="22"/>
      <c r="DN21" s="31"/>
      <c r="DO21" s="76"/>
      <c r="DP21" s="78">
        <f t="shared" si="22"/>
        <v>0</v>
      </c>
      <c r="DR21" s="404"/>
      <c r="DS21" s="1933"/>
      <c r="DT21" s="22"/>
      <c r="DU21" s="321"/>
      <c r="DV21" s="76"/>
      <c r="DW21" s="78">
        <f t="shared" si="23"/>
        <v>0</v>
      </c>
      <c r="DY21" s="1933"/>
      <c r="DZ21" s="1933"/>
      <c r="EA21" s="22"/>
      <c r="EB21" s="31"/>
      <c r="EC21" s="76"/>
      <c r="ED21" s="78">
        <f t="shared" si="24"/>
        <v>0</v>
      </c>
      <c r="EF21" s="404"/>
      <c r="EG21" s="1933"/>
      <c r="EH21" s="22"/>
      <c r="EI21" s="31"/>
      <c r="EJ21" s="76"/>
      <c r="EK21" s="78">
        <f t="shared" si="25"/>
        <v>10936</v>
      </c>
      <c r="EM21" s="1933"/>
      <c r="EN21" s="1933"/>
      <c r="EO21" s="22"/>
      <c r="EP21" s="31"/>
      <c r="EQ21" s="76"/>
      <c r="ER21" s="78">
        <f t="shared" si="26"/>
        <v>0</v>
      </c>
      <c r="ET21" s="321"/>
      <c r="EU21" s="1933"/>
      <c r="EV21" s="22"/>
      <c r="EW21" s="382"/>
      <c r="EX21" s="22"/>
      <c r="EY21" s="78">
        <f t="shared" si="27"/>
        <v>0</v>
      </c>
      <c r="FA21" s="321"/>
      <c r="FB21" s="1933"/>
      <c r="FC21" s="22"/>
      <c r="FD21" s="49"/>
      <c r="FE21" s="76"/>
      <c r="FF21" s="78">
        <f t="shared" si="28"/>
        <v>0</v>
      </c>
      <c r="FH21" s="31"/>
      <c r="FI21" s="1933"/>
      <c r="FJ21" s="22"/>
      <c r="FK21" s="31"/>
      <c r="FL21" s="76"/>
      <c r="FM21" s="78">
        <f t="shared" si="29"/>
        <v>0</v>
      </c>
      <c r="FO21" s="31"/>
      <c r="FP21" s="1933"/>
      <c r="FQ21" s="22"/>
      <c r="FR21" s="31"/>
      <c r="FS21" s="76"/>
      <c r="FT21" s="78">
        <f t="shared" si="30"/>
        <v>0</v>
      </c>
      <c r="FV21" s="404">
        <v>39713</v>
      </c>
      <c r="FW21" s="1325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3"/>
      <c r="GE21" s="22"/>
      <c r="GF21" s="31"/>
      <c r="GG21" s="76"/>
      <c r="GH21" s="78">
        <f t="shared" si="32"/>
        <v>0</v>
      </c>
      <c r="GJ21" s="1933"/>
      <c r="GK21" s="1933"/>
      <c r="GL21" s="22"/>
      <c r="GM21" s="31"/>
      <c r="GN21" s="76"/>
      <c r="GO21" s="78">
        <f t="shared" si="33"/>
        <v>0</v>
      </c>
      <c r="GQ21" s="1933"/>
      <c r="GR21" s="1933"/>
      <c r="GS21" s="22"/>
      <c r="GT21" s="31"/>
      <c r="GU21" s="76"/>
      <c r="GV21" s="78">
        <f t="shared" si="34"/>
        <v>0</v>
      </c>
      <c r="GX21" s="31"/>
      <c r="GY21" s="1933"/>
      <c r="GZ21" s="22"/>
      <c r="HA21" s="31"/>
      <c r="HB21" s="76"/>
      <c r="HC21" s="78">
        <f t="shared" si="35"/>
        <v>0</v>
      </c>
      <c r="HE21" s="1933"/>
      <c r="HF21" s="1933"/>
      <c r="HG21" s="22"/>
      <c r="HH21" s="31"/>
      <c r="HI21" s="76"/>
      <c r="HJ21" s="78">
        <f t="shared" si="36"/>
        <v>0</v>
      </c>
      <c r="HL21" s="31"/>
      <c r="HM21" s="1933"/>
      <c r="HN21" s="22"/>
      <c r="HO21" s="31"/>
      <c r="HP21" s="76"/>
      <c r="HQ21" s="78">
        <f t="shared" si="37"/>
        <v>0</v>
      </c>
      <c r="HS21" s="31"/>
      <c r="HT21" s="1933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5"/>
      <c r="II21" s="139"/>
      <c r="IJ21" s="257"/>
      <c r="IK21" s="66"/>
      <c r="IL21" s="78">
        <f t="shared" si="40"/>
        <v>0</v>
      </c>
      <c r="IN21" s="1933"/>
      <c r="IO21" s="1933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3"/>
      <c r="JD21" s="22"/>
      <c r="JE21" s="31"/>
      <c r="JF21" s="76"/>
      <c r="JG21" s="78">
        <f t="shared" si="43"/>
        <v>0</v>
      </c>
      <c r="JI21" s="31"/>
      <c r="JJ21" s="1933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31"/>
      <c r="JY21" s="104"/>
      <c r="JZ21" s="380"/>
      <c r="KA21" s="139"/>
      <c r="KB21" s="131">
        <f t="shared" si="45"/>
        <v>0</v>
      </c>
      <c r="KD21" s="49"/>
      <c r="KE21" s="1931"/>
      <c r="KF21" s="104"/>
      <c r="KG21" s="380"/>
      <c r="KH21" s="139"/>
      <c r="KI21" s="131">
        <f t="shared" si="46"/>
        <v>0</v>
      </c>
      <c r="KJ21" s="243"/>
      <c r="KK21" s="49"/>
      <c r="KL21" s="1931"/>
      <c r="KM21" s="104"/>
      <c r="KN21" s="380"/>
      <c r="KO21" s="139"/>
      <c r="KP21" s="131">
        <f t="shared" si="47"/>
        <v>0</v>
      </c>
      <c r="KQ21" s="243"/>
      <c r="KR21" s="424"/>
      <c r="KS21" s="1931"/>
      <c r="KT21" s="104"/>
      <c r="KU21" s="307"/>
      <c r="KV21" s="139"/>
      <c r="KW21" s="131">
        <f t="shared" si="48"/>
        <v>0</v>
      </c>
      <c r="KY21" s="49"/>
      <c r="KZ21" s="1931"/>
      <c r="LA21" s="104"/>
      <c r="LB21" s="49"/>
      <c r="LC21" s="139"/>
      <c r="LD21" s="131">
        <f t="shared" si="49"/>
        <v>0</v>
      </c>
      <c r="LF21" s="49"/>
      <c r="LG21" s="1931"/>
      <c r="LH21" s="104"/>
      <c r="LI21" s="49"/>
      <c r="LJ21" s="139"/>
      <c r="LK21" s="131">
        <f t="shared" si="50"/>
        <v>0</v>
      </c>
      <c r="LM21" s="404"/>
      <c r="LN21" s="1325"/>
      <c r="LO21" s="139"/>
      <c r="LP21" s="31"/>
      <c r="LQ21" s="76"/>
      <c r="LR21" s="131">
        <f t="shared" si="0"/>
        <v>0</v>
      </c>
      <c r="LT21" s="424"/>
      <c r="LU21" s="1931"/>
      <c r="LV21" s="104"/>
      <c r="LW21" s="49"/>
      <c r="LX21" s="139"/>
      <c r="LY21" s="78">
        <f t="shared" si="51"/>
        <v>0</v>
      </c>
      <c r="MA21" s="424"/>
      <c r="MB21" s="1931"/>
      <c r="MC21" s="104"/>
      <c r="MD21" s="49"/>
      <c r="ME21" s="139"/>
      <c r="MF21" s="131">
        <f t="shared" si="52"/>
        <v>0</v>
      </c>
      <c r="MH21" s="404"/>
      <c r="MI21" s="1933"/>
      <c r="MJ21" s="22"/>
      <c r="MK21" s="31"/>
      <c r="ML21" s="76"/>
      <c r="MM21" s="131">
        <f t="shared" si="53"/>
        <v>0</v>
      </c>
      <c r="MO21" s="31"/>
      <c r="MP21" s="1933"/>
      <c r="MQ21" s="22"/>
      <c r="MR21" s="31"/>
      <c r="MS21" s="76"/>
      <c r="MT21" s="131">
        <f t="shared" si="54"/>
        <v>0</v>
      </c>
      <c r="MV21" s="31"/>
      <c r="MW21" s="1933"/>
      <c r="MX21" s="104"/>
      <c r="MY21" s="454"/>
      <c r="MZ21" s="104"/>
      <c r="NA21" s="131">
        <f t="shared" si="198"/>
        <v>20586.5</v>
      </c>
      <c r="NC21" s="31"/>
      <c r="ND21" s="1933"/>
      <c r="NE21" s="104"/>
      <c r="NF21" s="454"/>
      <c r="NG21" s="104"/>
      <c r="NH21" s="131">
        <f t="shared" si="55"/>
        <v>0</v>
      </c>
      <c r="NJ21" s="31"/>
      <c r="NK21" s="1933"/>
      <c r="NL21" s="699"/>
      <c r="NM21" s="31"/>
      <c r="NN21" s="139"/>
      <c r="NO21" s="131">
        <f t="shared" si="200"/>
        <v>0</v>
      </c>
      <c r="NQ21" s="424"/>
      <c r="NR21" s="1932"/>
      <c r="NS21" s="139"/>
      <c r="NT21" s="554"/>
      <c r="NU21" s="139"/>
      <c r="NV21" s="131">
        <f t="shared" si="57"/>
        <v>0</v>
      </c>
      <c r="NX21" s="1933"/>
      <c r="NY21" s="1933"/>
      <c r="NZ21" s="22"/>
      <c r="OA21" s="31"/>
      <c r="OB21" s="76"/>
      <c r="OC21" s="78">
        <f t="shared" si="58"/>
        <v>0</v>
      </c>
      <c r="OE21" s="31"/>
      <c r="OF21" s="1933"/>
      <c r="OG21" s="22"/>
      <c r="OH21" s="31"/>
      <c r="OI21" s="76"/>
      <c r="OJ21" s="78">
        <f t="shared" si="59"/>
        <v>0</v>
      </c>
      <c r="OL21" s="31"/>
      <c r="OM21" s="1933"/>
      <c r="ON21" s="22"/>
      <c r="OO21" s="31"/>
      <c r="OP21" s="76"/>
      <c r="OQ21" s="78">
        <f t="shared" si="60"/>
        <v>0</v>
      </c>
      <c r="OS21" s="31"/>
      <c r="OT21" s="1933"/>
      <c r="OU21" s="22"/>
      <c r="OV21" s="31"/>
      <c r="OW21" s="76"/>
      <c r="OX21" s="78">
        <f t="shared" si="61"/>
        <v>0</v>
      </c>
      <c r="OZ21" s="31"/>
      <c r="PA21" s="1933"/>
      <c r="PB21" s="22"/>
      <c r="PC21" s="31"/>
      <c r="PD21" s="76"/>
      <c r="PE21" s="78">
        <f t="shared" si="62"/>
        <v>0</v>
      </c>
      <c r="PG21" s="31"/>
      <c r="PH21" s="1933"/>
      <c r="PI21" s="22"/>
      <c r="PJ21" s="31"/>
      <c r="PK21" s="76"/>
      <c r="PL21" s="78">
        <f t="shared" si="63"/>
        <v>0</v>
      </c>
      <c r="PN21" s="49"/>
      <c r="PO21" s="1931"/>
      <c r="PP21" s="104"/>
      <c r="PQ21" s="49"/>
      <c r="PR21" s="139"/>
      <c r="PS21" s="78">
        <f t="shared" si="64"/>
        <v>0</v>
      </c>
      <c r="PU21" s="31"/>
      <c r="PV21" s="1933"/>
      <c r="PW21" s="22"/>
      <c r="PX21" s="31"/>
      <c r="PY21" s="76"/>
      <c r="PZ21" s="78">
        <f t="shared" si="65"/>
        <v>32916</v>
      </c>
      <c r="QB21" s="1933"/>
      <c r="QC21" s="1933"/>
      <c r="QD21" s="22"/>
      <c r="QE21" s="31"/>
      <c r="QF21" s="76"/>
      <c r="QG21" s="78">
        <f t="shared" si="66"/>
        <v>0</v>
      </c>
      <c r="QI21" s="404"/>
      <c r="QJ21" s="1933"/>
      <c r="QK21" s="22"/>
      <c r="QL21" s="31"/>
      <c r="QM21" s="76"/>
      <c r="QN21" s="78">
        <f t="shared" si="67"/>
        <v>0</v>
      </c>
      <c r="QP21" s="31"/>
      <c r="QQ21" s="1933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2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32"/>
      <c r="RT21" s="260"/>
      <c r="RU21" s="49"/>
      <c r="RV21" s="139"/>
      <c r="RW21" s="131">
        <f t="shared" si="72"/>
        <v>11123</v>
      </c>
      <c r="RY21" s="1933"/>
      <c r="RZ21" s="1933"/>
      <c r="SA21" s="22"/>
      <c r="SB21" s="31"/>
      <c r="SC21" s="76"/>
      <c r="SD21" s="78">
        <f t="shared" si="195"/>
        <v>23250</v>
      </c>
      <c r="SF21" s="1933"/>
      <c r="SG21" s="1933"/>
      <c r="SH21" s="777"/>
      <c r="SI21" s="31"/>
      <c r="SJ21" s="76"/>
      <c r="SK21" s="78">
        <f t="shared" si="196"/>
        <v>0</v>
      </c>
      <c r="SM21" s="404"/>
      <c r="SN21" s="1933"/>
      <c r="SO21" s="22"/>
      <c r="SP21" s="31"/>
      <c r="SQ21" s="76"/>
      <c r="SR21" s="78">
        <f t="shared" si="73"/>
        <v>0</v>
      </c>
      <c r="ST21" s="31"/>
      <c r="SU21" s="1933"/>
      <c r="SV21" s="22"/>
      <c r="SW21" s="31"/>
      <c r="SX21" s="76"/>
      <c r="SY21" s="78">
        <f t="shared" si="74"/>
        <v>0</v>
      </c>
      <c r="TA21" s="424"/>
      <c r="TB21" s="1931"/>
      <c r="TC21" s="104"/>
      <c r="TD21" s="49"/>
      <c r="TE21" s="139"/>
      <c r="TF21" s="78">
        <f t="shared" si="75"/>
        <v>0</v>
      </c>
      <c r="TH21" s="49"/>
      <c r="TI21" s="1931"/>
      <c r="TJ21" s="104"/>
      <c r="TK21" s="49"/>
      <c r="TL21" s="139"/>
      <c r="TM21" s="131">
        <f>TM20+TJ21-TL21</f>
        <v>20668.5</v>
      </c>
      <c r="TO21" s="49"/>
      <c r="TP21" s="1931"/>
      <c r="TQ21" s="693"/>
      <c r="TR21" s="49"/>
      <c r="TS21" s="139"/>
      <c r="TT21" s="131">
        <f>TT20+TQ21-TS21</f>
        <v>0</v>
      </c>
      <c r="TV21" s="424"/>
      <c r="TW21" s="1931"/>
      <c r="TX21" s="693"/>
      <c r="TY21" s="49"/>
      <c r="TZ21" s="139"/>
      <c r="UA21" s="131">
        <f>UA20+TX21-TZ21</f>
        <v>0</v>
      </c>
      <c r="UC21" s="404"/>
      <c r="UD21" s="1933"/>
      <c r="UE21" s="22"/>
      <c r="UF21" s="31"/>
      <c r="UG21" s="76"/>
      <c r="UH21" s="78">
        <f t="shared" si="79"/>
        <v>0</v>
      </c>
      <c r="UJ21" s="404"/>
      <c r="UK21" s="1933"/>
      <c r="UL21" s="22"/>
      <c r="UM21" s="31"/>
      <c r="UN21" s="76"/>
      <c r="UO21" s="78">
        <f t="shared" si="80"/>
        <v>0</v>
      </c>
      <c r="UQ21" s="404"/>
      <c r="UR21" s="1933"/>
      <c r="US21" s="22"/>
      <c r="UT21" s="31"/>
      <c r="UU21" s="76"/>
      <c r="UV21" s="78">
        <f t="shared" si="81"/>
        <v>0</v>
      </c>
      <c r="UX21" s="404"/>
      <c r="UY21" s="1933"/>
      <c r="UZ21" s="22"/>
      <c r="VA21" s="31"/>
      <c r="VB21" s="76"/>
      <c r="VC21" s="78">
        <f t="shared" si="82"/>
        <v>201</v>
      </c>
      <c r="VE21" s="31"/>
      <c r="VF21" s="1933"/>
      <c r="VG21" s="22"/>
      <c r="VH21" s="31"/>
      <c r="VI21" s="76"/>
      <c r="VJ21" s="78">
        <f t="shared" si="83"/>
        <v>47775</v>
      </c>
      <c r="VL21" s="1933"/>
      <c r="VM21" s="1933"/>
      <c r="VN21" s="22"/>
      <c r="VO21" s="31"/>
      <c r="VP21" s="76"/>
      <c r="VQ21" s="78">
        <f t="shared" si="84"/>
        <v>0</v>
      </c>
      <c r="VS21" s="1933"/>
      <c r="VT21" s="1933"/>
      <c r="VU21" s="22"/>
      <c r="VV21" s="31"/>
      <c r="VW21" s="76"/>
      <c r="VX21" s="78">
        <f t="shared" si="85"/>
        <v>0</v>
      </c>
      <c r="VZ21" s="404"/>
      <c r="WA21" s="1933"/>
      <c r="WB21" s="22"/>
      <c r="WC21" s="31"/>
      <c r="WD21" s="76"/>
      <c r="WE21" s="78">
        <f t="shared" si="86"/>
        <v>274.5</v>
      </c>
      <c r="WG21" s="1933"/>
      <c r="WH21" s="1933"/>
      <c r="WI21" s="22"/>
      <c r="WJ21" s="31"/>
      <c r="WK21" s="76"/>
      <c r="WL21" s="78">
        <f t="shared" si="87"/>
        <v>0</v>
      </c>
      <c r="WN21" s="31"/>
      <c r="WO21" s="1933"/>
      <c r="WP21" s="22"/>
      <c r="WQ21" s="31"/>
      <c r="WR21" s="76"/>
      <c r="WS21" s="78">
        <f t="shared" si="88"/>
        <v>0</v>
      </c>
      <c r="WU21" s="31"/>
      <c r="WV21" s="1933"/>
      <c r="WW21" s="22"/>
      <c r="WX21" s="31"/>
      <c r="WY21" s="76"/>
      <c r="WZ21" s="78">
        <f t="shared" si="89"/>
        <v>0</v>
      </c>
      <c r="XB21" s="49"/>
      <c r="XC21" s="1931"/>
      <c r="XD21" s="104"/>
      <c r="XE21" s="49"/>
      <c r="XF21" s="139"/>
      <c r="XG21" s="131">
        <f t="shared" si="90"/>
        <v>0</v>
      </c>
      <c r="XH21" s="243"/>
      <c r="XI21" s="31"/>
      <c r="XJ21" s="1933"/>
      <c r="XK21" s="22"/>
      <c r="XL21" s="31"/>
      <c r="XM21" s="76"/>
      <c r="XN21" s="78">
        <f t="shared" si="91"/>
        <v>0</v>
      </c>
      <c r="XP21" s="404"/>
      <c r="XQ21" s="1933"/>
      <c r="XR21" s="22"/>
      <c r="XS21" s="31"/>
      <c r="XT21" s="76"/>
      <c r="XU21" s="78">
        <f t="shared" si="92"/>
        <v>0</v>
      </c>
      <c r="XW21" s="31"/>
      <c r="XX21" s="1933"/>
      <c r="XY21" s="22"/>
      <c r="XZ21" s="31"/>
      <c r="YA21" s="76"/>
      <c r="YB21" s="131">
        <f t="shared" si="93"/>
        <v>0</v>
      </c>
      <c r="YD21" s="31"/>
      <c r="YE21" s="1933"/>
      <c r="YF21" s="104"/>
      <c r="YG21" s="31"/>
      <c r="YH21" s="76"/>
      <c r="YI21" s="131">
        <f t="shared" si="94"/>
        <v>0</v>
      </c>
      <c r="YK21" s="31"/>
      <c r="YL21" s="1933"/>
      <c r="YM21" s="104"/>
      <c r="YN21" s="31"/>
      <c r="YO21" s="76"/>
      <c r="YP21" s="131">
        <f t="shared" si="95"/>
        <v>0</v>
      </c>
      <c r="YR21" s="31"/>
      <c r="YS21" s="1933"/>
      <c r="YT21" s="104"/>
      <c r="YU21" s="31"/>
      <c r="YV21" s="76"/>
      <c r="YW21" s="131">
        <f t="shared" si="96"/>
        <v>0</v>
      </c>
      <c r="YY21" s="31"/>
      <c r="YZ21" s="1933"/>
      <c r="ZA21" s="104"/>
      <c r="ZB21" s="31"/>
      <c r="ZC21" s="76"/>
      <c r="ZD21" s="131">
        <f t="shared" si="97"/>
        <v>0</v>
      </c>
      <c r="ZF21" s="49"/>
      <c r="ZG21" s="1931"/>
      <c r="ZH21" s="104"/>
      <c r="ZI21" s="49"/>
      <c r="ZJ21" s="139"/>
      <c r="ZK21" s="78">
        <f t="shared" si="98"/>
        <v>0</v>
      </c>
      <c r="ZM21" s="31"/>
      <c r="ZN21" s="1933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3"/>
      <c r="AAP21" s="1933"/>
      <c r="AAQ21" s="22"/>
      <c r="AAR21" s="31"/>
      <c r="AAS21" s="76"/>
      <c r="AAT21" s="78">
        <f t="shared" si="103"/>
        <v>0</v>
      </c>
      <c r="AAV21" s="404"/>
      <c r="AAW21" s="1933"/>
      <c r="AAX21" s="22"/>
      <c r="AAY21" s="31"/>
      <c r="AAZ21" s="76"/>
      <c r="ABA21" s="78">
        <f t="shared" si="104"/>
        <v>0</v>
      </c>
      <c r="ABC21" s="424"/>
      <c r="ABD21" s="1931"/>
      <c r="ABE21" s="104"/>
      <c r="ABF21" s="320"/>
      <c r="ABG21" s="139"/>
      <c r="ABH21" s="78">
        <f t="shared" si="105"/>
        <v>0</v>
      </c>
      <c r="ABJ21" s="31"/>
      <c r="ABK21" s="1933"/>
      <c r="ABL21" s="22"/>
      <c r="ABM21" s="31"/>
      <c r="ABN21" s="76"/>
      <c r="ABO21" s="78">
        <f t="shared" si="106"/>
        <v>0</v>
      </c>
      <c r="ABQ21" s="1933"/>
      <c r="ABR21" s="1933"/>
      <c r="ABS21" s="22"/>
      <c r="ABT21" s="31"/>
      <c r="ABU21" s="76"/>
      <c r="ABV21" s="78">
        <f t="shared" si="107"/>
        <v>0</v>
      </c>
      <c r="ABX21" s="31"/>
      <c r="ABY21" s="1933"/>
      <c r="ABZ21" s="22"/>
      <c r="ACA21" s="31"/>
      <c r="ACB21" s="76"/>
      <c r="ACC21" s="78">
        <f t="shared" si="108"/>
        <v>0</v>
      </c>
      <c r="ACE21" s="321"/>
      <c r="ACF21" s="1933"/>
      <c r="ACG21" s="22"/>
      <c r="ACH21" s="404"/>
      <c r="ACI21" s="76"/>
      <c r="ACJ21" s="78">
        <f t="shared" si="109"/>
        <v>0</v>
      </c>
      <c r="ACL21" s="320"/>
      <c r="ACM21" s="1931"/>
      <c r="ACN21" s="104"/>
      <c r="ACO21" s="320"/>
      <c r="ACP21" s="139"/>
      <c r="ACQ21" s="78">
        <f t="shared" si="110"/>
        <v>0</v>
      </c>
      <c r="ACS21" s="31"/>
      <c r="ACT21" s="1933"/>
      <c r="ACU21" s="22"/>
      <c r="ACV21" s="31"/>
      <c r="ACW21" s="76"/>
      <c r="ACX21" s="78">
        <f t="shared" si="1"/>
        <v>0</v>
      </c>
      <c r="ACZ21" s="404"/>
      <c r="ADA21" s="1933"/>
      <c r="ADB21" s="22"/>
      <c r="ADC21" s="404"/>
      <c r="ADD21" s="76"/>
      <c r="ADE21" s="78">
        <f t="shared" si="111"/>
        <v>0</v>
      </c>
      <c r="ADG21" s="424"/>
      <c r="ADH21" s="1931"/>
      <c r="ADI21" s="104"/>
      <c r="ADJ21" s="320"/>
      <c r="ADK21" s="139"/>
      <c r="ADL21" s="78">
        <f t="shared" si="112"/>
        <v>0</v>
      </c>
      <c r="ADN21" s="1933"/>
      <c r="ADO21" s="1933"/>
      <c r="ADP21" s="22"/>
      <c r="ADQ21" s="31"/>
      <c r="ADR21" s="76"/>
      <c r="ADS21" s="131">
        <f t="shared" si="113"/>
        <v>0</v>
      </c>
      <c r="ADU21" s="321"/>
      <c r="ADV21" s="1933"/>
      <c r="ADW21" s="22"/>
      <c r="ADX21" s="404"/>
      <c r="ADY21" s="76"/>
      <c r="ADZ21" s="131">
        <f t="shared" si="114"/>
        <v>0</v>
      </c>
      <c r="AEB21" s="404"/>
      <c r="AEC21" s="1932"/>
      <c r="AED21" s="349"/>
      <c r="AEE21" s="31"/>
      <c r="AEF21" s="376"/>
      <c r="AEG21" s="131">
        <f t="shared" si="115"/>
        <v>0</v>
      </c>
      <c r="AEI21" s="404"/>
      <c r="AEJ21" s="1932"/>
      <c r="AEK21" s="349"/>
      <c r="AEL21" s="31"/>
      <c r="AEM21" s="376"/>
      <c r="AEN21" s="131">
        <f t="shared" si="116"/>
        <v>3380</v>
      </c>
      <c r="AEP21" s="404"/>
      <c r="AEQ21" s="1932"/>
      <c r="AER21" s="349"/>
      <c r="AES21" s="404"/>
      <c r="AET21" s="376"/>
      <c r="AEU21" s="131">
        <f t="shared" si="117"/>
        <v>0</v>
      </c>
      <c r="AEW21" s="31"/>
      <c r="AEX21" s="1933"/>
      <c r="AEY21" s="22"/>
      <c r="AEZ21" s="31"/>
      <c r="AFA21" s="76"/>
      <c r="AFB21" s="78">
        <f t="shared" si="118"/>
        <v>0</v>
      </c>
      <c r="AFD21" s="1933"/>
      <c r="AFE21" s="1933"/>
      <c r="AFF21" s="22"/>
      <c r="AFG21" s="31"/>
      <c r="AFH21" s="76"/>
      <c r="AFI21" s="78">
        <f t="shared" si="119"/>
        <v>6523</v>
      </c>
      <c r="AFK21" s="404"/>
      <c r="AFL21" s="1933"/>
      <c r="AFM21" s="22"/>
      <c r="AFN21" s="31"/>
      <c r="AFO21" s="76"/>
      <c r="AFP21" s="78">
        <f t="shared" si="120"/>
        <v>0</v>
      </c>
      <c r="AFR21" s="404"/>
      <c r="AFS21" s="1933"/>
      <c r="AFT21" s="22"/>
      <c r="AFU21" s="31"/>
      <c r="AFV21" s="76"/>
      <c r="AFW21" s="131">
        <f t="shared" si="121"/>
        <v>0</v>
      </c>
      <c r="AFY21" s="31"/>
      <c r="AFZ21" s="1933"/>
      <c r="AGA21" s="773"/>
      <c r="AGB21" s="31"/>
      <c r="AGC21" s="76"/>
      <c r="AGD21" s="131">
        <f t="shared" si="122"/>
        <v>0</v>
      </c>
      <c r="AGF21" s="1933"/>
      <c r="AGG21" s="1933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5"/>
      <c r="AHC21" s="699"/>
      <c r="AHD21" s="31"/>
      <c r="AHE21" s="76"/>
      <c r="AHF21" s="131">
        <f t="shared" si="126"/>
        <v>0</v>
      </c>
      <c r="AHH21" s="1933"/>
      <c r="AHI21" s="1933"/>
      <c r="AHJ21" s="22"/>
      <c r="AHK21" s="31"/>
      <c r="AHL21" s="76"/>
      <c r="AHM21" s="78">
        <f t="shared" si="127"/>
        <v>37741</v>
      </c>
      <c r="AHO21" s="1933"/>
      <c r="AHP21" s="1933"/>
      <c r="AHQ21" s="22"/>
      <c r="AHR21" s="31"/>
      <c r="AHS21" s="76"/>
      <c r="AHT21" s="78">
        <f t="shared" si="128"/>
        <v>0</v>
      </c>
      <c r="AHV21" s="1933"/>
      <c r="AHW21" s="1933"/>
      <c r="AHX21" s="22"/>
      <c r="AHY21" s="31"/>
      <c r="AHZ21" s="76"/>
      <c r="AIA21" s="78">
        <f t="shared" si="129"/>
        <v>0</v>
      </c>
      <c r="AIC21" s="424"/>
      <c r="AID21" s="1931"/>
      <c r="AIE21" s="104"/>
      <c r="AIF21" s="49"/>
      <c r="AIG21" s="139"/>
      <c r="AIH21" s="78">
        <f t="shared" si="130"/>
        <v>0</v>
      </c>
      <c r="AIJ21" s="321"/>
      <c r="AIK21" s="1933"/>
      <c r="AIL21" s="22"/>
      <c r="AIM21" s="49"/>
      <c r="AIN21" s="76"/>
      <c r="AIO21" s="78">
        <f t="shared" si="131"/>
        <v>0</v>
      </c>
      <c r="AIQ21" s="404"/>
      <c r="AIR21" s="1933"/>
      <c r="AIS21" s="22"/>
      <c r="AIT21" s="31"/>
      <c r="AIU21" s="76"/>
      <c r="AIV21" s="78">
        <f t="shared" si="132"/>
        <v>0</v>
      </c>
      <c r="AIX21" s="31"/>
      <c r="AIY21" s="1933"/>
      <c r="AIZ21" s="104"/>
      <c r="AJA21" s="31"/>
      <c r="AJB21" s="139"/>
      <c r="AJC21" s="78">
        <f t="shared" si="133"/>
        <v>0</v>
      </c>
      <c r="AJE21" s="49"/>
      <c r="AJF21" s="1931"/>
      <c r="AJG21" s="104"/>
      <c r="AJH21" s="49"/>
      <c r="AJI21" s="139"/>
      <c r="AJJ21" s="131">
        <f t="shared" si="134"/>
        <v>0</v>
      </c>
      <c r="AJL21" s="31"/>
      <c r="AJM21" s="1933"/>
      <c r="AJN21" s="22"/>
      <c r="AJO21" s="49"/>
      <c r="AJP21" s="76"/>
      <c r="AJQ21" s="131">
        <f t="shared" si="135"/>
        <v>0</v>
      </c>
      <c r="AJS21" s="49"/>
      <c r="AJT21" s="1931"/>
      <c r="AJU21" s="104"/>
      <c r="AJV21" s="49"/>
      <c r="AJW21" s="139"/>
      <c r="AJX21" s="131">
        <f t="shared" si="136"/>
        <v>0</v>
      </c>
      <c r="AJY21" s="243"/>
      <c r="AJZ21" s="31"/>
      <c r="AKA21" s="1933"/>
      <c r="AKB21" s="22"/>
      <c r="AKC21" s="31"/>
      <c r="AKD21" s="76"/>
      <c r="AKE21" s="131">
        <f t="shared" si="137"/>
        <v>0</v>
      </c>
      <c r="AKG21" s="31"/>
      <c r="AKH21" s="1933"/>
      <c r="AKI21" s="22"/>
      <c r="AKJ21" s="31"/>
      <c r="AKK21" s="76"/>
      <c r="AKL21" s="131">
        <f t="shared" si="138"/>
        <v>0</v>
      </c>
      <c r="AKN21" s="31"/>
      <c r="AKO21" s="1933"/>
      <c r="AKP21" s="777"/>
      <c r="AKQ21" s="31"/>
      <c r="AKR21" s="1233"/>
      <c r="AKS21" s="131">
        <f t="shared" si="139"/>
        <v>0</v>
      </c>
      <c r="AKU21" s="49"/>
      <c r="AKV21" s="1931"/>
      <c r="AKW21" s="104"/>
      <c r="AKX21" s="49"/>
      <c r="AKY21" s="139"/>
      <c r="AKZ21" s="78">
        <f t="shared" si="2"/>
        <v>0</v>
      </c>
      <c r="ALB21" s="31"/>
      <c r="ALC21" s="1933"/>
      <c r="ALD21" s="22"/>
      <c r="ALE21" s="31"/>
      <c r="ALF21" s="76"/>
      <c r="ALG21" s="78">
        <f t="shared" si="140"/>
        <v>0</v>
      </c>
      <c r="ALI21" s="1933"/>
      <c r="ALJ21" s="1933"/>
      <c r="ALK21" s="22"/>
      <c r="ALL21" s="31"/>
      <c r="ALM21" s="76"/>
      <c r="ALN21" s="78">
        <f t="shared" si="141"/>
        <v>0</v>
      </c>
      <c r="ALP21" s="1933"/>
      <c r="ALQ21" s="1933"/>
      <c r="ALR21" s="22"/>
      <c r="ALS21" s="31"/>
      <c r="ALT21" s="76"/>
      <c r="ALU21" s="78">
        <f t="shared" si="142"/>
        <v>0</v>
      </c>
      <c r="ALW21" s="1933"/>
      <c r="ALX21" s="1933"/>
      <c r="ALY21" s="22"/>
      <c r="ALZ21" s="31"/>
      <c r="AMA21" s="76"/>
      <c r="AMB21" s="78">
        <f t="shared" si="143"/>
        <v>0</v>
      </c>
      <c r="AMD21" s="404"/>
      <c r="AME21" s="1933"/>
      <c r="AMF21" s="22"/>
      <c r="AMG21" s="404"/>
      <c r="AMH21" s="76"/>
      <c r="AMI21" s="78">
        <f t="shared" si="144"/>
        <v>0</v>
      </c>
      <c r="AMK21" s="31"/>
      <c r="AML21" s="1933"/>
      <c r="AMM21" s="22"/>
      <c r="AMN21" s="31"/>
      <c r="AMO21" s="76"/>
      <c r="AMP21" s="78">
        <f t="shared" si="145"/>
        <v>0</v>
      </c>
      <c r="AMR21" s="31"/>
      <c r="AMS21" s="1933"/>
      <c r="AMT21" s="22"/>
      <c r="AMU21" s="31"/>
      <c r="AMV21" s="139"/>
      <c r="AMW21" s="131">
        <f t="shared" si="3"/>
        <v>0</v>
      </c>
      <c r="AMY21" s="404"/>
      <c r="AMZ21" s="1933"/>
      <c r="ANA21" s="22"/>
      <c r="ANB21" s="321"/>
      <c r="ANC21" s="76"/>
      <c r="AND21" s="78">
        <f t="shared" si="146"/>
        <v>0</v>
      </c>
      <c r="ANF21" s="321"/>
      <c r="ANG21" s="1933"/>
      <c r="ANH21" s="22"/>
      <c r="ANI21" s="404"/>
      <c r="ANJ21" s="76"/>
      <c r="ANK21" s="78">
        <f t="shared" si="147"/>
        <v>0</v>
      </c>
      <c r="ANM21" s="31"/>
      <c r="ANN21" s="1933"/>
      <c r="ANO21" s="22"/>
      <c r="ANP21" s="31"/>
      <c r="ANQ21" s="76"/>
      <c r="ANR21" s="78">
        <f t="shared" si="148"/>
        <v>0</v>
      </c>
      <c r="ANT21" s="1933"/>
      <c r="ANU21" s="1933"/>
      <c r="ANV21" s="22"/>
      <c r="ANW21" s="31"/>
      <c r="ANX21" s="76"/>
      <c r="ANY21" s="78">
        <f t="shared" si="149"/>
        <v>0</v>
      </c>
      <c r="AOA21" s="49"/>
      <c r="AOB21" s="1931"/>
      <c r="AOC21" s="104"/>
      <c r="AOD21" s="49"/>
      <c r="AOE21" s="139"/>
      <c r="AOF21" s="78">
        <f t="shared" si="150"/>
        <v>0</v>
      </c>
      <c r="AOH21" s="321"/>
      <c r="AOI21" s="1933"/>
      <c r="AOJ21" s="22"/>
      <c r="AOK21" s="404"/>
      <c r="AOL21" s="76"/>
      <c r="AOM21" s="78">
        <f t="shared" si="151"/>
        <v>0</v>
      </c>
      <c r="AOO21" s="31"/>
      <c r="AOP21" s="1933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3"/>
      <c r="AOX21" s="22"/>
      <c r="AOY21" s="31"/>
      <c r="AOZ21" s="76"/>
      <c r="APA21" s="78">
        <f t="shared" si="152"/>
        <v>0</v>
      </c>
      <c r="APC21" s="321"/>
      <c r="APD21" s="1933"/>
      <c r="APE21" s="22"/>
      <c r="APF21" s="31"/>
      <c r="APG21" s="76"/>
      <c r="APH21" s="78">
        <f t="shared" si="153"/>
        <v>0</v>
      </c>
      <c r="APJ21" s="321"/>
      <c r="APK21" s="1933"/>
      <c r="APL21" s="22"/>
      <c r="APM21" s="31"/>
      <c r="APN21" s="76"/>
      <c r="APO21" s="78">
        <f t="shared" si="154"/>
        <v>0</v>
      </c>
      <c r="APQ21" s="1933"/>
      <c r="APR21" s="1933"/>
      <c r="APS21" s="22"/>
      <c r="APT21" s="31"/>
      <c r="APU21" s="76"/>
      <c r="APV21" s="78">
        <f t="shared" si="155"/>
        <v>0</v>
      </c>
      <c r="APX21" s="404"/>
      <c r="APY21" s="1325"/>
      <c r="APZ21" s="699"/>
      <c r="AQA21" s="424"/>
      <c r="AQB21" s="76"/>
      <c r="AQC21" s="131">
        <f t="shared" si="4"/>
        <v>0</v>
      </c>
      <c r="AQE21" s="31"/>
      <c r="AQF21" s="1325"/>
      <c r="AQG21" s="139"/>
      <c r="AQH21" s="31"/>
      <c r="AQI21" s="76"/>
      <c r="AQJ21" s="131">
        <f t="shared" si="5"/>
        <v>7383.5</v>
      </c>
      <c r="AQL21" s="31"/>
      <c r="AQM21" s="1325"/>
      <c r="AQN21" s="139"/>
      <c r="AQO21" s="31"/>
      <c r="AQP21" s="76"/>
      <c r="AQQ21" s="131">
        <f t="shared" si="6"/>
        <v>0</v>
      </c>
      <c r="AQS21" s="31"/>
      <c r="AQT21" s="1325"/>
      <c r="AQU21" s="139"/>
      <c r="AQV21" s="31"/>
      <c r="AQW21" s="76"/>
      <c r="AQX21" s="131">
        <f t="shared" si="156"/>
        <v>4518.5</v>
      </c>
      <c r="AQZ21" s="320"/>
      <c r="ARA21" s="1325"/>
      <c r="ARB21" s="139"/>
      <c r="ARC21" s="320"/>
      <c r="ARD21" s="139"/>
      <c r="ARE21" s="78">
        <f t="shared" si="157"/>
        <v>0</v>
      </c>
      <c r="ARG21" s="1933"/>
      <c r="ARJ21" s="31"/>
      <c r="ARK21" s="76"/>
      <c r="ARL21" s="78">
        <f t="shared" si="158"/>
        <v>0</v>
      </c>
      <c r="ARN21" s="404"/>
      <c r="ARO21" s="1325"/>
      <c r="ARP21" s="139"/>
      <c r="ARQ21" s="404"/>
      <c r="ARR21" s="76"/>
      <c r="ARS21" s="78">
        <f t="shared" si="159"/>
        <v>0</v>
      </c>
      <c r="ARU21" s="404"/>
      <c r="ARV21" s="1325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3"/>
      <c r="ASK21" s="22"/>
      <c r="ASL21" s="31"/>
      <c r="ASM21" s="76"/>
      <c r="ASN21" s="131">
        <f t="shared" si="161"/>
        <v>0</v>
      </c>
      <c r="ASP21" s="49"/>
      <c r="ASQ21" s="1931"/>
      <c r="ASR21" s="104"/>
      <c r="ASS21" s="49"/>
      <c r="AST21" s="139"/>
      <c r="ASU21" s="131">
        <f t="shared" si="162"/>
        <v>0</v>
      </c>
      <c r="ASW21" s="31"/>
      <c r="ASX21" s="1933"/>
      <c r="ASY21" s="22"/>
      <c r="ASZ21" s="31"/>
      <c r="ATA21" s="76"/>
      <c r="ATB21" s="131">
        <f t="shared" si="163"/>
        <v>0</v>
      </c>
      <c r="ATD21" s="1933"/>
      <c r="ATE21" s="1933"/>
      <c r="ATF21" s="22"/>
      <c r="ATG21" s="31"/>
      <c r="ATH21" s="76"/>
      <c r="ATI21" s="78">
        <f t="shared" si="164"/>
        <v>0</v>
      </c>
      <c r="ATK21" s="31"/>
      <c r="ATL21" s="1933"/>
      <c r="ATM21" s="22"/>
      <c r="ATN21" s="31"/>
      <c r="ATO21" s="76"/>
      <c r="ATP21" s="78">
        <f t="shared" si="165"/>
        <v>0</v>
      </c>
      <c r="ATR21" s="1933"/>
      <c r="ATS21" s="1933"/>
      <c r="ATT21" s="22"/>
      <c r="ATU21" s="31"/>
      <c r="ATV21" s="76"/>
      <c r="ATW21" s="78">
        <f t="shared" si="166"/>
        <v>0</v>
      </c>
      <c r="ATY21" s="1933"/>
      <c r="ATZ21" s="1933"/>
      <c r="AUA21" s="22"/>
      <c r="AUB21" s="31"/>
      <c r="AUC21" s="76"/>
      <c r="AUD21" s="78">
        <f t="shared" si="167"/>
        <v>0</v>
      </c>
      <c r="AUF21" s="321"/>
      <c r="AUG21" s="1933"/>
      <c r="AUH21" s="22"/>
      <c r="AUI21" s="31"/>
      <c r="AUJ21" s="76"/>
      <c r="AUK21" s="78">
        <f t="shared" si="168"/>
        <v>0</v>
      </c>
      <c r="AUM21" s="31"/>
      <c r="AUN21" s="1359"/>
      <c r="AUO21" s="139"/>
      <c r="AUP21" s="31"/>
      <c r="AUQ21" s="76"/>
      <c r="AUR21" s="131">
        <f t="shared" si="169"/>
        <v>0</v>
      </c>
      <c r="AUT21" s="31"/>
      <c r="AUU21" s="1932"/>
      <c r="AUV21" s="139"/>
      <c r="AUW21" s="31"/>
      <c r="AUX21" s="139"/>
      <c r="AUY21" s="131">
        <f t="shared" si="170"/>
        <v>0</v>
      </c>
      <c r="AVA21" s="31"/>
      <c r="AVB21" s="1325"/>
      <c r="AVC21" s="139"/>
      <c r="AVD21" s="31"/>
      <c r="AVE21" s="139"/>
      <c r="AVF21" s="131">
        <f t="shared" si="171"/>
        <v>0</v>
      </c>
      <c r="AVH21" s="424"/>
      <c r="AVI21" s="1325"/>
      <c r="AVJ21" s="139"/>
      <c r="AVK21" s="49"/>
      <c r="AVL21" s="139"/>
      <c r="AVM21" s="131">
        <f t="shared" si="172"/>
        <v>2512.5</v>
      </c>
      <c r="AVO21" s="320"/>
      <c r="AVP21" s="1932"/>
      <c r="AVQ21" s="349"/>
      <c r="AVR21" s="49"/>
      <c r="AVS21" s="389"/>
      <c r="AVT21" s="131">
        <f t="shared" si="173"/>
        <v>0</v>
      </c>
      <c r="AVV21" s="404"/>
      <c r="AVW21" s="1933"/>
      <c r="AVX21" s="1348"/>
      <c r="AVY21" s="31"/>
      <c r="AVZ21" s="1264"/>
      <c r="AWA21" s="78">
        <f t="shared" si="191"/>
        <v>0</v>
      </c>
      <c r="AWC21" s="1933"/>
      <c r="AWD21" s="1933"/>
      <c r="AWE21" s="1348"/>
      <c r="AWF21" s="31"/>
      <c r="AWG21" s="1264"/>
      <c r="AWH21" s="78">
        <f t="shared" si="192"/>
        <v>0</v>
      </c>
      <c r="AWJ21" s="1933"/>
      <c r="AWK21" s="1933"/>
      <c r="AWL21" s="22"/>
      <c r="AWM21" s="31"/>
      <c r="AWN21" s="76"/>
      <c r="AWO21" s="78">
        <f t="shared" si="193"/>
        <v>0</v>
      </c>
      <c r="AWQ21" s="320"/>
      <c r="AWR21" s="1931"/>
      <c r="AWS21" s="104"/>
      <c r="AWT21" s="49"/>
      <c r="AWU21" s="139"/>
      <c r="AWV21" s="131">
        <f t="shared" si="194"/>
        <v>0</v>
      </c>
      <c r="AWW21" s="243"/>
      <c r="AWX21" s="424"/>
      <c r="AWY21" s="1931"/>
      <c r="AWZ21" s="104"/>
      <c r="AXA21" s="49"/>
      <c r="AXB21" s="139"/>
      <c r="AXC21" s="78">
        <f t="shared" si="174"/>
        <v>30000</v>
      </c>
      <c r="AXE21" s="31"/>
      <c r="AXF21" s="1933"/>
      <c r="AXG21" s="22"/>
      <c r="AXH21" s="31"/>
      <c r="AXI21" s="76"/>
      <c r="AXJ21" s="78">
        <f t="shared" si="175"/>
        <v>0</v>
      </c>
      <c r="AXL21" s="31"/>
      <c r="AXM21" s="1933"/>
      <c r="AXN21" s="22"/>
      <c r="AXO21" s="31"/>
      <c r="AXP21" s="76"/>
      <c r="AXQ21" s="78">
        <f t="shared" si="176"/>
        <v>0</v>
      </c>
      <c r="AXS21" s="31"/>
      <c r="AXT21" s="1933"/>
      <c r="AXU21" s="22"/>
      <c r="AXV21" s="31"/>
      <c r="AXW21" s="76"/>
      <c r="AXX21" s="78">
        <f t="shared" si="177"/>
        <v>0</v>
      </c>
      <c r="AXZ21" s="31"/>
      <c r="AYA21" s="1933"/>
      <c r="AYB21" s="22"/>
      <c r="AYC21" s="31"/>
      <c r="AYD21" s="76"/>
      <c r="AYE21" s="78">
        <f t="shared" si="178"/>
        <v>0</v>
      </c>
      <c r="AYG21" s="404"/>
      <c r="AYH21" s="1933"/>
      <c r="AYI21" s="22"/>
      <c r="AYJ21" s="31"/>
      <c r="AYK21" s="76"/>
      <c r="AYL21" s="78">
        <f t="shared" si="179"/>
        <v>0</v>
      </c>
      <c r="AYN21" s="404"/>
      <c r="AYO21" s="1933"/>
      <c r="AYP21" s="22"/>
      <c r="AYQ21" s="31"/>
      <c r="AYR21" s="76"/>
      <c r="AYS21" s="78">
        <f t="shared" si="180"/>
        <v>0</v>
      </c>
      <c r="AYU21" s="404"/>
      <c r="AYV21" s="1933"/>
      <c r="AYW21" s="22"/>
      <c r="AYX21" s="404"/>
      <c r="AYY21" s="76"/>
      <c r="AYZ21" s="78">
        <f t="shared" si="181"/>
        <v>0</v>
      </c>
      <c r="AZB21" s="31"/>
      <c r="AZC21" s="1933"/>
      <c r="AZD21" s="22"/>
      <c r="AZE21" s="31"/>
      <c r="AZF21" s="76"/>
      <c r="AZG21" s="78">
        <f t="shared" si="182"/>
        <v>0</v>
      </c>
      <c r="AZI21" s="424"/>
      <c r="AZJ21" s="1931"/>
      <c r="AZK21" s="104"/>
      <c r="AZL21" s="424"/>
      <c r="AZM21" s="139"/>
      <c r="AZN21" s="131">
        <f t="shared" si="183"/>
        <v>0</v>
      </c>
      <c r="AZP21" s="424"/>
      <c r="AZQ21" s="1931"/>
      <c r="AZR21" s="104"/>
      <c r="AZS21" s="424"/>
      <c r="AZT21" s="139"/>
      <c r="AZU21" s="131">
        <f t="shared" si="184"/>
        <v>0</v>
      </c>
      <c r="AZV21" s="243"/>
      <c r="AZW21" s="1933"/>
      <c r="AZX21" s="1933"/>
      <c r="AZY21" s="22"/>
      <c r="AZZ21" s="31"/>
      <c r="BAA21" s="76"/>
      <c r="BAB21" s="78">
        <f t="shared" si="185"/>
        <v>0</v>
      </c>
      <c r="BAD21" s="1933"/>
      <c r="BAE21" s="1933"/>
      <c r="BAF21" s="22"/>
      <c r="BAG21" s="31"/>
      <c r="BAH21" s="76"/>
      <c r="BAI21" s="78">
        <f t="shared" si="186"/>
        <v>0</v>
      </c>
      <c r="BAK21" s="1933"/>
      <c r="BAL21" s="1933"/>
      <c r="BAM21" s="22"/>
      <c r="BAN21" s="31"/>
      <c r="BAO21" s="76"/>
      <c r="BAP21" s="78">
        <f t="shared" si="187"/>
        <v>0</v>
      </c>
      <c r="BAR21" s="1933"/>
      <c r="BAS21" s="1933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3"/>
      <c r="C22" s="1895">
        <v>100000</v>
      </c>
      <c r="D22" s="31"/>
      <c r="E22" s="139"/>
      <c r="F22" s="131">
        <f t="shared" si="8"/>
        <v>1650000</v>
      </c>
      <c r="H22" s="404"/>
      <c r="I22" s="1933"/>
      <c r="K22" s="31"/>
      <c r="L22" s="139"/>
      <c r="M22" s="131">
        <f t="shared" si="9"/>
        <v>20000</v>
      </c>
      <c r="O22" s="424"/>
      <c r="P22" s="1931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3"/>
      <c r="X22" s="22"/>
      <c r="Y22" s="31"/>
      <c r="Z22" s="76"/>
      <c r="AA22" s="78">
        <f t="shared" si="10"/>
        <v>1000</v>
      </c>
      <c r="AC22" s="31"/>
      <c r="AD22" s="1933"/>
      <c r="AE22" s="22"/>
      <c r="AF22" s="31"/>
      <c r="AG22" s="76"/>
      <c r="AH22" s="78">
        <f t="shared" si="11"/>
        <v>-100000</v>
      </c>
      <c r="AJ22" s="404">
        <v>42025</v>
      </c>
      <c r="AK22" s="1933" t="s">
        <v>2284</v>
      </c>
      <c r="AL22" s="22">
        <v>10000</v>
      </c>
      <c r="AM22" s="31" t="s">
        <v>2365</v>
      </c>
      <c r="AN22" s="76"/>
      <c r="AO22" s="78">
        <f t="shared" si="12"/>
        <v>70000</v>
      </c>
      <c r="AQ22" s="31"/>
      <c r="AR22" s="1933"/>
      <c r="AS22" s="22"/>
      <c r="AT22" s="31"/>
      <c r="AU22" s="76"/>
      <c r="AV22" s="78">
        <f t="shared" si="13"/>
        <v>0</v>
      </c>
      <c r="AX22" s="31"/>
      <c r="AY22" s="1933"/>
      <c r="AZ22" s="22"/>
      <c r="BA22" s="31"/>
      <c r="BB22" s="76"/>
      <c r="BC22" s="78">
        <f t="shared" si="14"/>
        <v>0</v>
      </c>
      <c r="BE22" s="31"/>
      <c r="BF22" s="1933"/>
      <c r="BG22" s="22"/>
      <c r="BH22" s="31"/>
      <c r="BI22" s="76"/>
      <c r="BJ22" s="78">
        <f t="shared" si="15"/>
        <v>0</v>
      </c>
      <c r="BL22" s="31"/>
      <c r="BM22" s="1931"/>
      <c r="BN22" s="104"/>
      <c r="BO22" s="31"/>
      <c r="BP22" s="139"/>
      <c r="BQ22" s="78">
        <f t="shared" si="16"/>
        <v>0</v>
      </c>
      <c r="BS22" s="31"/>
      <c r="BT22" s="1933"/>
      <c r="BU22" s="22"/>
      <c r="BV22" s="31"/>
      <c r="BW22" s="76"/>
      <c r="BX22" s="78">
        <f t="shared" si="17"/>
        <v>0</v>
      </c>
      <c r="BZ22" s="31"/>
      <c r="CA22" s="31"/>
      <c r="CB22" s="1933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3"/>
      <c r="CP22" s="1933"/>
      <c r="CQ22" s="22"/>
      <c r="CR22" s="303"/>
      <c r="CS22" s="139"/>
      <c r="CT22" s="131">
        <f t="shared" si="20"/>
        <v>0</v>
      </c>
      <c r="CV22" s="320"/>
      <c r="CW22" s="1325"/>
      <c r="CX22" s="389"/>
      <c r="CY22" s="378"/>
      <c r="CZ22" s="260"/>
      <c r="DA22" s="131">
        <f t="shared" si="190"/>
        <v>0</v>
      </c>
      <c r="DC22" s="31"/>
      <c r="DD22" s="1933"/>
      <c r="DE22" s="22"/>
      <c r="DF22" s="31"/>
      <c r="DG22" s="76"/>
      <c r="DH22" s="78">
        <f t="shared" si="21"/>
        <v>0</v>
      </c>
      <c r="DJ22" s="31"/>
      <c r="DK22" s="1933"/>
      <c r="DL22" s="1933"/>
      <c r="DM22" s="22"/>
      <c r="DN22" s="31"/>
      <c r="DO22" s="76"/>
      <c r="DP22" s="78">
        <f t="shared" si="22"/>
        <v>0</v>
      </c>
      <c r="DR22" s="404"/>
      <c r="DS22" s="1933"/>
      <c r="DT22" s="22"/>
      <c r="DU22" s="321"/>
      <c r="DV22" s="76"/>
      <c r="DW22" s="78">
        <f t="shared" si="23"/>
        <v>0</v>
      </c>
      <c r="DY22" s="1933"/>
      <c r="DZ22" s="1933"/>
      <c r="EA22" s="22"/>
      <c r="EB22" s="31"/>
      <c r="EC22" s="76"/>
      <c r="ED22" s="78">
        <f t="shared" si="24"/>
        <v>0</v>
      </c>
      <c r="EF22" s="404"/>
      <c r="EG22" s="1933"/>
      <c r="EH22" s="22"/>
      <c r="EI22" s="31"/>
      <c r="EJ22" s="76"/>
      <c r="EK22" s="78">
        <f t="shared" si="25"/>
        <v>10936</v>
      </c>
      <c r="EM22" s="1933"/>
      <c r="EN22" s="1933"/>
      <c r="EO22" s="22"/>
      <c r="EP22" s="31"/>
      <c r="EQ22" s="76"/>
      <c r="ER22" s="78">
        <f t="shared" si="26"/>
        <v>0</v>
      </c>
      <c r="ET22" s="320"/>
      <c r="EU22" s="1931"/>
      <c r="EV22" s="104"/>
      <c r="EW22" s="382"/>
      <c r="EX22" s="104"/>
      <c r="EY22" s="78">
        <f t="shared" si="27"/>
        <v>0</v>
      </c>
      <c r="FA22" s="321"/>
      <c r="FB22" s="1933"/>
      <c r="FC22" s="22"/>
      <c r="FD22" s="49"/>
      <c r="FE22" s="76"/>
      <c r="FF22" s="78">
        <f t="shared" si="28"/>
        <v>0</v>
      </c>
      <c r="FH22" s="31"/>
      <c r="FI22" s="1933"/>
      <c r="FJ22" s="22"/>
      <c r="FK22" s="31"/>
      <c r="FL22" s="76"/>
      <c r="FM22" s="78">
        <f t="shared" si="29"/>
        <v>0</v>
      </c>
      <c r="FO22" s="31"/>
      <c r="FP22" s="1933"/>
      <c r="FQ22" s="22"/>
      <c r="FR22" s="31"/>
      <c r="FS22" s="76"/>
      <c r="FT22" s="78">
        <f t="shared" si="30"/>
        <v>0</v>
      </c>
      <c r="FV22" s="404">
        <v>39716</v>
      </c>
      <c r="FW22" s="1325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3"/>
      <c r="GE22" s="22"/>
      <c r="GF22" s="31"/>
      <c r="GG22" s="76"/>
      <c r="GH22" s="78">
        <f t="shared" si="32"/>
        <v>0</v>
      </c>
      <c r="GJ22" s="1933"/>
      <c r="GK22" s="1933"/>
      <c r="GL22" s="22"/>
      <c r="GM22" s="31"/>
      <c r="GN22" s="76"/>
      <c r="GO22" s="78">
        <f t="shared" si="33"/>
        <v>0</v>
      </c>
      <c r="GQ22" s="1933"/>
      <c r="GR22" s="1933"/>
      <c r="GS22" s="22"/>
      <c r="GT22" s="31"/>
      <c r="GU22" s="76"/>
      <c r="GV22" s="78">
        <f t="shared" si="34"/>
        <v>0</v>
      </c>
      <c r="GX22" s="31"/>
      <c r="GY22" s="1933"/>
      <c r="GZ22" s="22"/>
      <c r="HA22" s="31"/>
      <c r="HB22" s="76"/>
      <c r="HC22" s="78">
        <f t="shared" si="35"/>
        <v>0</v>
      </c>
      <c r="HE22" s="1933"/>
      <c r="HF22" s="1933"/>
      <c r="HG22" s="22"/>
      <c r="HH22" s="31"/>
      <c r="HI22" s="76"/>
      <c r="HJ22" s="78">
        <f t="shared" si="36"/>
        <v>0</v>
      </c>
      <c r="HL22" s="31"/>
      <c r="HM22" s="1933"/>
      <c r="HN22" s="22"/>
      <c r="HO22" s="31"/>
      <c r="HP22" s="76"/>
      <c r="HQ22" s="78">
        <f t="shared" si="37"/>
        <v>0</v>
      </c>
      <c r="HS22" s="31"/>
      <c r="HT22" s="1933"/>
      <c r="HU22" s="22"/>
      <c r="HV22" s="31"/>
      <c r="HW22" s="76"/>
      <c r="HX22" s="78">
        <f t="shared" si="38"/>
        <v>0</v>
      </c>
      <c r="HZ22" s="424"/>
      <c r="IA22" s="1325"/>
      <c r="IB22" s="22"/>
      <c r="IC22" s="31"/>
      <c r="ID22" s="76"/>
      <c r="IE22" s="131">
        <f t="shared" si="39"/>
        <v>476</v>
      </c>
      <c r="IG22" s="31"/>
      <c r="IH22" s="1325"/>
      <c r="II22" s="139"/>
      <c r="IJ22" s="49"/>
      <c r="IK22" s="139"/>
      <c r="IL22" s="78">
        <f t="shared" si="40"/>
        <v>0</v>
      </c>
      <c r="IN22" s="1933"/>
      <c r="IO22" s="1933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3"/>
      <c r="JD22" s="22"/>
      <c r="JE22" s="31"/>
      <c r="JF22" s="76"/>
      <c r="JG22" s="78">
        <f t="shared" si="43"/>
        <v>0</v>
      </c>
      <c r="JI22" s="31"/>
      <c r="JJ22" s="1933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31"/>
      <c r="JY22" s="104"/>
      <c r="JZ22" s="380"/>
      <c r="KA22" s="139"/>
      <c r="KB22" s="131">
        <f t="shared" si="45"/>
        <v>0</v>
      </c>
      <c r="KD22" s="49"/>
      <c r="KE22" s="1931"/>
      <c r="KF22" s="104"/>
      <c r="KG22" s="380"/>
      <c r="KH22" s="139"/>
      <c r="KI22" s="131">
        <f t="shared" si="46"/>
        <v>0</v>
      </c>
      <c r="KJ22" s="243"/>
      <c r="KK22" s="49"/>
      <c r="KL22" s="1931"/>
      <c r="KM22" s="104"/>
      <c r="KN22" s="380"/>
      <c r="KO22" s="139"/>
      <c r="KP22" s="131">
        <f t="shared" si="47"/>
        <v>0</v>
      </c>
      <c r="KQ22" s="243"/>
      <c r="KR22" s="424"/>
      <c r="KS22" s="1931"/>
      <c r="KT22" s="104"/>
      <c r="KU22" s="49"/>
      <c r="KV22" s="139"/>
      <c r="KW22" s="131">
        <f t="shared" si="48"/>
        <v>0</v>
      </c>
      <c r="KY22" s="49"/>
      <c r="KZ22" s="1931"/>
      <c r="LA22" s="104"/>
      <c r="LB22" s="49"/>
      <c r="LC22" s="139"/>
      <c r="LD22" s="131">
        <f t="shared" si="49"/>
        <v>0</v>
      </c>
      <c r="LF22" s="49"/>
      <c r="LG22" s="1931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31"/>
      <c r="LV22" s="104"/>
      <c r="LW22" s="49"/>
      <c r="LX22" s="139"/>
      <c r="LY22" s="78">
        <f t="shared" si="51"/>
        <v>0</v>
      </c>
      <c r="MA22" s="424"/>
      <c r="MB22" s="1931"/>
      <c r="MC22" s="104"/>
      <c r="MD22" s="49"/>
      <c r="ME22" s="139"/>
      <c r="MF22" s="131">
        <f t="shared" si="52"/>
        <v>0</v>
      </c>
      <c r="MH22" s="404"/>
      <c r="MI22" s="1933"/>
      <c r="MJ22" s="22"/>
      <c r="MK22" s="31"/>
      <c r="ML22" s="76"/>
      <c r="MM22" s="131">
        <f t="shared" si="53"/>
        <v>0</v>
      </c>
      <c r="MO22" s="31"/>
      <c r="MP22" s="1933"/>
      <c r="MQ22" s="22"/>
      <c r="MR22" s="31"/>
      <c r="MS22" s="76"/>
      <c r="MT22" s="131">
        <f t="shared" si="54"/>
        <v>0</v>
      </c>
      <c r="MV22" s="31"/>
      <c r="MW22" s="1933"/>
      <c r="MX22" s="104"/>
      <c r="MY22" s="454"/>
      <c r="MZ22" s="104"/>
      <c r="NA22" s="131">
        <f t="shared" si="198"/>
        <v>20586.5</v>
      </c>
      <c r="NC22" s="31"/>
      <c r="ND22" s="1933"/>
      <c r="NE22" s="104"/>
      <c r="NF22" s="454"/>
      <c r="NG22" s="104"/>
      <c r="NH22" s="131">
        <f t="shared" si="55"/>
        <v>0</v>
      </c>
      <c r="NJ22" s="1933"/>
      <c r="NK22" s="1933"/>
      <c r="NL22" s="699"/>
      <c r="NM22" s="49"/>
      <c r="NN22" s="139"/>
      <c r="NO22" s="131">
        <f t="shared" si="200"/>
        <v>0</v>
      </c>
      <c r="NQ22" s="424"/>
      <c r="NR22" s="1932"/>
      <c r="NS22" s="260"/>
      <c r="NT22" s="424"/>
      <c r="NU22" s="139"/>
      <c r="NV22" s="131">
        <f t="shared" si="57"/>
        <v>0</v>
      </c>
      <c r="NX22" s="1933"/>
      <c r="NY22" s="1933"/>
      <c r="NZ22" s="22"/>
      <c r="OA22" s="31"/>
      <c r="OB22" s="76"/>
      <c r="OC22" s="78">
        <f t="shared" si="58"/>
        <v>0</v>
      </c>
      <c r="OE22" s="31"/>
      <c r="OF22" s="1933"/>
      <c r="OG22" s="22"/>
      <c r="OH22" s="31"/>
      <c r="OI22" s="76"/>
      <c r="OJ22" s="78">
        <f t="shared" si="59"/>
        <v>0</v>
      </c>
      <c r="OL22" s="31"/>
      <c r="OM22" s="1933"/>
      <c r="ON22" s="22"/>
      <c r="OO22" s="31"/>
      <c r="OP22" s="76"/>
      <c r="OQ22" s="78">
        <f t="shared" si="60"/>
        <v>0</v>
      </c>
      <c r="OS22" s="31"/>
      <c r="OT22" s="1933"/>
      <c r="OU22" s="22"/>
      <c r="OV22" s="31"/>
      <c r="OW22" s="76"/>
      <c r="OX22" s="78">
        <f t="shared" si="61"/>
        <v>0</v>
      </c>
      <c r="OZ22" s="31"/>
      <c r="PA22" s="1933"/>
      <c r="PB22" s="22"/>
      <c r="PC22" s="31"/>
      <c r="PD22" s="76"/>
      <c r="PE22" s="78">
        <f t="shared" si="62"/>
        <v>0</v>
      </c>
      <c r="PG22" s="31"/>
      <c r="PH22" s="1933"/>
      <c r="PI22" s="22"/>
      <c r="PJ22" s="31"/>
      <c r="PK22" s="76"/>
      <c r="PL22" s="78">
        <f t="shared" si="63"/>
        <v>0</v>
      </c>
      <c r="PN22" s="31"/>
      <c r="PO22" s="1933"/>
      <c r="PP22" s="22"/>
      <c r="PQ22" s="31"/>
      <c r="PR22" s="76"/>
      <c r="PS22" s="78">
        <f t="shared" si="64"/>
        <v>0</v>
      </c>
      <c r="PU22" s="31"/>
      <c r="PV22" s="1933"/>
      <c r="PW22" s="22"/>
      <c r="PX22" s="31"/>
      <c r="PY22" s="76"/>
      <c r="PZ22" s="78">
        <f t="shared" si="65"/>
        <v>32916</v>
      </c>
      <c r="QB22" s="1933"/>
      <c r="QC22" s="1933"/>
      <c r="QD22" s="22"/>
      <c r="QE22" s="31"/>
      <c r="QF22" s="76"/>
      <c r="QG22" s="78">
        <f t="shared" si="66"/>
        <v>0</v>
      </c>
      <c r="QI22" s="404"/>
      <c r="QJ22" s="1933"/>
      <c r="QK22" s="22"/>
      <c r="QL22" s="31"/>
      <c r="QM22" s="76"/>
      <c r="QN22" s="78">
        <f t="shared" si="67"/>
        <v>0</v>
      </c>
      <c r="QP22" s="31"/>
      <c r="QQ22" s="1933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2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32"/>
      <c r="RT22" s="260"/>
      <c r="RU22" s="49"/>
      <c r="RV22" s="139"/>
      <c r="RW22" s="131">
        <f t="shared" si="72"/>
        <v>11123</v>
      </c>
      <c r="RY22" s="1933"/>
      <c r="RZ22" s="1933"/>
      <c r="SA22" s="22"/>
      <c r="SB22" s="31"/>
      <c r="SC22" s="76"/>
      <c r="SD22" s="78">
        <f t="shared" si="195"/>
        <v>23250</v>
      </c>
      <c r="SF22" s="1933"/>
      <c r="SG22" s="1933"/>
      <c r="SH22" s="777"/>
      <c r="SI22" s="31"/>
      <c r="SJ22" s="76"/>
      <c r="SK22" s="78">
        <f t="shared" si="196"/>
        <v>0</v>
      </c>
      <c r="SM22" s="404"/>
      <c r="SN22" s="1933"/>
      <c r="SO22" s="22"/>
      <c r="SP22" s="31"/>
      <c r="SQ22" s="76"/>
      <c r="SR22" s="78">
        <f t="shared" si="73"/>
        <v>0</v>
      </c>
      <c r="ST22" s="31"/>
      <c r="SU22" s="1933"/>
      <c r="SV22" s="22"/>
      <c r="SW22" s="31"/>
      <c r="SX22" s="76"/>
      <c r="SY22" s="78">
        <f t="shared" si="74"/>
        <v>0</v>
      </c>
      <c r="TA22" s="424"/>
      <c r="TB22" s="1931"/>
      <c r="TC22" s="104"/>
      <c r="TD22" s="49"/>
      <c r="TE22" s="139"/>
      <c r="TF22" s="78">
        <f t="shared" si="75"/>
        <v>0</v>
      </c>
      <c r="TH22" s="1933"/>
      <c r="TI22" s="1933"/>
      <c r="TJ22" s="22"/>
      <c r="TK22" s="31"/>
      <c r="TL22" s="76"/>
      <c r="TM22" s="131">
        <f>TM21+TJ22-TL22</f>
        <v>20668.5</v>
      </c>
      <c r="TO22" s="1933"/>
      <c r="TP22" s="1933"/>
      <c r="TQ22" s="777"/>
      <c r="TR22" s="31"/>
      <c r="TS22" s="76"/>
      <c r="TT22" s="131">
        <f>TT21+TQ22-TS22</f>
        <v>0</v>
      </c>
      <c r="TV22" s="404"/>
      <c r="TW22" s="1933"/>
      <c r="TX22" s="777"/>
      <c r="TY22" s="31"/>
      <c r="TZ22" s="76"/>
      <c r="UA22" s="131">
        <f>UA21+TX22-TZ22</f>
        <v>0</v>
      </c>
      <c r="UC22" s="404"/>
      <c r="UD22" s="1933"/>
      <c r="UE22" s="22"/>
      <c r="UF22" s="31"/>
      <c r="UG22" s="76"/>
      <c r="UH22" s="78">
        <f t="shared" si="79"/>
        <v>0</v>
      </c>
      <c r="UJ22" s="404"/>
      <c r="UK22" s="1933"/>
      <c r="UL22" s="22"/>
      <c r="UM22" s="31"/>
      <c r="UN22" s="76"/>
      <c r="UO22" s="78">
        <f t="shared" si="80"/>
        <v>0</v>
      </c>
      <c r="UQ22" s="404"/>
      <c r="UR22" s="1933"/>
      <c r="US22" s="22"/>
      <c r="UT22" s="31"/>
      <c r="UU22" s="76"/>
      <c r="UV22" s="78">
        <f t="shared" si="81"/>
        <v>0</v>
      </c>
      <c r="UX22" s="404"/>
      <c r="UY22" s="1933"/>
      <c r="UZ22" s="22"/>
      <c r="VA22" s="31"/>
      <c r="VB22" s="76"/>
      <c r="VC22" s="78">
        <f t="shared" si="82"/>
        <v>201</v>
      </c>
      <c r="VE22" s="31"/>
      <c r="VF22" s="1933"/>
      <c r="VG22" s="22"/>
      <c r="VH22" s="31"/>
      <c r="VI22" s="76"/>
      <c r="VJ22" s="78">
        <f t="shared" si="83"/>
        <v>47775</v>
      </c>
      <c r="VL22" s="1933"/>
      <c r="VM22" s="1933"/>
      <c r="VN22" s="22"/>
      <c r="VO22" s="31"/>
      <c r="VP22" s="76"/>
      <c r="VQ22" s="78">
        <f t="shared" si="84"/>
        <v>0</v>
      </c>
      <c r="VS22" s="1933"/>
      <c r="VT22" s="1933"/>
      <c r="VU22" s="22"/>
      <c r="VV22" s="31"/>
      <c r="VW22" s="76"/>
      <c r="VX22" s="78">
        <f t="shared" si="85"/>
        <v>0</v>
      </c>
      <c r="VZ22" s="404"/>
      <c r="WA22" s="1933"/>
      <c r="WB22" s="22"/>
      <c r="WC22" s="31"/>
      <c r="WD22" s="76"/>
      <c r="WE22" s="78">
        <f t="shared" si="86"/>
        <v>274.5</v>
      </c>
      <c r="WG22" s="1933"/>
      <c r="WH22" s="1933"/>
      <c r="WI22" s="22"/>
      <c r="WJ22" s="31"/>
      <c r="WK22" s="76"/>
      <c r="WL22" s="78">
        <f t="shared" si="87"/>
        <v>0</v>
      </c>
      <c r="WN22" s="49"/>
      <c r="WO22" s="1931"/>
      <c r="WP22" s="104"/>
      <c r="WQ22" s="49"/>
      <c r="WR22" s="139"/>
      <c r="WS22" s="78">
        <f t="shared" si="88"/>
        <v>0</v>
      </c>
      <c r="WU22" s="31"/>
      <c r="WV22" s="1933"/>
      <c r="WW22" s="22"/>
      <c r="WX22" s="31"/>
      <c r="WY22" s="76"/>
      <c r="WZ22" s="78">
        <f t="shared" si="89"/>
        <v>0</v>
      </c>
      <c r="XB22" s="49"/>
      <c r="XC22" s="1931"/>
      <c r="XD22" s="104"/>
      <c r="XE22" s="49"/>
      <c r="XF22" s="139"/>
      <c r="XG22" s="131">
        <f t="shared" si="90"/>
        <v>0</v>
      </c>
      <c r="XH22" s="243"/>
      <c r="XI22" s="31"/>
      <c r="XJ22" s="1933"/>
      <c r="XK22" s="22"/>
      <c r="XL22" s="31"/>
      <c r="XM22" s="76"/>
      <c r="XN22" s="78">
        <f t="shared" si="91"/>
        <v>0</v>
      </c>
      <c r="XP22" s="404"/>
      <c r="XQ22" s="1933"/>
      <c r="XR22" s="22"/>
      <c r="XS22" s="31"/>
      <c r="XT22" s="76"/>
      <c r="XU22" s="78">
        <f t="shared" si="92"/>
        <v>0</v>
      </c>
      <c r="XW22" s="31"/>
      <c r="XX22" s="1933"/>
      <c r="XY22" s="104"/>
      <c r="XZ22" s="31"/>
      <c r="YA22" s="76"/>
      <c r="YB22" s="131">
        <f t="shared" si="93"/>
        <v>0</v>
      </c>
      <c r="YD22" s="31"/>
      <c r="YE22" s="1933"/>
      <c r="YF22" s="104"/>
      <c r="YG22" s="31"/>
      <c r="YH22" s="76"/>
      <c r="YI22" s="131">
        <f t="shared" si="94"/>
        <v>0</v>
      </c>
      <c r="YK22" s="31"/>
      <c r="YL22" s="1933"/>
      <c r="YM22" s="104"/>
      <c r="YN22" s="31"/>
      <c r="YO22" s="76"/>
      <c r="YP22" s="131">
        <f t="shared" si="95"/>
        <v>0</v>
      </c>
      <c r="YR22" s="31"/>
      <c r="YS22" s="1933"/>
      <c r="YT22" s="22"/>
      <c r="YU22" s="31"/>
      <c r="YV22" s="76"/>
      <c r="YW22" s="131">
        <f t="shared" si="96"/>
        <v>0</v>
      </c>
      <c r="YY22" s="31"/>
      <c r="YZ22" s="1933"/>
      <c r="ZA22" s="22"/>
      <c r="ZB22" s="31"/>
      <c r="ZC22" s="76"/>
      <c r="ZD22" s="131">
        <f t="shared" si="97"/>
        <v>0</v>
      </c>
      <c r="ZF22" s="49"/>
      <c r="ZG22" s="1931"/>
      <c r="ZH22" s="104"/>
      <c r="ZI22" s="49"/>
      <c r="ZJ22" s="139"/>
      <c r="ZK22" s="78">
        <f t="shared" si="98"/>
        <v>0</v>
      </c>
      <c r="ZM22" s="31"/>
      <c r="ZN22" s="1933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3"/>
      <c r="AAP22" s="1933"/>
      <c r="AAQ22" s="22"/>
      <c r="AAR22" s="31"/>
      <c r="AAS22" s="76"/>
      <c r="AAT22" s="78">
        <f t="shared" si="103"/>
        <v>0</v>
      </c>
      <c r="AAV22" s="404"/>
      <c r="AAW22" s="1933"/>
      <c r="AAX22" s="22"/>
      <c r="AAY22" s="31"/>
      <c r="AAZ22" s="76"/>
      <c r="ABA22" s="78">
        <f t="shared" si="104"/>
        <v>0</v>
      </c>
      <c r="ABC22" s="404"/>
      <c r="ABD22" s="1933"/>
      <c r="ABE22" s="22"/>
      <c r="ABF22" s="321"/>
      <c r="ABG22" s="76"/>
      <c r="ABH22" s="78">
        <f t="shared" si="105"/>
        <v>0</v>
      </c>
      <c r="ABJ22" s="31"/>
      <c r="ABK22" s="1933"/>
      <c r="ABL22" s="22"/>
      <c r="ABM22" s="31"/>
      <c r="ABN22" s="76"/>
      <c r="ABO22" s="78">
        <f t="shared" si="106"/>
        <v>0</v>
      </c>
      <c r="ABQ22" s="1933"/>
      <c r="ABR22" s="1933"/>
      <c r="ABS22" s="22"/>
      <c r="ABT22" s="31"/>
      <c r="ABU22" s="76"/>
      <c r="ABV22" s="78">
        <f t="shared" si="107"/>
        <v>0</v>
      </c>
      <c r="ABX22" s="31"/>
      <c r="ABY22" s="1933"/>
      <c r="ABZ22" s="22"/>
      <c r="ACA22" s="31"/>
      <c r="ACB22" s="76"/>
      <c r="ACC22" s="78">
        <f t="shared" si="108"/>
        <v>0</v>
      </c>
      <c r="ACE22" s="321"/>
      <c r="ACF22" s="1933"/>
      <c r="ACG22" s="22"/>
      <c r="ACH22" s="404"/>
      <c r="ACI22" s="76"/>
      <c r="ACJ22" s="78">
        <f t="shared" si="109"/>
        <v>0</v>
      </c>
      <c r="ACL22" s="320"/>
      <c r="ACM22" s="1931"/>
      <c r="ACN22" s="104"/>
      <c r="ACO22" s="320"/>
      <c r="ACP22" s="139"/>
      <c r="ACQ22" s="78">
        <f t="shared" si="110"/>
        <v>0</v>
      </c>
      <c r="ACS22" s="31"/>
      <c r="ACT22" s="1933"/>
      <c r="ACU22" s="22"/>
      <c r="ACV22" s="31"/>
      <c r="ACW22" s="76"/>
      <c r="ACX22" s="78">
        <f t="shared" si="1"/>
        <v>0</v>
      </c>
      <c r="ACZ22" s="404"/>
      <c r="ADA22" s="1933"/>
      <c r="ADB22" s="22"/>
      <c r="ADC22" s="404"/>
      <c r="ADD22" s="76"/>
      <c r="ADE22" s="78">
        <f t="shared" si="111"/>
        <v>0</v>
      </c>
      <c r="ADG22" s="424"/>
      <c r="ADH22" s="1931"/>
      <c r="ADI22" s="104"/>
      <c r="ADJ22" s="320"/>
      <c r="ADK22" s="139"/>
      <c r="ADL22" s="78">
        <f t="shared" si="112"/>
        <v>0</v>
      </c>
      <c r="ADN22" s="1933"/>
      <c r="ADO22" s="1933"/>
      <c r="ADP22" s="22"/>
      <c r="ADQ22" s="31"/>
      <c r="ADR22" s="76"/>
      <c r="ADS22" s="131">
        <f t="shared" si="113"/>
        <v>0</v>
      </c>
      <c r="ADU22" s="321"/>
      <c r="ADV22" s="1933"/>
      <c r="ADW22" s="22"/>
      <c r="ADX22" s="404"/>
      <c r="ADY22" s="76"/>
      <c r="ADZ22" s="131">
        <f t="shared" si="114"/>
        <v>0</v>
      </c>
      <c r="AEB22" s="404"/>
      <c r="AEC22" s="1934"/>
      <c r="AED22" s="699"/>
      <c r="AEE22" s="31"/>
      <c r="AEF22" s="376"/>
      <c r="AEG22" s="131">
        <f t="shared" si="115"/>
        <v>0</v>
      </c>
      <c r="AEI22" s="404"/>
      <c r="AEJ22" s="1934"/>
      <c r="AEK22" s="699"/>
      <c r="AEL22" s="31"/>
      <c r="AEM22" s="376"/>
      <c r="AEN22" s="131">
        <f t="shared" si="116"/>
        <v>3380</v>
      </c>
      <c r="AEP22" s="404"/>
      <c r="AEQ22" s="1934"/>
      <c r="AER22" s="699"/>
      <c r="AES22" s="404"/>
      <c r="AET22" s="376"/>
      <c r="AEU22" s="131">
        <f t="shared" si="117"/>
        <v>0</v>
      </c>
      <c r="AEW22" s="31"/>
      <c r="AEX22" s="1933"/>
      <c r="AEY22" s="22"/>
      <c r="AEZ22" s="31"/>
      <c r="AFA22" s="76"/>
      <c r="AFB22" s="78">
        <f t="shared" si="118"/>
        <v>0</v>
      </c>
      <c r="AFD22" s="1933"/>
      <c r="AFE22" s="1933"/>
      <c r="AFF22" s="22"/>
      <c r="AFG22" s="31"/>
      <c r="AFH22" s="76"/>
      <c r="AFI22" s="78">
        <f t="shared" si="119"/>
        <v>6523</v>
      </c>
      <c r="AFK22" s="404"/>
      <c r="AFL22" s="1933"/>
      <c r="AFM22" s="22"/>
      <c r="AFN22" s="31"/>
      <c r="AFO22" s="76"/>
      <c r="AFP22" s="78">
        <f t="shared" si="120"/>
        <v>0</v>
      </c>
      <c r="AFR22" s="404"/>
      <c r="AFS22" s="1933"/>
      <c r="AFT22" s="22"/>
      <c r="AFU22" s="31"/>
      <c r="AFV22" s="76"/>
      <c r="AFW22" s="131">
        <f t="shared" si="121"/>
        <v>0</v>
      </c>
      <c r="AFY22" s="31"/>
      <c r="AFZ22" s="1933"/>
      <c r="AGA22" s="22"/>
      <c r="AGB22" s="31"/>
      <c r="AGC22" s="76"/>
      <c r="AGD22" s="131">
        <f t="shared" si="122"/>
        <v>0</v>
      </c>
      <c r="AGF22" s="1933"/>
      <c r="AGG22" s="1933"/>
      <c r="AGH22" s="22"/>
      <c r="AGI22" s="31"/>
      <c r="AGJ22" s="76"/>
      <c r="AGK22" s="131">
        <f t="shared" si="123"/>
        <v>0</v>
      </c>
      <c r="AGM22" s="31"/>
      <c r="AGN22" s="1933"/>
      <c r="AGO22" s="777"/>
      <c r="AGP22" s="31"/>
      <c r="AGQ22" s="76"/>
      <c r="AGR22" s="131">
        <f t="shared" si="124"/>
        <v>0</v>
      </c>
      <c r="AGT22" s="31"/>
      <c r="AGU22" s="1933"/>
      <c r="AGV22" s="777"/>
      <c r="AGW22" s="31"/>
      <c r="AGX22" s="76"/>
      <c r="AGY22" s="131">
        <f t="shared" si="125"/>
        <v>0</v>
      </c>
      <c r="AHA22" s="31"/>
      <c r="AHB22" s="1933"/>
      <c r="AHC22" s="777"/>
      <c r="AHD22" s="31"/>
      <c r="AHE22" s="76"/>
      <c r="AHF22" s="131">
        <f t="shared" si="126"/>
        <v>0</v>
      </c>
      <c r="AHH22" s="1933"/>
      <c r="AHI22" s="1933"/>
      <c r="AHJ22" s="22"/>
      <c r="AHK22" s="31"/>
      <c r="AHL22" s="76"/>
      <c r="AHM22" s="78">
        <f t="shared" si="127"/>
        <v>37741</v>
      </c>
      <c r="AHO22" s="1933"/>
      <c r="AHP22" s="1933"/>
      <c r="AHQ22" s="22"/>
      <c r="AHR22" s="31"/>
      <c r="AHS22" s="76"/>
      <c r="AHT22" s="78">
        <f t="shared" si="128"/>
        <v>0</v>
      </c>
      <c r="AHV22" s="1933"/>
      <c r="AHW22" s="1933"/>
      <c r="AHX22" s="22"/>
      <c r="AHY22" s="31"/>
      <c r="AHZ22" s="76"/>
      <c r="AIA22" s="78">
        <f t="shared" si="129"/>
        <v>0</v>
      </c>
      <c r="AIC22" s="424"/>
      <c r="AID22" s="1931"/>
      <c r="AIE22" s="104"/>
      <c r="AIF22" s="49"/>
      <c r="AIG22" s="139"/>
      <c r="AIH22" s="78">
        <f t="shared" si="130"/>
        <v>0</v>
      </c>
      <c r="AIJ22" s="321"/>
      <c r="AIK22" s="1933"/>
      <c r="AIL22" s="22"/>
      <c r="AIM22" s="49"/>
      <c r="AIN22" s="76"/>
      <c r="AIO22" s="78">
        <f t="shared" si="131"/>
        <v>0</v>
      </c>
      <c r="AIQ22" s="404"/>
      <c r="AIR22" s="1933"/>
      <c r="AIS22" s="22"/>
      <c r="AIT22" s="31"/>
      <c r="AIU22" s="76"/>
      <c r="AIV22" s="78">
        <f t="shared" si="132"/>
        <v>0</v>
      </c>
      <c r="AIX22" s="31"/>
      <c r="AIY22" s="1933"/>
      <c r="AIZ22" s="104"/>
      <c r="AJA22" s="31"/>
      <c r="AJB22" s="139"/>
      <c r="AJC22" s="78">
        <f t="shared" si="133"/>
        <v>0</v>
      </c>
      <c r="AJE22" s="49"/>
      <c r="AJF22" s="1931"/>
      <c r="AJG22" s="104"/>
      <c r="AJH22" s="49"/>
      <c r="AJI22" s="139"/>
      <c r="AJJ22" s="131">
        <f t="shared" si="134"/>
        <v>0</v>
      </c>
      <c r="AJL22" s="31"/>
      <c r="AJM22" s="1933"/>
      <c r="AJN22" s="22"/>
      <c r="AJO22" s="49"/>
      <c r="AJP22" s="76"/>
      <c r="AJQ22" s="131">
        <f t="shared" si="135"/>
        <v>0</v>
      </c>
      <c r="AJS22" s="49"/>
      <c r="AJT22" s="1931"/>
      <c r="AJU22" s="104"/>
      <c r="AJV22" s="49"/>
      <c r="AJW22" s="139"/>
      <c r="AJX22" s="131">
        <f t="shared" si="136"/>
        <v>0</v>
      </c>
      <c r="AJY22" s="243"/>
      <c r="AJZ22" s="31"/>
      <c r="AKA22" s="1933"/>
      <c r="AKB22" s="22"/>
      <c r="AKC22" s="31"/>
      <c r="AKD22" s="76"/>
      <c r="AKE22" s="131">
        <f t="shared" si="137"/>
        <v>0</v>
      </c>
      <c r="AKG22" s="31"/>
      <c r="AKH22" s="1933"/>
      <c r="AKI22" s="22"/>
      <c r="AKJ22" s="31"/>
      <c r="AKK22" s="76"/>
      <c r="AKL22" s="131">
        <f t="shared" si="138"/>
        <v>0</v>
      </c>
      <c r="AKN22" s="31"/>
      <c r="AKO22" s="1933"/>
      <c r="AKP22" s="777"/>
      <c r="AKQ22" s="31"/>
      <c r="AKR22" s="1233"/>
      <c r="AKS22" s="131">
        <f t="shared" si="139"/>
        <v>0</v>
      </c>
      <c r="AKU22" s="49"/>
      <c r="AKV22" s="1931"/>
      <c r="AKW22" s="104"/>
      <c r="AKX22" s="49"/>
      <c r="AKY22" s="139"/>
      <c r="AKZ22" s="78">
        <f t="shared" si="2"/>
        <v>0</v>
      </c>
      <c r="ALB22" s="31"/>
      <c r="ALC22" s="1933"/>
      <c r="ALD22" s="22"/>
      <c r="ALE22" s="31"/>
      <c r="ALF22" s="76"/>
      <c r="ALG22" s="78">
        <f t="shared" si="140"/>
        <v>0</v>
      </c>
      <c r="ALI22" s="1933"/>
      <c r="ALJ22" s="1933"/>
      <c r="ALK22" s="22"/>
      <c r="ALL22" s="31"/>
      <c r="ALM22" s="76"/>
      <c r="ALN22" s="78">
        <f t="shared" si="141"/>
        <v>0</v>
      </c>
      <c r="ALP22" s="1933"/>
      <c r="ALQ22" s="1933"/>
      <c r="ALR22" s="22"/>
      <c r="ALS22" s="31"/>
      <c r="ALT22" s="76"/>
      <c r="ALU22" s="78">
        <f t="shared" si="142"/>
        <v>0</v>
      </c>
      <c r="ALW22" s="1933"/>
      <c r="ALX22" s="1933"/>
      <c r="ALY22" s="22"/>
      <c r="ALZ22" s="31"/>
      <c r="AMA22" s="76"/>
      <c r="AMB22" s="78">
        <f t="shared" si="143"/>
        <v>0</v>
      </c>
      <c r="AMD22" s="404"/>
      <c r="AME22" s="1933"/>
      <c r="AMF22" s="22"/>
      <c r="AMG22" s="404"/>
      <c r="AMH22" s="76"/>
      <c r="AMI22" s="78">
        <f t="shared" si="144"/>
        <v>0</v>
      </c>
      <c r="AMK22" s="31"/>
      <c r="AML22" s="1933"/>
      <c r="AMM22" s="22"/>
      <c r="AMN22" s="31"/>
      <c r="AMO22" s="76"/>
      <c r="AMP22" s="78">
        <f t="shared" si="145"/>
        <v>0</v>
      </c>
      <c r="AMR22" s="31"/>
      <c r="AMS22" s="1933"/>
      <c r="AMT22" s="22"/>
      <c r="AMU22" s="49"/>
      <c r="AMV22" s="139"/>
      <c r="AMW22" s="131">
        <f t="shared" si="3"/>
        <v>0</v>
      </c>
      <c r="AMY22" s="404"/>
      <c r="AMZ22" s="1933"/>
      <c r="ANA22" s="22"/>
      <c r="ANB22" s="321"/>
      <c r="ANC22" s="76"/>
      <c r="AND22" s="78">
        <f t="shared" si="146"/>
        <v>0</v>
      </c>
      <c r="ANF22" s="321"/>
      <c r="ANG22" s="1933"/>
      <c r="ANH22" s="22"/>
      <c r="ANI22" s="404"/>
      <c r="ANJ22" s="76"/>
      <c r="ANK22" s="78">
        <f t="shared" si="147"/>
        <v>0</v>
      </c>
      <c r="ANM22" s="31"/>
      <c r="ANN22" s="1933"/>
      <c r="ANO22" s="22"/>
      <c r="ANP22" s="31"/>
      <c r="ANQ22" s="76"/>
      <c r="ANR22" s="78">
        <f t="shared" si="148"/>
        <v>0</v>
      </c>
      <c r="ANT22" s="1933"/>
      <c r="ANU22" s="1933"/>
      <c r="ANV22" s="22"/>
      <c r="ANW22" s="31"/>
      <c r="ANX22" s="76"/>
      <c r="ANY22" s="78">
        <f t="shared" si="149"/>
        <v>0</v>
      </c>
      <c r="AOA22" s="49"/>
      <c r="AOB22" s="1931"/>
      <c r="AOC22" s="104"/>
      <c r="AOD22" s="49"/>
      <c r="AOE22" s="139"/>
      <c r="AOF22" s="78">
        <f t="shared" si="150"/>
        <v>0</v>
      </c>
      <c r="AOH22" s="321"/>
      <c r="AOI22" s="1933"/>
      <c r="AOJ22" s="22"/>
      <c r="AOK22" s="404"/>
      <c r="AOL22" s="76"/>
      <c r="AOM22" s="78">
        <f t="shared" si="151"/>
        <v>0</v>
      </c>
      <c r="AOO22" s="1933"/>
      <c r="AOP22" s="1933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31"/>
      <c r="AOX22" s="104"/>
      <c r="AOY22" s="31"/>
      <c r="AOZ22" s="76"/>
      <c r="APA22" s="78">
        <f t="shared" si="152"/>
        <v>0</v>
      </c>
      <c r="APC22" s="321"/>
      <c r="APD22" s="1933"/>
      <c r="APE22" s="22"/>
      <c r="APF22" s="31"/>
      <c r="APG22" s="76"/>
      <c r="APH22" s="78">
        <f t="shared" si="153"/>
        <v>0</v>
      </c>
      <c r="APJ22" s="321"/>
      <c r="APK22" s="1933"/>
      <c r="APL22" s="22"/>
      <c r="APM22" s="31"/>
      <c r="APN22" s="76"/>
      <c r="APO22" s="78">
        <f t="shared" si="154"/>
        <v>0</v>
      </c>
      <c r="APQ22" s="1933"/>
      <c r="APR22" s="1933"/>
      <c r="APS22" s="22"/>
      <c r="APT22" s="31"/>
      <c r="APU22" s="76"/>
      <c r="APV22" s="78">
        <f t="shared" si="155"/>
        <v>0</v>
      </c>
      <c r="APX22" s="404"/>
      <c r="APY22" s="1933"/>
      <c r="APZ22" s="699"/>
      <c r="AQA22" s="424"/>
      <c r="AQB22" s="139"/>
      <c r="AQC22" s="131">
        <f t="shared" si="4"/>
        <v>0</v>
      </c>
      <c r="AQE22" s="31"/>
      <c r="AQF22" s="1933"/>
      <c r="AQG22" s="22"/>
      <c r="AQH22" s="31"/>
      <c r="AQI22" s="76"/>
      <c r="AQJ22" s="131">
        <f t="shared" si="5"/>
        <v>7383.5</v>
      </c>
      <c r="AQL22" s="31"/>
      <c r="AQM22" s="1933"/>
      <c r="AQN22" s="22"/>
      <c r="AQO22" s="31"/>
      <c r="AQP22" s="76"/>
      <c r="AQQ22" s="131">
        <f t="shared" si="6"/>
        <v>0</v>
      </c>
      <c r="AQS22" s="31"/>
      <c r="AQT22" s="1933"/>
      <c r="AQU22" s="22"/>
      <c r="AQV22" s="31"/>
      <c r="AQW22" s="76"/>
      <c r="AQX22" s="131">
        <f t="shared" si="156"/>
        <v>4518.5</v>
      </c>
      <c r="AQZ22" s="321"/>
      <c r="ARA22" s="1933"/>
      <c r="ARB22" s="22"/>
      <c r="ARC22" s="321"/>
      <c r="ARD22" s="76"/>
      <c r="ARE22" s="78">
        <f t="shared" si="157"/>
        <v>0</v>
      </c>
      <c r="ARG22" s="31"/>
      <c r="ARH22" s="1933"/>
      <c r="ARI22" s="22"/>
      <c r="ARJ22" s="31"/>
      <c r="ARK22" s="76"/>
      <c r="ARL22" s="78">
        <f t="shared" si="158"/>
        <v>0</v>
      </c>
      <c r="ARN22" s="404"/>
      <c r="ARO22" s="1933"/>
      <c r="ARP22" s="22"/>
      <c r="ARQ22" s="404"/>
      <c r="ARR22" s="76"/>
      <c r="ARS22" s="78">
        <f t="shared" si="159"/>
        <v>0</v>
      </c>
      <c r="ARU22" s="404"/>
      <c r="ARV22" s="1933"/>
      <c r="ARW22" s="22"/>
      <c r="ARX22" s="321"/>
      <c r="ARY22" s="76"/>
      <c r="ARZ22" s="78">
        <f t="shared" si="7"/>
        <v>0</v>
      </c>
      <c r="ASB22" s="404"/>
      <c r="ASC22" s="1933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31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3"/>
      <c r="ATE22" s="1933"/>
      <c r="ATF22" s="22"/>
      <c r="ATG22" s="31"/>
      <c r="ATH22" s="76"/>
      <c r="ATI22" s="78">
        <f t="shared" si="164"/>
        <v>0</v>
      </c>
      <c r="ATK22" s="31"/>
      <c r="ATL22" s="1933"/>
      <c r="ATM22" s="22"/>
      <c r="ATN22" s="31"/>
      <c r="ATO22" s="76"/>
      <c r="ATP22" s="78">
        <f t="shared" si="165"/>
        <v>0</v>
      </c>
      <c r="ATR22" s="1933"/>
      <c r="ATS22" s="1933"/>
      <c r="ATT22" s="22"/>
      <c r="ATU22" s="31"/>
      <c r="ATV22" s="76"/>
      <c r="ATW22" s="78">
        <f t="shared" si="166"/>
        <v>0</v>
      </c>
      <c r="ATY22" s="1933"/>
      <c r="ATZ22" s="1933"/>
      <c r="AUA22" s="22"/>
      <c r="AUB22" s="31"/>
      <c r="AUC22" s="76"/>
      <c r="AUD22" s="78">
        <f t="shared" si="167"/>
        <v>0</v>
      </c>
      <c r="AUF22" s="321"/>
      <c r="AUG22" s="1933"/>
      <c r="AUH22" s="22"/>
      <c r="AUI22" s="31"/>
      <c r="AUJ22" s="76"/>
      <c r="AUK22" s="78">
        <f t="shared" si="168"/>
        <v>0</v>
      </c>
      <c r="AUM22" s="31"/>
      <c r="AUN22" s="1212"/>
      <c r="AUO22" s="139"/>
      <c r="AUP22" s="31"/>
      <c r="AUQ22" s="139"/>
      <c r="AUR22" s="131">
        <f t="shared" si="169"/>
        <v>0</v>
      </c>
      <c r="AUT22" s="31"/>
      <c r="AUU22" s="1934"/>
      <c r="AUV22" s="139"/>
      <c r="AUW22" s="49"/>
      <c r="AUX22" s="76"/>
      <c r="AUY22" s="131">
        <f t="shared" si="170"/>
        <v>0</v>
      </c>
      <c r="AVA22" s="31"/>
      <c r="AVB22" s="1933"/>
      <c r="AVC22" s="104"/>
      <c r="AVD22" s="49"/>
      <c r="AVE22" s="76"/>
      <c r="AVF22" s="131">
        <f t="shared" si="171"/>
        <v>0</v>
      </c>
      <c r="AVH22" s="404"/>
      <c r="AVI22" s="1933"/>
      <c r="AVJ22" s="104"/>
      <c r="AVK22" s="49"/>
      <c r="AVL22" s="76"/>
      <c r="AVM22" s="131">
        <f t="shared" si="172"/>
        <v>2512.5</v>
      </c>
      <c r="AVO22" s="320"/>
      <c r="AVP22" s="1932"/>
      <c r="AVQ22" s="389"/>
      <c r="AVR22" s="49"/>
      <c r="AVS22" s="389"/>
      <c r="AVT22" s="131">
        <f t="shared" si="173"/>
        <v>0</v>
      </c>
      <c r="AVV22" s="404"/>
      <c r="AVW22" s="1933"/>
      <c r="AVX22" s="1348"/>
      <c r="AVY22" s="31"/>
      <c r="AVZ22" s="1264"/>
      <c r="AWA22" s="78">
        <f t="shared" si="191"/>
        <v>0</v>
      </c>
      <c r="AWC22" s="1933"/>
      <c r="AWD22" s="1933"/>
      <c r="AWE22" s="1348"/>
      <c r="AWF22" s="31"/>
      <c r="AWG22" s="1264"/>
      <c r="AWH22" s="78">
        <f t="shared" si="192"/>
        <v>0</v>
      </c>
      <c r="AWJ22" s="1933"/>
      <c r="AWK22" s="1933"/>
      <c r="AWL22" s="22"/>
      <c r="AWM22" s="31"/>
      <c r="AWN22" s="76"/>
      <c r="AWO22" s="78">
        <f t="shared" si="193"/>
        <v>0</v>
      </c>
      <c r="AWQ22" s="320"/>
      <c r="AWR22" s="1931"/>
      <c r="AWS22" s="104"/>
      <c r="AWT22" s="49"/>
      <c r="AWU22" s="139"/>
      <c r="AWV22" s="131">
        <f t="shared" si="194"/>
        <v>0</v>
      </c>
      <c r="AWW22" s="243"/>
      <c r="AWX22" s="424"/>
      <c r="AWY22" s="1931"/>
      <c r="AWZ22" s="104"/>
      <c r="AXA22" s="49"/>
      <c r="AXB22" s="139"/>
      <c r="AXC22" s="78">
        <f t="shared" si="174"/>
        <v>30000</v>
      </c>
      <c r="AXE22" s="31"/>
      <c r="AXF22" s="1933"/>
      <c r="AXG22" s="22"/>
      <c r="AXH22" s="31"/>
      <c r="AXI22" s="76"/>
      <c r="AXJ22" s="78">
        <f t="shared" si="175"/>
        <v>0</v>
      </c>
      <c r="AXL22" s="31"/>
      <c r="AXM22" s="1933"/>
      <c r="AXN22" s="22"/>
      <c r="AXO22" s="31"/>
      <c r="AXP22" s="76"/>
      <c r="AXQ22" s="78">
        <f t="shared" si="176"/>
        <v>0</v>
      </c>
      <c r="AXS22" s="31"/>
      <c r="AXT22" s="1933"/>
      <c r="AXU22" s="22"/>
      <c r="AXV22" s="31"/>
      <c r="AXW22" s="76"/>
      <c r="AXX22" s="78">
        <f t="shared" si="177"/>
        <v>0</v>
      </c>
      <c r="AXZ22" s="31"/>
      <c r="AYA22" s="1933"/>
      <c r="AYB22" s="22"/>
      <c r="AYC22" s="31"/>
      <c r="AYD22" s="76"/>
      <c r="AYE22" s="78">
        <f t="shared" si="178"/>
        <v>0</v>
      </c>
      <c r="AYG22" s="404"/>
      <c r="AYH22" s="1933"/>
      <c r="AYI22" s="22"/>
      <c r="AYJ22" s="31"/>
      <c r="AYK22" s="76"/>
      <c r="AYL22" s="78">
        <f t="shared" si="179"/>
        <v>0</v>
      </c>
      <c r="AYN22" s="404"/>
      <c r="AYO22" s="1933"/>
      <c r="AYP22" s="22"/>
      <c r="AYQ22" s="31"/>
      <c r="AYR22" s="76"/>
      <c r="AYS22" s="78">
        <f t="shared" si="180"/>
        <v>0</v>
      </c>
      <c r="AYU22" s="404"/>
      <c r="AYV22" s="1933"/>
      <c r="AYW22" s="22"/>
      <c r="AYX22" s="404"/>
      <c r="AYY22" s="76"/>
      <c r="AYZ22" s="78">
        <f t="shared" si="181"/>
        <v>0</v>
      </c>
      <c r="AZB22" s="31"/>
      <c r="AZC22" s="1933"/>
      <c r="AZD22" s="22"/>
      <c r="AZE22" s="31"/>
      <c r="AZF22" s="76"/>
      <c r="AZG22" s="78">
        <f t="shared" si="182"/>
        <v>0</v>
      </c>
      <c r="AZI22" s="424"/>
      <c r="AZJ22" s="1931"/>
      <c r="AZK22" s="104"/>
      <c r="AZL22" s="424"/>
      <c r="AZM22" s="139"/>
      <c r="AZN22" s="131">
        <f t="shared" si="183"/>
        <v>0</v>
      </c>
      <c r="AZP22" s="424"/>
      <c r="AZQ22" s="1931"/>
      <c r="AZR22" s="104"/>
      <c r="AZS22" s="424"/>
      <c r="AZT22" s="139"/>
      <c r="AZU22" s="131">
        <f t="shared" si="184"/>
        <v>0</v>
      </c>
      <c r="AZV22" s="243"/>
      <c r="AZW22" s="1933"/>
      <c r="AZX22" s="1933"/>
      <c r="AZY22" s="22"/>
      <c r="AZZ22" s="31"/>
      <c r="BAA22" s="76"/>
      <c r="BAB22" s="78">
        <f t="shared" si="185"/>
        <v>0</v>
      </c>
      <c r="BAD22" s="1933"/>
      <c r="BAE22" s="1933"/>
      <c r="BAF22" s="22"/>
      <c r="BAG22" s="31"/>
      <c r="BAH22" s="76"/>
      <c r="BAI22" s="78">
        <f t="shared" si="186"/>
        <v>0</v>
      </c>
      <c r="BAK22" s="1933"/>
      <c r="BAL22" s="1933"/>
      <c r="BAM22" s="22"/>
      <c r="BAN22" s="31"/>
      <c r="BAO22" s="76"/>
      <c r="BAP22" s="78">
        <f t="shared" si="187"/>
        <v>0</v>
      </c>
      <c r="BAR22" s="1933"/>
      <c r="BAS22" s="1933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3"/>
      <c r="C23" s="1895">
        <v>100000</v>
      </c>
      <c r="D23" s="1349" t="s">
        <v>1772</v>
      </c>
      <c r="E23" s="139"/>
      <c r="F23" s="131">
        <f t="shared" si="8"/>
        <v>1750000</v>
      </c>
      <c r="H23" s="404"/>
      <c r="I23" s="1933"/>
      <c r="J23" s="699"/>
      <c r="K23" s="31"/>
      <c r="L23" s="139"/>
      <c r="M23" s="131">
        <f t="shared" si="9"/>
        <v>20000</v>
      </c>
      <c r="O23" s="424"/>
      <c r="P23" s="1931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3"/>
      <c r="X23" s="22"/>
      <c r="Y23" s="31"/>
      <c r="Z23" s="76"/>
      <c r="AA23" s="78">
        <f t="shared" si="10"/>
        <v>1000</v>
      </c>
      <c r="AC23" s="31"/>
      <c r="AD23" s="1933"/>
      <c r="AE23" s="22"/>
      <c r="AF23" s="31"/>
      <c r="AG23" s="76"/>
      <c r="AH23" s="78">
        <f t="shared" si="11"/>
        <v>-100000</v>
      </c>
      <c r="AJ23" s="404">
        <v>42072</v>
      </c>
      <c r="AK23" s="1933" t="s">
        <v>2284</v>
      </c>
      <c r="AL23" s="22">
        <v>10000</v>
      </c>
      <c r="AM23" s="31" t="s">
        <v>2372</v>
      </c>
      <c r="AN23" s="76"/>
      <c r="AO23" s="78">
        <f t="shared" si="12"/>
        <v>80000</v>
      </c>
      <c r="AQ23" s="31"/>
      <c r="AR23" s="1933"/>
      <c r="AS23" s="22"/>
      <c r="AT23" s="31"/>
      <c r="AU23" s="76"/>
      <c r="AV23" s="78">
        <f t="shared" si="13"/>
        <v>0</v>
      </c>
      <c r="AX23" s="31"/>
      <c r="AY23" s="1933"/>
      <c r="AZ23" s="22"/>
      <c r="BA23" s="31"/>
      <c r="BB23" s="76"/>
      <c r="BC23" s="78">
        <f t="shared" si="14"/>
        <v>0</v>
      </c>
      <c r="BE23" s="31"/>
      <c r="BF23" s="1933"/>
      <c r="BG23" s="22"/>
      <c r="BH23" s="31"/>
      <c r="BI23" s="76"/>
      <c r="BJ23" s="78">
        <f t="shared" si="15"/>
        <v>0</v>
      </c>
      <c r="BL23" s="49"/>
      <c r="BM23" s="1931"/>
      <c r="BN23" s="104"/>
      <c r="BO23" s="49"/>
      <c r="BP23" s="139"/>
      <c r="BQ23" s="78">
        <f t="shared" si="16"/>
        <v>0</v>
      </c>
      <c r="BS23" s="31"/>
      <c r="BT23" s="1933"/>
      <c r="BU23" s="22"/>
      <c r="BV23" s="49"/>
      <c r="BW23" s="76"/>
      <c r="BX23" s="78">
        <f t="shared" si="17"/>
        <v>0</v>
      </c>
      <c r="BZ23" s="31"/>
      <c r="CA23" s="31"/>
      <c r="CB23" s="1933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3"/>
      <c r="CQ23" s="22"/>
      <c r="CR23" s="377"/>
      <c r="CS23" s="260"/>
      <c r="CT23" s="131">
        <f t="shared" si="20"/>
        <v>0</v>
      </c>
      <c r="CV23" s="320"/>
      <c r="CW23" s="1325"/>
      <c r="CX23" s="389"/>
      <c r="CY23" s="378"/>
      <c r="CZ23" s="389"/>
      <c r="DA23" s="131">
        <f t="shared" si="190"/>
        <v>0</v>
      </c>
      <c r="DC23" s="31"/>
      <c r="DD23" s="1933"/>
      <c r="DE23" s="22"/>
      <c r="DF23" s="31"/>
      <c r="DG23" s="76"/>
      <c r="DH23" s="78">
        <f t="shared" si="21"/>
        <v>0</v>
      </c>
      <c r="DJ23" s="31"/>
      <c r="DK23" s="1933"/>
      <c r="DL23" s="1933"/>
      <c r="DM23" s="22"/>
      <c r="DN23" s="31"/>
      <c r="DO23" s="76"/>
      <c r="DP23" s="78">
        <f t="shared" si="22"/>
        <v>0</v>
      </c>
      <c r="DR23" s="404"/>
      <c r="DS23" s="1933"/>
      <c r="DT23" s="22"/>
      <c r="DU23" s="321"/>
      <c r="DV23" s="76"/>
      <c r="DW23" s="78">
        <f t="shared" si="23"/>
        <v>0</v>
      </c>
      <c r="DY23" s="1933"/>
      <c r="DZ23" s="1933"/>
      <c r="EA23" s="22"/>
      <c r="EB23" s="31"/>
      <c r="EC23" s="76"/>
      <c r="ED23" s="78">
        <f t="shared" si="24"/>
        <v>0</v>
      </c>
      <c r="EF23" s="404"/>
      <c r="EG23" s="1933"/>
      <c r="EH23" s="22"/>
      <c r="EI23" s="31"/>
      <c r="EJ23" s="76"/>
      <c r="EK23" s="78">
        <f t="shared" si="25"/>
        <v>10936</v>
      </c>
      <c r="EM23" s="1933"/>
      <c r="EN23" s="1933"/>
      <c r="EO23" s="22"/>
      <c r="EP23" s="31"/>
      <c r="EQ23" s="76"/>
      <c r="ER23" s="78">
        <f t="shared" si="26"/>
        <v>0</v>
      </c>
      <c r="ET23" s="321"/>
      <c r="EU23" s="1933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3"/>
      <c r="FJ23" s="22"/>
      <c r="FK23" s="31"/>
      <c r="FL23" s="76"/>
      <c r="FM23" s="78">
        <f t="shared" si="29"/>
        <v>0</v>
      </c>
      <c r="FO23" s="31"/>
      <c r="FP23" s="1933"/>
      <c r="FQ23" s="22"/>
      <c r="FR23" s="31"/>
      <c r="FS23" s="76"/>
      <c r="FT23" s="78">
        <f t="shared" si="30"/>
        <v>0</v>
      </c>
      <c r="FV23" s="404">
        <v>39717</v>
      </c>
      <c r="FW23" s="1325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3"/>
      <c r="GE23" s="22"/>
      <c r="GF23" s="31"/>
      <c r="GG23" s="76"/>
      <c r="GH23" s="78">
        <f t="shared" si="32"/>
        <v>0</v>
      </c>
      <c r="GJ23" s="1933"/>
      <c r="GK23" s="1933"/>
      <c r="GL23" s="22"/>
      <c r="GM23" s="31"/>
      <c r="GN23" s="76"/>
      <c r="GO23" s="78">
        <f t="shared" si="33"/>
        <v>0</v>
      </c>
      <c r="GQ23" s="1933"/>
      <c r="GR23" s="1933"/>
      <c r="GS23" s="22"/>
      <c r="GT23" s="31"/>
      <c r="GU23" s="76"/>
      <c r="GV23" s="78">
        <f t="shared" si="34"/>
        <v>0</v>
      </c>
      <c r="GX23" s="31"/>
      <c r="GY23" s="1933"/>
      <c r="GZ23" s="22"/>
      <c r="HA23" s="31"/>
      <c r="HB23" s="76"/>
      <c r="HC23" s="78">
        <f t="shared" si="35"/>
        <v>0</v>
      </c>
      <c r="HE23" s="1933"/>
      <c r="HF23" s="1933"/>
      <c r="HG23" s="22"/>
      <c r="HH23" s="31"/>
      <c r="HI23" s="76"/>
      <c r="HJ23" s="78">
        <f t="shared" si="36"/>
        <v>0</v>
      </c>
      <c r="HL23" s="31"/>
      <c r="HM23" s="1933"/>
      <c r="HN23" s="104"/>
      <c r="HO23" s="31"/>
      <c r="HP23" s="139"/>
      <c r="HQ23" s="78">
        <f t="shared" si="37"/>
        <v>0</v>
      </c>
      <c r="HS23" s="31"/>
      <c r="HT23" s="1933"/>
      <c r="HU23" s="104"/>
      <c r="HV23" s="31"/>
      <c r="HW23" s="139"/>
      <c r="HX23" s="78">
        <f t="shared" si="38"/>
        <v>0</v>
      </c>
      <c r="HZ23" s="404"/>
      <c r="IA23" s="1933"/>
      <c r="IB23" s="22"/>
      <c r="IC23" s="257"/>
      <c r="ID23" s="22"/>
      <c r="IE23" s="131">
        <f t="shared" si="39"/>
        <v>476</v>
      </c>
      <c r="IG23" s="31"/>
      <c r="IH23" s="1325"/>
      <c r="II23" s="139"/>
      <c r="IJ23" s="257"/>
      <c r="IK23" s="66"/>
      <c r="IL23" s="78">
        <f t="shared" si="40"/>
        <v>0</v>
      </c>
      <c r="IN23" s="1933"/>
      <c r="IO23" s="1933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3"/>
      <c r="JD23" s="22"/>
      <c r="JE23" s="31"/>
      <c r="JF23" s="76"/>
      <c r="JG23" s="78">
        <f t="shared" si="43"/>
        <v>0</v>
      </c>
      <c r="JI23" s="31"/>
      <c r="JJ23" s="1933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31"/>
      <c r="JY23" s="104"/>
      <c r="JZ23" s="382"/>
      <c r="KA23" s="139"/>
      <c r="KB23" s="131">
        <f t="shared" si="45"/>
        <v>0</v>
      </c>
      <c r="KD23" s="49"/>
      <c r="KE23" s="1931"/>
      <c r="KF23" s="104"/>
      <c r="KG23" s="382"/>
      <c r="KH23" s="139"/>
      <c r="KI23" s="131">
        <f t="shared" si="46"/>
        <v>0</v>
      </c>
      <c r="KJ23" s="243"/>
      <c r="KK23" s="49"/>
      <c r="KL23" s="1931"/>
      <c r="KM23" s="104"/>
      <c r="KN23" s="382"/>
      <c r="KO23" s="139"/>
      <c r="KP23" s="131">
        <f t="shared" si="47"/>
        <v>0</v>
      </c>
      <c r="KQ23" s="243"/>
      <c r="KR23" s="424"/>
      <c r="KS23" s="1931"/>
      <c r="KT23" s="104"/>
      <c r="KU23" s="31"/>
      <c r="KV23" s="139"/>
      <c r="KW23" s="131">
        <f t="shared" si="48"/>
        <v>0</v>
      </c>
      <c r="KY23" s="31"/>
      <c r="KZ23" s="1931"/>
      <c r="LA23" s="104"/>
      <c r="LB23" s="31"/>
      <c r="LC23" s="139"/>
      <c r="LD23" s="131">
        <f t="shared" si="49"/>
        <v>0</v>
      </c>
      <c r="LF23" s="31"/>
      <c r="LG23" s="1931"/>
      <c r="LH23" s="104"/>
      <c r="LI23" s="31"/>
      <c r="LJ23" s="139"/>
      <c r="LK23" s="131">
        <f t="shared" si="50"/>
        <v>0</v>
      </c>
      <c r="LM23" s="404"/>
      <c r="LN23" s="1325"/>
      <c r="LO23" s="139"/>
      <c r="LP23" s="31"/>
      <c r="LQ23" s="76"/>
      <c r="LR23" s="131">
        <f t="shared" si="0"/>
        <v>0</v>
      </c>
      <c r="LT23" s="424"/>
      <c r="LU23" s="1931"/>
      <c r="LV23" s="104"/>
      <c r="LW23" s="49"/>
      <c r="LX23" s="139"/>
      <c r="LY23" s="78">
        <f t="shared" si="51"/>
        <v>0</v>
      </c>
      <c r="MA23" s="424"/>
      <c r="MB23" s="1931"/>
      <c r="MC23" s="104"/>
      <c r="MD23" s="49"/>
      <c r="ME23" s="139"/>
      <c r="MF23" s="131">
        <f t="shared" si="52"/>
        <v>0</v>
      </c>
      <c r="MH23" s="404"/>
      <c r="MI23" s="1933"/>
      <c r="MJ23" s="22"/>
      <c r="MK23" s="31"/>
      <c r="ML23" s="76"/>
      <c r="MM23" s="131">
        <f t="shared" si="53"/>
        <v>0</v>
      </c>
      <c r="MO23" s="1933"/>
      <c r="MP23" s="1933"/>
      <c r="MQ23" s="22"/>
      <c r="MR23" s="31"/>
      <c r="MS23" s="76"/>
      <c r="MT23" s="131">
        <f t="shared" si="54"/>
        <v>0</v>
      </c>
      <c r="MV23" s="31"/>
      <c r="MW23" s="1933"/>
      <c r="MX23" s="104"/>
      <c r="MY23" s="454"/>
      <c r="MZ23" s="104"/>
      <c r="NA23" s="131">
        <f t="shared" si="198"/>
        <v>20586.5</v>
      </c>
      <c r="NC23" s="31"/>
      <c r="ND23" s="1933"/>
      <c r="NE23" s="104"/>
      <c r="NF23" s="454"/>
      <c r="NG23" s="104"/>
      <c r="NH23" s="131">
        <f t="shared" si="55"/>
        <v>0</v>
      </c>
      <c r="NJ23" s="31"/>
      <c r="NK23" s="1933"/>
      <c r="NL23" s="699"/>
      <c r="NM23" s="31"/>
      <c r="NN23" s="139"/>
      <c r="NO23" s="131">
        <f t="shared" si="200"/>
        <v>0</v>
      </c>
      <c r="NQ23" s="424"/>
      <c r="NR23" s="1932"/>
      <c r="NS23" s="260"/>
      <c r="NT23" s="424"/>
      <c r="NU23" s="139"/>
      <c r="NV23" s="131">
        <f t="shared" si="57"/>
        <v>0</v>
      </c>
      <c r="NX23" s="1933"/>
      <c r="NY23" s="1933"/>
      <c r="NZ23" s="22"/>
      <c r="OA23" s="31"/>
      <c r="OB23" s="76"/>
      <c r="OC23" s="78">
        <f t="shared" si="58"/>
        <v>0</v>
      </c>
      <c r="OE23" s="31"/>
      <c r="OF23" s="1933"/>
      <c r="OG23" s="22"/>
      <c r="OH23" s="31"/>
      <c r="OI23" s="76"/>
      <c r="OJ23" s="78">
        <f t="shared" si="59"/>
        <v>0</v>
      </c>
      <c r="OL23" s="31"/>
      <c r="OM23" s="1933"/>
      <c r="ON23" s="22"/>
      <c r="OO23" s="31"/>
      <c r="OP23" s="76"/>
      <c r="OQ23" s="78">
        <f t="shared" si="60"/>
        <v>0</v>
      </c>
      <c r="OS23" s="31"/>
      <c r="OT23" s="1933"/>
      <c r="OU23" s="22"/>
      <c r="OV23" s="31"/>
      <c r="OW23" s="76"/>
      <c r="OX23" s="78">
        <f t="shared" si="61"/>
        <v>0</v>
      </c>
      <c r="OZ23" s="31"/>
      <c r="PA23" s="1933"/>
      <c r="PB23" s="22"/>
      <c r="PC23" s="31"/>
      <c r="PD23" s="76"/>
      <c r="PE23" s="78">
        <f t="shared" si="62"/>
        <v>0</v>
      </c>
      <c r="PG23" s="31"/>
      <c r="PH23" s="1933"/>
      <c r="PI23" s="22"/>
      <c r="PJ23" s="31"/>
      <c r="PK23" s="76"/>
      <c r="PL23" s="78">
        <f t="shared" si="63"/>
        <v>0</v>
      </c>
      <c r="PN23" s="31"/>
      <c r="PO23" s="1933"/>
      <c r="PP23" s="22"/>
      <c r="PQ23" s="31"/>
      <c r="PR23" s="76"/>
      <c r="PS23" s="78">
        <f t="shared" si="64"/>
        <v>0</v>
      </c>
      <c r="PU23" s="31"/>
      <c r="PV23" s="1933"/>
      <c r="PW23" s="22"/>
      <c r="PX23" s="31"/>
      <c r="PY23" s="77"/>
      <c r="PZ23" s="78">
        <f t="shared" si="65"/>
        <v>32916</v>
      </c>
      <c r="QB23" s="1933"/>
      <c r="QC23" s="1933"/>
      <c r="QD23" s="22"/>
      <c r="QE23" s="31"/>
      <c r="QF23" s="76"/>
      <c r="QG23" s="78">
        <f t="shared" si="66"/>
        <v>0</v>
      </c>
      <c r="QI23" s="404"/>
      <c r="QJ23" s="1933"/>
      <c r="QK23" s="22"/>
      <c r="QL23" s="31"/>
      <c r="QM23" s="76"/>
      <c r="QN23" s="78">
        <f t="shared" si="67"/>
        <v>0</v>
      </c>
      <c r="QP23" s="404"/>
      <c r="QQ23" s="1933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2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32"/>
      <c r="RT23" s="139"/>
      <c r="RU23" s="49"/>
      <c r="RV23" s="139"/>
      <c r="RW23" s="131">
        <f t="shared" si="72"/>
        <v>11123</v>
      </c>
      <c r="RY23" s="1933"/>
      <c r="RZ23" s="1933"/>
      <c r="SA23" s="22"/>
      <c r="SB23" s="31"/>
      <c r="SC23" s="76"/>
      <c r="SD23" s="78">
        <f t="shared" si="195"/>
        <v>23250</v>
      </c>
      <c r="SF23" s="1933"/>
      <c r="SG23" s="1933"/>
      <c r="SH23" s="777"/>
      <c r="SI23" s="31"/>
      <c r="SJ23" s="76"/>
      <c r="SK23" s="78">
        <f t="shared" si="196"/>
        <v>0</v>
      </c>
      <c r="SM23" s="404"/>
      <c r="SN23" s="1933"/>
      <c r="SO23" s="22"/>
      <c r="SP23" s="31"/>
      <c r="SQ23" s="76"/>
      <c r="SR23" s="78">
        <f t="shared" si="73"/>
        <v>0</v>
      </c>
      <c r="ST23" s="31"/>
      <c r="SU23" s="1933"/>
      <c r="SV23" s="22"/>
      <c r="SW23" s="31"/>
      <c r="SX23" s="76"/>
      <c r="SY23" s="78">
        <f t="shared" si="74"/>
        <v>0</v>
      </c>
      <c r="TA23" s="424"/>
      <c r="TB23" s="1931"/>
      <c r="TC23" s="104"/>
      <c r="TD23" s="49"/>
      <c r="TE23" s="139"/>
      <c r="TF23" s="78">
        <f t="shared" si="75"/>
        <v>0</v>
      </c>
      <c r="TH23" s="1933"/>
      <c r="TI23" s="1933"/>
      <c r="TJ23" s="22"/>
      <c r="TK23" s="31"/>
      <c r="TL23" s="76"/>
      <c r="TM23" s="131">
        <f>TM22+TJ23-TL23</f>
        <v>20668.5</v>
      </c>
      <c r="TO23" s="1933"/>
      <c r="TP23" s="1933"/>
      <c r="TQ23" s="777"/>
      <c r="TR23" s="31"/>
      <c r="TS23" s="76"/>
      <c r="TT23" s="131">
        <f>TT22+TQ23-TS23</f>
        <v>0</v>
      </c>
      <c r="TV23" s="404"/>
      <c r="TW23" s="1933"/>
      <c r="TX23" s="777"/>
      <c r="TY23" s="31"/>
      <c r="TZ23" s="76"/>
      <c r="UA23" s="131">
        <f>UA22+TX23-TZ23</f>
        <v>0</v>
      </c>
      <c r="UC23" s="404"/>
      <c r="UD23" s="1933"/>
      <c r="UE23" s="22"/>
      <c r="UF23" s="31"/>
      <c r="UG23" s="76"/>
      <c r="UH23" s="78">
        <f t="shared" si="79"/>
        <v>0</v>
      </c>
      <c r="UJ23" s="404"/>
      <c r="UK23" s="1933"/>
      <c r="UL23" s="22"/>
      <c r="UM23" s="31"/>
      <c r="UN23" s="76"/>
      <c r="UO23" s="78">
        <f t="shared" si="80"/>
        <v>0</v>
      </c>
      <c r="UQ23" s="404"/>
      <c r="UR23" s="1933"/>
      <c r="US23" s="22"/>
      <c r="UT23" s="31"/>
      <c r="UU23" s="76"/>
      <c r="UV23" s="78">
        <f t="shared" si="81"/>
        <v>0</v>
      </c>
      <c r="UX23" s="404"/>
      <c r="UY23" s="1933"/>
      <c r="UZ23" s="22"/>
      <c r="VA23" s="31"/>
      <c r="VB23" s="76"/>
      <c r="VC23" s="78">
        <f t="shared" si="82"/>
        <v>201</v>
      </c>
      <c r="VE23" s="31"/>
      <c r="VF23" s="1933"/>
      <c r="VG23" s="22"/>
      <c r="VH23" s="31"/>
      <c r="VI23" s="76"/>
      <c r="VJ23" s="78">
        <f t="shared" si="83"/>
        <v>47775</v>
      </c>
      <c r="VL23" s="1933"/>
      <c r="VM23" s="1933"/>
      <c r="VN23" s="22"/>
      <c r="VO23" s="31"/>
      <c r="VP23" s="76"/>
      <c r="VQ23" s="78">
        <f t="shared" si="84"/>
        <v>0</v>
      </c>
      <c r="VS23" s="1933"/>
      <c r="VT23" s="1933"/>
      <c r="VU23" s="22"/>
      <c r="VV23" s="31"/>
      <c r="VW23" s="76"/>
      <c r="VX23" s="78">
        <f t="shared" si="85"/>
        <v>0</v>
      </c>
      <c r="VZ23" s="404"/>
      <c r="WA23" s="1933"/>
      <c r="WB23" s="22"/>
      <c r="WC23" s="31"/>
      <c r="WD23" s="76"/>
      <c r="WE23" s="78">
        <f t="shared" si="86"/>
        <v>274.5</v>
      </c>
      <c r="WG23" s="1933"/>
      <c r="WH23" s="1933"/>
      <c r="WI23" s="22"/>
      <c r="WJ23" s="31"/>
      <c r="WK23" s="76"/>
      <c r="WL23" s="78">
        <f t="shared" si="87"/>
        <v>0</v>
      </c>
      <c r="WN23" s="49"/>
      <c r="WO23" s="1931"/>
      <c r="WP23" s="104"/>
      <c r="WQ23" s="49"/>
      <c r="WR23" s="139"/>
      <c r="WS23" s="78">
        <f t="shared" si="88"/>
        <v>0</v>
      </c>
      <c r="WU23" s="31"/>
      <c r="WV23" s="1933"/>
      <c r="WW23" s="22"/>
      <c r="WX23" s="31"/>
      <c r="WY23" s="76"/>
      <c r="WZ23" s="78">
        <f t="shared" si="89"/>
        <v>0</v>
      </c>
      <c r="XB23" s="49"/>
      <c r="XC23" s="1931"/>
      <c r="XD23" s="104"/>
      <c r="XE23" s="49"/>
      <c r="XF23" s="139"/>
      <c r="XG23" s="131">
        <f t="shared" si="90"/>
        <v>0</v>
      </c>
      <c r="XH23" s="243"/>
      <c r="XI23" s="31"/>
      <c r="XJ23" s="1933"/>
      <c r="XK23" s="22"/>
      <c r="XL23" s="31"/>
      <c r="XM23" s="76"/>
      <c r="XN23" s="78">
        <f t="shared" si="91"/>
        <v>0</v>
      </c>
      <c r="XP23" s="404"/>
      <c r="XQ23" s="1933"/>
      <c r="XR23" s="22"/>
      <c r="XS23" s="31"/>
      <c r="XT23" s="76"/>
      <c r="XU23" s="78">
        <f t="shared" si="92"/>
        <v>0</v>
      </c>
      <c r="XW23" s="31"/>
      <c r="XX23" s="1933"/>
      <c r="XY23" s="22"/>
      <c r="XZ23" s="31"/>
      <c r="YA23" s="76"/>
      <c r="YB23" s="131">
        <f t="shared" si="93"/>
        <v>0</v>
      </c>
      <c r="YD23" s="31"/>
      <c r="YE23" s="1933"/>
      <c r="YF23" s="22"/>
      <c r="YG23" s="31"/>
      <c r="YH23" s="76"/>
      <c r="YI23" s="131">
        <f t="shared" si="94"/>
        <v>0</v>
      </c>
      <c r="YK23" s="31"/>
      <c r="YL23" s="1933"/>
      <c r="YM23" s="22"/>
      <c r="YN23" s="31"/>
      <c r="YO23" s="76"/>
      <c r="YP23" s="131">
        <f t="shared" si="95"/>
        <v>0</v>
      </c>
      <c r="YR23" s="31"/>
      <c r="YS23" s="1933"/>
      <c r="YT23" s="22"/>
      <c r="YU23" s="31"/>
      <c r="YV23" s="76"/>
      <c r="YW23" s="131">
        <f t="shared" si="96"/>
        <v>0</v>
      </c>
      <c r="YY23" s="31"/>
      <c r="YZ23" s="1933"/>
      <c r="ZA23" s="22"/>
      <c r="ZB23" s="31"/>
      <c r="ZC23" s="76"/>
      <c r="ZD23" s="131">
        <f t="shared" si="97"/>
        <v>0</v>
      </c>
      <c r="ZF23" s="49"/>
      <c r="ZG23" s="1931"/>
      <c r="ZH23" s="104"/>
      <c r="ZI23" s="49"/>
      <c r="ZJ23" s="139"/>
      <c r="ZK23" s="78">
        <f t="shared" si="98"/>
        <v>0</v>
      </c>
      <c r="ZM23" s="31"/>
      <c r="ZN23" s="1933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3"/>
      <c r="AAP23" s="1933"/>
      <c r="AAQ23" s="22"/>
      <c r="AAR23" s="31"/>
      <c r="AAS23" s="76"/>
      <c r="AAT23" s="78">
        <f t="shared" si="103"/>
        <v>0</v>
      </c>
      <c r="AAV23" s="404"/>
      <c r="AAW23" s="1933"/>
      <c r="AAX23" s="22"/>
      <c r="AAY23" s="31"/>
      <c r="AAZ23" s="76"/>
      <c r="ABA23" s="78">
        <f t="shared" si="104"/>
        <v>0</v>
      </c>
      <c r="ABC23" s="404"/>
      <c r="ABD23" s="1933"/>
      <c r="ABE23" s="22"/>
      <c r="ABF23" s="321"/>
      <c r="ABG23" s="76"/>
      <c r="ABH23" s="78">
        <f t="shared" si="105"/>
        <v>0</v>
      </c>
      <c r="ABJ23" s="31"/>
      <c r="ABK23" s="1933"/>
      <c r="ABL23" s="22"/>
      <c r="ABM23" s="31"/>
      <c r="ABN23" s="76"/>
      <c r="ABO23" s="78">
        <f t="shared" si="106"/>
        <v>0</v>
      </c>
      <c r="ABQ23" s="1933"/>
      <c r="ABR23" s="1933"/>
      <c r="ABS23" s="22"/>
      <c r="ABT23" s="31"/>
      <c r="ABU23" s="76"/>
      <c r="ABV23" s="78">
        <f t="shared" si="107"/>
        <v>0</v>
      </c>
      <c r="ABX23" s="31"/>
      <c r="ABY23" s="1933"/>
      <c r="ABZ23" s="22"/>
      <c r="ACA23" s="31"/>
      <c r="ACB23" s="76"/>
      <c r="ACC23" s="78">
        <f t="shared" si="108"/>
        <v>0</v>
      </c>
      <c r="ACE23" s="321"/>
      <c r="ACF23" s="1933"/>
      <c r="ACG23" s="22"/>
      <c r="ACH23" s="404"/>
      <c r="ACI23" s="76"/>
      <c r="ACJ23" s="78">
        <f t="shared" si="109"/>
        <v>0</v>
      </c>
      <c r="ACL23" s="321"/>
      <c r="ACM23" s="1933"/>
      <c r="ACN23" s="22"/>
      <c r="ACO23" s="321"/>
      <c r="ACP23" s="76"/>
      <c r="ACQ23" s="78">
        <f t="shared" si="110"/>
        <v>0</v>
      </c>
      <c r="ACS23" s="31"/>
      <c r="ACT23" s="1933"/>
      <c r="ACU23" s="22"/>
      <c r="ACV23" s="31"/>
      <c r="ACW23" s="76"/>
      <c r="ACX23" s="78">
        <f t="shared" si="1"/>
        <v>0</v>
      </c>
      <c r="ACZ23" s="404"/>
      <c r="ADA23" s="1933"/>
      <c r="ADB23" s="22"/>
      <c r="ADC23" s="404"/>
      <c r="ADD23" s="76"/>
      <c r="ADE23" s="78">
        <f t="shared" si="111"/>
        <v>0</v>
      </c>
      <c r="ADG23" s="424"/>
      <c r="ADH23" s="1931"/>
      <c r="ADI23" s="104"/>
      <c r="ADJ23" s="320"/>
      <c r="ADK23" s="139"/>
      <c r="ADL23" s="78">
        <f t="shared" si="112"/>
        <v>0</v>
      </c>
      <c r="ADN23" s="1933"/>
      <c r="ADO23" s="1933"/>
      <c r="ADP23" s="22"/>
      <c r="ADQ23" s="31"/>
      <c r="ADR23" s="76"/>
      <c r="ADS23" s="131">
        <f t="shared" si="113"/>
        <v>0</v>
      </c>
      <c r="ADU23" s="321"/>
      <c r="ADV23" s="1933"/>
      <c r="ADW23" s="22"/>
      <c r="ADX23" s="404"/>
      <c r="ADY23" s="76"/>
      <c r="ADZ23" s="131">
        <f t="shared" si="114"/>
        <v>0</v>
      </c>
      <c r="AEB23" s="404"/>
      <c r="AEC23" s="1934"/>
      <c r="AED23" s="699"/>
      <c r="AEE23" s="31"/>
      <c r="AEF23" s="1336"/>
      <c r="AEG23" s="131">
        <f t="shared" si="115"/>
        <v>0</v>
      </c>
      <c r="AEI23" s="404"/>
      <c r="AEJ23" s="1934"/>
      <c r="AEK23" s="349"/>
      <c r="AEL23" s="31"/>
      <c r="AEM23" s="1336"/>
      <c r="AEN23" s="131">
        <f t="shared" si="116"/>
        <v>3380</v>
      </c>
      <c r="AEP23" s="404"/>
      <c r="AEQ23" s="1934"/>
      <c r="AER23" s="349"/>
      <c r="AES23" s="404"/>
      <c r="AET23" s="1336"/>
      <c r="AEU23" s="131">
        <f t="shared" si="117"/>
        <v>0</v>
      </c>
      <c r="AEW23" s="31"/>
      <c r="AEX23" s="1933"/>
      <c r="AEY23" s="22"/>
      <c r="AEZ23" s="31"/>
      <c r="AFA23" s="76"/>
      <c r="AFB23" s="78">
        <f t="shared" si="118"/>
        <v>0</v>
      </c>
      <c r="AFD23" s="1933"/>
      <c r="AFE23" s="1933"/>
      <c r="AFF23" s="22"/>
      <c r="AFG23" s="31"/>
      <c r="AFH23" s="76"/>
      <c r="AFI23" s="78">
        <f t="shared" si="119"/>
        <v>6523</v>
      </c>
      <c r="AFK23" s="404"/>
      <c r="AFL23" s="1933"/>
      <c r="AFM23" s="22"/>
      <c r="AFN23" s="31"/>
      <c r="AFO23" s="76"/>
      <c r="AFP23" s="78">
        <f t="shared" si="120"/>
        <v>0</v>
      </c>
      <c r="AFR23" s="404"/>
      <c r="AFS23" s="1933"/>
      <c r="AFT23" s="22"/>
      <c r="AFU23" s="31"/>
      <c r="AFV23" s="76"/>
      <c r="AFW23" s="131">
        <f t="shared" si="121"/>
        <v>0</v>
      </c>
      <c r="AFY23" s="31"/>
      <c r="AFZ23" s="1933"/>
      <c r="AGA23" s="22"/>
      <c r="AGB23" s="31"/>
      <c r="AGC23" s="76"/>
      <c r="AGD23" s="131">
        <f t="shared" si="122"/>
        <v>0</v>
      </c>
      <c r="AGF23" s="1933"/>
      <c r="AGG23" s="1933"/>
      <c r="AGH23" s="22"/>
      <c r="AGI23" s="31"/>
      <c r="AGJ23" s="76"/>
      <c r="AGK23" s="131">
        <f t="shared" si="123"/>
        <v>0</v>
      </c>
      <c r="AGM23" s="31"/>
      <c r="AGN23" s="1933"/>
      <c r="AGO23" s="777"/>
      <c r="AGP23" s="31"/>
      <c r="AGQ23" s="76"/>
      <c r="AGR23" s="131">
        <f t="shared" si="124"/>
        <v>0</v>
      </c>
      <c r="AGT23" s="31"/>
      <c r="AGU23" s="1933"/>
      <c r="AGV23" s="777"/>
      <c r="AGW23" s="31"/>
      <c r="AGX23" s="76"/>
      <c r="AGY23" s="131">
        <f t="shared" si="125"/>
        <v>0</v>
      </c>
      <c r="AHA23" s="31"/>
      <c r="AHB23" s="1933"/>
      <c r="AHC23" s="777"/>
      <c r="AHD23" s="31"/>
      <c r="AHE23" s="76"/>
      <c r="AHF23" s="131">
        <f t="shared" si="126"/>
        <v>0</v>
      </c>
      <c r="AHH23" s="1933"/>
      <c r="AHI23" s="1933"/>
      <c r="AHJ23" s="22"/>
      <c r="AHK23" s="31"/>
      <c r="AHL23" s="76"/>
      <c r="AHM23" s="78">
        <f t="shared" si="127"/>
        <v>37741</v>
      </c>
      <c r="AHO23" s="1933"/>
      <c r="AHP23" s="1933"/>
      <c r="AHQ23" s="22"/>
      <c r="AHR23" s="31"/>
      <c r="AHS23" s="76"/>
      <c r="AHT23" s="78">
        <f t="shared" si="128"/>
        <v>0</v>
      </c>
      <c r="AHV23" s="1933"/>
      <c r="AHW23" s="1933"/>
      <c r="AHX23" s="22"/>
      <c r="AHY23" s="31"/>
      <c r="AHZ23" s="76"/>
      <c r="AIA23" s="78">
        <f t="shared" si="129"/>
        <v>0</v>
      </c>
      <c r="AIC23" s="424"/>
      <c r="AID23" s="1931"/>
      <c r="AIE23" s="104"/>
      <c r="AIF23" s="49"/>
      <c r="AIG23" s="139"/>
      <c r="AIH23" s="78">
        <f t="shared" si="130"/>
        <v>0</v>
      </c>
      <c r="AIJ23" s="321"/>
      <c r="AIK23" s="1933"/>
      <c r="AIL23" s="22"/>
      <c r="AIM23" s="49"/>
      <c r="AIN23" s="76"/>
      <c r="AIO23" s="78">
        <f t="shared" si="131"/>
        <v>0</v>
      </c>
      <c r="AIQ23" s="404"/>
      <c r="AIR23" s="1933"/>
      <c r="AIS23" s="22"/>
      <c r="AIT23" s="31"/>
      <c r="AIU23" s="76"/>
      <c r="AIV23" s="78">
        <f t="shared" si="132"/>
        <v>0</v>
      </c>
      <c r="AIX23" s="31"/>
      <c r="AIY23" s="1933"/>
      <c r="AIZ23" s="104"/>
      <c r="AJA23" s="31"/>
      <c r="AJB23" s="139"/>
      <c r="AJC23" s="78">
        <f t="shared" si="133"/>
        <v>0</v>
      </c>
      <c r="AJE23" s="49"/>
      <c r="AJF23" s="1931"/>
      <c r="AJG23" s="104"/>
      <c r="AJH23" s="49"/>
      <c r="AJI23" s="139"/>
      <c r="AJJ23" s="131">
        <f t="shared" si="134"/>
        <v>0</v>
      </c>
      <c r="AJL23" s="31"/>
      <c r="AJM23" s="1933"/>
      <c r="AJN23" s="22"/>
      <c r="AJO23" s="49"/>
      <c r="AJP23" s="76"/>
      <c r="AJQ23" s="131">
        <f t="shared" si="135"/>
        <v>0</v>
      </c>
      <c r="AJS23" s="49"/>
      <c r="AJT23" s="1931"/>
      <c r="AJU23" s="104"/>
      <c r="AJV23" s="49"/>
      <c r="AJW23" s="139"/>
      <c r="AJX23" s="131">
        <f t="shared" si="136"/>
        <v>0</v>
      </c>
      <c r="AJY23" s="243"/>
      <c r="AJZ23" s="1933"/>
      <c r="AKA23" s="1933"/>
      <c r="AKB23" s="22"/>
      <c r="AKC23" s="31"/>
      <c r="AKD23" s="76"/>
      <c r="AKE23" s="131">
        <f t="shared" si="137"/>
        <v>0</v>
      </c>
      <c r="AKG23" s="31"/>
      <c r="AKH23" s="1933"/>
      <c r="AKI23" s="22"/>
      <c r="AKJ23" s="31"/>
      <c r="AKK23" s="76"/>
      <c r="AKL23" s="131">
        <f t="shared" si="138"/>
        <v>0</v>
      </c>
      <c r="AKN23" s="31"/>
      <c r="AKO23" s="1933"/>
      <c r="AKP23" s="777"/>
      <c r="AKQ23" s="31"/>
      <c r="AKR23" s="1233"/>
      <c r="AKS23" s="131">
        <f t="shared" si="139"/>
        <v>0</v>
      </c>
      <c r="AKU23" s="49"/>
      <c r="AKV23" s="1931"/>
      <c r="AKW23" s="104"/>
      <c r="AKX23" s="49"/>
      <c r="AKY23" s="139"/>
      <c r="AKZ23" s="78">
        <f t="shared" si="2"/>
        <v>0</v>
      </c>
      <c r="ALB23" s="31"/>
      <c r="ALC23" s="1933"/>
      <c r="ALD23" s="22"/>
      <c r="ALE23" s="31"/>
      <c r="ALF23" s="76"/>
      <c r="ALG23" s="78">
        <f t="shared" si="140"/>
        <v>0</v>
      </c>
      <c r="ALI23" s="1933"/>
      <c r="ALJ23" s="1933"/>
      <c r="ALK23" s="22"/>
      <c r="ALL23" s="31"/>
      <c r="ALM23" s="76"/>
      <c r="ALN23" s="78">
        <f t="shared" si="141"/>
        <v>0</v>
      </c>
      <c r="ALP23" s="1933"/>
      <c r="ALQ23" s="1933"/>
      <c r="ALR23" s="22"/>
      <c r="ALS23" s="31"/>
      <c r="ALT23" s="76"/>
      <c r="ALU23" s="78">
        <f t="shared" si="142"/>
        <v>0</v>
      </c>
      <c r="ALW23" s="1933"/>
      <c r="ALX23" s="1933"/>
      <c r="ALY23" s="22"/>
      <c r="ALZ23" s="31"/>
      <c r="AMA23" s="76"/>
      <c r="AMB23" s="78">
        <f t="shared" si="143"/>
        <v>0</v>
      </c>
      <c r="AMD23" s="404"/>
      <c r="AME23" s="1933"/>
      <c r="AMF23" s="22"/>
      <c r="AMG23" s="404"/>
      <c r="AMH23" s="76"/>
      <c r="AMI23" s="78">
        <f t="shared" si="144"/>
        <v>0</v>
      </c>
      <c r="AMK23" s="31"/>
      <c r="AML23" s="1933"/>
      <c r="AMM23" s="22"/>
      <c r="AMN23" s="31"/>
      <c r="AMO23" s="76"/>
      <c r="AMP23" s="78">
        <f t="shared" si="145"/>
        <v>0</v>
      </c>
      <c r="AMR23" s="31"/>
      <c r="AMS23" s="1325"/>
      <c r="AMT23" s="139"/>
      <c r="AMU23" s="31"/>
      <c r="AMV23" s="76"/>
      <c r="AMW23" s="131">
        <f t="shared" si="3"/>
        <v>0</v>
      </c>
      <c r="AMY23" s="404"/>
      <c r="AMZ23" s="1933"/>
      <c r="ANA23" s="22"/>
      <c r="ANB23" s="321"/>
      <c r="ANC23" s="76"/>
      <c r="AND23" s="78">
        <f t="shared" si="146"/>
        <v>0</v>
      </c>
      <c r="ANF23" s="321"/>
      <c r="ANG23" s="1933"/>
      <c r="ANH23" s="22"/>
      <c r="ANI23" s="404"/>
      <c r="ANJ23" s="76"/>
      <c r="ANK23" s="78">
        <f t="shared" si="147"/>
        <v>0</v>
      </c>
      <c r="ANM23" s="31"/>
      <c r="ANN23" s="1933"/>
      <c r="ANO23" s="22"/>
      <c r="ANP23" s="31"/>
      <c r="ANQ23" s="76"/>
      <c r="ANR23" s="78">
        <f t="shared" si="148"/>
        <v>0</v>
      </c>
      <c r="ANT23" s="1933"/>
      <c r="ANU23" s="1933"/>
      <c r="ANV23" s="22"/>
      <c r="ANW23" s="31"/>
      <c r="ANX23" s="76"/>
      <c r="ANY23" s="78">
        <f t="shared" si="149"/>
        <v>0</v>
      </c>
      <c r="AOA23" s="49"/>
      <c r="AOB23" s="1931"/>
      <c r="AOC23" s="104"/>
      <c r="AOD23" s="49"/>
      <c r="AOE23" s="139"/>
      <c r="AOF23" s="78">
        <f t="shared" si="150"/>
        <v>0</v>
      </c>
      <c r="AOH23" s="321"/>
      <c r="AOI23" s="1933"/>
      <c r="AOJ23" s="22"/>
      <c r="AOK23" s="404"/>
      <c r="AOL23" s="76"/>
      <c r="AOM23" s="78">
        <f t="shared" si="151"/>
        <v>0</v>
      </c>
      <c r="AOO23" s="1933"/>
      <c r="AOP23" s="1933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3"/>
      <c r="AOX23" s="22"/>
      <c r="AOY23" s="31"/>
      <c r="AOZ23" s="76"/>
      <c r="APA23" s="78">
        <f t="shared" si="152"/>
        <v>0</v>
      </c>
      <c r="APC23" s="321"/>
      <c r="APD23" s="1933"/>
      <c r="APE23" s="22"/>
      <c r="APF23" s="31"/>
      <c r="APG23" s="76"/>
      <c r="APH23" s="78">
        <f t="shared" si="153"/>
        <v>0</v>
      </c>
      <c r="APJ23" s="321"/>
      <c r="APK23" s="1933"/>
      <c r="APL23" s="22"/>
      <c r="APM23" s="31"/>
      <c r="APN23" s="76"/>
      <c r="APO23" s="78">
        <f t="shared" si="154"/>
        <v>0</v>
      </c>
      <c r="APQ23" s="1933"/>
      <c r="APR23" s="1933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3"/>
      <c r="AQG23" s="773"/>
      <c r="AQJ23" s="131">
        <f t="shared" si="5"/>
        <v>7383.5</v>
      </c>
      <c r="AQL23" s="1933"/>
      <c r="AQN23" s="773"/>
      <c r="AQQ23" s="131">
        <f t="shared" si="6"/>
        <v>0</v>
      </c>
      <c r="AQS23" s="1933"/>
      <c r="AQU23" s="773"/>
      <c r="AQX23" s="131">
        <f t="shared" si="156"/>
        <v>4518.5</v>
      </c>
      <c r="AQZ23" s="321"/>
      <c r="ARA23" s="1933"/>
      <c r="ARB23" s="22"/>
      <c r="ARC23" s="321"/>
      <c r="ARD23" s="76"/>
      <c r="ARE23" s="78">
        <f t="shared" si="157"/>
        <v>0</v>
      </c>
      <c r="ARG23" s="31"/>
      <c r="ARH23" s="1933"/>
      <c r="ARI23" s="22"/>
      <c r="ARJ23" s="31"/>
      <c r="ARK23" s="76"/>
      <c r="ARL23" s="78">
        <f t="shared" si="158"/>
        <v>0</v>
      </c>
      <c r="ARN23" s="404"/>
      <c r="ARO23" s="1933"/>
      <c r="ARP23" s="22"/>
      <c r="ARQ23" s="404"/>
      <c r="ARR23" s="76"/>
      <c r="ARS23" s="78">
        <f t="shared" si="159"/>
        <v>0</v>
      </c>
      <c r="ARU23" s="404"/>
      <c r="ARV23" s="1933"/>
      <c r="ARW23" s="22"/>
      <c r="ARX23" s="321"/>
      <c r="ARY23" s="76"/>
      <c r="ARZ23" s="78">
        <f t="shared" si="7"/>
        <v>0</v>
      </c>
      <c r="ASB23" s="404"/>
      <c r="ASC23" s="1933"/>
      <c r="ASD23" s="22"/>
      <c r="ASE23" s="31"/>
      <c r="ASF23" s="76"/>
      <c r="ASG23" s="78">
        <f t="shared" si="160"/>
        <v>0</v>
      </c>
      <c r="ASI23" s="404"/>
      <c r="ASJ23" s="1933"/>
      <c r="ASK23" s="773"/>
      <c r="ASL23" s="31"/>
      <c r="ASM23" s="76"/>
      <c r="ASN23" s="131">
        <f t="shared" si="161"/>
        <v>0</v>
      </c>
      <c r="ASP23" s="49"/>
      <c r="ASQ23" s="1931"/>
      <c r="ASR23" s="104"/>
      <c r="ASS23" s="31"/>
      <c r="AST23" s="76"/>
      <c r="ASU23" s="131">
        <f t="shared" si="162"/>
        <v>0</v>
      </c>
      <c r="ASW23" s="31"/>
      <c r="ASX23" s="1933"/>
      <c r="ASY23" s="773"/>
      <c r="ASZ23" s="31"/>
      <c r="ATA23" s="76"/>
      <c r="ATB23" s="131">
        <f t="shared" si="163"/>
        <v>0</v>
      </c>
      <c r="ATD23" s="1933"/>
      <c r="ATE23" s="1933"/>
      <c r="ATF23" s="22"/>
      <c r="ATG23" s="31"/>
      <c r="ATH23" s="76"/>
      <c r="ATI23" s="78">
        <f t="shared" si="164"/>
        <v>0</v>
      </c>
      <c r="ATK23" s="321"/>
      <c r="ATL23" s="1933"/>
      <c r="ATM23" s="22"/>
      <c r="ATN23" s="31"/>
      <c r="ATO23" s="76"/>
      <c r="ATP23" s="78">
        <f t="shared" si="165"/>
        <v>0</v>
      </c>
      <c r="ATR23" s="321"/>
      <c r="ATS23" s="1933"/>
      <c r="ATT23" s="22"/>
      <c r="ATU23" s="31"/>
      <c r="ATV23" s="76"/>
      <c r="ATW23" s="78">
        <f t="shared" si="166"/>
        <v>0</v>
      </c>
      <c r="ATY23" s="321"/>
      <c r="ATZ23" s="1933"/>
      <c r="AUA23" s="22"/>
      <c r="AUB23" s="31"/>
      <c r="AUC23" s="76"/>
      <c r="AUD23" s="78">
        <f t="shared" si="167"/>
        <v>0</v>
      </c>
      <c r="AUF23" s="321"/>
      <c r="AUG23" s="1933"/>
      <c r="AUH23" s="22"/>
      <c r="AUI23" s="31"/>
      <c r="AUJ23" s="76"/>
      <c r="AUK23" s="78">
        <f t="shared" si="168"/>
        <v>0</v>
      </c>
      <c r="AUM23" s="31"/>
      <c r="AUN23" s="1325"/>
      <c r="AUO23" s="139"/>
      <c r="AUP23" s="31"/>
      <c r="AUQ23" s="139"/>
      <c r="AUR23" s="131">
        <f t="shared" si="169"/>
        <v>0</v>
      </c>
      <c r="AUT23" s="31"/>
      <c r="AUU23" s="1934"/>
      <c r="AUV23" s="76"/>
      <c r="AUW23" s="49"/>
      <c r="AUX23" s="76"/>
      <c r="AUY23" s="131">
        <f t="shared" si="170"/>
        <v>0</v>
      </c>
      <c r="AVA23" s="31"/>
      <c r="AVB23" s="1933"/>
      <c r="AVC23" s="22"/>
      <c r="AVD23" s="49"/>
      <c r="AVE23" s="76"/>
      <c r="AVF23" s="131">
        <f t="shared" si="171"/>
        <v>0</v>
      </c>
      <c r="AVH23" s="404"/>
      <c r="AVI23" s="1933"/>
      <c r="AVJ23" s="22"/>
      <c r="AVK23" s="49"/>
      <c r="AVL23" s="76"/>
      <c r="AVM23" s="131">
        <f t="shared" si="172"/>
        <v>2512.5</v>
      </c>
      <c r="AVO23" s="320"/>
      <c r="AVP23" s="1932"/>
      <c r="AVQ23" s="349"/>
      <c r="AVR23" s="49"/>
      <c r="AVS23" s="349"/>
      <c r="AVT23" s="131">
        <f t="shared" si="173"/>
        <v>0</v>
      </c>
      <c r="AVV23" s="404"/>
      <c r="AVW23" s="1933"/>
      <c r="AVX23" s="1348"/>
      <c r="AVY23" s="31"/>
      <c r="AVZ23" s="1264"/>
      <c r="AWA23" s="78">
        <f t="shared" si="191"/>
        <v>0</v>
      </c>
      <c r="AWC23" s="1933"/>
      <c r="AWD23" s="1933"/>
      <c r="AWE23" s="1348"/>
      <c r="AWF23" s="31"/>
      <c r="AWG23" s="1264"/>
      <c r="AWH23" s="78">
        <f t="shared" si="192"/>
        <v>0</v>
      </c>
      <c r="AWJ23" s="1933"/>
      <c r="AWK23" s="1933"/>
      <c r="AWL23" s="22"/>
      <c r="AWM23" s="31"/>
      <c r="AWN23" s="76"/>
      <c r="AWO23" s="78">
        <f t="shared" si="193"/>
        <v>0</v>
      </c>
      <c r="AWQ23" s="320"/>
      <c r="AWR23" s="1931"/>
      <c r="AWS23" s="104"/>
      <c r="AWT23" s="49"/>
      <c r="AWU23" s="139"/>
      <c r="AWV23" s="131">
        <f t="shared" si="194"/>
        <v>0</v>
      </c>
      <c r="AWW23" s="243"/>
      <c r="AWX23" s="424"/>
      <c r="AWY23" s="1931"/>
      <c r="AWZ23" s="104"/>
      <c r="AXA23" s="49"/>
      <c r="AXB23" s="139"/>
      <c r="AXC23" s="78">
        <f t="shared" si="174"/>
        <v>30000</v>
      </c>
      <c r="AXE23" s="31"/>
      <c r="AXF23" s="1933"/>
      <c r="AXG23" s="22"/>
      <c r="AXH23" s="31"/>
      <c r="AXI23" s="76"/>
      <c r="AXJ23" s="78">
        <f t="shared" si="175"/>
        <v>0</v>
      </c>
      <c r="AXL23" s="31"/>
      <c r="AXM23" s="1933"/>
      <c r="AXN23" s="22"/>
      <c r="AXO23" s="31"/>
      <c r="AXP23" s="76"/>
      <c r="AXQ23" s="78">
        <f t="shared" si="176"/>
        <v>0</v>
      </c>
      <c r="AXS23" s="31"/>
      <c r="AXT23" s="1933"/>
      <c r="AXU23" s="22"/>
      <c r="AXV23" s="31"/>
      <c r="AXW23" s="76"/>
      <c r="AXX23" s="78">
        <f t="shared" si="177"/>
        <v>0</v>
      </c>
      <c r="AXZ23" s="31"/>
      <c r="AYA23" s="1933"/>
      <c r="AYB23" s="22"/>
      <c r="AYC23" s="31"/>
      <c r="AYD23" s="76"/>
      <c r="AYE23" s="78">
        <f t="shared" si="178"/>
        <v>0</v>
      </c>
      <c r="AYG23" s="404"/>
      <c r="AYH23" s="1933"/>
      <c r="AYI23" s="22"/>
      <c r="AYJ23" s="31"/>
      <c r="AYK23" s="76"/>
      <c r="AYL23" s="78">
        <f t="shared" si="179"/>
        <v>0</v>
      </c>
      <c r="AYN23" s="404"/>
      <c r="AYO23" s="1933"/>
      <c r="AYP23" s="22"/>
      <c r="AYQ23" s="31"/>
      <c r="AYR23" s="76"/>
      <c r="AYS23" s="78">
        <f t="shared" si="180"/>
        <v>0</v>
      </c>
      <c r="AYU23" s="404"/>
      <c r="AYV23" s="1933"/>
      <c r="AYW23" s="22"/>
      <c r="AYX23" s="404"/>
      <c r="AYY23" s="76"/>
      <c r="AYZ23" s="78">
        <f t="shared" si="181"/>
        <v>0</v>
      </c>
      <c r="AZB23" s="31"/>
      <c r="AZC23" s="1933"/>
      <c r="AZD23" s="22"/>
      <c r="AZE23" s="31"/>
      <c r="AZF23" s="76"/>
      <c r="AZG23" s="78">
        <f t="shared" si="182"/>
        <v>0</v>
      </c>
      <c r="AZI23" s="424"/>
      <c r="AZJ23" s="1931"/>
      <c r="AZK23" s="104"/>
      <c r="AZL23" s="424"/>
      <c r="AZM23" s="139"/>
      <c r="AZN23" s="78">
        <f t="shared" si="183"/>
        <v>0</v>
      </c>
      <c r="AZP23" s="424"/>
      <c r="AZQ23" s="1931"/>
      <c r="AZR23" s="104"/>
      <c r="AZS23" s="424"/>
      <c r="AZT23" s="139"/>
      <c r="AZU23" s="131">
        <f t="shared" si="184"/>
        <v>0</v>
      </c>
      <c r="AZV23" s="243"/>
      <c r="AZW23" s="1933"/>
      <c r="AZX23" s="1933"/>
      <c r="AZY23" s="22"/>
      <c r="AZZ23" s="31"/>
      <c r="BAA23" s="76"/>
      <c r="BAB23" s="78">
        <f t="shared" si="185"/>
        <v>0</v>
      </c>
      <c r="BAD23" s="1933"/>
      <c r="BAE23" s="1933"/>
      <c r="BAF23" s="22"/>
      <c r="BAG23" s="31"/>
      <c r="BAH23" s="76"/>
      <c r="BAI23" s="78">
        <f t="shared" si="186"/>
        <v>0</v>
      </c>
      <c r="BAK23" s="1933"/>
      <c r="BAL23" s="1933"/>
      <c r="BAM23" s="22"/>
      <c r="BAN23" s="31"/>
      <c r="BAO23" s="76"/>
      <c r="BAP23" s="78">
        <f t="shared" si="187"/>
        <v>0</v>
      </c>
      <c r="BAR23" s="1933"/>
      <c r="BAS23" s="1933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3"/>
      <c r="C24" s="1895">
        <v>100000</v>
      </c>
      <c r="D24" s="1349" t="s">
        <v>1772</v>
      </c>
      <c r="E24" s="139"/>
      <c r="F24" s="131">
        <f t="shared" si="8"/>
        <v>1850000</v>
      </c>
      <c r="H24" s="404"/>
      <c r="I24" s="1933"/>
      <c r="J24" s="699"/>
      <c r="K24" s="31"/>
      <c r="L24" s="139"/>
      <c r="M24" s="131">
        <f t="shared" si="9"/>
        <v>20000</v>
      </c>
      <c r="O24" s="424"/>
      <c r="P24" s="1931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3"/>
      <c r="X24" s="22"/>
      <c r="Y24" s="31"/>
      <c r="Z24" s="76"/>
      <c r="AA24" s="78">
        <f t="shared" si="10"/>
        <v>1000</v>
      </c>
      <c r="AC24" s="31"/>
      <c r="AD24" s="1933"/>
      <c r="AE24" s="22"/>
      <c r="AF24" s="31"/>
      <c r="AG24" s="76"/>
      <c r="AH24" s="78">
        <f t="shared" si="11"/>
        <v>-100000</v>
      </c>
      <c r="AJ24" s="404">
        <v>42072</v>
      </c>
      <c r="AK24" s="1933" t="s">
        <v>2284</v>
      </c>
      <c r="AL24" s="22">
        <v>10000</v>
      </c>
      <c r="AM24" s="31" t="s">
        <v>2373</v>
      </c>
      <c r="AN24" s="76"/>
      <c r="AO24" s="78">
        <f t="shared" si="12"/>
        <v>90000</v>
      </c>
      <c r="AQ24" s="31"/>
      <c r="AR24" s="1933"/>
      <c r="AS24" s="22"/>
      <c r="AT24" s="31"/>
      <c r="AU24" s="76"/>
      <c r="AV24" s="78">
        <f t="shared" si="13"/>
        <v>0</v>
      </c>
      <c r="AX24" s="31"/>
      <c r="AY24" s="1933"/>
      <c r="AZ24" s="22"/>
      <c r="BA24" s="31"/>
      <c r="BB24" s="76"/>
      <c r="BC24" s="78">
        <f t="shared" si="14"/>
        <v>0</v>
      </c>
      <c r="BE24" s="31"/>
      <c r="BF24" s="1933"/>
      <c r="BG24" s="22"/>
      <c r="BH24" s="31"/>
      <c r="BI24" s="76"/>
      <c r="BJ24" s="78">
        <f t="shared" si="15"/>
        <v>0</v>
      </c>
      <c r="BL24" s="49"/>
      <c r="BM24" s="1931"/>
      <c r="BN24" s="104"/>
      <c r="BO24" s="49"/>
      <c r="BP24" s="139"/>
      <c r="BQ24" s="78">
        <f t="shared" si="16"/>
        <v>0</v>
      </c>
      <c r="BS24" s="31"/>
      <c r="BT24" s="1933"/>
      <c r="BU24" s="22"/>
      <c r="BV24" s="49"/>
      <c r="BW24" s="76"/>
      <c r="BX24" s="78">
        <f t="shared" si="17"/>
        <v>0</v>
      </c>
      <c r="BZ24" s="31"/>
      <c r="CA24" s="31"/>
      <c r="CB24" s="1933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3"/>
      <c r="CQ24" s="773"/>
      <c r="CR24" s="377"/>
      <c r="CS24" s="260"/>
      <c r="CT24" s="131">
        <f t="shared" si="20"/>
        <v>0</v>
      </c>
      <c r="CV24" s="320"/>
      <c r="CW24" s="1325"/>
      <c r="CX24" s="389"/>
      <c r="CY24" s="378"/>
      <c r="CZ24" s="389"/>
      <c r="DA24" s="131">
        <f t="shared" si="190"/>
        <v>0</v>
      </c>
      <c r="DC24" s="31"/>
      <c r="DD24" s="1933"/>
      <c r="DE24" s="22"/>
      <c r="DF24" s="31"/>
      <c r="DG24" s="76"/>
      <c r="DH24" s="78">
        <f t="shared" si="21"/>
        <v>0</v>
      </c>
      <c r="DJ24" s="31"/>
      <c r="DK24" s="1933"/>
      <c r="DL24" s="1933"/>
      <c r="DM24" s="22"/>
      <c r="DN24" s="31"/>
      <c r="DO24" s="76"/>
      <c r="DP24" s="78">
        <f t="shared" si="22"/>
        <v>0</v>
      </c>
      <c r="DR24" s="404"/>
      <c r="DS24" s="1933"/>
      <c r="DT24" s="22"/>
      <c r="DU24" s="321"/>
      <c r="DV24" s="76"/>
      <c r="DW24" s="78">
        <f t="shared" si="23"/>
        <v>0</v>
      </c>
      <c r="DY24" s="1933"/>
      <c r="DZ24" s="1933"/>
      <c r="EA24" s="22"/>
      <c r="EB24" s="31"/>
      <c r="EC24" s="76"/>
      <c r="ED24" s="78">
        <f t="shared" si="24"/>
        <v>0</v>
      </c>
      <c r="EF24" s="404"/>
      <c r="EG24" s="1933"/>
      <c r="EH24" s="22"/>
      <c r="EI24" s="31"/>
      <c r="EJ24" s="76"/>
      <c r="EK24" s="78">
        <f t="shared" si="25"/>
        <v>10936</v>
      </c>
      <c r="EM24" s="1933"/>
      <c r="EN24" s="1933"/>
      <c r="EO24" s="22"/>
      <c r="EP24" s="31"/>
      <c r="EQ24" s="76"/>
      <c r="ER24" s="78">
        <f t="shared" si="26"/>
        <v>0</v>
      </c>
      <c r="ET24" s="321"/>
      <c r="EU24" s="1933"/>
      <c r="EV24" s="22"/>
      <c r="EW24" s="382"/>
      <c r="EX24" s="22"/>
      <c r="EY24" s="78">
        <f t="shared" si="27"/>
        <v>0</v>
      </c>
      <c r="FA24" s="321"/>
      <c r="FB24" s="1933"/>
      <c r="FC24" s="22"/>
      <c r="FD24" s="49"/>
      <c r="FE24" s="76"/>
      <c r="FF24" s="78">
        <f t="shared" si="28"/>
        <v>0</v>
      </c>
      <c r="FH24" s="31"/>
      <c r="FI24" s="1933"/>
      <c r="FJ24" s="22"/>
      <c r="FK24" s="31"/>
      <c r="FL24" s="76"/>
      <c r="FM24" s="78">
        <f t="shared" si="29"/>
        <v>0</v>
      </c>
      <c r="FO24" s="31"/>
      <c r="FP24" s="1933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3"/>
      <c r="GE24" s="22"/>
      <c r="GF24" s="31"/>
      <c r="GG24" s="76"/>
      <c r="GH24" s="78">
        <f t="shared" si="32"/>
        <v>0</v>
      </c>
      <c r="GJ24" s="1933"/>
      <c r="GK24" s="1933"/>
      <c r="GL24" s="22"/>
      <c r="GM24" s="31"/>
      <c r="GN24" s="76"/>
      <c r="GO24" s="78">
        <f t="shared" si="33"/>
        <v>0</v>
      </c>
      <c r="GQ24" s="1933"/>
      <c r="GR24" s="1933"/>
      <c r="GS24" s="22"/>
      <c r="GT24" s="31"/>
      <c r="GU24" s="76"/>
      <c r="GV24" s="78">
        <f t="shared" si="34"/>
        <v>0</v>
      </c>
      <c r="GX24" s="31"/>
      <c r="GY24" s="1933"/>
      <c r="GZ24" s="22"/>
      <c r="HA24" s="31"/>
      <c r="HB24" s="76"/>
      <c r="HC24" s="78">
        <f t="shared" si="35"/>
        <v>0</v>
      </c>
      <c r="HE24" s="1933"/>
      <c r="HF24" s="1933"/>
      <c r="HG24" s="22"/>
      <c r="HH24" s="31"/>
      <c r="HI24" s="76"/>
      <c r="HJ24" s="78">
        <f t="shared" si="36"/>
        <v>0</v>
      </c>
      <c r="HL24" s="31"/>
      <c r="HM24" s="1933"/>
      <c r="HN24" s="104"/>
      <c r="HO24" s="31"/>
      <c r="HP24" s="139"/>
      <c r="HQ24" s="78">
        <f t="shared" si="37"/>
        <v>0</v>
      </c>
      <c r="HS24" s="31"/>
      <c r="HT24" s="1933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5"/>
      <c r="II24" s="139"/>
      <c r="IJ24" s="257"/>
      <c r="IK24" s="66"/>
      <c r="IL24" s="78">
        <f t="shared" si="40"/>
        <v>0</v>
      </c>
      <c r="IN24" s="1933"/>
      <c r="IO24" s="1933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3"/>
      <c r="JC24" s="1933"/>
      <c r="JD24" s="22"/>
      <c r="JE24" s="31"/>
      <c r="JF24" s="76"/>
      <c r="JG24" s="78">
        <f t="shared" si="43"/>
        <v>0</v>
      </c>
      <c r="JI24" s="31"/>
      <c r="JJ24" s="1933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31"/>
      <c r="JY24" s="104"/>
      <c r="JZ24" s="382"/>
      <c r="KA24" s="139"/>
      <c r="KB24" s="131">
        <f t="shared" si="45"/>
        <v>0</v>
      </c>
      <c r="KD24" s="49"/>
      <c r="KE24" s="1931"/>
      <c r="KF24" s="104"/>
      <c r="KG24" s="382"/>
      <c r="KH24" s="139"/>
      <c r="KI24" s="131">
        <f t="shared" si="46"/>
        <v>0</v>
      </c>
      <c r="KJ24" s="243"/>
      <c r="KK24" s="49"/>
      <c r="KL24" s="1931"/>
      <c r="KM24" s="104"/>
      <c r="KN24" s="382"/>
      <c r="KO24" s="139"/>
      <c r="KP24" s="131">
        <f t="shared" si="47"/>
        <v>0</v>
      </c>
      <c r="KQ24" s="243"/>
      <c r="KR24" s="404"/>
      <c r="KS24" s="1931"/>
      <c r="KT24" s="104"/>
      <c r="KU24" s="335"/>
      <c r="KV24" s="139"/>
      <c r="KW24" s="131">
        <f t="shared" si="48"/>
        <v>0</v>
      </c>
      <c r="KY24" s="31"/>
      <c r="KZ24" s="1931"/>
      <c r="LA24" s="104"/>
      <c r="LB24" s="31"/>
      <c r="LC24" s="139"/>
      <c r="LD24" s="131">
        <f t="shared" si="49"/>
        <v>0</v>
      </c>
      <c r="LF24" s="31"/>
      <c r="LG24" s="1931"/>
      <c r="LH24" s="104"/>
      <c r="LI24" s="31"/>
      <c r="LJ24" s="139"/>
      <c r="LK24" s="131">
        <f t="shared" si="50"/>
        <v>0</v>
      </c>
      <c r="LM24" s="404"/>
      <c r="LN24" s="1325"/>
      <c r="LO24" s="139"/>
      <c r="LP24" s="31"/>
      <c r="LQ24" s="139"/>
      <c r="LR24" s="131">
        <f t="shared" si="0"/>
        <v>0</v>
      </c>
      <c r="LT24" s="424"/>
      <c r="LU24" s="1931"/>
      <c r="LV24" s="104"/>
      <c r="LW24" s="49"/>
      <c r="LX24" s="139"/>
      <c r="LY24" s="78">
        <f t="shared" si="51"/>
        <v>0</v>
      </c>
      <c r="MA24" s="424"/>
      <c r="MB24" s="1931"/>
      <c r="MC24" s="104"/>
      <c r="MD24" s="49"/>
      <c r="ME24" s="139"/>
      <c r="MF24" s="131">
        <f t="shared" si="52"/>
        <v>0</v>
      </c>
      <c r="MH24" s="404"/>
      <c r="MI24" s="1933"/>
      <c r="MJ24" s="22"/>
      <c r="MK24" s="31"/>
      <c r="ML24" s="76"/>
      <c r="MM24" s="131">
        <f t="shared" si="53"/>
        <v>0</v>
      </c>
      <c r="MO24" s="1933"/>
      <c r="MP24" s="1933"/>
      <c r="MQ24" s="22"/>
      <c r="MR24" s="31"/>
      <c r="MS24" s="76"/>
      <c r="MT24" s="131">
        <f t="shared" si="54"/>
        <v>0</v>
      </c>
      <c r="MV24" s="31"/>
      <c r="MW24" s="1933"/>
      <c r="MX24" s="104"/>
      <c r="MY24" s="454"/>
      <c r="MZ24" s="104"/>
      <c r="NA24" s="131">
        <f t="shared" si="198"/>
        <v>20586.5</v>
      </c>
      <c r="NC24" s="31"/>
      <c r="ND24" s="1933"/>
      <c r="NE24" s="104"/>
      <c r="NF24" s="454"/>
      <c r="NG24" s="104"/>
      <c r="NH24" s="131">
        <f t="shared" si="55"/>
        <v>0</v>
      </c>
      <c r="NJ24" s="31"/>
      <c r="NK24" s="1933"/>
      <c r="NL24" s="699"/>
      <c r="NM24" s="49"/>
      <c r="NN24" s="76"/>
      <c r="NO24" s="131">
        <f t="shared" si="200"/>
        <v>0</v>
      </c>
      <c r="NQ24" s="424"/>
      <c r="NR24" s="1932"/>
      <c r="NS24" s="260"/>
      <c r="NT24" s="424"/>
      <c r="NU24" s="139"/>
      <c r="NV24" s="131">
        <f t="shared" si="57"/>
        <v>0</v>
      </c>
      <c r="NX24" s="1933"/>
      <c r="NY24" s="1933"/>
      <c r="NZ24" s="22"/>
      <c r="OA24" s="31"/>
      <c r="OB24" s="76"/>
      <c r="OC24" s="78">
        <f t="shared" si="58"/>
        <v>0</v>
      </c>
      <c r="OE24" s="31"/>
      <c r="OF24" s="1933"/>
      <c r="OG24" s="22"/>
      <c r="OH24" s="31"/>
      <c r="OI24" s="76"/>
      <c r="OJ24" s="78">
        <f t="shared" si="59"/>
        <v>0</v>
      </c>
      <c r="OL24" s="31"/>
      <c r="OM24" s="1933"/>
      <c r="ON24" s="22"/>
      <c r="OO24" s="31"/>
      <c r="OP24" s="76"/>
      <c r="OQ24" s="78">
        <f t="shared" si="60"/>
        <v>0</v>
      </c>
      <c r="OS24" s="31"/>
      <c r="OT24" s="1933"/>
      <c r="OU24" s="22"/>
      <c r="OV24" s="31"/>
      <c r="OW24" s="76"/>
      <c r="OX24" s="78">
        <f t="shared" si="61"/>
        <v>0</v>
      </c>
      <c r="OZ24" s="31"/>
      <c r="PA24" s="1933"/>
      <c r="PB24" s="22"/>
      <c r="PC24" s="31"/>
      <c r="PD24" s="76"/>
      <c r="PE24" s="78">
        <f t="shared" si="62"/>
        <v>0</v>
      </c>
      <c r="PG24" s="31"/>
      <c r="PH24" s="1933"/>
      <c r="PI24" s="22"/>
      <c r="PJ24" s="31"/>
      <c r="PK24" s="76"/>
      <c r="PL24" s="78">
        <f t="shared" si="63"/>
        <v>0</v>
      </c>
      <c r="PN24" s="31"/>
      <c r="PO24" s="1933"/>
      <c r="PP24" s="22"/>
      <c r="PQ24" s="31"/>
      <c r="PR24" s="76"/>
      <c r="PS24" s="78">
        <f t="shared" si="64"/>
        <v>0</v>
      </c>
      <c r="PU24" s="31"/>
      <c r="PV24" s="1933"/>
      <c r="PW24" s="22"/>
      <c r="PX24" s="31"/>
      <c r="PY24" s="76"/>
      <c r="PZ24" s="78">
        <f t="shared" si="65"/>
        <v>32916</v>
      </c>
      <c r="QB24" s="1933"/>
      <c r="QC24" s="1933"/>
      <c r="QD24" s="22"/>
      <c r="QE24" s="31"/>
      <c r="QF24" s="76"/>
      <c r="QG24" s="78">
        <f t="shared" si="66"/>
        <v>0</v>
      </c>
      <c r="QI24" s="404"/>
      <c r="QJ24" s="1933"/>
      <c r="QK24" s="22"/>
      <c r="QL24" s="31"/>
      <c r="QM24" s="76"/>
      <c r="QN24" s="78">
        <f t="shared" si="67"/>
        <v>0</v>
      </c>
      <c r="QP24" s="31"/>
      <c r="QQ24" s="1933"/>
      <c r="QR24" s="389"/>
      <c r="QS24" s="320"/>
      <c r="QT24" s="139"/>
      <c r="QU24" s="131">
        <f t="shared" si="68"/>
        <v>0</v>
      </c>
      <c r="QW24" s="520"/>
      <c r="QX24" s="1332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31"/>
      <c r="RL24" s="668"/>
      <c r="RM24" s="260"/>
      <c r="RN24" s="49"/>
      <c r="RO24" s="139"/>
      <c r="RP24" s="131">
        <f t="shared" si="71"/>
        <v>0</v>
      </c>
      <c r="RR24" s="1931"/>
      <c r="RS24" s="1932"/>
      <c r="RT24" s="260"/>
      <c r="RU24" s="49"/>
      <c r="RV24" s="139"/>
      <c r="RW24" s="131">
        <f t="shared" si="72"/>
        <v>11123</v>
      </c>
      <c r="RY24" s="1933"/>
      <c r="RZ24" s="1933"/>
      <c r="SA24" s="22"/>
      <c r="SB24" s="31"/>
      <c r="SC24" s="76"/>
      <c r="SD24" s="78">
        <f t="shared" si="195"/>
        <v>23250</v>
      </c>
      <c r="SF24" s="1933"/>
      <c r="SG24" s="1933"/>
      <c r="SH24" s="777"/>
      <c r="SI24" s="31"/>
      <c r="SJ24" s="76"/>
      <c r="SK24" s="78">
        <f t="shared" si="196"/>
        <v>0</v>
      </c>
      <c r="SM24" s="404"/>
      <c r="SN24" s="1933"/>
      <c r="SO24" s="22"/>
      <c r="SP24" s="31"/>
      <c r="SQ24" s="76"/>
      <c r="SR24" s="78">
        <f t="shared" si="73"/>
        <v>0</v>
      </c>
      <c r="ST24" s="1933"/>
      <c r="SU24" s="1933"/>
      <c r="SV24" s="22"/>
      <c r="SW24" s="31"/>
      <c r="SX24" s="76"/>
      <c r="SY24" s="78">
        <f t="shared" si="74"/>
        <v>0</v>
      </c>
      <c r="TA24" s="424"/>
      <c r="TB24" s="1931"/>
      <c r="TC24" s="104"/>
      <c r="TD24" s="49"/>
      <c r="TE24" s="139"/>
      <c r="TF24" s="78">
        <f t="shared" si="75"/>
        <v>0</v>
      </c>
      <c r="TH24" s="1933"/>
      <c r="TI24" s="1933"/>
      <c r="TJ24" s="22"/>
      <c r="TK24" s="31"/>
      <c r="TL24" s="76"/>
      <c r="TM24" s="78">
        <f t="shared" ref="TM24:TM43" si="201">TM23+TJ24-TL24</f>
        <v>20668.5</v>
      </c>
      <c r="TO24" s="1933"/>
      <c r="TP24" s="1933"/>
      <c r="TQ24" s="777"/>
      <c r="TR24" s="31"/>
      <c r="TS24" s="76"/>
      <c r="TT24" s="78">
        <f t="shared" ref="TT24:TT43" si="202">TT23+TQ24-TS24</f>
        <v>0</v>
      </c>
      <c r="TV24" s="404"/>
      <c r="TW24" s="1933"/>
      <c r="TX24" s="777"/>
      <c r="TY24" s="31"/>
      <c r="TZ24" s="76"/>
      <c r="UA24" s="78">
        <f t="shared" ref="UA24:UA43" si="203">UA23+TX24-TZ24</f>
        <v>0</v>
      </c>
      <c r="UC24" s="404"/>
      <c r="UD24" s="1933"/>
      <c r="UE24" s="22"/>
      <c r="UF24" s="31"/>
      <c r="UG24" s="76"/>
      <c r="UH24" s="78">
        <f t="shared" si="79"/>
        <v>0</v>
      </c>
      <c r="UJ24" s="404"/>
      <c r="UK24" s="1933"/>
      <c r="UL24" s="22"/>
      <c r="UM24" s="31"/>
      <c r="UN24" s="76"/>
      <c r="UO24" s="78">
        <f t="shared" si="80"/>
        <v>0</v>
      </c>
      <c r="UQ24" s="404"/>
      <c r="UR24" s="1933"/>
      <c r="US24" s="22"/>
      <c r="UT24" s="31"/>
      <c r="UU24" s="76"/>
      <c r="UV24" s="78">
        <f t="shared" si="81"/>
        <v>0</v>
      </c>
      <c r="UX24" s="404"/>
      <c r="UY24" s="1933"/>
      <c r="UZ24" s="22"/>
      <c r="VA24" s="31"/>
      <c r="VB24" s="76"/>
      <c r="VC24" s="78">
        <f t="shared" si="82"/>
        <v>201</v>
      </c>
      <c r="VE24" s="31"/>
      <c r="VF24" s="1933"/>
      <c r="VG24" s="22"/>
      <c r="VH24" s="31"/>
      <c r="VI24" s="76"/>
      <c r="VJ24" s="78">
        <f t="shared" si="83"/>
        <v>47775</v>
      </c>
      <c r="VL24" s="1933"/>
      <c r="VM24" s="1933"/>
      <c r="VN24" s="22"/>
      <c r="VO24" s="31"/>
      <c r="VP24" s="76"/>
      <c r="VQ24" s="78">
        <f t="shared" si="84"/>
        <v>0</v>
      </c>
      <c r="VS24" s="1933"/>
      <c r="VT24" s="1933"/>
      <c r="VU24" s="22"/>
      <c r="VV24" s="31"/>
      <c r="VW24" s="76"/>
      <c r="VX24" s="78">
        <f t="shared" si="85"/>
        <v>0</v>
      </c>
      <c r="VZ24" s="404"/>
      <c r="WA24" s="1933"/>
      <c r="WB24" s="22"/>
      <c r="WC24" s="31"/>
      <c r="WD24" s="76"/>
      <c r="WE24" s="78">
        <f t="shared" si="86"/>
        <v>274.5</v>
      </c>
      <c r="WG24" s="1933"/>
      <c r="WH24" s="1933"/>
      <c r="WI24" s="22"/>
      <c r="WJ24" s="31"/>
      <c r="WK24" s="76"/>
      <c r="WL24" s="78">
        <f t="shared" si="87"/>
        <v>0</v>
      </c>
      <c r="WN24" s="49"/>
      <c r="WO24" s="1931"/>
      <c r="WP24" s="104"/>
      <c r="WQ24" s="49"/>
      <c r="WR24" s="139"/>
      <c r="WS24" s="78">
        <f t="shared" si="88"/>
        <v>0</v>
      </c>
      <c r="WU24" s="1933"/>
      <c r="WV24" s="1933"/>
      <c r="WW24" s="22"/>
      <c r="WX24" s="31"/>
      <c r="WY24" s="76"/>
      <c r="WZ24" s="78">
        <f t="shared" si="89"/>
        <v>0</v>
      </c>
      <c r="XB24" s="1931"/>
      <c r="XC24" s="1931"/>
      <c r="XD24" s="104"/>
      <c r="XE24" s="49"/>
      <c r="XF24" s="139"/>
      <c r="XG24" s="131">
        <f t="shared" si="90"/>
        <v>0</v>
      </c>
      <c r="XH24" s="243"/>
      <c r="XI24" s="31"/>
      <c r="XJ24" s="1933"/>
      <c r="XK24" s="22"/>
      <c r="XL24" s="31"/>
      <c r="XM24" s="76"/>
      <c r="XN24" s="78">
        <f t="shared" si="91"/>
        <v>0</v>
      </c>
      <c r="XP24" s="404"/>
      <c r="XQ24" s="1933"/>
      <c r="XR24" s="22"/>
      <c r="XS24" s="31"/>
      <c r="XT24" s="76"/>
      <c r="XU24" s="78">
        <f t="shared" si="92"/>
        <v>0</v>
      </c>
      <c r="XW24" s="31"/>
      <c r="XX24" s="1933"/>
      <c r="XY24" s="22"/>
      <c r="XZ24" s="31"/>
      <c r="YA24" s="76"/>
      <c r="YB24" s="131">
        <f t="shared" si="93"/>
        <v>0</v>
      </c>
      <c r="YD24" s="31"/>
      <c r="YE24" s="1933"/>
      <c r="YF24" s="22"/>
      <c r="YG24" s="31"/>
      <c r="YH24" s="76"/>
      <c r="YI24" s="131">
        <f t="shared" si="94"/>
        <v>0</v>
      </c>
      <c r="YK24" s="31"/>
      <c r="YL24" s="1933"/>
      <c r="YM24" s="22"/>
      <c r="YN24" s="31"/>
      <c r="YO24" s="76"/>
      <c r="YP24" s="131">
        <f t="shared" si="95"/>
        <v>0</v>
      </c>
      <c r="YR24" s="31"/>
      <c r="YS24" s="1933"/>
      <c r="YT24" s="22"/>
      <c r="YU24" s="31"/>
      <c r="YV24" s="76"/>
      <c r="YW24" s="131">
        <f t="shared" si="96"/>
        <v>0</v>
      </c>
      <c r="YY24" s="31"/>
      <c r="YZ24" s="1933"/>
      <c r="ZA24" s="22"/>
      <c r="ZB24" s="31"/>
      <c r="ZC24" s="76"/>
      <c r="ZD24" s="131">
        <f t="shared" si="97"/>
        <v>0</v>
      </c>
      <c r="ZF24" s="49"/>
      <c r="ZG24" s="1931"/>
      <c r="ZH24" s="104"/>
      <c r="ZI24" s="49"/>
      <c r="ZJ24" s="139"/>
      <c r="ZK24" s="78">
        <f t="shared" si="98"/>
        <v>0</v>
      </c>
      <c r="ZM24" s="1933"/>
      <c r="ZN24" s="1933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3"/>
      <c r="AAP24" s="1933"/>
      <c r="AAQ24" s="22"/>
      <c r="AAR24" s="31"/>
      <c r="AAS24" s="76"/>
      <c r="AAT24" s="78">
        <f t="shared" si="103"/>
        <v>0</v>
      </c>
      <c r="AAV24" s="404"/>
      <c r="AAW24" s="1933"/>
      <c r="AAX24" s="22"/>
      <c r="AAY24" s="31"/>
      <c r="AAZ24" s="76"/>
      <c r="ABA24" s="78">
        <f t="shared" si="104"/>
        <v>0</v>
      </c>
      <c r="ABC24" s="404"/>
      <c r="ABD24" s="1933"/>
      <c r="ABE24" s="22"/>
      <c r="ABF24" s="321"/>
      <c r="ABG24" s="76"/>
      <c r="ABH24" s="78">
        <f t="shared" si="105"/>
        <v>0</v>
      </c>
      <c r="ABJ24" s="31"/>
      <c r="ABK24" s="1933"/>
      <c r="ABL24" s="22"/>
      <c r="ABM24" s="31"/>
      <c r="ABN24" s="76"/>
      <c r="ABO24" s="78">
        <f t="shared" si="106"/>
        <v>0</v>
      </c>
      <c r="ABQ24" s="1933"/>
      <c r="ABR24" s="1933"/>
      <c r="ABS24" s="22"/>
      <c r="ABT24" s="31"/>
      <c r="ABU24" s="76"/>
      <c r="ABV24" s="78">
        <f t="shared" si="107"/>
        <v>0</v>
      </c>
      <c r="ABX24" s="1933"/>
      <c r="ABY24" s="1933"/>
      <c r="ABZ24" s="22"/>
      <c r="ACA24" s="31"/>
      <c r="ACB24" s="76"/>
      <c r="ACC24" s="78">
        <f t="shared" si="108"/>
        <v>0</v>
      </c>
      <c r="ACE24" s="321"/>
      <c r="ACF24" s="1933"/>
      <c r="ACG24" s="22"/>
      <c r="ACH24" s="404"/>
      <c r="ACI24" s="76"/>
      <c r="ACJ24" s="78">
        <f t="shared" si="109"/>
        <v>0</v>
      </c>
      <c r="ACL24" s="321"/>
      <c r="ACM24" s="1933"/>
      <c r="ACN24" s="22"/>
      <c r="ACO24" s="321"/>
      <c r="ACP24" s="76"/>
      <c r="ACQ24" s="78">
        <f t="shared" si="110"/>
        <v>0</v>
      </c>
      <c r="ACS24" s="31"/>
      <c r="ACT24" s="1933"/>
      <c r="ACU24" s="22"/>
      <c r="ACV24" s="31"/>
      <c r="ACW24" s="76"/>
      <c r="ACX24" s="78">
        <f t="shared" si="1"/>
        <v>0</v>
      </c>
      <c r="ACZ24" s="404"/>
      <c r="ADA24" s="1933"/>
      <c r="ADB24" s="22"/>
      <c r="ADC24" s="404"/>
      <c r="ADD24" s="76"/>
      <c r="ADE24" s="78">
        <f t="shared" si="111"/>
        <v>0</v>
      </c>
      <c r="ADG24" s="424"/>
      <c r="ADH24" s="1931"/>
      <c r="ADI24" s="104"/>
      <c r="ADJ24" s="320"/>
      <c r="ADK24" s="139"/>
      <c r="ADL24" s="78">
        <f t="shared" si="112"/>
        <v>0</v>
      </c>
      <c r="ADN24" s="1933"/>
      <c r="ADO24" s="1933"/>
      <c r="ADP24" s="22"/>
      <c r="ADQ24" s="31"/>
      <c r="ADR24" s="76"/>
      <c r="ADS24" s="131">
        <f t="shared" si="113"/>
        <v>0</v>
      </c>
      <c r="ADU24" s="321"/>
      <c r="ADV24" s="1933"/>
      <c r="ADW24" s="22"/>
      <c r="ADX24" s="404"/>
      <c r="ADY24" s="76"/>
      <c r="ADZ24" s="131">
        <f t="shared" si="114"/>
        <v>0</v>
      </c>
      <c r="AEB24" s="404"/>
      <c r="AEC24" s="1932"/>
      <c r="AED24" s="349"/>
      <c r="AEE24" s="31"/>
      <c r="AEF24" s="1353"/>
      <c r="AEG24" s="131">
        <f t="shared" si="115"/>
        <v>0</v>
      </c>
      <c r="AEI24" s="404"/>
      <c r="AEJ24" s="1932"/>
      <c r="AEK24" s="349"/>
      <c r="AEL24" s="31"/>
      <c r="AEM24" s="1353"/>
      <c r="AEN24" s="131">
        <f t="shared" si="116"/>
        <v>3380</v>
      </c>
      <c r="AEP24" s="404"/>
      <c r="AEQ24" s="1932"/>
      <c r="AER24" s="349"/>
      <c r="AES24" s="404"/>
      <c r="AET24" s="1353"/>
      <c r="AEU24" s="131">
        <f t="shared" si="117"/>
        <v>0</v>
      </c>
      <c r="AEW24" s="31"/>
      <c r="AEX24" s="1933"/>
      <c r="AEY24" s="22"/>
      <c r="AEZ24" s="31"/>
      <c r="AFA24" s="76"/>
      <c r="AFB24" s="78">
        <f t="shared" si="118"/>
        <v>0</v>
      </c>
      <c r="AFD24" s="1933"/>
      <c r="AFE24" s="1933"/>
      <c r="AFF24" s="22"/>
      <c r="AFG24" s="31"/>
      <c r="AFH24" s="76"/>
      <c r="AFI24" s="78">
        <f t="shared" si="119"/>
        <v>6523</v>
      </c>
      <c r="AFK24" s="404"/>
      <c r="AFL24" s="1933"/>
      <c r="AFM24" s="22"/>
      <c r="AFN24" s="31"/>
      <c r="AFO24" s="76"/>
      <c r="AFP24" s="78">
        <f t="shared" si="120"/>
        <v>0</v>
      </c>
      <c r="AFR24" s="404"/>
      <c r="AFS24" s="1933"/>
      <c r="AFT24" s="22"/>
      <c r="AFU24" s="31"/>
      <c r="AFV24" s="76"/>
      <c r="AFW24" s="131">
        <f t="shared" si="121"/>
        <v>0</v>
      </c>
      <c r="AFY24" s="31"/>
      <c r="AFZ24" s="1933"/>
      <c r="AGA24" s="22"/>
      <c r="AGB24" s="31"/>
      <c r="AGC24" s="76"/>
      <c r="AGD24" s="131">
        <f t="shared" si="122"/>
        <v>0</v>
      </c>
      <c r="AGF24" s="1933"/>
      <c r="AGG24" s="1933"/>
      <c r="AGH24" s="22"/>
      <c r="AGI24" s="31"/>
      <c r="AGJ24" s="76"/>
      <c r="AGK24" s="131">
        <f t="shared" si="123"/>
        <v>0</v>
      </c>
      <c r="AGM24" s="31"/>
      <c r="AGN24" s="1933"/>
      <c r="AGO24" s="777"/>
      <c r="AGP24" s="31"/>
      <c r="AGQ24" s="76"/>
      <c r="AGR24" s="131">
        <f t="shared" si="124"/>
        <v>0</v>
      </c>
      <c r="AGT24" s="31"/>
      <c r="AGU24" s="1933"/>
      <c r="AGV24" s="777"/>
      <c r="AGW24" s="31"/>
      <c r="AGX24" s="76"/>
      <c r="AGY24" s="131">
        <f t="shared" si="125"/>
        <v>0</v>
      </c>
      <c r="AHA24" s="31"/>
      <c r="AHB24" s="1933"/>
      <c r="AHC24" s="777"/>
      <c r="AHD24" s="31"/>
      <c r="AHE24" s="76"/>
      <c r="AHF24" s="131">
        <f t="shared" si="126"/>
        <v>0</v>
      </c>
      <c r="AHH24" s="1933"/>
      <c r="AHI24" s="1933"/>
      <c r="AHJ24" s="22"/>
      <c r="AHK24" s="31"/>
      <c r="AHL24" s="76"/>
      <c r="AHM24" s="78">
        <f t="shared" si="127"/>
        <v>37741</v>
      </c>
      <c r="AHO24" s="1933"/>
      <c r="AHP24" s="1933"/>
      <c r="AHQ24" s="22"/>
      <c r="AHR24" s="31"/>
      <c r="AHS24" s="76"/>
      <c r="AHT24" s="78">
        <f t="shared" si="128"/>
        <v>0</v>
      </c>
      <c r="AHV24" s="1933"/>
      <c r="AHW24" s="1933"/>
      <c r="AHX24" s="22"/>
      <c r="AHY24" s="31"/>
      <c r="AHZ24" s="76"/>
      <c r="AIA24" s="78">
        <f t="shared" si="129"/>
        <v>0</v>
      </c>
      <c r="AIC24" s="424"/>
      <c r="AID24" s="1931"/>
      <c r="AIE24" s="104"/>
      <c r="AIF24" s="49"/>
      <c r="AIG24" s="139"/>
      <c r="AIH24" s="78">
        <f t="shared" si="130"/>
        <v>0</v>
      </c>
      <c r="AIJ24" s="321"/>
      <c r="AIK24" s="1933"/>
      <c r="AIL24" s="22"/>
      <c r="AIM24" s="49"/>
      <c r="AIN24" s="76"/>
      <c r="AIO24" s="78">
        <f t="shared" si="131"/>
        <v>0</v>
      </c>
      <c r="AIQ24" s="404"/>
      <c r="AIR24" s="1933"/>
      <c r="AIS24" s="22"/>
      <c r="AIT24" s="31"/>
      <c r="AIU24" s="76"/>
      <c r="AIV24" s="78">
        <f t="shared" si="132"/>
        <v>0</v>
      </c>
      <c r="AIX24" s="31"/>
      <c r="AIY24" s="1933"/>
      <c r="AIZ24" s="22"/>
      <c r="AJA24" s="31"/>
      <c r="AJB24" s="76"/>
      <c r="AJC24" s="78">
        <f t="shared" si="133"/>
        <v>0</v>
      </c>
      <c r="AJE24" s="49"/>
      <c r="AJF24" s="1931"/>
      <c r="AJG24" s="104"/>
      <c r="AJH24" s="49"/>
      <c r="AJI24" s="139"/>
      <c r="AJJ24" s="131">
        <f t="shared" si="134"/>
        <v>0</v>
      </c>
      <c r="AJL24" s="31"/>
      <c r="AJM24" s="1933"/>
      <c r="AJN24" s="22"/>
      <c r="AJO24" s="49"/>
      <c r="AJP24" s="76"/>
      <c r="AJQ24" s="131">
        <f t="shared" si="135"/>
        <v>0</v>
      </c>
      <c r="AJS24" s="49"/>
      <c r="AJT24" s="1931"/>
      <c r="AJU24" s="104"/>
      <c r="AJV24" s="49"/>
      <c r="AJW24" s="139"/>
      <c r="AJX24" s="131">
        <f t="shared" si="136"/>
        <v>0</v>
      </c>
      <c r="AJY24" s="243"/>
      <c r="AJZ24" s="1933"/>
      <c r="AKA24" s="1933"/>
      <c r="AKB24" s="22"/>
      <c r="AKC24" s="31"/>
      <c r="AKD24" s="76"/>
      <c r="AKE24" s="131">
        <f t="shared" si="137"/>
        <v>0</v>
      </c>
      <c r="AKG24" s="31"/>
      <c r="AKH24" s="1933"/>
      <c r="AKI24" s="22"/>
      <c r="AKJ24" s="31"/>
      <c r="AKK24" s="76"/>
      <c r="AKL24" s="131">
        <f t="shared" si="138"/>
        <v>0</v>
      </c>
      <c r="AKN24" s="31"/>
      <c r="AKO24" s="1933"/>
      <c r="AKP24" s="777"/>
      <c r="AKQ24" s="31"/>
      <c r="AKR24" s="76"/>
      <c r="AKS24" s="131">
        <f t="shared" si="139"/>
        <v>0</v>
      </c>
      <c r="AKU24" s="49"/>
      <c r="AKV24" s="1931"/>
      <c r="AKW24" s="104"/>
      <c r="AKX24" s="49"/>
      <c r="AKY24" s="139"/>
      <c r="AKZ24" s="78">
        <f t="shared" si="2"/>
        <v>0</v>
      </c>
      <c r="ALB24" s="31"/>
      <c r="ALC24" s="1933"/>
      <c r="ALD24" s="22"/>
      <c r="ALE24" s="31"/>
      <c r="ALF24" s="76"/>
      <c r="ALG24" s="78">
        <f t="shared" si="140"/>
        <v>0</v>
      </c>
      <c r="ALI24" s="1933"/>
      <c r="ALJ24" s="1933"/>
      <c r="ALK24" s="22"/>
      <c r="ALL24" s="31"/>
      <c r="ALM24" s="76"/>
      <c r="ALN24" s="78">
        <f t="shared" si="141"/>
        <v>0</v>
      </c>
      <c r="ALP24" s="1933"/>
      <c r="ALQ24" s="1933"/>
      <c r="ALR24" s="22"/>
      <c r="ALS24" s="31"/>
      <c r="ALT24" s="76"/>
      <c r="ALU24" s="78">
        <f t="shared" si="142"/>
        <v>0</v>
      </c>
      <c r="ALW24" s="1933"/>
      <c r="ALX24" s="1933"/>
      <c r="ALY24" s="22"/>
      <c r="ALZ24" s="31"/>
      <c r="AMA24" s="76"/>
      <c r="AMB24" s="78">
        <f t="shared" si="143"/>
        <v>0</v>
      </c>
      <c r="AMD24" s="404"/>
      <c r="AME24" s="1933"/>
      <c r="AMF24" s="22"/>
      <c r="AMG24" s="404"/>
      <c r="AMH24" s="76"/>
      <c r="AMI24" s="78">
        <f t="shared" si="144"/>
        <v>0</v>
      </c>
      <c r="AMK24" s="31"/>
      <c r="AML24" s="1933"/>
      <c r="AMM24" s="22"/>
      <c r="AMN24" s="31"/>
      <c r="AMO24" s="76"/>
      <c r="AMP24" s="78">
        <f t="shared" si="145"/>
        <v>0</v>
      </c>
      <c r="AMR24" s="31"/>
      <c r="AMS24" s="1325"/>
      <c r="AMT24" s="139"/>
      <c r="AMU24" s="31"/>
      <c r="AMV24" s="76"/>
      <c r="AMW24" s="131">
        <f t="shared" si="3"/>
        <v>0</v>
      </c>
      <c r="AMY24" s="404"/>
      <c r="AMZ24" s="1933"/>
      <c r="ANA24" s="22"/>
      <c r="ANB24" s="321"/>
      <c r="ANC24" s="76"/>
      <c r="AND24" s="78">
        <f t="shared" si="146"/>
        <v>0</v>
      </c>
      <c r="ANF24" s="321"/>
      <c r="ANG24" s="1933"/>
      <c r="ANH24" s="22"/>
      <c r="ANI24" s="404"/>
      <c r="ANJ24" s="76"/>
      <c r="ANK24" s="78">
        <f t="shared" si="147"/>
        <v>0</v>
      </c>
      <c r="ANM24" s="31"/>
      <c r="ANN24" s="1933"/>
      <c r="ANO24" s="22"/>
      <c r="ANP24" s="31"/>
      <c r="ANQ24" s="76"/>
      <c r="ANR24" s="78">
        <f t="shared" si="148"/>
        <v>0</v>
      </c>
      <c r="ANT24" s="1933"/>
      <c r="ANU24" s="1933"/>
      <c r="ANV24" s="22"/>
      <c r="ANW24" s="31"/>
      <c r="ANX24" s="76"/>
      <c r="ANY24" s="78">
        <f t="shared" si="149"/>
        <v>0</v>
      </c>
      <c r="AOA24" s="1931"/>
      <c r="AOB24" s="1931"/>
      <c r="AOC24" s="104"/>
      <c r="AOD24" s="49"/>
      <c r="AOE24" s="139"/>
      <c r="AOF24" s="78">
        <f t="shared" si="150"/>
        <v>0</v>
      </c>
      <c r="AOH24" s="321"/>
      <c r="AOI24" s="1933"/>
      <c r="AOJ24" s="22"/>
      <c r="AOK24" s="404"/>
      <c r="AOL24" s="76"/>
      <c r="AOM24" s="78">
        <f t="shared" si="151"/>
        <v>0</v>
      </c>
      <c r="AOO24" s="1933"/>
      <c r="AOP24" s="1933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3"/>
      <c r="AOX24" s="22"/>
      <c r="AOY24" s="31"/>
      <c r="AOZ24" s="76"/>
      <c r="APA24" s="78">
        <f t="shared" si="152"/>
        <v>0</v>
      </c>
      <c r="APC24" s="321"/>
      <c r="APD24" s="1933"/>
      <c r="APE24" s="22"/>
      <c r="APF24" s="31"/>
      <c r="APG24" s="76"/>
      <c r="APH24" s="78">
        <f t="shared" si="153"/>
        <v>0</v>
      </c>
      <c r="APJ24" s="321"/>
      <c r="APK24" s="1933"/>
      <c r="APL24" s="22"/>
      <c r="APM24" s="31"/>
      <c r="APN24" s="76"/>
      <c r="APO24" s="78">
        <f t="shared" si="154"/>
        <v>0</v>
      </c>
      <c r="APQ24" s="1933"/>
      <c r="APR24" s="1933"/>
      <c r="APS24" s="22"/>
      <c r="APT24" s="31"/>
      <c r="APU24" s="76"/>
      <c r="APV24" s="78">
        <f t="shared" si="155"/>
        <v>0</v>
      </c>
      <c r="APX24" s="404"/>
      <c r="APY24" s="1325"/>
      <c r="APZ24" s="349"/>
      <c r="AQA24" s="404"/>
      <c r="AQB24" s="139"/>
      <c r="AQC24" s="131">
        <f t="shared" si="4"/>
        <v>0</v>
      </c>
      <c r="AQE24" s="1933"/>
      <c r="AQG24" s="773"/>
      <c r="AQJ24" s="131">
        <f t="shared" si="5"/>
        <v>7383.5</v>
      </c>
      <c r="AQL24" s="1933"/>
      <c r="AQN24" s="773"/>
      <c r="AQQ24" s="131">
        <f t="shared" si="6"/>
        <v>0</v>
      </c>
      <c r="AQS24" s="1933"/>
      <c r="AQU24" s="773"/>
      <c r="AQX24" s="131">
        <f t="shared" si="156"/>
        <v>4518.5</v>
      </c>
      <c r="AQZ24" s="321"/>
      <c r="ARA24" s="1933"/>
      <c r="ARB24" s="699"/>
      <c r="ARC24" s="321"/>
      <c r="ARD24" s="76"/>
      <c r="ARE24" s="78">
        <f t="shared" si="157"/>
        <v>0</v>
      </c>
      <c r="ARG24" s="1933"/>
      <c r="ARJ24" s="31"/>
      <c r="ARK24" s="76"/>
      <c r="ARL24" s="78">
        <f t="shared" si="158"/>
        <v>0</v>
      </c>
      <c r="ARN24" s="404"/>
      <c r="ARO24" s="1325"/>
      <c r="ARP24" s="139"/>
      <c r="ARQ24" s="404"/>
      <c r="ARR24" s="76"/>
      <c r="ARS24" s="78">
        <f t="shared" si="159"/>
        <v>0</v>
      </c>
      <c r="ARU24" s="404"/>
      <c r="ARV24" s="1325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3"/>
      <c r="ASK24" s="22"/>
      <c r="ASL24" s="31"/>
      <c r="ASM24" s="76"/>
      <c r="ASN24" s="131">
        <f t="shared" si="161"/>
        <v>0</v>
      </c>
      <c r="ASP24" s="31"/>
      <c r="ASQ24" s="1933"/>
      <c r="ASR24" s="22"/>
      <c r="ASS24" s="31"/>
      <c r="AST24" s="76"/>
      <c r="ASU24" s="131">
        <f t="shared" si="162"/>
        <v>0</v>
      </c>
      <c r="ASW24" s="31"/>
      <c r="ASX24" s="1933"/>
      <c r="ASY24" s="22"/>
      <c r="ASZ24" s="31"/>
      <c r="ATA24" s="76"/>
      <c r="ATB24" s="131">
        <f t="shared" si="163"/>
        <v>0</v>
      </c>
      <c r="ATD24" s="1933"/>
      <c r="ATE24" s="1933"/>
      <c r="ATF24" s="22"/>
      <c r="ATG24" s="31"/>
      <c r="ATH24" s="76"/>
      <c r="ATI24" s="78">
        <f t="shared" si="164"/>
        <v>0</v>
      </c>
      <c r="ATK24" s="321"/>
      <c r="ATL24" s="1933"/>
      <c r="ATM24" s="22"/>
      <c r="ATN24" s="31"/>
      <c r="ATO24" s="76"/>
      <c r="ATP24" s="78">
        <f t="shared" si="165"/>
        <v>0</v>
      </c>
      <c r="ATR24" s="321"/>
      <c r="ATS24" s="1933"/>
      <c r="ATT24" s="22"/>
      <c r="ATU24" s="31"/>
      <c r="ATV24" s="76"/>
      <c r="ATW24" s="78">
        <f t="shared" si="166"/>
        <v>0</v>
      </c>
      <c r="ATY24" s="321"/>
      <c r="ATZ24" s="1933"/>
      <c r="AUA24" s="22"/>
      <c r="AUB24" s="31"/>
      <c r="AUC24" s="76"/>
      <c r="AUD24" s="78">
        <f t="shared" si="167"/>
        <v>0</v>
      </c>
      <c r="AUF24" s="321"/>
      <c r="AUG24" s="1933"/>
      <c r="AUH24" s="22"/>
      <c r="AUI24" s="31"/>
      <c r="AUJ24" s="76"/>
      <c r="AUK24" s="78">
        <f t="shared" si="168"/>
        <v>0</v>
      </c>
      <c r="AUM24" s="31"/>
      <c r="AUN24" s="1332"/>
      <c r="AUO24" s="139"/>
      <c r="AUP24" s="31"/>
      <c r="AUQ24" s="139"/>
      <c r="AUR24" s="131">
        <f t="shared" si="169"/>
        <v>0</v>
      </c>
      <c r="AUT24" s="31"/>
      <c r="AUU24" s="1932"/>
      <c r="AUV24" s="139"/>
      <c r="AUW24" s="31"/>
      <c r="AUX24" s="139"/>
      <c r="AUY24" s="131">
        <f t="shared" si="170"/>
        <v>0</v>
      </c>
      <c r="AVA24" s="31"/>
      <c r="AVB24" s="1325"/>
      <c r="AVC24" s="139"/>
      <c r="AVD24" s="31"/>
      <c r="AVE24" s="139"/>
      <c r="AVF24" s="131">
        <f t="shared" si="171"/>
        <v>0</v>
      </c>
      <c r="AVH24" s="404"/>
      <c r="AVI24" s="1325"/>
      <c r="AVJ24" s="139"/>
      <c r="AVK24" s="31"/>
      <c r="AVL24" s="139"/>
      <c r="AVM24" s="131">
        <f t="shared" si="172"/>
        <v>2512.5</v>
      </c>
      <c r="AVO24" s="320"/>
      <c r="AVP24" s="1932"/>
      <c r="AVQ24" s="349"/>
      <c r="AVR24" s="49"/>
      <c r="AVS24" s="349"/>
      <c r="AVT24" s="131">
        <f t="shared" si="173"/>
        <v>0</v>
      </c>
      <c r="AVV24" s="404"/>
      <c r="AVW24" s="1933"/>
      <c r="AVX24" s="1348"/>
      <c r="AVY24" s="31"/>
      <c r="AVZ24" s="1264"/>
      <c r="AWA24" s="78">
        <f t="shared" si="191"/>
        <v>0</v>
      </c>
      <c r="AWC24" s="1933"/>
      <c r="AWD24" s="1933"/>
      <c r="AWE24" s="1348"/>
      <c r="AWF24" s="31"/>
      <c r="AWG24" s="1264"/>
      <c r="AWH24" s="78">
        <f t="shared" si="192"/>
        <v>0</v>
      </c>
      <c r="AWJ24" s="1933"/>
      <c r="AWK24" s="1933"/>
      <c r="AWL24" s="22"/>
      <c r="AWM24" s="31"/>
      <c r="AWN24" s="76"/>
      <c r="AWO24" s="78">
        <f t="shared" si="193"/>
        <v>0</v>
      </c>
      <c r="AWQ24" s="320"/>
      <c r="AWR24" s="1931"/>
      <c r="AWS24" s="104"/>
      <c r="AWT24" s="49"/>
      <c r="AWU24" s="139"/>
      <c r="AWV24" s="131">
        <f t="shared" si="194"/>
        <v>0</v>
      </c>
      <c r="AWW24" s="243"/>
      <c r="AWX24" s="424"/>
      <c r="AWY24" s="1931"/>
      <c r="AWZ24" s="104"/>
      <c r="AXA24" s="49"/>
      <c r="AXB24" s="139"/>
      <c r="AXC24" s="78">
        <f t="shared" si="174"/>
        <v>30000</v>
      </c>
      <c r="AXE24" s="31"/>
      <c r="AXF24" s="1933"/>
      <c r="AXG24" s="22"/>
      <c r="AXH24" s="31"/>
      <c r="AXI24" s="76"/>
      <c r="AXJ24" s="78">
        <f t="shared" si="175"/>
        <v>0</v>
      </c>
      <c r="AXL24" s="31"/>
      <c r="AXM24" s="1933"/>
      <c r="AXN24" s="22"/>
      <c r="AXO24" s="31"/>
      <c r="AXP24" s="76"/>
      <c r="AXQ24" s="78">
        <f t="shared" si="176"/>
        <v>0</v>
      </c>
      <c r="AXS24" s="31"/>
      <c r="AXT24" s="1933"/>
      <c r="AXU24" s="22"/>
      <c r="AXV24" s="31"/>
      <c r="AXW24" s="76"/>
      <c r="AXX24" s="78">
        <f t="shared" si="177"/>
        <v>0</v>
      </c>
      <c r="AXZ24" s="31"/>
      <c r="AYA24" s="1933"/>
      <c r="AYB24" s="22"/>
      <c r="AYC24" s="31"/>
      <c r="AYD24" s="76"/>
      <c r="AYE24" s="78">
        <f t="shared" si="178"/>
        <v>0</v>
      </c>
      <c r="AYG24" s="404"/>
      <c r="AYH24" s="1933"/>
      <c r="AYI24" s="22"/>
      <c r="AYJ24" s="31"/>
      <c r="AYK24" s="76"/>
      <c r="AYL24" s="78">
        <f t="shared" si="179"/>
        <v>0</v>
      </c>
      <c r="AYN24" s="404"/>
      <c r="AYO24" s="1933"/>
      <c r="AYP24" s="22"/>
      <c r="AYQ24" s="31"/>
      <c r="AYR24" s="76"/>
      <c r="AYS24" s="78">
        <f t="shared" si="180"/>
        <v>0</v>
      </c>
      <c r="AYU24" s="404"/>
      <c r="AYV24" s="1933"/>
      <c r="AYW24" s="22"/>
      <c r="AYX24" s="404"/>
      <c r="AYY24" s="76"/>
      <c r="AYZ24" s="78">
        <f t="shared" si="181"/>
        <v>0</v>
      </c>
      <c r="AZB24" s="31"/>
      <c r="AZC24" s="1933"/>
      <c r="AZD24" s="22"/>
      <c r="AZE24" s="31"/>
      <c r="AZF24" s="76"/>
      <c r="AZG24" s="78">
        <f t="shared" si="182"/>
        <v>0</v>
      </c>
      <c r="AZI24" s="424"/>
      <c r="AZJ24" s="1931"/>
      <c r="AZK24" s="104"/>
      <c r="AZL24" s="424"/>
      <c r="AZM24" s="139"/>
      <c r="AZN24" s="78">
        <f t="shared" si="183"/>
        <v>0</v>
      </c>
      <c r="AZP24" s="424"/>
      <c r="AZQ24" s="1931"/>
      <c r="AZR24" s="104"/>
      <c r="AZS24" s="424"/>
      <c r="AZT24" s="139"/>
      <c r="AZU24" s="131">
        <f t="shared" si="184"/>
        <v>0</v>
      </c>
      <c r="AZV24" s="243"/>
      <c r="AZW24" s="1933"/>
      <c r="AZX24" s="1933"/>
      <c r="AZY24" s="22"/>
      <c r="AZZ24" s="31"/>
      <c r="BAA24" s="76"/>
      <c r="BAB24" s="78">
        <f t="shared" si="185"/>
        <v>0</v>
      </c>
      <c r="BAD24" s="1933"/>
      <c r="BAE24" s="1933"/>
      <c r="BAF24" s="22"/>
      <c r="BAG24" s="31"/>
      <c r="BAH24" s="76"/>
      <c r="BAI24" s="78">
        <f t="shared" si="186"/>
        <v>0</v>
      </c>
      <c r="BAK24" s="1933"/>
      <c r="BAL24" s="1933"/>
      <c r="BAM24" s="22"/>
      <c r="BAN24" s="31"/>
      <c r="BAO24" s="76"/>
      <c r="BAP24" s="78">
        <f t="shared" si="187"/>
        <v>0</v>
      </c>
      <c r="BAR24" s="1933"/>
      <c r="BAS24" s="1933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3"/>
      <c r="C25" s="1895">
        <v>130100</v>
      </c>
      <c r="D25" s="1360" t="s">
        <v>1772</v>
      </c>
      <c r="E25" s="139"/>
      <c r="F25" s="131">
        <f t="shared" si="8"/>
        <v>1980100</v>
      </c>
      <c r="H25" s="404"/>
      <c r="I25" s="1933"/>
      <c r="K25" s="1360"/>
      <c r="L25" s="139"/>
      <c r="M25" s="131">
        <f t="shared" si="9"/>
        <v>20000</v>
      </c>
      <c r="O25" s="424"/>
      <c r="P25" s="1931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3"/>
      <c r="X25" s="22"/>
      <c r="Y25" s="31"/>
      <c r="Z25" s="76"/>
      <c r="AA25" s="78">
        <f t="shared" si="10"/>
        <v>1000</v>
      </c>
      <c r="AC25" s="31"/>
      <c r="AD25" s="1933"/>
      <c r="AE25" s="22"/>
      <c r="AF25" s="31"/>
      <c r="AG25" s="76"/>
      <c r="AH25" s="78">
        <f t="shared" si="11"/>
        <v>-100000</v>
      </c>
      <c r="AJ25" s="404"/>
      <c r="AK25" s="1933"/>
      <c r="AL25" s="22"/>
      <c r="AM25" s="31"/>
      <c r="AN25" s="76"/>
      <c r="AO25" s="78">
        <f t="shared" si="12"/>
        <v>90000</v>
      </c>
      <c r="AQ25" s="31"/>
      <c r="AR25" s="1933"/>
      <c r="AS25" s="22"/>
      <c r="AT25" s="31"/>
      <c r="AU25" s="76"/>
      <c r="AV25" s="78">
        <f t="shared" si="13"/>
        <v>0</v>
      </c>
      <c r="AX25" s="31"/>
      <c r="AY25" s="1933"/>
      <c r="AZ25" s="22"/>
      <c r="BA25" s="31"/>
      <c r="BB25" s="76"/>
      <c r="BC25" s="78">
        <f t="shared" si="14"/>
        <v>0</v>
      </c>
      <c r="BE25" s="31"/>
      <c r="BF25" s="1933"/>
      <c r="BG25" s="22"/>
      <c r="BH25" s="31"/>
      <c r="BI25" s="76"/>
      <c r="BJ25" s="78">
        <f t="shared" si="15"/>
        <v>0</v>
      </c>
      <c r="BL25" s="49"/>
      <c r="BM25" s="1931"/>
      <c r="BN25" s="104"/>
      <c r="BO25" s="49"/>
      <c r="BP25" s="139"/>
      <c r="BQ25" s="78">
        <f t="shared" si="16"/>
        <v>0</v>
      </c>
      <c r="BS25" s="31"/>
      <c r="BT25" s="1933"/>
      <c r="BU25" s="22"/>
      <c r="BV25" s="31"/>
      <c r="BW25" s="76"/>
      <c r="BX25" s="78">
        <f t="shared" si="17"/>
        <v>0</v>
      </c>
      <c r="BZ25" s="31"/>
      <c r="CA25" s="31"/>
      <c r="CB25" s="1933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3"/>
      <c r="CQ25" s="773"/>
      <c r="CR25" s="377"/>
      <c r="CS25" s="260"/>
      <c r="CT25" s="131">
        <f t="shared" si="20"/>
        <v>0</v>
      </c>
      <c r="CV25" s="320"/>
      <c r="CW25" s="1325"/>
      <c r="CX25" s="389"/>
      <c r="CY25" s="378"/>
      <c r="CZ25" s="389"/>
      <c r="DA25" s="131">
        <f t="shared" si="190"/>
        <v>0</v>
      </c>
      <c r="DC25" s="31"/>
      <c r="DD25" s="1933"/>
      <c r="DE25" s="22"/>
      <c r="DF25" s="31"/>
      <c r="DG25" s="76"/>
      <c r="DH25" s="78">
        <f t="shared" si="21"/>
        <v>0</v>
      </c>
      <c r="DJ25" s="31"/>
      <c r="DK25" s="1933"/>
      <c r="DL25" s="1933"/>
      <c r="DM25" s="22"/>
      <c r="DN25" s="31"/>
      <c r="DO25" s="76"/>
      <c r="DP25" s="78">
        <f t="shared" si="22"/>
        <v>0</v>
      </c>
      <c r="DR25" s="404"/>
      <c r="DS25" s="1933"/>
      <c r="DT25" s="22"/>
      <c r="DU25" s="321"/>
      <c r="DV25" s="76"/>
      <c r="DW25" s="78">
        <f t="shared" si="23"/>
        <v>0</v>
      </c>
      <c r="DY25" s="1933"/>
      <c r="DZ25" s="1933"/>
      <c r="EA25" s="22"/>
      <c r="EB25" s="31"/>
      <c r="EC25" s="76"/>
      <c r="ED25" s="78">
        <f t="shared" si="24"/>
        <v>0</v>
      </c>
      <c r="EF25" s="404"/>
      <c r="EG25" s="1933"/>
      <c r="EH25" s="22"/>
      <c r="EI25" s="31"/>
      <c r="EJ25" s="76"/>
      <c r="EK25" s="78">
        <f t="shared" si="25"/>
        <v>10936</v>
      </c>
      <c r="EM25" s="1933"/>
      <c r="EN25" s="1933"/>
      <c r="EO25" s="22"/>
      <c r="EP25" s="31"/>
      <c r="EQ25" s="76"/>
      <c r="ER25" s="78">
        <f t="shared" si="26"/>
        <v>0</v>
      </c>
      <c r="ET25" s="321"/>
      <c r="EU25" s="1933"/>
      <c r="EV25" s="22"/>
      <c r="EW25" s="382"/>
      <c r="EX25" s="22"/>
      <c r="EY25" s="78">
        <f t="shared" si="27"/>
        <v>0</v>
      </c>
      <c r="FA25" s="321"/>
      <c r="FB25" s="1933"/>
      <c r="FC25" s="22"/>
      <c r="FD25" s="49"/>
      <c r="FE25" s="76"/>
      <c r="FF25" s="78">
        <f t="shared" si="28"/>
        <v>0</v>
      </c>
      <c r="FH25" s="31"/>
      <c r="FI25" s="1933"/>
      <c r="FJ25" s="22"/>
      <c r="FK25" s="31"/>
      <c r="FL25" s="76"/>
      <c r="FM25" s="78">
        <f t="shared" si="29"/>
        <v>0</v>
      </c>
      <c r="FO25" s="31"/>
      <c r="FP25" s="1933"/>
      <c r="FQ25" s="22"/>
      <c r="FR25" s="31"/>
      <c r="FS25" s="76"/>
      <c r="FT25" s="78">
        <f t="shared" si="30"/>
        <v>0</v>
      </c>
      <c r="FV25" s="404">
        <v>39718</v>
      </c>
      <c r="FW25" s="1325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3"/>
      <c r="GE25" s="22"/>
      <c r="GF25" s="31"/>
      <c r="GG25" s="76"/>
      <c r="GH25" s="78">
        <f t="shared" si="32"/>
        <v>0</v>
      </c>
      <c r="GJ25" s="1933"/>
      <c r="GK25" s="1933"/>
      <c r="GL25" s="22"/>
      <c r="GM25" s="31"/>
      <c r="GN25" s="76"/>
      <c r="GO25" s="78">
        <f t="shared" si="33"/>
        <v>0</v>
      </c>
      <c r="GQ25" s="1933"/>
      <c r="GR25" s="1933"/>
      <c r="GS25" s="22"/>
      <c r="GT25" s="31"/>
      <c r="GU25" s="76"/>
      <c r="GV25" s="78">
        <f t="shared" si="34"/>
        <v>0</v>
      </c>
      <c r="GX25" s="31"/>
      <c r="GY25" s="1933"/>
      <c r="GZ25" s="22"/>
      <c r="HA25" s="31"/>
      <c r="HB25" s="76"/>
      <c r="HC25" s="78">
        <f t="shared" si="35"/>
        <v>0</v>
      </c>
      <c r="HE25" s="1933"/>
      <c r="HF25" s="1933"/>
      <c r="HG25" s="22"/>
      <c r="HH25" s="31"/>
      <c r="HI25" s="76"/>
      <c r="HJ25" s="78">
        <f t="shared" si="36"/>
        <v>0</v>
      </c>
      <c r="HL25" s="31"/>
      <c r="HM25" s="1933"/>
      <c r="HN25" s="104"/>
      <c r="HO25" s="31"/>
      <c r="HP25" s="139"/>
      <c r="HQ25" s="78">
        <f t="shared" si="37"/>
        <v>0</v>
      </c>
      <c r="HS25" s="31"/>
      <c r="HT25" s="1933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5"/>
      <c r="II25" s="139"/>
      <c r="IJ25" s="49"/>
      <c r="IK25" s="139"/>
      <c r="IL25" s="78">
        <f t="shared" si="40"/>
        <v>0</v>
      </c>
      <c r="IN25" s="1933"/>
      <c r="IO25" s="1933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3"/>
      <c r="JD25" s="22"/>
      <c r="JE25" s="31"/>
      <c r="JF25" s="76"/>
      <c r="JG25" s="78">
        <f t="shared" si="43"/>
        <v>0</v>
      </c>
      <c r="JI25" s="31"/>
      <c r="JJ25" s="1933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31"/>
      <c r="JY25" s="104"/>
      <c r="JZ25" s="382"/>
      <c r="KA25" s="139"/>
      <c r="KB25" s="131">
        <f t="shared" si="45"/>
        <v>0</v>
      </c>
      <c r="KD25" s="49"/>
      <c r="KE25" s="1931"/>
      <c r="KF25" s="104"/>
      <c r="KG25" s="382"/>
      <c r="KH25" s="139"/>
      <c r="KI25" s="131">
        <f t="shared" si="46"/>
        <v>0</v>
      </c>
      <c r="KJ25" s="243"/>
      <c r="KK25" s="49"/>
      <c r="KL25" s="1931"/>
      <c r="KM25" s="104"/>
      <c r="KN25" s="382"/>
      <c r="KO25" s="139"/>
      <c r="KP25" s="131">
        <f t="shared" si="47"/>
        <v>0</v>
      </c>
      <c r="KQ25" s="243"/>
      <c r="KR25" s="404"/>
      <c r="KS25" s="1931"/>
      <c r="KT25" s="104"/>
      <c r="KU25" s="49"/>
      <c r="KV25" s="139"/>
      <c r="KW25" s="131">
        <f t="shared" si="48"/>
        <v>0</v>
      </c>
      <c r="KY25" s="49"/>
      <c r="KZ25" s="1931"/>
      <c r="LA25" s="104"/>
      <c r="LB25" s="49"/>
      <c r="LC25" s="139"/>
      <c r="LD25" s="131">
        <f t="shared" si="49"/>
        <v>0</v>
      </c>
      <c r="LF25" s="49"/>
      <c r="LG25" s="1931"/>
      <c r="LH25" s="104"/>
      <c r="LI25" s="49"/>
      <c r="LJ25" s="139"/>
      <c r="LK25" s="131">
        <f t="shared" si="50"/>
        <v>0</v>
      </c>
      <c r="LM25" s="404"/>
      <c r="LN25" s="1325"/>
      <c r="LO25" s="139"/>
      <c r="LP25" s="31"/>
      <c r="LQ25" s="139"/>
      <c r="LR25" s="131">
        <f t="shared" si="0"/>
        <v>0</v>
      </c>
      <c r="LT25" s="424"/>
      <c r="LU25" s="1931"/>
      <c r="LV25" s="104"/>
      <c r="LW25" s="49"/>
      <c r="LX25" s="139"/>
      <c r="LY25" s="78">
        <f t="shared" si="51"/>
        <v>0</v>
      </c>
      <c r="MA25" s="424"/>
      <c r="MB25" s="1931"/>
      <c r="MC25" s="104"/>
      <c r="MD25" s="49"/>
      <c r="ME25" s="139"/>
      <c r="MF25" s="131">
        <f t="shared" si="52"/>
        <v>0</v>
      </c>
      <c r="MH25" s="404"/>
      <c r="MI25" s="1933"/>
      <c r="MJ25" s="22"/>
      <c r="MK25" s="31"/>
      <c r="ML25" s="76"/>
      <c r="MM25" s="131">
        <f t="shared" si="53"/>
        <v>0</v>
      </c>
      <c r="MO25" s="1933"/>
      <c r="MP25" s="1933"/>
      <c r="MQ25" s="22"/>
      <c r="MR25" s="31"/>
      <c r="MS25" s="76"/>
      <c r="MT25" s="131">
        <f t="shared" si="54"/>
        <v>0</v>
      </c>
      <c r="MV25" s="31"/>
      <c r="MW25" s="1933"/>
      <c r="MX25" s="104"/>
      <c r="MY25" s="454"/>
      <c r="MZ25" s="104"/>
      <c r="NA25" s="131">
        <f t="shared" si="198"/>
        <v>20586.5</v>
      </c>
      <c r="NC25" s="31"/>
      <c r="ND25" s="1933"/>
      <c r="NE25" s="104"/>
      <c r="NF25" s="454"/>
      <c r="NG25" s="104"/>
      <c r="NH25" s="131">
        <f t="shared" si="55"/>
        <v>0</v>
      </c>
      <c r="NJ25" s="31"/>
      <c r="NK25" s="1933"/>
      <c r="NL25" s="699"/>
      <c r="NM25" s="31"/>
      <c r="NN25" s="139"/>
      <c r="NO25" s="131">
        <f t="shared" si="200"/>
        <v>0</v>
      </c>
      <c r="NQ25" s="424"/>
      <c r="NR25" s="1932"/>
      <c r="NS25" s="260"/>
      <c r="NT25" s="404"/>
      <c r="NU25" s="139"/>
      <c r="NV25" s="131">
        <f t="shared" si="57"/>
        <v>0</v>
      </c>
      <c r="NX25" s="1933"/>
      <c r="NY25" s="1933"/>
      <c r="NZ25" s="22"/>
      <c r="OA25" s="31"/>
      <c r="OB25" s="76"/>
      <c r="OC25" s="78">
        <f t="shared" si="58"/>
        <v>0</v>
      </c>
      <c r="OE25" s="1933"/>
      <c r="OF25" s="1933"/>
      <c r="OG25" s="22"/>
      <c r="OH25" s="31"/>
      <c r="OI25" s="76"/>
      <c r="OJ25" s="78">
        <f t="shared" si="59"/>
        <v>0</v>
      </c>
      <c r="OL25" s="1933"/>
      <c r="OM25" s="1933"/>
      <c r="ON25" s="22"/>
      <c r="OO25" s="31"/>
      <c r="OP25" s="76"/>
      <c r="OQ25" s="78">
        <f t="shared" si="60"/>
        <v>0</v>
      </c>
      <c r="OS25" s="1933"/>
      <c r="OT25" s="1933"/>
      <c r="OU25" s="22"/>
      <c r="OV25" s="31"/>
      <c r="OW25" s="76"/>
      <c r="OX25" s="78">
        <f t="shared" si="61"/>
        <v>0</v>
      </c>
      <c r="OZ25" s="1933"/>
      <c r="PA25" s="1933"/>
      <c r="PB25" s="22"/>
      <c r="PC25" s="31"/>
      <c r="PD25" s="76"/>
      <c r="PE25" s="78">
        <f t="shared" si="62"/>
        <v>0</v>
      </c>
      <c r="PG25" s="1933"/>
      <c r="PH25" s="1933"/>
      <c r="PI25" s="22"/>
      <c r="PJ25" s="31"/>
      <c r="PK25" s="76"/>
      <c r="PL25" s="78">
        <f t="shared" si="63"/>
        <v>0</v>
      </c>
      <c r="PN25" s="31"/>
      <c r="PO25" s="1933"/>
      <c r="PP25" s="22"/>
      <c r="PQ25" s="31"/>
      <c r="PR25" s="76"/>
      <c r="PS25" s="78">
        <f t="shared" si="64"/>
        <v>0</v>
      </c>
      <c r="PU25" s="31"/>
      <c r="PV25" s="1933"/>
      <c r="PW25" s="22"/>
      <c r="PX25" s="31"/>
      <c r="PY25" s="76"/>
      <c r="PZ25" s="78">
        <f t="shared" si="65"/>
        <v>32916</v>
      </c>
      <c r="QB25" s="1933"/>
      <c r="QC25" s="1933"/>
      <c r="QD25" s="22"/>
      <c r="QE25" s="31"/>
      <c r="QF25" s="76"/>
      <c r="QG25" s="78">
        <f t="shared" si="66"/>
        <v>0</v>
      </c>
      <c r="QI25" s="404"/>
      <c r="QJ25" s="1933"/>
      <c r="QK25" s="22"/>
      <c r="QL25" s="31"/>
      <c r="QM25" s="76"/>
      <c r="QN25" s="78">
        <f t="shared" si="67"/>
        <v>0</v>
      </c>
      <c r="QP25" s="404">
        <v>40472</v>
      </c>
      <c r="QQ25" s="1933" t="s">
        <v>523</v>
      </c>
      <c r="QR25" s="1361">
        <v>24444.5</v>
      </c>
      <c r="QS25" s="1455">
        <v>41087</v>
      </c>
      <c r="QT25" s="523">
        <v>200</v>
      </c>
      <c r="QU25" s="524">
        <f t="shared" si="68"/>
        <v>24244.5</v>
      </c>
      <c r="QW25" s="1357"/>
      <c r="QX25" s="1358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31"/>
      <c r="RL25" s="668"/>
      <c r="RM25" s="260"/>
      <c r="RN25" s="49"/>
      <c r="RO25" s="139"/>
      <c r="RP25" s="78">
        <f t="shared" si="71"/>
        <v>0</v>
      </c>
      <c r="RR25" s="1931"/>
      <c r="RS25" s="1932"/>
      <c r="RT25" s="260"/>
      <c r="RU25" s="49"/>
      <c r="RV25" s="139"/>
      <c r="RW25" s="78">
        <f t="shared" si="72"/>
        <v>11123</v>
      </c>
      <c r="RY25" s="1933"/>
      <c r="RZ25" s="1933"/>
      <c r="SA25" s="22"/>
      <c r="SB25" s="31"/>
      <c r="SC25" s="76"/>
      <c r="SD25" s="78">
        <f t="shared" si="195"/>
        <v>23250</v>
      </c>
      <c r="SF25" s="1933"/>
      <c r="SG25" s="1933"/>
      <c r="SH25" s="777"/>
      <c r="SI25" s="31"/>
      <c r="SJ25" s="76"/>
      <c r="SK25" s="78">
        <f t="shared" si="196"/>
        <v>0</v>
      </c>
      <c r="SM25" s="404"/>
      <c r="SN25" s="1933"/>
      <c r="SO25" s="22"/>
      <c r="SP25" s="31"/>
      <c r="SQ25" s="76"/>
      <c r="SR25" s="78">
        <f t="shared" si="73"/>
        <v>0</v>
      </c>
      <c r="ST25" s="1933"/>
      <c r="SU25" s="1933"/>
      <c r="SV25" s="22"/>
      <c r="SW25" s="31"/>
      <c r="SX25" s="76"/>
      <c r="SY25" s="78">
        <f t="shared" si="74"/>
        <v>0</v>
      </c>
      <c r="TA25" s="404"/>
      <c r="TB25" s="1933"/>
      <c r="TC25" s="22"/>
      <c r="TD25" s="31"/>
      <c r="TE25" s="76"/>
      <c r="TF25" s="78">
        <f t="shared" si="75"/>
        <v>0</v>
      </c>
      <c r="TH25" s="1933"/>
      <c r="TI25" s="1933"/>
      <c r="TJ25" s="22"/>
      <c r="TK25" s="31"/>
      <c r="TL25" s="76"/>
      <c r="TM25" s="78">
        <f t="shared" si="201"/>
        <v>20668.5</v>
      </c>
      <c r="TO25" s="1933"/>
      <c r="TP25" s="1933"/>
      <c r="TQ25" s="777"/>
      <c r="TR25" s="31"/>
      <c r="TS25" s="76"/>
      <c r="TT25" s="78">
        <f t="shared" si="202"/>
        <v>0</v>
      </c>
      <c r="TV25" s="404"/>
      <c r="TW25" s="1933"/>
      <c r="TX25" s="777"/>
      <c r="TY25" s="31"/>
      <c r="TZ25" s="76"/>
      <c r="UA25" s="78">
        <f t="shared" si="203"/>
        <v>0</v>
      </c>
      <c r="UC25" s="404"/>
      <c r="UD25" s="1933"/>
      <c r="UE25" s="22"/>
      <c r="UF25" s="31"/>
      <c r="UG25" s="76"/>
      <c r="UH25" s="78">
        <f t="shared" si="79"/>
        <v>0</v>
      </c>
      <c r="UJ25" s="404"/>
      <c r="UK25" s="1933"/>
      <c r="UL25" s="22"/>
      <c r="UM25" s="31"/>
      <c r="UN25" s="76"/>
      <c r="UO25" s="78">
        <f t="shared" si="80"/>
        <v>0</v>
      </c>
      <c r="UQ25" s="404"/>
      <c r="UR25" s="1933"/>
      <c r="US25" s="22"/>
      <c r="UT25" s="31"/>
      <c r="UU25" s="76"/>
      <c r="UV25" s="78">
        <f t="shared" si="81"/>
        <v>0</v>
      </c>
      <c r="UX25" s="404"/>
      <c r="UY25" s="1933"/>
      <c r="UZ25" s="22"/>
      <c r="VA25" s="31"/>
      <c r="VB25" s="76"/>
      <c r="VC25" s="78">
        <f t="shared" si="82"/>
        <v>201</v>
      </c>
      <c r="VE25" s="31"/>
      <c r="VF25" s="1933"/>
      <c r="VG25" s="22"/>
      <c r="VH25" s="31"/>
      <c r="VI25" s="76"/>
      <c r="VJ25" s="78">
        <f t="shared" si="83"/>
        <v>47775</v>
      </c>
      <c r="VL25" s="1933"/>
      <c r="VM25" s="1933"/>
      <c r="VN25" s="22"/>
      <c r="VO25" s="31"/>
      <c r="VP25" s="76"/>
      <c r="VQ25" s="78">
        <f t="shared" si="84"/>
        <v>0</v>
      </c>
      <c r="VS25" s="1933"/>
      <c r="VT25" s="1933"/>
      <c r="VU25" s="22"/>
      <c r="VV25" s="31"/>
      <c r="VW25" s="76"/>
      <c r="VX25" s="78">
        <f t="shared" si="85"/>
        <v>0</v>
      </c>
      <c r="VZ25" s="404"/>
      <c r="WA25" s="1933"/>
      <c r="WB25" s="22"/>
      <c r="WC25" s="31"/>
      <c r="WD25" s="76"/>
      <c r="WE25" s="78">
        <f t="shared" si="86"/>
        <v>274.5</v>
      </c>
      <c r="WG25" s="1933"/>
      <c r="WH25" s="1933"/>
      <c r="WI25" s="22"/>
      <c r="WJ25" s="31"/>
      <c r="WK25" s="76"/>
      <c r="WL25" s="78">
        <f t="shared" si="87"/>
        <v>0</v>
      </c>
      <c r="WN25" s="49"/>
      <c r="WO25" s="1931"/>
      <c r="WP25" s="104"/>
      <c r="WQ25" s="49"/>
      <c r="WR25" s="139"/>
      <c r="WS25" s="78">
        <f t="shared" si="88"/>
        <v>0</v>
      </c>
      <c r="WU25" s="1933"/>
      <c r="WV25" s="1933"/>
      <c r="WW25" s="22"/>
      <c r="WX25" s="31"/>
      <c r="WY25" s="76"/>
      <c r="WZ25" s="78">
        <f t="shared" si="89"/>
        <v>0</v>
      </c>
      <c r="XB25" s="1931"/>
      <c r="XC25" s="1931"/>
      <c r="XD25" s="104"/>
      <c r="XE25" s="49"/>
      <c r="XF25" s="139"/>
      <c r="XG25" s="131">
        <f t="shared" si="90"/>
        <v>0</v>
      </c>
      <c r="XH25" s="243"/>
      <c r="XI25" s="31"/>
      <c r="XJ25" s="1933"/>
      <c r="XK25" s="22"/>
      <c r="XL25" s="31"/>
      <c r="XM25" s="76"/>
      <c r="XN25" s="78">
        <f t="shared" si="91"/>
        <v>0</v>
      </c>
      <c r="XP25" s="404"/>
      <c r="XQ25" s="1933"/>
      <c r="XR25" s="22"/>
      <c r="XS25" s="31"/>
      <c r="XT25" s="76"/>
      <c r="XU25" s="78">
        <f t="shared" si="92"/>
        <v>0</v>
      </c>
      <c r="XW25" s="31"/>
      <c r="XX25" s="1933"/>
      <c r="XY25" s="22"/>
      <c r="XZ25" s="31"/>
      <c r="YA25" s="76"/>
      <c r="YB25" s="131">
        <f t="shared" si="93"/>
        <v>0</v>
      </c>
      <c r="YD25" s="31"/>
      <c r="YE25" s="1933"/>
      <c r="YF25" s="22"/>
      <c r="YG25" s="31"/>
      <c r="YH25" s="76"/>
      <c r="YI25" s="131">
        <f t="shared" si="94"/>
        <v>0</v>
      </c>
      <c r="YK25" s="31"/>
      <c r="YL25" s="1933"/>
      <c r="YM25" s="22"/>
      <c r="YN25" s="31"/>
      <c r="YO25" s="76"/>
      <c r="YP25" s="131">
        <f t="shared" si="95"/>
        <v>0</v>
      </c>
      <c r="YR25" s="31"/>
      <c r="YS25" s="1933"/>
      <c r="YT25" s="22"/>
      <c r="YU25" s="31"/>
      <c r="YV25" s="76"/>
      <c r="YW25" s="78">
        <f t="shared" si="96"/>
        <v>0</v>
      </c>
      <c r="YY25" s="31"/>
      <c r="YZ25" s="1933"/>
      <c r="ZA25" s="22"/>
      <c r="ZB25" s="31"/>
      <c r="ZC25" s="76"/>
      <c r="ZD25" s="78">
        <f t="shared" si="97"/>
        <v>0</v>
      </c>
      <c r="ZF25" s="49"/>
      <c r="ZG25" s="1931"/>
      <c r="ZH25" s="104"/>
      <c r="ZI25" s="49"/>
      <c r="ZJ25" s="139"/>
      <c r="ZK25" s="78">
        <f t="shared" si="98"/>
        <v>0</v>
      </c>
      <c r="ZM25" s="1933"/>
      <c r="ZN25" s="1933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3"/>
      <c r="AAP25" s="1933"/>
      <c r="AAQ25" s="22"/>
      <c r="AAR25" s="31"/>
      <c r="AAS25" s="76"/>
      <c r="AAT25" s="78">
        <f t="shared" si="103"/>
        <v>0</v>
      </c>
      <c r="AAV25" s="404"/>
      <c r="AAW25" s="1933"/>
      <c r="AAX25" s="22"/>
      <c r="AAY25" s="31"/>
      <c r="AAZ25" s="76"/>
      <c r="ABA25" s="78">
        <f t="shared" si="104"/>
        <v>0</v>
      </c>
      <c r="ABC25" s="404"/>
      <c r="ABD25" s="1933"/>
      <c r="ABE25" s="22"/>
      <c r="ABF25" s="321"/>
      <c r="ABG25" s="76"/>
      <c r="ABH25" s="78">
        <f t="shared" si="105"/>
        <v>0</v>
      </c>
      <c r="ABJ25" s="31"/>
      <c r="ABK25" s="1933"/>
      <c r="ABL25" s="22"/>
      <c r="ABM25" s="31"/>
      <c r="ABN25" s="76"/>
      <c r="ABO25" s="78">
        <f t="shared" si="106"/>
        <v>0</v>
      </c>
      <c r="ABQ25" s="1933"/>
      <c r="ABR25" s="1933"/>
      <c r="ABS25" s="22"/>
      <c r="ABT25" s="31"/>
      <c r="ABU25" s="76"/>
      <c r="ABV25" s="78">
        <f t="shared" si="107"/>
        <v>0</v>
      </c>
      <c r="ABX25" s="1933"/>
      <c r="ABY25" s="1933"/>
      <c r="ABZ25" s="22"/>
      <c r="ACA25" s="31"/>
      <c r="ACB25" s="76"/>
      <c r="ACC25" s="78">
        <f t="shared" si="108"/>
        <v>0</v>
      </c>
      <c r="ACE25" s="321"/>
      <c r="ACF25" s="1933"/>
      <c r="ACG25" s="22"/>
      <c r="ACH25" s="404"/>
      <c r="ACI25" s="76"/>
      <c r="ACJ25" s="78">
        <f t="shared" si="109"/>
        <v>0</v>
      </c>
      <c r="ACL25" s="321"/>
      <c r="ACM25" s="1933"/>
      <c r="ACN25" s="22"/>
      <c r="ACO25" s="321"/>
      <c r="ACP25" s="76"/>
      <c r="ACQ25" s="78">
        <f t="shared" si="110"/>
        <v>0</v>
      </c>
      <c r="ACS25" s="31"/>
      <c r="ACT25" s="1933"/>
      <c r="ACU25" s="22"/>
      <c r="ACV25" s="31"/>
      <c r="ACW25" s="76"/>
      <c r="ACX25" s="78">
        <f t="shared" si="1"/>
        <v>0</v>
      </c>
      <c r="ACZ25" s="404"/>
      <c r="ADA25" s="1933"/>
      <c r="ADB25" s="22"/>
      <c r="ADC25" s="404"/>
      <c r="ADD25" s="76"/>
      <c r="ADE25" s="78">
        <f t="shared" si="111"/>
        <v>0</v>
      </c>
      <c r="ADG25" s="404"/>
      <c r="ADH25" s="1933"/>
      <c r="ADI25" s="22"/>
      <c r="ADJ25" s="321"/>
      <c r="ADK25" s="76"/>
      <c r="ADL25" s="78">
        <f t="shared" si="112"/>
        <v>0</v>
      </c>
      <c r="ADN25" s="1933"/>
      <c r="ADO25" s="1933"/>
      <c r="ADP25" s="22"/>
      <c r="ADQ25" s="31"/>
      <c r="ADR25" s="76"/>
      <c r="ADS25" s="131">
        <f t="shared" si="113"/>
        <v>0</v>
      </c>
      <c r="ADU25" s="321"/>
      <c r="ADV25" s="1933"/>
      <c r="ADW25" s="22"/>
      <c r="ADX25" s="404"/>
      <c r="ADY25" s="76"/>
      <c r="ADZ25" s="131">
        <f t="shared" si="114"/>
        <v>0</v>
      </c>
      <c r="AEB25" s="404"/>
      <c r="AEC25" s="1932"/>
      <c r="AED25" s="349"/>
      <c r="AEE25" s="31"/>
      <c r="AEF25" s="1353"/>
      <c r="AEG25" s="131">
        <f t="shared" si="115"/>
        <v>0</v>
      </c>
      <c r="AEI25" s="404"/>
      <c r="AEJ25" s="1932"/>
      <c r="AEK25" s="349"/>
      <c r="AEL25" s="31"/>
      <c r="AEM25" s="1353"/>
      <c r="AEN25" s="131">
        <f t="shared" si="116"/>
        <v>3380</v>
      </c>
      <c r="AEP25" s="404"/>
      <c r="AEQ25" s="1932"/>
      <c r="AER25" s="349"/>
      <c r="AES25" s="404"/>
      <c r="AET25" s="1353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3"/>
      <c r="AFE25" s="1933"/>
      <c r="AFF25" s="22"/>
      <c r="AFG25" s="31"/>
      <c r="AFH25" s="76"/>
      <c r="AFI25" s="78">
        <f t="shared" si="119"/>
        <v>6523</v>
      </c>
      <c r="AFK25" s="404"/>
      <c r="AFL25" s="1933"/>
      <c r="AFM25" s="22"/>
      <c r="AFN25" s="31"/>
      <c r="AFO25" s="76"/>
      <c r="AFP25" s="78">
        <f t="shared" si="120"/>
        <v>0</v>
      </c>
      <c r="AFR25" s="404"/>
      <c r="AFS25" s="1933"/>
      <c r="AFT25" s="22"/>
      <c r="AFU25" s="31"/>
      <c r="AFV25" s="76"/>
      <c r="AFW25" s="131">
        <f t="shared" si="121"/>
        <v>0</v>
      </c>
      <c r="AFY25" s="31"/>
      <c r="AFZ25" s="1933"/>
      <c r="AGA25" s="22"/>
      <c r="AGB25" s="31"/>
      <c r="AGC25" s="76"/>
      <c r="AGD25" s="131">
        <f t="shared" si="122"/>
        <v>0</v>
      </c>
      <c r="AGF25" s="1933"/>
      <c r="AGG25" s="1933"/>
      <c r="AGH25" s="22"/>
      <c r="AGI25" s="31"/>
      <c r="AGJ25" s="76"/>
      <c r="AGK25" s="131">
        <f t="shared" si="123"/>
        <v>0</v>
      </c>
      <c r="AGM25" s="31"/>
      <c r="AGN25" s="1933"/>
      <c r="AGO25" s="22"/>
      <c r="AGP25" s="31"/>
      <c r="AGQ25" s="76"/>
      <c r="AGR25" s="131">
        <f t="shared" si="124"/>
        <v>0</v>
      </c>
      <c r="AGT25" s="31"/>
      <c r="AGU25" s="1933"/>
      <c r="AGV25" s="22"/>
      <c r="AGW25" s="31"/>
      <c r="AGX25" s="76"/>
      <c r="AGY25" s="131">
        <f t="shared" si="125"/>
        <v>0</v>
      </c>
      <c r="AHA25" s="31"/>
      <c r="AHB25" s="1933"/>
      <c r="AHC25" s="22"/>
      <c r="AHD25" s="31"/>
      <c r="AHE25" s="76"/>
      <c r="AHF25" s="131">
        <f t="shared" si="126"/>
        <v>0</v>
      </c>
      <c r="AHH25" s="1933"/>
      <c r="AHI25" s="1933"/>
      <c r="AHJ25" s="22"/>
      <c r="AHK25" s="31"/>
      <c r="AHL25" s="76"/>
      <c r="AHM25" s="78">
        <f t="shared" si="127"/>
        <v>37741</v>
      </c>
      <c r="AHO25" s="1933"/>
      <c r="AHP25" s="1933"/>
      <c r="AHQ25" s="22"/>
      <c r="AHR25" s="31"/>
      <c r="AHS25" s="76"/>
      <c r="AHT25" s="78">
        <f t="shared" si="128"/>
        <v>0</v>
      </c>
      <c r="AHV25" s="1933"/>
      <c r="AHW25" s="1933"/>
      <c r="AHX25" s="22"/>
      <c r="AHY25" s="31"/>
      <c r="AHZ25" s="76"/>
      <c r="AIA25" s="78">
        <f t="shared" si="129"/>
        <v>0</v>
      </c>
      <c r="AIC25" s="424"/>
      <c r="AID25" s="1931"/>
      <c r="AIE25" s="104"/>
      <c r="AIF25" s="49"/>
      <c r="AIG25" s="139"/>
      <c r="AIH25" s="78">
        <f t="shared" si="130"/>
        <v>0</v>
      </c>
      <c r="AIJ25" s="321"/>
      <c r="AIK25" s="1933"/>
      <c r="AIL25" s="22"/>
      <c r="AIM25" s="49"/>
      <c r="AIN25" s="76"/>
      <c r="AIO25" s="78">
        <f t="shared" si="131"/>
        <v>0</v>
      </c>
      <c r="AIQ25" s="404"/>
      <c r="AIR25" s="1933"/>
      <c r="AIS25" s="22"/>
      <c r="AIT25" s="31"/>
      <c r="AIU25" s="76"/>
      <c r="AIV25" s="78">
        <f t="shared" si="132"/>
        <v>0</v>
      </c>
      <c r="AIX25" s="1933"/>
      <c r="AIY25" s="1933"/>
      <c r="AIZ25" s="22"/>
      <c r="AJA25" s="31"/>
      <c r="AJB25" s="76"/>
      <c r="AJC25" s="78">
        <f t="shared" si="133"/>
        <v>0</v>
      </c>
      <c r="AJE25" s="49"/>
      <c r="AJF25" s="1931"/>
      <c r="AJG25" s="104"/>
      <c r="AJH25" s="49"/>
      <c r="AJI25" s="139"/>
      <c r="AJJ25" s="131">
        <f t="shared" si="134"/>
        <v>0</v>
      </c>
      <c r="AJL25" s="31"/>
      <c r="AJM25" s="1933"/>
      <c r="AJN25" s="22"/>
      <c r="AJO25" s="49"/>
      <c r="AJP25" s="76"/>
      <c r="AJQ25" s="78">
        <f t="shared" si="135"/>
        <v>0</v>
      </c>
      <c r="AJS25" s="49"/>
      <c r="AJT25" s="1931"/>
      <c r="AJU25" s="104"/>
      <c r="AJV25" s="49"/>
      <c r="AJW25" s="139"/>
      <c r="AJX25" s="131">
        <f t="shared" si="136"/>
        <v>0</v>
      </c>
      <c r="AJY25" s="243"/>
      <c r="AJZ25" s="1933"/>
      <c r="AKA25" s="1933"/>
      <c r="AKB25" s="22"/>
      <c r="AKC25" s="31"/>
      <c r="AKD25" s="76"/>
      <c r="AKE25" s="78">
        <f t="shared" si="137"/>
        <v>0</v>
      </c>
      <c r="AKG25" s="31"/>
      <c r="AKH25" s="1933"/>
      <c r="AKI25" s="22"/>
      <c r="AKJ25" s="31"/>
      <c r="AKK25" s="76"/>
      <c r="AKL25" s="78">
        <f t="shared" si="138"/>
        <v>0</v>
      </c>
      <c r="AKN25" s="31"/>
      <c r="AKO25" s="1933"/>
      <c r="AKP25" s="777"/>
      <c r="AKQ25" s="31"/>
      <c r="AKR25" s="76"/>
      <c r="AKS25" s="131">
        <f t="shared" si="139"/>
        <v>0</v>
      </c>
      <c r="AKU25" s="49"/>
      <c r="AKV25" s="1931"/>
      <c r="AKW25" s="104"/>
      <c r="AKX25" s="49"/>
      <c r="AKY25" s="139"/>
      <c r="AKZ25" s="78">
        <f t="shared" si="2"/>
        <v>0</v>
      </c>
      <c r="ALB25" s="31"/>
      <c r="ALC25" s="1933"/>
      <c r="ALD25" s="22"/>
      <c r="ALE25" s="31"/>
      <c r="ALF25" s="76"/>
      <c r="ALG25" s="78">
        <f t="shared" si="140"/>
        <v>0</v>
      </c>
      <c r="ALI25" s="1933"/>
      <c r="ALJ25" s="1933"/>
      <c r="ALK25" s="22"/>
      <c r="ALL25" s="31"/>
      <c r="ALM25" s="76"/>
      <c r="ALN25" s="78">
        <f t="shared" si="141"/>
        <v>0</v>
      </c>
      <c r="ALP25" s="1933"/>
      <c r="ALQ25" s="1933"/>
      <c r="ALR25" s="22"/>
      <c r="ALS25" s="31"/>
      <c r="ALT25" s="76"/>
      <c r="ALU25" s="78">
        <f t="shared" si="142"/>
        <v>0</v>
      </c>
      <c r="ALW25" s="1933"/>
      <c r="ALX25" s="1933"/>
      <c r="ALY25" s="22"/>
      <c r="ALZ25" s="31"/>
      <c r="AMA25" s="76"/>
      <c r="AMB25" s="78">
        <f t="shared" si="143"/>
        <v>0</v>
      </c>
      <c r="AMD25" s="404"/>
      <c r="AME25" s="1933"/>
      <c r="AMF25" s="22"/>
      <c r="AMG25" s="404"/>
      <c r="AMH25" s="76"/>
      <c r="AMI25" s="78">
        <f t="shared" si="144"/>
        <v>0</v>
      </c>
      <c r="AMK25" s="31"/>
      <c r="AML25" s="1933"/>
      <c r="AMM25" s="22"/>
      <c r="AMN25" s="31"/>
      <c r="AMO25" s="76"/>
      <c r="AMP25" s="78">
        <f t="shared" si="145"/>
        <v>0</v>
      </c>
      <c r="AMR25" s="31"/>
      <c r="AMS25" s="1933"/>
      <c r="AMT25" s="22"/>
      <c r="AMU25" s="31"/>
      <c r="AMV25" s="76"/>
      <c r="AMW25" s="131">
        <f t="shared" si="3"/>
        <v>0</v>
      </c>
      <c r="AMY25" s="404"/>
      <c r="AMZ25" s="1933"/>
      <c r="ANA25" s="22"/>
      <c r="ANB25" s="321"/>
      <c r="ANC25" s="76"/>
      <c r="AND25" s="78">
        <f t="shared" si="146"/>
        <v>0</v>
      </c>
      <c r="ANF25" s="321"/>
      <c r="ANG25" s="1933"/>
      <c r="ANH25" s="22"/>
      <c r="ANI25" s="404"/>
      <c r="ANJ25" s="76"/>
      <c r="ANK25" s="78">
        <f t="shared" si="147"/>
        <v>0</v>
      </c>
      <c r="ANM25" s="31"/>
      <c r="ANN25" s="1933"/>
      <c r="ANO25" s="22"/>
      <c r="ANP25" s="31"/>
      <c r="ANQ25" s="76"/>
      <c r="ANR25" s="78">
        <f t="shared" si="148"/>
        <v>0</v>
      </c>
      <c r="ANT25" s="1933"/>
      <c r="ANU25" s="1933"/>
      <c r="ANV25" s="22"/>
      <c r="ANW25" s="31"/>
      <c r="ANX25" s="76"/>
      <c r="ANY25" s="78">
        <f t="shared" si="149"/>
        <v>0</v>
      </c>
      <c r="AOA25" s="1933"/>
      <c r="AOB25" s="1933"/>
      <c r="AOC25" s="22"/>
      <c r="AOD25" s="31"/>
      <c r="AOE25" s="76"/>
      <c r="AOF25" s="78">
        <f t="shared" si="150"/>
        <v>0</v>
      </c>
      <c r="AOH25" s="321"/>
      <c r="AOI25" s="1933"/>
      <c r="AOJ25" s="22"/>
      <c r="AOK25" s="404"/>
      <c r="AOL25" s="76"/>
      <c r="AOM25" s="78">
        <f t="shared" si="151"/>
        <v>0</v>
      </c>
      <c r="AOO25" s="1933"/>
      <c r="AOP25" s="1933"/>
      <c r="AOQ25" s="22"/>
      <c r="AOR25" s="321"/>
      <c r="AOS25" s="76"/>
      <c r="AOT25" s="78">
        <f t="shared" si="199"/>
        <v>4592</v>
      </c>
      <c r="AOV25" s="404"/>
      <c r="AOW25" s="1933"/>
      <c r="AOX25" s="22"/>
      <c r="AOY25" s="31"/>
      <c r="AOZ25" s="76"/>
      <c r="APA25" s="78">
        <f t="shared" si="152"/>
        <v>0</v>
      </c>
      <c r="APC25" s="321"/>
      <c r="APD25" s="1933"/>
      <c r="APE25" s="22"/>
      <c r="APF25" s="31"/>
      <c r="APG25" s="76"/>
      <c r="APH25" s="78">
        <f t="shared" si="153"/>
        <v>0</v>
      </c>
      <c r="APJ25" s="321"/>
      <c r="APK25" s="1933"/>
      <c r="APL25" s="22"/>
      <c r="APM25" s="31"/>
      <c r="APN25" s="76"/>
      <c r="APO25" s="78">
        <f t="shared" si="154"/>
        <v>0</v>
      </c>
      <c r="APQ25" s="1933"/>
      <c r="APR25" s="1933"/>
      <c r="APS25" s="22"/>
      <c r="APT25" s="31"/>
      <c r="APU25" s="76"/>
      <c r="APV25" s="78">
        <f t="shared" si="155"/>
        <v>0</v>
      </c>
      <c r="APX25" s="404"/>
      <c r="APY25" s="1325"/>
      <c r="APZ25" s="699"/>
      <c r="AQA25" s="424"/>
      <c r="AQB25" s="76"/>
      <c r="AQC25" s="131">
        <f t="shared" si="4"/>
        <v>0</v>
      </c>
      <c r="AQE25" s="1933"/>
      <c r="AQG25" s="773"/>
      <c r="AQJ25" s="131">
        <f t="shared" si="5"/>
        <v>7383.5</v>
      </c>
      <c r="AQL25" s="1933"/>
      <c r="AQN25" s="773"/>
      <c r="AQQ25" s="131">
        <f t="shared" si="6"/>
        <v>0</v>
      </c>
      <c r="AQS25" s="1933"/>
      <c r="AQU25" s="773"/>
      <c r="AQX25" s="131">
        <f t="shared" si="156"/>
        <v>4518.5</v>
      </c>
      <c r="AQZ25" s="321"/>
      <c r="ARA25" s="1933"/>
      <c r="ARB25" s="777"/>
      <c r="ARC25" s="321"/>
      <c r="ARD25" s="76"/>
      <c r="ARE25" s="78">
        <f t="shared" si="157"/>
        <v>0</v>
      </c>
      <c r="ARG25" s="1933"/>
      <c r="ARH25" s="1933"/>
      <c r="ARI25" s="22"/>
      <c r="ARJ25" s="31"/>
      <c r="ARK25" s="76"/>
      <c r="ARL25" s="78">
        <f t="shared" si="158"/>
        <v>0</v>
      </c>
      <c r="ARN25" s="404"/>
      <c r="ARO25" s="1933"/>
      <c r="ARP25" s="22"/>
      <c r="ARQ25" s="404"/>
      <c r="ARR25" s="76"/>
      <c r="ARS25" s="78">
        <f t="shared" si="159"/>
        <v>0</v>
      </c>
      <c r="ARU25" s="404"/>
      <c r="ARV25" s="1933"/>
      <c r="ARW25" s="22"/>
      <c r="ARX25" s="321"/>
      <c r="ARY25" s="76"/>
      <c r="ARZ25" s="78">
        <f t="shared" si="7"/>
        <v>0</v>
      </c>
      <c r="ASB25" s="404"/>
      <c r="ASC25" s="1933"/>
      <c r="ASD25" s="22"/>
      <c r="ASE25" s="31"/>
      <c r="ASF25" s="76"/>
      <c r="ASG25" s="78">
        <f t="shared" si="160"/>
        <v>0</v>
      </c>
      <c r="ASI25" s="404"/>
      <c r="ASJ25" s="1325"/>
      <c r="ASK25" s="139"/>
      <c r="ASL25" s="31"/>
      <c r="ASM25" s="139"/>
      <c r="ASN25" s="131">
        <f t="shared" si="161"/>
        <v>0</v>
      </c>
      <c r="ASP25" s="31"/>
      <c r="ASQ25" s="1325"/>
      <c r="ASR25" s="139"/>
      <c r="ASS25" s="31"/>
      <c r="AST25" s="139"/>
      <c r="ASU25" s="131">
        <f t="shared" si="162"/>
        <v>0</v>
      </c>
      <c r="ASW25" s="31"/>
      <c r="ASX25" s="1325"/>
      <c r="ASY25" s="139"/>
      <c r="ASZ25" s="31"/>
      <c r="ATA25" s="139"/>
      <c r="ATB25" s="131">
        <f t="shared" si="163"/>
        <v>0</v>
      </c>
      <c r="ATD25" s="1933"/>
      <c r="ATE25" s="1933"/>
      <c r="ATF25" s="22"/>
      <c r="ATG25" s="31"/>
      <c r="ATH25" s="76"/>
      <c r="ATI25" s="78">
        <f t="shared" si="164"/>
        <v>0</v>
      </c>
      <c r="ATK25" s="321"/>
      <c r="ATL25" s="1933"/>
      <c r="ATM25" s="22"/>
      <c r="ATN25" s="31"/>
      <c r="ATO25" s="76"/>
      <c r="ATP25" s="78">
        <f t="shared" si="165"/>
        <v>0</v>
      </c>
      <c r="ATR25" s="321"/>
      <c r="ATS25" s="1933"/>
      <c r="ATT25" s="22"/>
      <c r="ATU25" s="31"/>
      <c r="ATV25" s="76"/>
      <c r="ATW25" s="78">
        <f t="shared" si="166"/>
        <v>0</v>
      </c>
      <c r="ATY25" s="321"/>
      <c r="ATZ25" s="1933"/>
      <c r="AUA25" s="22"/>
      <c r="AUB25" s="31"/>
      <c r="AUC25" s="76"/>
      <c r="AUD25" s="78">
        <f t="shared" si="167"/>
        <v>0</v>
      </c>
      <c r="AUF25" s="321"/>
      <c r="AUG25" s="1933"/>
      <c r="AUH25" s="22"/>
      <c r="AUI25" s="31"/>
      <c r="AUJ25" s="76"/>
      <c r="AUK25" s="78">
        <f t="shared" si="168"/>
        <v>0</v>
      </c>
      <c r="AUM25" s="1933"/>
      <c r="AUN25" s="1332"/>
      <c r="AUP25" s="31"/>
      <c r="AUQ25" s="139"/>
      <c r="AUR25" s="131">
        <f t="shared" si="169"/>
        <v>0</v>
      </c>
      <c r="AUT25" s="31"/>
      <c r="AUU25" s="1932"/>
      <c r="AUV25" s="139"/>
      <c r="AUW25" s="49"/>
      <c r="AUX25" s="76"/>
      <c r="AUY25" s="131">
        <f t="shared" si="170"/>
        <v>0</v>
      </c>
      <c r="AVA25" s="31"/>
      <c r="AVB25" s="1325"/>
      <c r="AVC25" s="139"/>
      <c r="AVD25" s="49"/>
      <c r="AVE25" s="76"/>
      <c r="AVF25" s="131">
        <f t="shared" si="171"/>
        <v>0</v>
      </c>
      <c r="AVH25" s="404"/>
      <c r="AVI25" s="1325"/>
      <c r="AVJ25" s="139"/>
      <c r="AVK25" s="49"/>
      <c r="AVL25" s="76"/>
      <c r="AVM25" s="131">
        <f t="shared" si="172"/>
        <v>2512.5</v>
      </c>
      <c r="AVO25" s="320"/>
      <c r="AVP25" s="1932"/>
      <c r="AVQ25" s="349"/>
      <c r="AVR25" s="49"/>
      <c r="AVS25" s="349"/>
      <c r="AVT25" s="131">
        <f t="shared" si="173"/>
        <v>0</v>
      </c>
      <c r="AVV25" s="404"/>
      <c r="AVW25" s="1933"/>
      <c r="AVX25" s="1348"/>
      <c r="AVY25" s="31"/>
      <c r="AVZ25" s="1264"/>
      <c r="AWA25" s="78">
        <f t="shared" si="191"/>
        <v>0</v>
      </c>
      <c r="AWC25" s="1933"/>
      <c r="AWD25" s="1933"/>
      <c r="AWE25" s="1348"/>
      <c r="AWF25" s="31"/>
      <c r="AWG25" s="1264"/>
      <c r="AWH25" s="78">
        <f t="shared" si="192"/>
        <v>0</v>
      </c>
      <c r="AWJ25" s="1933"/>
      <c r="AWK25" s="1933"/>
      <c r="AWL25" s="22"/>
      <c r="AWM25" s="31"/>
      <c r="AWN25" s="76"/>
      <c r="AWO25" s="78">
        <f t="shared" si="193"/>
        <v>0</v>
      </c>
      <c r="AWQ25" s="320"/>
      <c r="AWR25" s="1931"/>
      <c r="AWS25" s="104"/>
      <c r="AWT25" s="49"/>
      <c r="AWU25" s="139"/>
      <c r="AWV25" s="131">
        <f t="shared" si="194"/>
        <v>0</v>
      </c>
      <c r="AWW25" s="243"/>
      <c r="AWX25" s="424"/>
      <c r="AWY25" s="1931"/>
      <c r="AWZ25" s="104"/>
      <c r="AXA25" s="49"/>
      <c r="AXB25" s="139"/>
      <c r="AXC25" s="78">
        <f t="shared" si="174"/>
        <v>30000</v>
      </c>
      <c r="AXE25" s="31"/>
      <c r="AXF25" s="1933"/>
      <c r="AXG25" s="22"/>
      <c r="AXH25" s="31"/>
      <c r="AXI25" s="76"/>
      <c r="AXJ25" s="78">
        <f t="shared" si="175"/>
        <v>0</v>
      </c>
      <c r="AXL25" s="31"/>
      <c r="AXM25" s="1933"/>
      <c r="AXN25" s="22"/>
      <c r="AXO25" s="31"/>
      <c r="AXP25" s="76"/>
      <c r="AXQ25" s="78">
        <f t="shared" si="176"/>
        <v>0</v>
      </c>
      <c r="AXS25" s="31"/>
      <c r="AXT25" s="1933"/>
      <c r="AXU25" s="22"/>
      <c r="AXV25" s="31"/>
      <c r="AXW25" s="76"/>
      <c r="AXX25" s="78">
        <f t="shared" si="177"/>
        <v>0</v>
      </c>
      <c r="AXZ25" s="31"/>
      <c r="AYA25" s="1933"/>
      <c r="AYB25" s="22"/>
      <c r="AYC25" s="31"/>
      <c r="AYD25" s="76"/>
      <c r="AYE25" s="78">
        <f t="shared" si="178"/>
        <v>0</v>
      </c>
      <c r="AYG25" s="404"/>
      <c r="AYH25" s="1933"/>
      <c r="AYI25" s="22"/>
      <c r="AYJ25" s="31"/>
      <c r="AYK25" s="76"/>
      <c r="AYL25" s="78">
        <f t="shared" si="179"/>
        <v>0</v>
      </c>
      <c r="AYN25" s="404"/>
      <c r="AYO25" s="1933"/>
      <c r="AYP25" s="22"/>
      <c r="AYQ25" s="31"/>
      <c r="AYR25" s="76"/>
      <c r="AYS25" s="78">
        <f t="shared" si="180"/>
        <v>0</v>
      </c>
      <c r="AYU25" s="404"/>
      <c r="AYV25" s="1933"/>
      <c r="AYW25" s="22"/>
      <c r="AYX25" s="404"/>
      <c r="AYY25" s="76"/>
      <c r="AYZ25" s="78">
        <f t="shared" si="181"/>
        <v>0</v>
      </c>
      <c r="AZB25" s="31"/>
      <c r="AZC25" s="1933"/>
      <c r="AZD25" s="22"/>
      <c r="AZE25" s="31"/>
      <c r="AZF25" s="76"/>
      <c r="AZG25" s="78">
        <f t="shared" si="182"/>
        <v>0</v>
      </c>
      <c r="AZI25" s="424"/>
      <c r="AZJ25" s="1931"/>
      <c r="AZK25" s="104"/>
      <c r="AZL25" s="424"/>
      <c r="AZM25" s="139"/>
      <c r="AZN25" s="78">
        <f t="shared" si="183"/>
        <v>0</v>
      </c>
      <c r="AZP25" s="424"/>
      <c r="AZQ25" s="1931"/>
      <c r="AZR25" s="104"/>
      <c r="AZS25" s="424"/>
      <c r="AZT25" s="139"/>
      <c r="AZU25" s="131">
        <f t="shared" si="184"/>
        <v>0</v>
      </c>
      <c r="AZV25" s="243"/>
      <c r="AZW25" s="1933"/>
      <c r="AZX25" s="1933"/>
      <c r="AZY25" s="22"/>
      <c r="AZZ25" s="31"/>
      <c r="BAA25" s="76"/>
      <c r="BAB25" s="78">
        <f t="shared" si="185"/>
        <v>0</v>
      </c>
      <c r="BAD25" s="1933"/>
      <c r="BAE25" s="1933"/>
      <c r="BAF25" s="22"/>
      <c r="BAG25" s="31"/>
      <c r="BAH25" s="76"/>
      <c r="BAI25" s="78">
        <f t="shared" si="186"/>
        <v>0</v>
      </c>
      <c r="BAK25" s="1933"/>
      <c r="BAL25" s="1933"/>
      <c r="BAM25" s="22"/>
      <c r="BAN25" s="31"/>
      <c r="BAO25" s="76"/>
      <c r="BAP25" s="78">
        <f t="shared" si="187"/>
        <v>0</v>
      </c>
      <c r="BAR25" s="1933"/>
      <c r="BAS25" s="1933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3"/>
      <c r="C26" s="1895">
        <v>100000</v>
      </c>
      <c r="D26" s="31"/>
      <c r="E26" s="139"/>
      <c r="F26" s="131">
        <f t="shared" si="8"/>
        <v>2080100</v>
      </c>
      <c r="H26" s="404"/>
      <c r="I26" s="1933"/>
      <c r="J26" s="699"/>
      <c r="K26" s="31"/>
      <c r="L26" s="139"/>
      <c r="M26" s="131">
        <f t="shared" si="9"/>
        <v>20000</v>
      </c>
      <c r="O26" s="424"/>
      <c r="P26" s="1931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3"/>
      <c r="X26" s="22"/>
      <c r="Y26" s="31"/>
      <c r="Z26" s="76"/>
      <c r="AA26" s="78">
        <f t="shared" si="10"/>
        <v>1000</v>
      </c>
      <c r="AC26" s="31"/>
      <c r="AD26" s="1933"/>
      <c r="AE26" s="22"/>
      <c r="AF26" s="31"/>
      <c r="AG26" s="76"/>
      <c r="AH26" s="78">
        <f t="shared" si="11"/>
        <v>-100000</v>
      </c>
      <c r="AJ26" s="404"/>
      <c r="AK26" s="1933"/>
      <c r="AL26" s="22"/>
      <c r="AM26" s="31"/>
      <c r="AN26" s="76"/>
      <c r="AO26" s="78">
        <f t="shared" si="12"/>
        <v>90000</v>
      </c>
      <c r="AQ26" s="31"/>
      <c r="AR26" s="1933"/>
      <c r="AS26" s="22"/>
      <c r="AT26" s="31"/>
      <c r="AU26" s="76"/>
      <c r="AV26" s="78">
        <f t="shared" si="13"/>
        <v>0</v>
      </c>
      <c r="AX26" s="31"/>
      <c r="AY26" s="1933"/>
      <c r="AZ26" s="22"/>
      <c r="BA26" s="31"/>
      <c r="BB26" s="76"/>
      <c r="BC26" s="78">
        <f t="shared" si="14"/>
        <v>0</v>
      </c>
      <c r="BE26" s="31"/>
      <c r="BF26" s="1933"/>
      <c r="BG26" s="22"/>
      <c r="BH26" s="31"/>
      <c r="BI26" s="76"/>
      <c r="BJ26" s="78">
        <f t="shared" si="15"/>
        <v>0</v>
      </c>
      <c r="BL26" s="49"/>
      <c r="BM26" s="1931"/>
      <c r="BN26" s="104"/>
      <c r="BO26" s="49"/>
      <c r="BP26" s="139"/>
      <c r="BQ26" s="78">
        <f t="shared" si="16"/>
        <v>0</v>
      </c>
      <c r="BS26" s="31"/>
      <c r="BT26" s="1933"/>
      <c r="BU26" s="22"/>
      <c r="BV26" s="31"/>
      <c r="BW26" s="76"/>
      <c r="BX26" s="78">
        <f t="shared" si="17"/>
        <v>0</v>
      </c>
      <c r="BZ26" s="31"/>
      <c r="CA26" s="31"/>
      <c r="CB26" s="1933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3"/>
      <c r="CQ26" s="773"/>
      <c r="CR26" s="377"/>
      <c r="CS26" s="260"/>
      <c r="CT26" s="131">
        <f t="shared" si="20"/>
        <v>0</v>
      </c>
      <c r="CV26" s="320"/>
      <c r="CW26" s="1325"/>
      <c r="CX26" s="389"/>
      <c r="CY26" s="378"/>
      <c r="CZ26" s="1362"/>
      <c r="DA26" s="131">
        <f t="shared" si="190"/>
        <v>0</v>
      </c>
      <c r="DC26" s="31"/>
      <c r="DD26" s="1933"/>
      <c r="DE26" s="22"/>
      <c r="DF26" s="31"/>
      <c r="DG26" s="76"/>
      <c r="DH26" s="78">
        <f t="shared" si="21"/>
        <v>0</v>
      </c>
      <c r="DJ26" s="1933"/>
      <c r="DK26" s="1933"/>
      <c r="DL26" s="1933"/>
      <c r="DM26" s="22"/>
      <c r="DN26" s="31"/>
      <c r="DO26" s="76"/>
      <c r="DP26" s="78">
        <f t="shared" si="22"/>
        <v>0</v>
      </c>
      <c r="DR26" s="404"/>
      <c r="DS26" s="1933"/>
      <c r="DT26" s="22"/>
      <c r="DU26" s="321"/>
      <c r="DV26" s="76"/>
      <c r="DW26" s="78">
        <f t="shared" si="23"/>
        <v>0</v>
      </c>
      <c r="DY26" s="1933"/>
      <c r="DZ26" s="1933"/>
      <c r="EA26" s="22"/>
      <c r="EB26" s="31"/>
      <c r="EC26" s="76"/>
      <c r="ED26" s="78">
        <f t="shared" si="24"/>
        <v>0</v>
      </c>
      <c r="EF26" s="404"/>
      <c r="EG26" s="1933"/>
      <c r="EH26" s="22"/>
      <c r="EI26" s="31"/>
      <c r="EJ26" s="76"/>
      <c r="EK26" s="78">
        <f t="shared" si="25"/>
        <v>10936</v>
      </c>
      <c r="EM26" s="1933"/>
      <c r="EN26" s="1933"/>
      <c r="EO26" s="22"/>
      <c r="EP26" s="31"/>
      <c r="EQ26" s="76"/>
      <c r="ER26" s="78">
        <f t="shared" si="26"/>
        <v>0</v>
      </c>
      <c r="ET26" s="321"/>
      <c r="EU26" s="1933"/>
      <c r="EV26" s="22"/>
      <c r="EW26" s="49"/>
      <c r="EX26" s="76"/>
      <c r="EY26" s="78">
        <f t="shared" si="27"/>
        <v>0</v>
      </c>
      <c r="FA26" s="321"/>
      <c r="FB26" s="1933"/>
      <c r="FC26" s="22"/>
      <c r="FD26" s="49"/>
      <c r="FE26" s="76"/>
      <c r="FF26" s="78">
        <f t="shared" si="28"/>
        <v>0</v>
      </c>
      <c r="FH26" s="1933"/>
      <c r="FI26" s="1933"/>
      <c r="FJ26" s="22"/>
      <c r="FK26" s="31"/>
      <c r="FL26" s="76"/>
      <c r="FM26" s="78">
        <f t="shared" si="29"/>
        <v>0</v>
      </c>
      <c r="FO26" s="1933"/>
      <c r="FP26" s="1933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3"/>
      <c r="GE26" s="22"/>
      <c r="GF26" s="31"/>
      <c r="GG26" s="76"/>
      <c r="GH26" s="78">
        <f t="shared" si="32"/>
        <v>0</v>
      </c>
      <c r="GJ26" s="1933"/>
      <c r="GK26" s="1933"/>
      <c r="GL26" s="22"/>
      <c r="GM26" s="31"/>
      <c r="GN26" s="76"/>
      <c r="GO26" s="78">
        <f t="shared" si="33"/>
        <v>0</v>
      </c>
      <c r="GQ26" s="1933"/>
      <c r="GR26" s="1933"/>
      <c r="GS26" s="22"/>
      <c r="GT26" s="31"/>
      <c r="GU26" s="76"/>
      <c r="GV26" s="78">
        <f t="shared" si="34"/>
        <v>0</v>
      </c>
      <c r="GX26" s="31"/>
      <c r="GY26" s="1933"/>
      <c r="GZ26" s="22"/>
      <c r="HA26" s="31"/>
      <c r="HB26" s="76"/>
      <c r="HC26" s="78">
        <f t="shared" si="35"/>
        <v>0</v>
      </c>
      <c r="HE26" s="1933"/>
      <c r="HF26" s="1933"/>
      <c r="HG26" s="22"/>
      <c r="HH26" s="31"/>
      <c r="HI26" s="76"/>
      <c r="HJ26" s="78">
        <f t="shared" si="36"/>
        <v>0</v>
      </c>
      <c r="HL26" s="31"/>
      <c r="HM26" s="1933"/>
      <c r="HN26" s="22"/>
      <c r="HO26" s="31"/>
      <c r="HP26" s="76"/>
      <c r="HQ26" s="78">
        <f t="shared" si="37"/>
        <v>0</v>
      </c>
      <c r="HS26" s="31"/>
      <c r="HT26" s="1933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3"/>
      <c r="II26" s="104"/>
      <c r="IJ26" s="257"/>
      <c r="IK26" s="66"/>
      <c r="IL26" s="78">
        <f t="shared" si="40"/>
        <v>0</v>
      </c>
      <c r="IN26" s="1933"/>
      <c r="IO26" s="1933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3"/>
      <c r="JC26" s="1933"/>
      <c r="JD26" s="22"/>
      <c r="JE26" s="31"/>
      <c r="JF26" s="76"/>
      <c r="JG26" s="78">
        <f t="shared" si="43"/>
        <v>0</v>
      </c>
      <c r="JI26" s="31"/>
      <c r="JJ26" s="1933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31"/>
      <c r="JY26" s="104"/>
      <c r="JZ26" s="49"/>
      <c r="KA26" s="139"/>
      <c r="KB26" s="131">
        <f t="shared" si="45"/>
        <v>0</v>
      </c>
      <c r="KD26" s="49"/>
      <c r="KE26" s="1931"/>
      <c r="KF26" s="104"/>
      <c r="KG26" s="49"/>
      <c r="KH26" s="139"/>
      <c r="KI26" s="131">
        <f t="shared" si="46"/>
        <v>0</v>
      </c>
      <c r="KJ26" s="243"/>
      <c r="KK26" s="49"/>
      <c r="KL26" s="1931"/>
      <c r="KM26" s="104"/>
      <c r="KN26" s="49"/>
      <c r="KO26" s="139"/>
      <c r="KP26" s="131">
        <f t="shared" si="47"/>
        <v>0</v>
      </c>
      <c r="KQ26" s="243"/>
      <c r="KR26" s="424"/>
      <c r="KS26" s="1931"/>
      <c r="KT26" s="104"/>
      <c r="KU26" s="49"/>
      <c r="KV26" s="139"/>
      <c r="KW26" s="131">
        <f t="shared" si="48"/>
        <v>0</v>
      </c>
      <c r="KY26" s="49"/>
      <c r="KZ26" s="1931"/>
      <c r="LA26" s="104"/>
      <c r="LB26" s="49"/>
      <c r="LC26" s="139"/>
      <c r="LD26" s="131">
        <f t="shared" si="49"/>
        <v>0</v>
      </c>
      <c r="LF26" s="49"/>
      <c r="LG26" s="1931"/>
      <c r="LH26" s="104"/>
      <c r="LI26" s="49"/>
      <c r="LJ26" s="139"/>
      <c r="LK26" s="131">
        <f t="shared" si="50"/>
        <v>0</v>
      </c>
      <c r="LM26" s="404"/>
      <c r="LN26" s="1325"/>
      <c r="LO26" s="139"/>
      <c r="LP26" s="31"/>
      <c r="LQ26" s="139"/>
      <c r="LR26" s="131">
        <f t="shared" si="0"/>
        <v>0</v>
      </c>
      <c r="LT26" s="424"/>
      <c r="LU26" s="1931"/>
      <c r="LV26" s="104"/>
      <c r="LW26" s="49"/>
      <c r="LX26" s="139"/>
      <c r="LY26" s="78">
        <f t="shared" si="51"/>
        <v>0</v>
      </c>
      <c r="MA26" s="424"/>
      <c r="MB26" s="1931"/>
      <c r="MC26" s="104"/>
      <c r="MD26" s="49"/>
      <c r="ME26" s="139"/>
      <c r="MF26" s="131">
        <f t="shared" si="52"/>
        <v>0</v>
      </c>
      <c r="MH26" s="404"/>
      <c r="MI26" s="1933"/>
      <c r="MJ26" s="22"/>
      <c r="MK26" s="31"/>
      <c r="ML26" s="76"/>
      <c r="MM26" s="131">
        <f t="shared" si="53"/>
        <v>0</v>
      </c>
      <c r="MO26" s="1933"/>
      <c r="MP26" s="1933"/>
      <c r="MQ26" s="22"/>
      <c r="MR26" s="31"/>
      <c r="MS26" s="76"/>
      <c r="MT26" s="131">
        <f t="shared" si="54"/>
        <v>0</v>
      </c>
      <c r="MV26" s="31"/>
      <c r="MW26" s="1933"/>
      <c r="MX26" s="22"/>
      <c r="MY26" s="454"/>
      <c r="MZ26" s="22"/>
      <c r="NA26" s="131">
        <f t="shared" si="198"/>
        <v>20586.5</v>
      </c>
      <c r="NC26" s="31"/>
      <c r="ND26" s="1933"/>
      <c r="NE26" s="22"/>
      <c r="NF26" s="454"/>
      <c r="NG26" s="22"/>
      <c r="NH26" s="131">
        <f t="shared" si="55"/>
        <v>0</v>
      </c>
      <c r="NJ26" s="31"/>
      <c r="NK26" s="1934"/>
      <c r="NL26" s="699"/>
      <c r="NM26" s="31"/>
      <c r="NN26" s="76"/>
      <c r="NO26" s="131">
        <f t="shared" si="200"/>
        <v>0</v>
      </c>
      <c r="NQ26" s="424"/>
      <c r="NR26" s="1932"/>
      <c r="NS26" s="260"/>
      <c r="NT26" s="404"/>
      <c r="NU26" s="139"/>
      <c r="NV26" s="131">
        <f t="shared" si="57"/>
        <v>0</v>
      </c>
      <c r="NX26" s="1933"/>
      <c r="NY26" s="1933"/>
      <c r="NZ26" s="22"/>
      <c r="OA26" s="31"/>
      <c r="OB26" s="76"/>
      <c r="OC26" s="78">
        <f t="shared" si="58"/>
        <v>0</v>
      </c>
      <c r="OE26" s="1933"/>
      <c r="OF26" s="1933"/>
      <c r="OG26" s="22"/>
      <c r="OH26" s="31"/>
      <c r="OI26" s="76"/>
      <c r="OJ26" s="78">
        <f t="shared" si="59"/>
        <v>0</v>
      </c>
      <c r="OL26" s="1933"/>
      <c r="OM26" s="1933"/>
      <c r="ON26" s="22"/>
      <c r="OO26" s="31"/>
      <c r="OP26" s="76"/>
      <c r="OQ26" s="78">
        <f t="shared" si="60"/>
        <v>0</v>
      </c>
      <c r="OS26" s="1933"/>
      <c r="OT26" s="1933"/>
      <c r="OU26" s="22"/>
      <c r="OV26" s="31"/>
      <c r="OW26" s="76"/>
      <c r="OX26" s="78">
        <f t="shared" si="61"/>
        <v>0</v>
      </c>
      <c r="OZ26" s="1933"/>
      <c r="PA26" s="1933"/>
      <c r="PB26" s="22"/>
      <c r="PC26" s="31"/>
      <c r="PD26" s="76"/>
      <c r="PE26" s="78">
        <f t="shared" si="62"/>
        <v>0</v>
      </c>
      <c r="PG26" s="1933"/>
      <c r="PH26" s="1933"/>
      <c r="PI26" s="22"/>
      <c r="PJ26" s="31"/>
      <c r="PK26" s="76"/>
      <c r="PL26" s="78">
        <f t="shared" si="63"/>
        <v>0</v>
      </c>
      <c r="PN26" s="31"/>
      <c r="PO26" s="1933"/>
      <c r="PP26" s="22"/>
      <c r="PQ26" s="31"/>
      <c r="PR26" s="76"/>
      <c r="PS26" s="78">
        <f t="shared" si="64"/>
        <v>0</v>
      </c>
      <c r="PU26" s="1933"/>
      <c r="PV26" s="1933"/>
      <c r="PW26" s="22"/>
      <c r="PX26" s="31"/>
      <c r="PY26" s="76"/>
      <c r="PZ26" s="78">
        <f t="shared" si="65"/>
        <v>32916</v>
      </c>
      <c r="QB26" s="1933"/>
      <c r="QC26" s="1933"/>
      <c r="QD26" s="22"/>
      <c r="QE26" s="31"/>
      <c r="QF26" s="76"/>
      <c r="QG26" s="78">
        <f t="shared" si="66"/>
        <v>0</v>
      </c>
      <c r="QI26" s="404"/>
      <c r="QJ26" s="1933"/>
      <c r="QK26" s="22"/>
      <c r="QL26" s="31"/>
      <c r="QM26" s="76"/>
      <c r="QN26" s="78">
        <f t="shared" si="67"/>
        <v>0</v>
      </c>
      <c r="QP26" s="31"/>
      <c r="QQ26" s="1933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2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31"/>
      <c r="RL26" s="668"/>
      <c r="RM26" s="260"/>
      <c r="RN26" s="49"/>
      <c r="RO26" s="139"/>
      <c r="RP26" s="78">
        <f t="shared" si="71"/>
        <v>0</v>
      </c>
      <c r="RR26" s="1931"/>
      <c r="RS26" s="1932"/>
      <c r="RT26" s="260"/>
      <c r="RU26" s="49"/>
      <c r="RV26" s="139"/>
      <c r="RW26" s="78">
        <f t="shared" si="72"/>
        <v>11123</v>
      </c>
      <c r="RY26" s="1933"/>
      <c r="RZ26" s="1933"/>
      <c r="SA26" s="22"/>
      <c r="SB26" s="31"/>
      <c r="SC26" s="76"/>
      <c r="SD26" s="78">
        <f t="shared" si="195"/>
        <v>23250</v>
      </c>
      <c r="SF26" s="1933"/>
      <c r="SG26" s="1933"/>
      <c r="SH26" s="777"/>
      <c r="SI26" s="31"/>
      <c r="SJ26" s="76"/>
      <c r="SK26" s="78">
        <f t="shared" si="196"/>
        <v>0</v>
      </c>
      <c r="SM26" s="1933"/>
      <c r="SN26" s="1933"/>
      <c r="SO26" s="22"/>
      <c r="SP26" s="31"/>
      <c r="SQ26" s="76"/>
      <c r="SR26" s="78">
        <f t="shared" si="73"/>
        <v>0</v>
      </c>
      <c r="ST26" s="1933"/>
      <c r="SU26" s="1933"/>
      <c r="SV26" s="22"/>
      <c r="SW26" s="31"/>
      <c r="SX26" s="76"/>
      <c r="SY26" s="78">
        <f t="shared" si="74"/>
        <v>0</v>
      </c>
      <c r="TA26" s="404"/>
      <c r="TB26" s="1933"/>
      <c r="TC26" s="22"/>
      <c r="TD26" s="31"/>
      <c r="TE26" s="76"/>
      <c r="TF26" s="78">
        <f t="shared" si="75"/>
        <v>0</v>
      </c>
      <c r="TH26" s="1933"/>
      <c r="TI26" s="1933"/>
      <c r="TJ26" s="22"/>
      <c r="TK26" s="31"/>
      <c r="TL26" s="76"/>
      <c r="TM26" s="78">
        <f t="shared" si="201"/>
        <v>20668.5</v>
      </c>
      <c r="TO26" s="1933"/>
      <c r="TP26" s="1933"/>
      <c r="TQ26" s="777"/>
      <c r="TR26" s="31"/>
      <c r="TS26" s="76"/>
      <c r="TT26" s="78">
        <f t="shared" si="202"/>
        <v>0</v>
      </c>
      <c r="TV26" s="404"/>
      <c r="TW26" s="1933"/>
      <c r="TX26" s="777"/>
      <c r="TY26" s="31"/>
      <c r="TZ26" s="76"/>
      <c r="UA26" s="78">
        <f t="shared" si="203"/>
        <v>0</v>
      </c>
      <c r="UC26" s="404"/>
      <c r="UD26" s="1933"/>
      <c r="UE26" s="22"/>
      <c r="UF26" s="31"/>
      <c r="UG26" s="76"/>
      <c r="UH26" s="78">
        <f t="shared" si="79"/>
        <v>0</v>
      </c>
      <c r="UJ26" s="404"/>
      <c r="UK26" s="1933"/>
      <c r="UL26" s="22"/>
      <c r="UM26" s="31"/>
      <c r="UN26" s="76"/>
      <c r="UO26" s="78">
        <f t="shared" si="80"/>
        <v>0</v>
      </c>
      <c r="UQ26" s="404"/>
      <c r="UR26" s="1933"/>
      <c r="US26" s="22"/>
      <c r="UT26" s="31"/>
      <c r="UU26" s="76"/>
      <c r="UV26" s="78">
        <f t="shared" si="81"/>
        <v>0</v>
      </c>
      <c r="UX26" s="404"/>
      <c r="UY26" s="1933"/>
      <c r="UZ26" s="22"/>
      <c r="VA26" s="31"/>
      <c r="VB26" s="76"/>
      <c r="VC26" s="78">
        <f t="shared" si="82"/>
        <v>201</v>
      </c>
      <c r="VE26" s="31"/>
      <c r="VF26" s="1933"/>
      <c r="VG26" s="22"/>
      <c r="VH26" s="31"/>
      <c r="VI26" s="76"/>
      <c r="VJ26" s="78">
        <f t="shared" si="83"/>
        <v>47775</v>
      </c>
      <c r="VL26" s="1933"/>
      <c r="VM26" s="1933"/>
      <c r="VN26" s="22"/>
      <c r="VO26" s="31"/>
      <c r="VP26" s="76"/>
      <c r="VQ26" s="78">
        <f t="shared" si="84"/>
        <v>0</v>
      </c>
      <c r="VS26" s="1933"/>
      <c r="VT26" s="1933"/>
      <c r="VU26" s="22"/>
      <c r="VV26" s="31"/>
      <c r="VW26" s="76"/>
      <c r="VX26" s="78">
        <f t="shared" si="85"/>
        <v>0</v>
      </c>
      <c r="VZ26" s="404"/>
      <c r="WA26" s="1933"/>
      <c r="WB26" s="22"/>
      <c r="WC26" s="31"/>
      <c r="WD26" s="76"/>
      <c r="WE26" s="78">
        <f t="shared" si="86"/>
        <v>274.5</v>
      </c>
      <c r="WG26" s="1933"/>
      <c r="WH26" s="1933"/>
      <c r="WI26" s="22"/>
      <c r="WJ26" s="31"/>
      <c r="WK26" s="76"/>
      <c r="WL26" s="78">
        <f t="shared" si="87"/>
        <v>0</v>
      </c>
      <c r="WN26" s="31"/>
      <c r="WO26" s="1933"/>
      <c r="WP26" s="22"/>
      <c r="WQ26" s="31"/>
      <c r="WR26" s="76"/>
      <c r="WS26" s="78">
        <f t="shared" si="88"/>
        <v>0</v>
      </c>
      <c r="WU26" s="1933"/>
      <c r="WV26" s="1933"/>
      <c r="WW26" s="22"/>
      <c r="WX26" s="31"/>
      <c r="WY26" s="76"/>
      <c r="WZ26" s="78">
        <f t="shared" si="89"/>
        <v>0</v>
      </c>
      <c r="XB26" s="1931"/>
      <c r="XC26" s="1931"/>
      <c r="XD26" s="104"/>
      <c r="XE26" s="49"/>
      <c r="XF26" s="139"/>
      <c r="XG26" s="131">
        <f t="shared" si="90"/>
        <v>0</v>
      </c>
      <c r="XH26" s="243"/>
      <c r="XI26" s="31"/>
      <c r="XJ26" s="1933"/>
      <c r="XK26" s="22"/>
      <c r="XL26" s="31"/>
      <c r="XM26" s="76"/>
      <c r="XN26" s="78">
        <f t="shared" si="91"/>
        <v>0</v>
      </c>
      <c r="XP26" s="404"/>
      <c r="XQ26" s="1933"/>
      <c r="XR26" s="22"/>
      <c r="XS26" s="31"/>
      <c r="XT26" s="76"/>
      <c r="XU26" s="78">
        <f t="shared" si="92"/>
        <v>0</v>
      </c>
      <c r="XW26" s="31"/>
      <c r="XX26" s="1933"/>
      <c r="XY26" s="22"/>
      <c r="XZ26" s="31"/>
      <c r="YA26" s="76"/>
      <c r="YB26" s="131">
        <f t="shared" si="93"/>
        <v>0</v>
      </c>
      <c r="YD26" s="31"/>
      <c r="YE26" s="1933"/>
      <c r="YF26" s="22"/>
      <c r="YG26" s="31"/>
      <c r="YH26" s="76"/>
      <c r="YI26" s="131">
        <f t="shared" si="94"/>
        <v>0</v>
      </c>
      <c r="YK26" s="31"/>
      <c r="YL26" s="1933"/>
      <c r="YM26" s="22"/>
      <c r="YN26" s="31"/>
      <c r="YO26" s="76"/>
      <c r="YP26" s="131">
        <f t="shared" si="95"/>
        <v>0</v>
      </c>
      <c r="YR26" s="31"/>
      <c r="YS26" s="1933"/>
      <c r="YT26" s="22"/>
      <c r="YU26" s="31"/>
      <c r="YV26" s="76"/>
      <c r="YW26" s="78">
        <f t="shared" si="96"/>
        <v>0</v>
      </c>
      <c r="YY26" s="31"/>
      <c r="YZ26" s="1933"/>
      <c r="ZA26" s="22"/>
      <c r="ZB26" s="31"/>
      <c r="ZC26" s="76"/>
      <c r="ZD26" s="78">
        <f t="shared" si="97"/>
        <v>0</v>
      </c>
      <c r="ZF26" s="49"/>
      <c r="ZG26" s="1931"/>
      <c r="ZH26" s="104"/>
      <c r="ZI26" s="49"/>
      <c r="ZJ26" s="139"/>
      <c r="ZK26" s="78">
        <f t="shared" si="98"/>
        <v>0</v>
      </c>
      <c r="ZM26" s="1933"/>
      <c r="ZN26" s="1933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3"/>
      <c r="AAP26" s="1933"/>
      <c r="AAQ26" s="22"/>
      <c r="AAR26" s="31"/>
      <c r="AAS26" s="76"/>
      <c r="AAT26" s="78">
        <f t="shared" si="103"/>
        <v>0</v>
      </c>
      <c r="AAV26" s="404"/>
      <c r="AAW26" s="1933"/>
      <c r="AAX26" s="22"/>
      <c r="AAY26" s="31"/>
      <c r="AAZ26" s="76"/>
      <c r="ABA26" s="78">
        <f t="shared" si="104"/>
        <v>0</v>
      </c>
      <c r="ABC26" s="404"/>
      <c r="ABD26" s="1933"/>
      <c r="ABE26" s="22"/>
      <c r="ABF26" s="321"/>
      <c r="ABG26" s="76"/>
      <c r="ABH26" s="78">
        <f t="shared" si="105"/>
        <v>0</v>
      </c>
      <c r="ABJ26" s="31"/>
      <c r="ABK26" s="1933"/>
      <c r="ABL26" s="22"/>
      <c r="ABM26" s="31"/>
      <c r="ABN26" s="76"/>
      <c r="ABO26" s="78">
        <f t="shared" si="106"/>
        <v>0</v>
      </c>
      <c r="ABQ26" s="1933"/>
      <c r="ABR26" s="1933"/>
      <c r="ABS26" s="22"/>
      <c r="ABT26" s="31"/>
      <c r="ABU26" s="76"/>
      <c r="ABV26" s="78">
        <f t="shared" si="107"/>
        <v>0</v>
      </c>
      <c r="ABX26" s="1933"/>
      <c r="ABY26" s="1933"/>
      <c r="ABZ26" s="22"/>
      <c r="ACA26" s="31"/>
      <c r="ACB26" s="76"/>
      <c r="ACC26" s="78">
        <f t="shared" si="108"/>
        <v>0</v>
      </c>
      <c r="ACE26" s="321"/>
      <c r="ACF26" s="1933"/>
      <c r="ACG26" s="22"/>
      <c r="ACH26" s="404"/>
      <c r="ACI26" s="76"/>
      <c r="ACJ26" s="78">
        <f t="shared" si="109"/>
        <v>0</v>
      </c>
      <c r="ACL26" s="321"/>
      <c r="ACM26" s="1933"/>
      <c r="ACN26" s="22"/>
      <c r="ACO26" s="321"/>
      <c r="ACP26" s="76"/>
      <c r="ACQ26" s="78">
        <f t="shared" si="110"/>
        <v>0</v>
      </c>
      <c r="ACS26" s="31"/>
      <c r="ACT26" s="1933"/>
      <c r="ACU26" s="22"/>
      <c r="ACV26" s="31"/>
      <c r="ACW26" s="76"/>
      <c r="ACX26" s="78">
        <f t="shared" si="1"/>
        <v>0</v>
      </c>
      <c r="ACZ26" s="404"/>
      <c r="ADA26" s="1933"/>
      <c r="ADB26" s="22"/>
      <c r="ADC26" s="404"/>
      <c r="ADD26" s="76"/>
      <c r="ADE26" s="78">
        <f t="shared" si="111"/>
        <v>0</v>
      </c>
      <c r="ADG26" s="404"/>
      <c r="ADH26" s="1933"/>
      <c r="ADI26" s="22"/>
      <c r="ADJ26" s="321"/>
      <c r="ADK26" s="76"/>
      <c r="ADL26" s="78">
        <f t="shared" si="112"/>
        <v>0</v>
      </c>
      <c r="ADN26" s="1933"/>
      <c r="ADO26" s="1933"/>
      <c r="ADP26" s="22"/>
      <c r="ADQ26" s="31"/>
      <c r="ADR26" s="76"/>
      <c r="ADS26" s="131">
        <f t="shared" si="113"/>
        <v>0</v>
      </c>
      <c r="ADU26" s="321"/>
      <c r="ADV26" s="1933"/>
      <c r="ADW26" s="22"/>
      <c r="ADX26" s="404"/>
      <c r="ADY26" s="76"/>
      <c r="ADZ26" s="131">
        <f t="shared" si="114"/>
        <v>0</v>
      </c>
      <c r="AEB26" s="404"/>
      <c r="AEC26" s="1932"/>
      <c r="AED26" s="349"/>
      <c r="AEE26" s="31"/>
      <c r="AEF26" s="1353"/>
      <c r="AEG26" s="131">
        <f t="shared" si="115"/>
        <v>0</v>
      </c>
      <c r="AEI26" s="404"/>
      <c r="AEJ26" s="1932"/>
      <c r="AEK26" s="349"/>
      <c r="AEL26" s="31"/>
      <c r="AEM26" s="1353"/>
      <c r="AEN26" s="131">
        <f t="shared" si="116"/>
        <v>3380</v>
      </c>
      <c r="AEP26" s="404"/>
      <c r="AEQ26" s="1932"/>
      <c r="AER26" s="349"/>
      <c r="AES26" s="404"/>
      <c r="AET26" s="1353"/>
      <c r="AEU26" s="131">
        <f t="shared" si="117"/>
        <v>0</v>
      </c>
      <c r="AEW26" s="31"/>
      <c r="AEX26" s="1933"/>
      <c r="AEY26" s="22"/>
      <c r="AEZ26" s="31"/>
      <c r="AFA26" s="76"/>
      <c r="AFB26" s="78">
        <f t="shared" si="118"/>
        <v>0</v>
      </c>
      <c r="AFD26" s="1933"/>
      <c r="AFE26" s="1933"/>
      <c r="AFF26" s="22"/>
      <c r="AFG26" s="31"/>
      <c r="AFH26" s="76"/>
      <c r="AFI26" s="78">
        <f t="shared" si="119"/>
        <v>6523</v>
      </c>
      <c r="AFK26" s="404"/>
      <c r="AFL26" s="1933"/>
      <c r="AFM26" s="22"/>
      <c r="AFN26" s="31"/>
      <c r="AFO26" s="76"/>
      <c r="AFP26" s="78">
        <f t="shared" si="120"/>
        <v>0</v>
      </c>
      <c r="AFR26" s="404"/>
      <c r="AFS26" s="1933"/>
      <c r="AFT26" s="22"/>
      <c r="AFU26" s="31"/>
      <c r="AFV26" s="76"/>
      <c r="AFW26" s="78">
        <f t="shared" si="121"/>
        <v>0</v>
      </c>
      <c r="AFY26" s="31"/>
      <c r="AFZ26" s="1933"/>
      <c r="AGA26" s="22"/>
      <c r="AGB26" s="31"/>
      <c r="AGC26" s="76"/>
      <c r="AGD26" s="78">
        <f t="shared" si="122"/>
        <v>0</v>
      </c>
      <c r="AGF26" s="1933"/>
      <c r="AGG26" s="1933"/>
      <c r="AGH26" s="22"/>
      <c r="AGI26" s="31"/>
      <c r="AGJ26" s="76"/>
      <c r="AGK26" s="78">
        <f t="shared" si="123"/>
        <v>0</v>
      </c>
      <c r="AGM26" s="1933"/>
      <c r="AGN26" s="1933"/>
      <c r="AGO26" s="22"/>
      <c r="AGP26" s="31"/>
      <c r="AGQ26" s="76"/>
      <c r="AGR26" s="78">
        <f t="shared" si="124"/>
        <v>0</v>
      </c>
      <c r="AGT26" s="1933"/>
      <c r="AGU26" s="1933"/>
      <c r="AGV26" s="22"/>
      <c r="AGW26" s="31"/>
      <c r="AGX26" s="76"/>
      <c r="AGY26" s="78">
        <f t="shared" si="125"/>
        <v>0</v>
      </c>
      <c r="AHA26" s="31"/>
      <c r="AHB26" s="1933"/>
      <c r="AHC26" s="22"/>
      <c r="AHD26" s="31"/>
      <c r="AHE26" s="76"/>
      <c r="AHF26" s="78">
        <f t="shared" si="126"/>
        <v>0</v>
      </c>
      <c r="AHH26" s="1933"/>
      <c r="AHI26" s="1933"/>
      <c r="AHJ26" s="22"/>
      <c r="AHK26" s="31"/>
      <c r="AHL26" s="76"/>
      <c r="AHM26" s="78">
        <f t="shared" si="127"/>
        <v>37741</v>
      </c>
      <c r="AHO26" s="1933"/>
      <c r="AHP26" s="1933"/>
      <c r="AHQ26" s="22"/>
      <c r="AHR26" s="31"/>
      <c r="AHS26" s="76"/>
      <c r="AHT26" s="78">
        <f t="shared" si="128"/>
        <v>0</v>
      </c>
      <c r="AHV26" s="1933"/>
      <c r="AHW26" s="1933"/>
      <c r="AHX26" s="22"/>
      <c r="AHY26" s="31"/>
      <c r="AHZ26" s="76"/>
      <c r="AIA26" s="78">
        <f t="shared" si="129"/>
        <v>0</v>
      </c>
      <c r="AIC26" s="424"/>
      <c r="AID26" s="1931"/>
      <c r="AIE26" s="104"/>
      <c r="AIF26" s="49"/>
      <c r="AIG26" s="139"/>
      <c r="AIH26" s="78">
        <f t="shared" si="130"/>
        <v>0</v>
      </c>
      <c r="AIJ26" s="321"/>
      <c r="AIK26" s="1933"/>
      <c r="AIL26" s="22"/>
      <c r="AIM26" s="49"/>
      <c r="AIN26" s="76"/>
      <c r="AIO26" s="78">
        <f t="shared" si="131"/>
        <v>0</v>
      </c>
      <c r="AIQ26" s="404"/>
      <c r="AIR26" s="1933"/>
      <c r="AIS26" s="22"/>
      <c r="AIT26" s="31"/>
      <c r="AIU26" s="76"/>
      <c r="AIV26" s="78">
        <f t="shared" si="132"/>
        <v>0</v>
      </c>
      <c r="AIX26" s="1933"/>
      <c r="AIY26" s="1933"/>
      <c r="AIZ26" s="22"/>
      <c r="AJA26" s="31"/>
      <c r="AJB26" s="76"/>
      <c r="AJC26" s="78">
        <f t="shared" si="133"/>
        <v>0</v>
      </c>
      <c r="AJE26" s="49"/>
      <c r="AJF26" s="1931"/>
      <c r="AJG26" s="104"/>
      <c r="AJH26" s="49"/>
      <c r="AJI26" s="139"/>
      <c r="AJJ26" s="131">
        <f t="shared" si="134"/>
        <v>0</v>
      </c>
      <c r="AJL26" s="31"/>
      <c r="AJM26" s="1933"/>
      <c r="AJN26" s="22"/>
      <c r="AJO26" s="49"/>
      <c r="AJP26" s="76"/>
      <c r="AJQ26" s="78">
        <f t="shared" si="135"/>
        <v>0</v>
      </c>
      <c r="AJS26" s="49"/>
      <c r="AJT26" s="1931"/>
      <c r="AJU26" s="104"/>
      <c r="AJV26" s="49"/>
      <c r="AJW26" s="139"/>
      <c r="AJX26" s="131">
        <f t="shared" si="136"/>
        <v>0</v>
      </c>
      <c r="AJY26" s="243"/>
      <c r="AJZ26" s="1933"/>
      <c r="AKA26" s="1933"/>
      <c r="AKB26" s="22"/>
      <c r="AKC26" s="31"/>
      <c r="AKD26" s="76"/>
      <c r="AKE26" s="78">
        <f t="shared" si="137"/>
        <v>0</v>
      </c>
      <c r="AKG26" s="31"/>
      <c r="AKH26" s="1933"/>
      <c r="AKI26" s="22"/>
      <c r="AKJ26" s="31"/>
      <c r="AKK26" s="76"/>
      <c r="AKL26" s="78">
        <f t="shared" si="138"/>
        <v>0</v>
      </c>
      <c r="AKN26" s="31"/>
      <c r="AKO26" s="1933"/>
      <c r="AKP26" s="777"/>
      <c r="AKQ26" s="31"/>
      <c r="AKR26" s="76"/>
      <c r="AKS26" s="131">
        <f t="shared" si="139"/>
        <v>0</v>
      </c>
      <c r="AKU26" s="49"/>
      <c r="AKV26" s="1931"/>
      <c r="AKW26" s="104"/>
      <c r="AKX26" s="49"/>
      <c r="AKY26" s="139"/>
      <c r="AKZ26" s="78">
        <f t="shared" si="2"/>
        <v>0</v>
      </c>
      <c r="ALB26" s="1933" t="s">
        <v>170</v>
      </c>
      <c r="ALC26" s="1933"/>
      <c r="ALD26" s="22"/>
      <c r="ALE26" s="31"/>
      <c r="ALF26" s="76"/>
      <c r="ALG26" s="78">
        <f t="shared" si="140"/>
        <v>0</v>
      </c>
      <c r="ALI26" s="1933"/>
      <c r="ALJ26" s="1933"/>
      <c r="ALK26" s="22"/>
      <c r="ALL26" s="31"/>
      <c r="ALM26" s="76"/>
      <c r="ALN26" s="78">
        <f t="shared" si="141"/>
        <v>0</v>
      </c>
      <c r="ALP26" s="1933"/>
      <c r="ALQ26" s="1933"/>
      <c r="ALR26" s="22"/>
      <c r="ALS26" s="31"/>
      <c r="ALT26" s="76"/>
      <c r="ALU26" s="78">
        <f t="shared" si="142"/>
        <v>0</v>
      </c>
      <c r="ALW26" s="1933"/>
      <c r="ALX26" s="1933"/>
      <c r="ALY26" s="22"/>
      <c r="ALZ26" s="31"/>
      <c r="AMA26" s="76"/>
      <c r="AMB26" s="78">
        <f t="shared" si="143"/>
        <v>0</v>
      </c>
      <c r="AMD26" s="404"/>
      <c r="AME26" s="1933"/>
      <c r="AMF26" s="22"/>
      <c r="AMG26" s="404"/>
      <c r="AMH26" s="76"/>
      <c r="AMI26" s="78">
        <f t="shared" si="144"/>
        <v>0</v>
      </c>
      <c r="AMK26" s="31"/>
      <c r="AML26" s="1933"/>
      <c r="AMM26" s="22"/>
      <c r="AMN26" s="31"/>
      <c r="AMO26" s="76"/>
      <c r="AMP26" s="78">
        <f t="shared" si="145"/>
        <v>0</v>
      </c>
      <c r="AMR26" s="31"/>
      <c r="AMS26" s="1933"/>
      <c r="AMT26" s="22"/>
      <c r="AMU26" s="31"/>
      <c r="AMV26" s="76"/>
      <c r="AMW26" s="131">
        <f t="shared" si="3"/>
        <v>0</v>
      </c>
      <c r="AMY26" s="404"/>
      <c r="AMZ26" s="1933"/>
      <c r="ANA26" s="22"/>
      <c r="ANB26" s="321"/>
      <c r="ANC26" s="76"/>
      <c r="AND26" s="78">
        <f t="shared" si="146"/>
        <v>0</v>
      </c>
      <c r="ANF26" s="321"/>
      <c r="ANG26" s="1933"/>
      <c r="ANH26" s="22"/>
      <c r="ANI26" s="404"/>
      <c r="ANJ26" s="76"/>
      <c r="ANK26" s="78">
        <f t="shared" si="147"/>
        <v>0</v>
      </c>
      <c r="ANM26" s="31"/>
      <c r="ANN26" s="1933"/>
      <c r="ANO26" s="22"/>
      <c r="ANP26" s="31"/>
      <c r="ANQ26" s="76"/>
      <c r="ANR26" s="78">
        <f t="shared" si="148"/>
        <v>0</v>
      </c>
      <c r="ANT26" s="1933"/>
      <c r="ANU26" s="1933"/>
      <c r="ANV26" s="22"/>
      <c r="ANW26" s="31"/>
      <c r="ANX26" s="76"/>
      <c r="ANY26" s="78">
        <f t="shared" si="149"/>
        <v>0</v>
      </c>
      <c r="AOA26" s="1933"/>
      <c r="AOB26" s="1933"/>
      <c r="AOC26" s="22"/>
      <c r="AOD26" s="31"/>
      <c r="AOE26" s="76"/>
      <c r="AOF26" s="78">
        <f t="shared" si="150"/>
        <v>0</v>
      </c>
      <c r="AOH26" s="321"/>
      <c r="AOI26" s="1933"/>
      <c r="AOJ26" s="22"/>
      <c r="AOK26" s="404"/>
      <c r="AOL26" s="76"/>
      <c r="AOM26" s="78">
        <f t="shared" si="151"/>
        <v>0</v>
      </c>
      <c r="AOO26" s="1933"/>
      <c r="AOP26" s="1933"/>
      <c r="AOQ26" s="22"/>
      <c r="AOR26" s="321"/>
      <c r="AOS26" s="76"/>
      <c r="AOT26" s="78">
        <f t="shared" si="199"/>
        <v>4592</v>
      </c>
      <c r="AOV26" s="404"/>
      <c r="AOW26" s="1933"/>
      <c r="AOX26" s="22"/>
      <c r="AOY26" s="31"/>
      <c r="AOZ26" s="76"/>
      <c r="APA26" s="78">
        <f t="shared" si="152"/>
        <v>0</v>
      </c>
      <c r="APC26" s="321"/>
      <c r="APD26" s="1933"/>
      <c r="APE26" s="22"/>
      <c r="APF26" s="31"/>
      <c r="APG26" s="76"/>
      <c r="APH26" s="78">
        <f t="shared" si="153"/>
        <v>0</v>
      </c>
      <c r="APJ26" s="321"/>
      <c r="APK26" s="1933"/>
      <c r="APL26" s="22"/>
      <c r="APM26" s="31"/>
      <c r="APN26" s="76"/>
      <c r="APO26" s="78">
        <f t="shared" si="154"/>
        <v>0</v>
      </c>
      <c r="APQ26" s="1933"/>
      <c r="APR26" s="1933"/>
      <c r="APS26" s="22"/>
      <c r="APT26" s="31"/>
      <c r="APU26" s="76"/>
      <c r="APV26" s="78">
        <f t="shared" si="155"/>
        <v>0</v>
      </c>
      <c r="APX26" s="404"/>
      <c r="APY26" s="1325"/>
      <c r="APZ26" s="349"/>
      <c r="AQA26" s="404"/>
      <c r="AQB26" s="76"/>
      <c r="AQC26" s="131">
        <f t="shared" si="4"/>
        <v>0</v>
      </c>
      <c r="AQE26" s="31"/>
      <c r="AQF26" s="1325"/>
      <c r="AQG26" s="773"/>
      <c r="AQH26" s="31"/>
      <c r="AQI26" s="76"/>
      <c r="AQJ26" s="131">
        <f t="shared" si="5"/>
        <v>7383.5</v>
      </c>
      <c r="AQL26" s="31"/>
      <c r="AQM26" s="1325"/>
      <c r="AQN26" s="773"/>
      <c r="AQO26" s="31"/>
      <c r="AQP26" s="76"/>
      <c r="AQQ26" s="131">
        <f t="shared" si="6"/>
        <v>0</v>
      </c>
      <c r="AQS26" s="31"/>
      <c r="AQT26" s="1325"/>
      <c r="AQU26" s="773"/>
      <c r="AQV26" s="31"/>
      <c r="AQW26" s="76"/>
      <c r="AQX26" s="131">
        <f t="shared" si="156"/>
        <v>4518.5</v>
      </c>
      <c r="AQZ26" s="321"/>
      <c r="ARA26" s="1933"/>
      <c r="ARB26" s="777"/>
      <c r="ARC26" s="321"/>
      <c r="ARD26" s="76"/>
      <c r="ARE26" s="78">
        <f t="shared" si="157"/>
        <v>0</v>
      </c>
      <c r="ARG26" s="1933"/>
      <c r="ARH26" s="1933"/>
      <c r="ARI26" s="22"/>
      <c r="ARJ26" s="31"/>
      <c r="ARK26" s="76"/>
      <c r="ARL26" s="78">
        <f t="shared" si="158"/>
        <v>0</v>
      </c>
      <c r="ARN26" s="404"/>
      <c r="ARO26" s="1933"/>
      <c r="ARP26" s="22"/>
      <c r="ARQ26" s="404"/>
      <c r="ARR26" s="76"/>
      <c r="ARS26" s="78">
        <f t="shared" si="159"/>
        <v>0</v>
      </c>
      <c r="ARU26" s="404"/>
      <c r="ARV26" s="1933"/>
      <c r="ARW26" s="22"/>
      <c r="ARX26" s="321"/>
      <c r="ARY26" s="76"/>
      <c r="ARZ26" s="78">
        <f t="shared" si="7"/>
        <v>0</v>
      </c>
      <c r="ASB26" s="404"/>
      <c r="ASC26" s="1933"/>
      <c r="ASD26" s="22"/>
      <c r="ASE26" s="31"/>
      <c r="ASF26" s="76"/>
      <c r="ASG26" s="78">
        <f t="shared" si="160"/>
        <v>0</v>
      </c>
      <c r="ASI26" s="404"/>
      <c r="ASJ26" s="1933"/>
      <c r="ASK26" s="22"/>
      <c r="ASL26" s="31"/>
      <c r="ASM26" s="76"/>
      <c r="ASN26" s="131">
        <f t="shared" si="161"/>
        <v>0</v>
      </c>
      <c r="ASP26" s="31"/>
      <c r="ASQ26" s="1933"/>
      <c r="ASR26" s="22"/>
      <c r="ASS26" s="31"/>
      <c r="AST26" s="76"/>
      <c r="ASU26" s="131">
        <f t="shared" si="162"/>
        <v>0</v>
      </c>
      <c r="ASW26" s="31"/>
      <c r="ASX26" s="1933"/>
      <c r="ASY26" s="22"/>
      <c r="ASZ26" s="31"/>
      <c r="ATA26" s="76"/>
      <c r="ATB26" s="131">
        <f t="shared" si="163"/>
        <v>0</v>
      </c>
      <c r="ATD26" s="1933"/>
      <c r="ATE26" s="1933"/>
      <c r="ATF26" s="22"/>
      <c r="ATG26" s="31"/>
      <c r="ATH26" s="76"/>
      <c r="ATI26" s="78">
        <f t="shared" si="164"/>
        <v>0</v>
      </c>
      <c r="ATK26" s="321"/>
      <c r="ATL26" s="1933"/>
      <c r="ATM26" s="22"/>
      <c r="ATN26" s="31"/>
      <c r="ATO26" s="76"/>
      <c r="ATP26" s="78">
        <f t="shared" si="165"/>
        <v>0</v>
      </c>
      <c r="ATR26" s="321"/>
      <c r="ATS26" s="1933"/>
      <c r="ATT26" s="22"/>
      <c r="ATU26" s="31"/>
      <c r="ATV26" s="76"/>
      <c r="ATW26" s="78">
        <f t="shared" si="166"/>
        <v>0</v>
      </c>
      <c r="ATY26" s="321"/>
      <c r="ATZ26" s="1933"/>
      <c r="AUA26" s="22"/>
      <c r="AUB26" s="31"/>
      <c r="AUC26" s="76"/>
      <c r="AUD26" s="78">
        <f t="shared" si="167"/>
        <v>0</v>
      </c>
      <c r="AUF26" s="321"/>
      <c r="AUG26" s="1933"/>
      <c r="AUH26" s="22"/>
      <c r="AUI26" s="31"/>
      <c r="AUJ26" s="76"/>
      <c r="AUK26" s="78">
        <f t="shared" si="168"/>
        <v>0</v>
      </c>
      <c r="AUM26" s="31"/>
      <c r="AUN26" s="1332"/>
      <c r="AUO26" s="76"/>
      <c r="AUP26" s="31"/>
      <c r="AUQ26" s="139"/>
      <c r="AUR26" s="131">
        <f t="shared" si="169"/>
        <v>0</v>
      </c>
      <c r="AUT26" s="31"/>
      <c r="AUU26" s="1934"/>
      <c r="AUV26" s="76"/>
      <c r="AUW26" s="49"/>
      <c r="AUX26" s="76"/>
      <c r="AUY26" s="131">
        <f t="shared" si="170"/>
        <v>0</v>
      </c>
      <c r="AVA26" s="31"/>
      <c r="AVB26" s="1933"/>
      <c r="AVC26" s="22"/>
      <c r="AVD26" s="49"/>
      <c r="AVE26" s="76"/>
      <c r="AVF26" s="131">
        <f t="shared" si="171"/>
        <v>0</v>
      </c>
      <c r="AVH26" s="404"/>
      <c r="AVI26" s="1933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3"/>
      <c r="AVX26" s="1348"/>
      <c r="AVY26" s="31"/>
      <c r="AVZ26" s="1264"/>
      <c r="AWA26" s="78">
        <f t="shared" si="191"/>
        <v>0</v>
      </c>
      <c r="AWC26" s="1933"/>
      <c r="AWD26" s="1933"/>
      <c r="AWE26" s="1348"/>
      <c r="AWF26" s="31"/>
      <c r="AWG26" s="1264"/>
      <c r="AWH26" s="78">
        <f t="shared" si="192"/>
        <v>0</v>
      </c>
      <c r="AWJ26" s="1933"/>
      <c r="AWK26" s="1933"/>
      <c r="AWL26" s="22"/>
      <c r="AWM26" s="31"/>
      <c r="AWN26" s="76"/>
      <c r="AWO26" s="78">
        <f t="shared" si="193"/>
        <v>0</v>
      </c>
      <c r="AWQ26" s="320"/>
      <c r="AWR26" s="1931"/>
      <c r="AWS26" s="104"/>
      <c r="AWT26" s="49"/>
      <c r="AWU26" s="139"/>
      <c r="AWV26" s="131">
        <f t="shared" si="194"/>
        <v>0</v>
      </c>
      <c r="AWW26" s="243"/>
      <c r="AWX26" s="424"/>
      <c r="AWY26" s="1931"/>
      <c r="AWZ26" s="104"/>
      <c r="AXA26" s="49"/>
      <c r="AXB26" s="139"/>
      <c r="AXC26" s="78">
        <f t="shared" si="174"/>
        <v>30000</v>
      </c>
      <c r="AXE26" s="31"/>
      <c r="AXF26" s="1933"/>
      <c r="AXG26" s="22"/>
      <c r="AXH26" s="31"/>
      <c r="AXI26" s="76"/>
      <c r="AXJ26" s="78">
        <f t="shared" si="175"/>
        <v>0</v>
      </c>
      <c r="AXL26" s="31"/>
      <c r="AXM26" s="1933"/>
      <c r="AXN26" s="22"/>
      <c r="AXO26" s="31"/>
      <c r="AXP26" s="76"/>
      <c r="AXQ26" s="78">
        <f t="shared" si="176"/>
        <v>0</v>
      </c>
      <c r="AXS26" s="31"/>
      <c r="AXT26" s="1933"/>
      <c r="AXU26" s="22"/>
      <c r="AXV26" s="31"/>
      <c r="AXW26" s="76"/>
      <c r="AXX26" s="78">
        <f t="shared" si="177"/>
        <v>0</v>
      </c>
      <c r="AXZ26" s="31"/>
      <c r="AYA26" s="1933"/>
      <c r="AYB26" s="22"/>
      <c r="AYC26" s="31"/>
      <c r="AYD26" s="76"/>
      <c r="AYE26" s="78">
        <f t="shared" si="178"/>
        <v>0</v>
      </c>
      <c r="AYG26" s="404"/>
      <c r="AYH26" s="1933"/>
      <c r="AYI26" s="22"/>
      <c r="AYJ26" s="31"/>
      <c r="AYK26" s="76"/>
      <c r="AYL26" s="78">
        <f t="shared" si="179"/>
        <v>0</v>
      </c>
      <c r="AYN26" s="404"/>
      <c r="AYO26" s="1933"/>
      <c r="AYP26" s="22"/>
      <c r="AYQ26" s="31"/>
      <c r="AYR26" s="76"/>
      <c r="AYS26" s="78">
        <f t="shared" si="180"/>
        <v>0</v>
      </c>
      <c r="AYU26" s="404"/>
      <c r="AYV26" s="1933"/>
      <c r="AYW26" s="22"/>
      <c r="AYX26" s="404"/>
      <c r="AYY26" s="76"/>
      <c r="AYZ26" s="78">
        <f t="shared" si="181"/>
        <v>0</v>
      </c>
      <c r="AZB26" s="31"/>
      <c r="AZC26" s="1933"/>
      <c r="AZD26" s="22"/>
      <c r="AZE26" s="31"/>
      <c r="AZF26" s="76"/>
      <c r="AZG26" s="78">
        <f t="shared" si="182"/>
        <v>0</v>
      </c>
      <c r="AZI26" s="424"/>
      <c r="AZJ26" s="1931"/>
      <c r="AZK26" s="104"/>
      <c r="AZL26" s="424"/>
      <c r="AZM26" s="139"/>
      <c r="AZN26" s="78">
        <f t="shared" si="183"/>
        <v>0</v>
      </c>
      <c r="AZP26" s="424"/>
      <c r="AZQ26" s="1931"/>
      <c r="AZR26" s="104"/>
      <c r="AZS26" s="424"/>
      <c r="AZT26" s="139"/>
      <c r="AZU26" s="131">
        <f t="shared" si="184"/>
        <v>0</v>
      </c>
      <c r="AZV26" s="243"/>
      <c r="AZW26" s="1933"/>
      <c r="AZX26" s="1933"/>
      <c r="AZY26" s="22"/>
      <c r="AZZ26" s="31"/>
      <c r="BAA26" s="76"/>
      <c r="BAB26" s="78">
        <f t="shared" si="185"/>
        <v>0</v>
      </c>
      <c r="BAD26" s="1933"/>
      <c r="BAE26" s="1933"/>
      <c r="BAF26" s="22"/>
      <c r="BAG26" s="31"/>
      <c r="BAH26" s="76"/>
      <c r="BAI26" s="78">
        <f t="shared" si="186"/>
        <v>0</v>
      </c>
      <c r="BAK26" s="1933"/>
      <c r="BAL26" s="1933"/>
      <c r="BAM26" s="22"/>
      <c r="BAN26" s="31"/>
      <c r="BAO26" s="76"/>
      <c r="BAP26" s="78">
        <f t="shared" si="187"/>
        <v>0</v>
      </c>
      <c r="BAR26" s="1933"/>
      <c r="BAS26" s="1933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3"/>
      <c r="C27" s="1895">
        <v>100000</v>
      </c>
      <c r="D27" s="31"/>
      <c r="E27" s="139"/>
      <c r="F27" s="131">
        <f t="shared" si="8"/>
        <v>2180100</v>
      </c>
      <c r="H27" s="404"/>
      <c r="I27" s="1933"/>
      <c r="J27" s="699"/>
      <c r="K27" s="31"/>
      <c r="L27" s="139"/>
      <c r="M27" s="131">
        <f t="shared" si="9"/>
        <v>20000</v>
      </c>
      <c r="O27" s="424"/>
      <c r="P27" s="1931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3"/>
      <c r="X27" s="22"/>
      <c r="Y27" s="31"/>
      <c r="Z27" s="76"/>
      <c r="AA27" s="78">
        <f t="shared" si="10"/>
        <v>1000</v>
      </c>
      <c r="AC27" s="31"/>
      <c r="AD27" s="1933"/>
      <c r="AE27" s="22"/>
      <c r="AF27" s="31"/>
      <c r="AG27" s="76"/>
      <c r="AH27" s="78">
        <f t="shared" si="11"/>
        <v>-100000</v>
      </c>
      <c r="AJ27" s="404"/>
      <c r="AK27" s="1933"/>
      <c r="AL27" s="22"/>
      <c r="AM27" s="31"/>
      <c r="AN27" s="76"/>
      <c r="AO27" s="78">
        <f t="shared" si="12"/>
        <v>90000</v>
      </c>
      <c r="AQ27" s="31"/>
      <c r="AR27" s="1933"/>
      <c r="AS27" s="22"/>
      <c r="AT27" s="31"/>
      <c r="AU27" s="76"/>
      <c r="AV27" s="78">
        <f t="shared" si="13"/>
        <v>0</v>
      </c>
      <c r="AX27" s="31"/>
      <c r="AY27" s="1933"/>
      <c r="AZ27" s="22"/>
      <c r="BA27" s="31"/>
      <c r="BB27" s="76"/>
      <c r="BC27" s="78">
        <f t="shared" si="14"/>
        <v>0</v>
      </c>
      <c r="BE27" s="31"/>
      <c r="BF27" s="1933"/>
      <c r="BG27" s="22"/>
      <c r="BH27" s="31"/>
      <c r="BI27" s="76"/>
      <c r="BJ27" s="78">
        <f t="shared" si="15"/>
        <v>0</v>
      </c>
      <c r="BL27" s="31"/>
      <c r="BM27" s="1931"/>
      <c r="BN27" s="104"/>
      <c r="BO27" s="31"/>
      <c r="BP27" s="139"/>
      <c r="BQ27" s="78">
        <f t="shared" si="16"/>
        <v>0</v>
      </c>
      <c r="BS27" s="31"/>
      <c r="BT27" s="1933"/>
      <c r="BU27" s="22"/>
      <c r="BV27" s="31"/>
      <c r="BW27" s="76"/>
      <c r="BX27" s="78">
        <f t="shared" si="17"/>
        <v>0</v>
      </c>
      <c r="BZ27" s="31"/>
      <c r="CA27" s="31"/>
      <c r="CB27" s="1933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3"/>
      <c r="CQ27" s="773"/>
      <c r="CR27" s="377"/>
      <c r="CS27" s="260"/>
      <c r="CT27" s="131">
        <f t="shared" si="20"/>
        <v>0</v>
      </c>
      <c r="CV27" s="320"/>
      <c r="CW27" s="1325"/>
      <c r="CX27" s="389"/>
      <c r="CY27" s="378"/>
      <c r="CZ27" s="389"/>
      <c r="DA27" s="131">
        <f t="shared" si="190"/>
        <v>0</v>
      </c>
      <c r="DC27" s="31"/>
      <c r="DD27" s="1933"/>
      <c r="DE27" s="22"/>
      <c r="DF27" s="31"/>
      <c r="DG27" s="76"/>
      <c r="DH27" s="78">
        <f t="shared" si="21"/>
        <v>0</v>
      </c>
      <c r="DJ27" s="1933"/>
      <c r="DK27" s="1933"/>
      <c r="DL27" s="1933"/>
      <c r="DM27" s="22"/>
      <c r="DN27" s="31"/>
      <c r="DO27" s="76"/>
      <c r="DP27" s="78">
        <f t="shared" si="22"/>
        <v>0</v>
      </c>
      <c r="DR27" s="404"/>
      <c r="DS27" s="1933"/>
      <c r="DT27" s="22"/>
      <c r="DU27" s="321"/>
      <c r="DV27" s="76"/>
      <c r="DW27" s="78">
        <f t="shared" si="23"/>
        <v>0</v>
      </c>
      <c r="DY27" s="1933"/>
      <c r="DZ27" s="1933"/>
      <c r="EA27" s="22"/>
      <c r="EB27" s="31"/>
      <c r="EC27" s="76"/>
      <c r="ED27" s="78">
        <f t="shared" si="24"/>
        <v>0</v>
      </c>
      <c r="EF27" s="404"/>
      <c r="EG27" s="1933"/>
      <c r="EH27" s="22"/>
      <c r="EI27" s="31"/>
      <c r="EJ27" s="76"/>
      <c r="EK27" s="78">
        <f t="shared" si="25"/>
        <v>10936</v>
      </c>
      <c r="EM27" s="1933"/>
      <c r="EN27" s="1933"/>
      <c r="EO27" s="22"/>
      <c r="EP27" s="31"/>
      <c r="EQ27" s="76"/>
      <c r="ER27" s="78">
        <f t="shared" si="26"/>
        <v>0</v>
      </c>
      <c r="ET27" s="321"/>
      <c r="EU27" s="1933"/>
      <c r="EV27" s="22"/>
      <c r="EW27" s="31"/>
      <c r="EX27" s="76"/>
      <c r="EY27" s="78">
        <f t="shared" si="27"/>
        <v>0</v>
      </c>
      <c r="FA27" s="321"/>
      <c r="FB27" s="1933"/>
      <c r="FC27" s="22"/>
      <c r="FD27" s="31"/>
      <c r="FE27" s="76"/>
      <c r="FF27" s="78">
        <f t="shared" si="28"/>
        <v>0</v>
      </c>
      <c r="FH27" s="31"/>
      <c r="FI27" s="1933"/>
      <c r="FJ27" s="22"/>
      <c r="FK27" s="31"/>
      <c r="FL27" s="76"/>
      <c r="FM27" s="78">
        <f t="shared" si="29"/>
        <v>0</v>
      </c>
      <c r="FO27" s="31"/>
      <c r="FP27" s="1933"/>
      <c r="FQ27" s="22"/>
      <c r="FR27" s="31"/>
      <c r="FS27" s="76"/>
      <c r="FT27" s="78">
        <f t="shared" si="30"/>
        <v>0</v>
      </c>
      <c r="FV27" s="404">
        <v>39721</v>
      </c>
      <c r="FW27" s="1325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3"/>
      <c r="GE27" s="22"/>
      <c r="GF27" s="31"/>
      <c r="GG27" s="76"/>
      <c r="GH27" s="78">
        <f t="shared" si="32"/>
        <v>0</v>
      </c>
      <c r="GJ27" s="1933"/>
      <c r="GK27" s="1933"/>
      <c r="GL27" s="22"/>
      <c r="GM27" s="31"/>
      <c r="GN27" s="76"/>
      <c r="GO27" s="78">
        <f t="shared" si="33"/>
        <v>0</v>
      </c>
      <c r="GQ27" s="1933"/>
      <c r="GR27" s="1933"/>
      <c r="GS27" s="22"/>
      <c r="GT27" s="31"/>
      <c r="GU27" s="76"/>
      <c r="GV27" s="78">
        <f t="shared" si="34"/>
        <v>0</v>
      </c>
      <c r="GX27" s="31"/>
      <c r="GY27" s="1933"/>
      <c r="GZ27" s="22"/>
      <c r="HA27" s="31"/>
      <c r="HB27" s="76"/>
      <c r="HC27" s="78">
        <f t="shared" si="35"/>
        <v>0</v>
      </c>
      <c r="HE27" s="1933"/>
      <c r="HF27" s="1933"/>
      <c r="HG27" s="22"/>
      <c r="HH27" s="31"/>
      <c r="HI27" s="76"/>
      <c r="HJ27" s="78">
        <f t="shared" si="36"/>
        <v>0</v>
      </c>
      <c r="HL27" s="31"/>
      <c r="HM27" s="1933"/>
      <c r="HN27" s="22"/>
      <c r="HO27" s="31"/>
      <c r="HP27" s="139"/>
      <c r="HQ27" s="78">
        <f t="shared" si="37"/>
        <v>0</v>
      </c>
      <c r="HS27" s="31"/>
      <c r="HT27" s="1933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3"/>
      <c r="II27" s="104"/>
      <c r="IJ27" s="257"/>
      <c r="IK27" s="66"/>
      <c r="IL27" s="78">
        <f t="shared" si="40"/>
        <v>0</v>
      </c>
      <c r="IN27" s="1933"/>
      <c r="IO27" s="1933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3"/>
      <c r="JD27" s="22"/>
      <c r="JE27" s="31"/>
      <c r="JF27" s="76"/>
      <c r="JG27" s="78">
        <f t="shared" si="43"/>
        <v>0</v>
      </c>
      <c r="JI27" s="31"/>
      <c r="JJ27" s="1933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31"/>
      <c r="JY27" s="104"/>
      <c r="JZ27" s="532"/>
      <c r="KA27" s="139"/>
      <c r="KB27" s="131">
        <f t="shared" si="45"/>
        <v>0</v>
      </c>
      <c r="KD27" s="49"/>
      <c r="KE27" s="1931"/>
      <c r="KF27" s="104"/>
      <c r="KG27" s="532"/>
      <c r="KH27" s="139"/>
      <c r="KI27" s="131">
        <f t="shared" si="46"/>
        <v>0</v>
      </c>
      <c r="KJ27" s="243"/>
      <c r="KK27" s="49"/>
      <c r="KL27" s="1931"/>
      <c r="KM27" s="104"/>
      <c r="KN27" s="532"/>
      <c r="KO27" s="139"/>
      <c r="KP27" s="131">
        <f t="shared" si="47"/>
        <v>0</v>
      </c>
      <c r="KQ27" s="243"/>
      <c r="KR27" s="424"/>
      <c r="KS27" s="1931"/>
      <c r="KT27" s="104"/>
      <c r="KU27" s="335"/>
      <c r="KV27" s="139"/>
      <c r="KW27" s="131">
        <f t="shared" si="48"/>
        <v>0</v>
      </c>
      <c r="KY27" s="31"/>
      <c r="KZ27" s="1931"/>
      <c r="LA27" s="104"/>
      <c r="LB27" s="31"/>
      <c r="LC27" s="139"/>
      <c r="LD27" s="131">
        <f t="shared" si="49"/>
        <v>0</v>
      </c>
      <c r="LF27" s="859"/>
      <c r="LG27" s="1931"/>
      <c r="LH27" s="104"/>
      <c r="LI27" s="859"/>
      <c r="LJ27" s="139"/>
      <c r="LK27" s="131">
        <f t="shared" si="50"/>
        <v>0</v>
      </c>
      <c r="LM27" s="404"/>
      <c r="LN27" s="1325"/>
      <c r="LO27" s="139"/>
      <c r="LP27" s="31"/>
      <c r="LQ27" s="76"/>
      <c r="LR27" s="131">
        <f t="shared" si="0"/>
        <v>0</v>
      </c>
      <c r="LT27" s="424"/>
      <c r="LU27" s="1931"/>
      <c r="LV27" s="104"/>
      <c r="LW27" s="49"/>
      <c r="LX27" s="139"/>
      <c r="LY27" s="78">
        <f t="shared" si="51"/>
        <v>0</v>
      </c>
      <c r="MA27" s="424"/>
      <c r="MB27" s="1931"/>
      <c r="MC27" s="104"/>
      <c r="MD27" s="49"/>
      <c r="ME27" s="139"/>
      <c r="MF27" s="131">
        <f t="shared" si="52"/>
        <v>0</v>
      </c>
      <c r="MH27" s="404"/>
      <c r="MI27" s="1933"/>
      <c r="MJ27" s="22"/>
      <c r="MK27" s="31"/>
      <c r="ML27" s="76"/>
      <c r="MM27" s="131">
        <f t="shared" si="53"/>
        <v>0</v>
      </c>
      <c r="MO27" s="1933"/>
      <c r="MP27" s="1933"/>
      <c r="MQ27" s="22"/>
      <c r="MR27" s="31"/>
      <c r="MS27" s="76"/>
      <c r="MT27" s="131">
        <f t="shared" si="54"/>
        <v>0</v>
      </c>
      <c r="MV27" s="31"/>
      <c r="MW27" s="1933"/>
      <c r="MX27" s="104"/>
      <c r="MY27" s="454"/>
      <c r="MZ27" s="104"/>
      <c r="NA27" s="131">
        <f t="shared" si="198"/>
        <v>20586.5</v>
      </c>
      <c r="NC27" s="31"/>
      <c r="ND27" s="1933"/>
      <c r="NE27" s="104"/>
      <c r="NF27" s="454"/>
      <c r="NG27" s="104"/>
      <c r="NH27" s="131">
        <f t="shared" si="55"/>
        <v>0</v>
      </c>
      <c r="NJ27" s="31"/>
      <c r="NK27" s="1934"/>
      <c r="NL27" s="699"/>
      <c r="NM27" s="31"/>
      <c r="NN27" s="76"/>
      <c r="NO27" s="131">
        <f t="shared" si="200"/>
        <v>0</v>
      </c>
      <c r="NQ27" s="404"/>
      <c r="NR27" s="1934"/>
      <c r="NS27" s="773"/>
      <c r="NT27" s="404"/>
      <c r="NU27" s="76"/>
      <c r="NV27" s="131">
        <f t="shared" si="57"/>
        <v>0</v>
      </c>
      <c r="NX27" s="1933"/>
      <c r="NY27" s="1933"/>
      <c r="NZ27" s="22"/>
      <c r="OA27" s="31"/>
      <c r="OB27" s="76"/>
      <c r="OC27" s="78">
        <f t="shared" si="58"/>
        <v>0</v>
      </c>
      <c r="OE27" s="1933"/>
      <c r="OF27" s="1933"/>
      <c r="OG27" s="22"/>
      <c r="OH27" s="31"/>
      <c r="OI27" s="76"/>
      <c r="OJ27" s="78">
        <f t="shared" si="59"/>
        <v>0</v>
      </c>
      <c r="OL27" s="1933"/>
      <c r="OM27" s="1933"/>
      <c r="ON27" s="22"/>
      <c r="OO27" s="31"/>
      <c r="OP27" s="76"/>
      <c r="OQ27" s="78">
        <f t="shared" si="60"/>
        <v>0</v>
      </c>
      <c r="OS27" s="1933"/>
      <c r="OT27" s="1933"/>
      <c r="OU27" s="22"/>
      <c r="OV27" s="31"/>
      <c r="OW27" s="76"/>
      <c r="OX27" s="78">
        <f t="shared" si="61"/>
        <v>0</v>
      </c>
      <c r="OZ27" s="1933"/>
      <c r="PA27" s="1933"/>
      <c r="PB27" s="22"/>
      <c r="PC27" s="31"/>
      <c r="PD27" s="76"/>
      <c r="PE27" s="78">
        <f t="shared" si="62"/>
        <v>0</v>
      </c>
      <c r="PG27" s="1933"/>
      <c r="PH27" s="1933"/>
      <c r="PI27" s="22"/>
      <c r="PJ27" s="31"/>
      <c r="PK27" s="76"/>
      <c r="PL27" s="78">
        <f t="shared" si="63"/>
        <v>0</v>
      </c>
      <c r="PN27" s="31"/>
      <c r="PO27" s="1933"/>
      <c r="PP27" s="22"/>
      <c r="PQ27" s="31"/>
      <c r="PR27" s="76"/>
      <c r="PS27" s="78">
        <f t="shared" si="64"/>
        <v>0</v>
      </c>
      <c r="PU27" s="1933"/>
      <c r="PV27" s="1933"/>
      <c r="PW27" s="22"/>
      <c r="PX27" s="31"/>
      <c r="PY27" s="76"/>
      <c r="PZ27" s="78">
        <f t="shared" si="65"/>
        <v>32916</v>
      </c>
      <c r="QB27" s="1933"/>
      <c r="QC27" s="1933"/>
      <c r="QD27" s="22"/>
      <c r="QE27" s="31"/>
      <c r="QF27" s="76"/>
      <c r="QG27" s="78">
        <f t="shared" si="66"/>
        <v>0</v>
      </c>
      <c r="QI27" s="404"/>
      <c r="QJ27" s="1933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2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31"/>
      <c r="RL27" s="668"/>
      <c r="RM27" s="260"/>
      <c r="RN27" s="49"/>
      <c r="RO27" s="139"/>
      <c r="RP27" s="78">
        <f t="shared" si="71"/>
        <v>0</v>
      </c>
      <c r="RR27" s="1931"/>
      <c r="RS27" s="1932"/>
      <c r="RT27" s="260"/>
      <c r="RU27" s="49"/>
      <c r="RV27" s="139"/>
      <c r="RW27" s="78">
        <f t="shared" si="72"/>
        <v>11123</v>
      </c>
      <c r="RY27" s="1933"/>
      <c r="RZ27" s="1933"/>
      <c r="SA27" s="22"/>
      <c r="SB27" s="31"/>
      <c r="SC27" s="76"/>
      <c r="SD27" s="78">
        <f t="shared" si="195"/>
        <v>23250</v>
      </c>
      <c r="SF27" s="1933"/>
      <c r="SG27" s="1933"/>
      <c r="SH27" s="777"/>
      <c r="SI27" s="31"/>
      <c r="SJ27" s="76"/>
      <c r="SK27" s="78">
        <f t="shared" si="196"/>
        <v>0</v>
      </c>
      <c r="SM27" s="1933"/>
      <c r="SN27" s="1933"/>
      <c r="SO27" s="22"/>
      <c r="SP27" s="31"/>
      <c r="SQ27" s="76"/>
      <c r="SR27" s="78">
        <f t="shared" si="73"/>
        <v>0</v>
      </c>
      <c r="ST27" s="1933"/>
      <c r="SU27" s="1933"/>
      <c r="SV27" s="22"/>
      <c r="SW27" s="31"/>
      <c r="SX27" s="76"/>
      <c r="SY27" s="78">
        <f t="shared" si="74"/>
        <v>0</v>
      </c>
      <c r="TA27" s="404"/>
      <c r="TB27" s="1933"/>
      <c r="TC27" s="22"/>
      <c r="TD27" s="31"/>
      <c r="TE27" s="76"/>
      <c r="TF27" s="78">
        <f t="shared" si="75"/>
        <v>0</v>
      </c>
      <c r="TH27" s="1933"/>
      <c r="TI27" s="1933"/>
      <c r="TJ27" s="22"/>
      <c r="TK27" s="31"/>
      <c r="TL27" s="76"/>
      <c r="TM27" s="78">
        <f t="shared" si="201"/>
        <v>20668.5</v>
      </c>
      <c r="TO27" s="1933"/>
      <c r="TP27" s="1933"/>
      <c r="TQ27" s="777"/>
      <c r="TR27" s="31"/>
      <c r="TS27" s="76"/>
      <c r="TT27" s="78">
        <f t="shared" si="202"/>
        <v>0</v>
      </c>
      <c r="TV27" s="404"/>
      <c r="TW27" s="1933"/>
      <c r="TX27" s="777"/>
      <c r="TY27" s="31"/>
      <c r="TZ27" s="76"/>
      <c r="UA27" s="78">
        <f t="shared" si="203"/>
        <v>0</v>
      </c>
      <c r="UC27" s="404"/>
      <c r="UD27" s="1933"/>
      <c r="UE27" s="22"/>
      <c r="UF27" s="31"/>
      <c r="UG27" s="76"/>
      <c r="UH27" s="78">
        <f t="shared" si="79"/>
        <v>0</v>
      </c>
      <c r="UJ27" s="404"/>
      <c r="UK27" s="1933"/>
      <c r="UL27" s="22"/>
      <c r="UM27" s="31"/>
      <c r="UN27" s="76"/>
      <c r="UO27" s="78">
        <f t="shared" si="80"/>
        <v>0</v>
      </c>
      <c r="UQ27" s="404"/>
      <c r="UR27" s="1933"/>
      <c r="US27" s="22"/>
      <c r="UT27" s="31"/>
      <c r="UU27" s="76"/>
      <c r="UV27" s="78">
        <f t="shared" si="81"/>
        <v>0</v>
      </c>
      <c r="UX27" s="404"/>
      <c r="UY27" s="1933"/>
      <c r="UZ27" s="22"/>
      <c r="VA27" s="31"/>
      <c r="VB27" s="76"/>
      <c r="VC27" s="78">
        <f t="shared" si="82"/>
        <v>201</v>
      </c>
      <c r="VE27" s="31"/>
      <c r="VF27" s="1933"/>
      <c r="VG27" s="22"/>
      <c r="VH27" s="31"/>
      <c r="VI27" s="76"/>
      <c r="VJ27" s="78">
        <f t="shared" si="83"/>
        <v>47775</v>
      </c>
      <c r="VL27" s="1933"/>
      <c r="VM27" s="1933"/>
      <c r="VN27" s="22"/>
      <c r="VO27" s="31"/>
      <c r="VP27" s="76"/>
      <c r="VQ27" s="78">
        <f t="shared" si="84"/>
        <v>0</v>
      </c>
      <c r="VS27" s="1933"/>
      <c r="VT27" s="1933"/>
      <c r="VU27" s="22"/>
      <c r="VV27" s="31"/>
      <c r="VW27" s="76"/>
      <c r="VX27" s="78">
        <f t="shared" si="85"/>
        <v>0</v>
      </c>
      <c r="VZ27" s="404"/>
      <c r="WA27" s="1933"/>
      <c r="WB27" s="22"/>
      <c r="WC27" s="31"/>
      <c r="WD27" s="76"/>
      <c r="WE27" s="78">
        <f t="shared" si="86"/>
        <v>274.5</v>
      </c>
      <c r="WG27" s="1933"/>
      <c r="WH27" s="1933"/>
      <c r="WI27" s="22"/>
      <c r="WJ27" s="31"/>
      <c r="WK27" s="76"/>
      <c r="WL27" s="78">
        <f t="shared" si="87"/>
        <v>0</v>
      </c>
      <c r="WN27" s="31"/>
      <c r="WO27" s="1933"/>
      <c r="WP27" s="22"/>
      <c r="WQ27" s="31"/>
      <c r="WR27" s="76"/>
      <c r="WS27" s="78">
        <f t="shared" si="88"/>
        <v>0</v>
      </c>
      <c r="WU27" s="1933"/>
      <c r="WV27" s="1933"/>
      <c r="WW27" s="22"/>
      <c r="WX27" s="31"/>
      <c r="WY27" s="76"/>
      <c r="WZ27" s="78">
        <f t="shared" si="89"/>
        <v>0</v>
      </c>
      <c r="XB27" s="1931"/>
      <c r="XC27" s="1931"/>
      <c r="XD27" s="104"/>
      <c r="XE27" s="49"/>
      <c r="XF27" s="139"/>
      <c r="XG27" s="131">
        <f t="shared" si="90"/>
        <v>0</v>
      </c>
      <c r="XH27" s="243"/>
      <c r="XI27" s="1933"/>
      <c r="XJ27" s="1933"/>
      <c r="XK27" s="22"/>
      <c r="XL27" s="31"/>
      <c r="XM27" s="76"/>
      <c r="XN27" s="78">
        <f t="shared" si="91"/>
        <v>0</v>
      </c>
      <c r="XP27" s="404"/>
      <c r="XQ27" s="1933"/>
      <c r="XR27" s="22"/>
      <c r="XS27" s="31"/>
      <c r="XT27" s="76"/>
      <c r="XU27" s="78">
        <f t="shared" si="92"/>
        <v>0</v>
      </c>
      <c r="XW27" s="31"/>
      <c r="XX27" s="1933"/>
      <c r="XY27" s="22"/>
      <c r="XZ27" s="31"/>
      <c r="YA27" s="76"/>
      <c r="YB27" s="131">
        <f t="shared" si="93"/>
        <v>0</v>
      </c>
      <c r="YD27" s="31"/>
      <c r="YE27" s="1933"/>
      <c r="YF27" s="22"/>
      <c r="YG27" s="31"/>
      <c r="YH27" s="76"/>
      <c r="YI27" s="131">
        <f t="shared" si="94"/>
        <v>0</v>
      </c>
      <c r="YK27" s="31"/>
      <c r="YL27" s="1933"/>
      <c r="YM27" s="22"/>
      <c r="YN27" s="31"/>
      <c r="YO27" s="76"/>
      <c r="YP27" s="131">
        <f t="shared" si="95"/>
        <v>0</v>
      </c>
      <c r="YR27" s="31"/>
      <c r="YS27" s="1933"/>
      <c r="YT27" s="22"/>
      <c r="YU27" s="31"/>
      <c r="YV27" s="76"/>
      <c r="YW27" s="78">
        <f t="shared" si="96"/>
        <v>0</v>
      </c>
      <c r="YY27" s="31"/>
      <c r="YZ27" s="1933"/>
      <c r="ZA27" s="22"/>
      <c r="ZB27" s="31"/>
      <c r="ZC27" s="76"/>
      <c r="ZD27" s="78">
        <f t="shared" si="97"/>
        <v>0</v>
      </c>
      <c r="ZF27" s="49"/>
      <c r="ZG27" s="1931"/>
      <c r="ZH27" s="104"/>
      <c r="ZI27" s="49"/>
      <c r="ZJ27" s="139"/>
      <c r="ZK27" s="78">
        <f t="shared" si="98"/>
        <v>0</v>
      </c>
      <c r="ZM27" s="1933"/>
      <c r="ZN27" s="1933"/>
      <c r="ZO27" s="22"/>
      <c r="ZP27" s="31"/>
      <c r="ZQ27" s="76"/>
      <c r="ZR27" s="78">
        <f t="shared" si="99"/>
        <v>0</v>
      </c>
      <c r="ZT27" s="1933"/>
      <c r="ZU27" s="776"/>
      <c r="ZV27" s="22"/>
      <c r="ZW27" s="31"/>
      <c r="ZX27" s="76"/>
      <c r="ZY27" s="78">
        <f t="shared" si="100"/>
        <v>11212</v>
      </c>
      <c r="AAA27" s="1933"/>
      <c r="AAB27" s="776"/>
      <c r="AAC27" s="22"/>
      <c r="AAD27" s="31"/>
      <c r="AAE27" s="76"/>
      <c r="AAF27" s="78">
        <f t="shared" si="101"/>
        <v>0</v>
      </c>
      <c r="AAH27" s="1933"/>
      <c r="AAI27" s="776"/>
      <c r="AAJ27" s="22"/>
      <c r="AAK27" s="31"/>
      <c r="AAL27" s="76"/>
      <c r="AAM27" s="78">
        <f t="shared" si="102"/>
        <v>0</v>
      </c>
      <c r="AAO27" s="1933"/>
      <c r="AAP27" s="1933"/>
      <c r="AAQ27" s="22"/>
      <c r="AAR27" s="31"/>
      <c r="AAS27" s="76"/>
      <c r="AAT27" s="78">
        <f t="shared" si="103"/>
        <v>0</v>
      </c>
      <c r="AAV27" s="404"/>
      <c r="AAW27" s="1933"/>
      <c r="AAX27" s="22"/>
      <c r="AAY27" s="31"/>
      <c r="AAZ27" s="76"/>
      <c r="ABA27" s="78">
        <f t="shared" si="104"/>
        <v>0</v>
      </c>
      <c r="ABC27" s="404"/>
      <c r="ABD27" s="1933"/>
      <c r="ABE27" s="22"/>
      <c r="ABF27" s="321"/>
      <c r="ABG27" s="76"/>
      <c r="ABH27" s="78">
        <f t="shared" si="105"/>
        <v>0</v>
      </c>
      <c r="ABJ27" s="31"/>
      <c r="ABK27" s="1933"/>
      <c r="ABL27" s="22"/>
      <c r="ABM27" s="31"/>
      <c r="ABN27" s="76"/>
      <c r="ABO27" s="78">
        <f t="shared" si="106"/>
        <v>0</v>
      </c>
      <c r="ABQ27" s="1933"/>
      <c r="ABR27" s="1933"/>
      <c r="ABS27" s="22"/>
      <c r="ABT27" s="31"/>
      <c r="ABU27" s="76"/>
      <c r="ABV27" s="78">
        <f t="shared" si="107"/>
        <v>0</v>
      </c>
      <c r="ABX27" s="1933"/>
      <c r="ABY27" s="1933"/>
      <c r="ABZ27" s="22"/>
      <c r="ACA27" s="31"/>
      <c r="ACB27" s="76"/>
      <c r="ACC27" s="78">
        <f t="shared" si="108"/>
        <v>0</v>
      </c>
      <c r="ACE27" s="321"/>
      <c r="ACF27" s="1933"/>
      <c r="ACG27" s="22"/>
      <c r="ACH27" s="404"/>
      <c r="ACI27" s="76"/>
      <c r="ACJ27" s="78">
        <f t="shared" si="109"/>
        <v>0</v>
      </c>
      <c r="ACL27" s="321"/>
      <c r="ACM27" s="1933"/>
      <c r="ACN27" s="22"/>
      <c r="ACO27" s="321"/>
      <c r="ACP27" s="76"/>
      <c r="ACQ27" s="78">
        <f t="shared" si="110"/>
        <v>0</v>
      </c>
      <c r="ACS27" s="31"/>
      <c r="ACT27" s="1933"/>
      <c r="ACU27" s="22"/>
      <c r="ACV27" s="31"/>
      <c r="ACW27" s="76"/>
      <c r="ACX27" s="78">
        <f t="shared" si="1"/>
        <v>0</v>
      </c>
      <c r="ACZ27" s="404"/>
      <c r="ADA27" s="1933"/>
      <c r="ADB27" s="22"/>
      <c r="ADC27" s="404"/>
      <c r="ADD27" s="76"/>
      <c r="ADE27" s="78">
        <f t="shared" si="111"/>
        <v>0</v>
      </c>
      <c r="ADG27" s="404"/>
      <c r="ADH27" s="1933"/>
      <c r="ADI27" s="22"/>
      <c r="ADJ27" s="321"/>
      <c r="ADK27" s="76"/>
      <c r="ADL27" s="78">
        <f t="shared" si="112"/>
        <v>0</v>
      </c>
      <c r="ADN27" s="1933"/>
      <c r="ADO27" s="1933"/>
      <c r="ADP27" s="22"/>
      <c r="ADQ27" s="31"/>
      <c r="ADR27" s="76"/>
      <c r="ADS27" s="131">
        <f t="shared" si="113"/>
        <v>0</v>
      </c>
      <c r="ADU27" s="321"/>
      <c r="ADV27" s="1933"/>
      <c r="ADW27" s="22"/>
      <c r="ADX27" s="404"/>
      <c r="ADY27" s="76"/>
      <c r="ADZ27" s="131">
        <f t="shared" si="114"/>
        <v>0</v>
      </c>
      <c r="AEB27" s="404"/>
      <c r="AEC27" s="1934"/>
      <c r="AED27" s="787"/>
      <c r="AEE27" s="31"/>
      <c r="AEF27" s="1353"/>
      <c r="AEG27" s="131">
        <f t="shared" si="115"/>
        <v>0</v>
      </c>
      <c r="AEI27" s="404"/>
      <c r="AEJ27" s="1934"/>
      <c r="AEK27" s="787"/>
      <c r="AEL27" s="31"/>
      <c r="AEM27" s="1353"/>
      <c r="AEN27" s="131">
        <f t="shared" si="116"/>
        <v>3380</v>
      </c>
      <c r="AEP27" s="404"/>
      <c r="AEQ27" s="1934"/>
      <c r="AER27" s="787"/>
      <c r="AES27" s="404"/>
      <c r="AET27" s="1353"/>
      <c r="AEU27" s="131">
        <f t="shared" si="117"/>
        <v>0</v>
      </c>
      <c r="AEW27" s="31"/>
      <c r="AEX27" s="1933"/>
      <c r="AEY27" s="22"/>
      <c r="AEZ27" s="31"/>
      <c r="AFA27" s="76"/>
      <c r="AFB27" s="78">
        <f t="shared" si="118"/>
        <v>0</v>
      </c>
      <c r="AFD27" s="1933"/>
      <c r="AFE27" s="1933"/>
      <c r="AFF27" s="22"/>
      <c r="AFG27" s="31"/>
      <c r="AFH27" s="76"/>
      <c r="AFI27" s="78">
        <f t="shared" si="119"/>
        <v>6523</v>
      </c>
      <c r="AFK27" s="404"/>
      <c r="AFL27" s="1933"/>
      <c r="AFM27" s="22"/>
      <c r="AFN27" s="31"/>
      <c r="AFO27" s="76"/>
      <c r="AFP27" s="78">
        <f t="shared" si="120"/>
        <v>0</v>
      </c>
      <c r="AFR27" s="404"/>
      <c r="AFS27" s="1933"/>
      <c r="AFT27" s="22"/>
      <c r="AFU27" s="31"/>
      <c r="AFV27" s="76"/>
      <c r="AFW27" s="78">
        <f t="shared" si="121"/>
        <v>0</v>
      </c>
      <c r="AFY27" s="31"/>
      <c r="AFZ27" s="1933"/>
      <c r="AGA27" s="22"/>
      <c r="AGB27" s="31"/>
      <c r="AGC27" s="76"/>
      <c r="AGD27" s="78">
        <f t="shared" si="122"/>
        <v>0</v>
      </c>
      <c r="AGF27" s="1933"/>
      <c r="AGG27" s="1933"/>
      <c r="AGH27" s="22"/>
      <c r="AGI27" s="31"/>
      <c r="AGJ27" s="76"/>
      <c r="AGK27" s="78">
        <f t="shared" si="123"/>
        <v>0</v>
      </c>
      <c r="AGM27" s="1933"/>
      <c r="AGN27" s="1933"/>
      <c r="AGO27" s="22"/>
      <c r="AGP27" s="31"/>
      <c r="AGQ27" s="76"/>
      <c r="AGR27" s="78">
        <f t="shared" si="124"/>
        <v>0</v>
      </c>
      <c r="AGT27" s="1933"/>
      <c r="AGU27" s="1933"/>
      <c r="AGV27" s="22"/>
      <c r="AGW27" s="31"/>
      <c r="AGX27" s="76"/>
      <c r="AGY27" s="78">
        <f t="shared" si="125"/>
        <v>0</v>
      </c>
      <c r="AHA27" s="31"/>
      <c r="AHB27" s="1933"/>
      <c r="AHC27" s="22"/>
      <c r="AHD27" s="31"/>
      <c r="AHE27" s="76"/>
      <c r="AHF27" s="78">
        <f t="shared" si="126"/>
        <v>0</v>
      </c>
      <c r="AHH27" s="1933"/>
      <c r="AHI27" s="1933"/>
      <c r="AHJ27" s="22"/>
      <c r="AHK27" s="31"/>
      <c r="AHL27" s="76"/>
      <c r="AHM27" s="78">
        <f t="shared" si="127"/>
        <v>37741</v>
      </c>
      <c r="AHO27" s="1933"/>
      <c r="AHP27" s="1933"/>
      <c r="AHQ27" s="22"/>
      <c r="AHR27" s="31"/>
      <c r="AHS27" s="76"/>
      <c r="AHT27" s="78">
        <f t="shared" si="128"/>
        <v>0</v>
      </c>
      <c r="AHV27" s="1933"/>
      <c r="AHW27" s="1933"/>
      <c r="AHX27" s="22"/>
      <c r="AHY27" s="31"/>
      <c r="AHZ27" s="76"/>
      <c r="AIA27" s="78">
        <f t="shared" si="129"/>
        <v>0</v>
      </c>
      <c r="AIC27" s="424"/>
      <c r="AID27" s="1931"/>
      <c r="AIE27" s="104"/>
      <c r="AIF27" s="49"/>
      <c r="AIG27" s="139"/>
      <c r="AIH27" s="78">
        <f t="shared" si="130"/>
        <v>0</v>
      </c>
      <c r="AIJ27" s="321"/>
      <c r="AIK27" s="1933"/>
      <c r="AIL27" s="22"/>
      <c r="AIM27" s="49"/>
      <c r="AIN27" s="76"/>
      <c r="AIO27" s="78">
        <f t="shared" si="131"/>
        <v>0</v>
      </c>
      <c r="AIQ27" s="404"/>
      <c r="AIR27" s="1933"/>
      <c r="AIS27" s="22"/>
      <c r="AIT27" s="31"/>
      <c r="AIU27" s="76"/>
      <c r="AIV27" s="78">
        <f t="shared" si="132"/>
        <v>0</v>
      </c>
      <c r="AIX27" s="1933"/>
      <c r="AIY27" s="1933"/>
      <c r="AIZ27" s="22"/>
      <c r="AJA27" s="31"/>
      <c r="AJB27" s="76"/>
      <c r="AJC27" s="78">
        <f t="shared" si="133"/>
        <v>0</v>
      </c>
      <c r="AJE27" s="49"/>
      <c r="AJF27" s="1931"/>
      <c r="AJG27" s="104"/>
      <c r="AJH27" s="49"/>
      <c r="AJI27" s="139"/>
      <c r="AJJ27" s="131">
        <f t="shared" si="134"/>
        <v>0</v>
      </c>
      <c r="AJL27" s="31"/>
      <c r="AJM27" s="1933"/>
      <c r="AJN27" s="22"/>
      <c r="AJO27" s="49"/>
      <c r="AJP27" s="76"/>
      <c r="AJQ27" s="78">
        <f t="shared" si="135"/>
        <v>0</v>
      </c>
      <c r="AJS27" s="49"/>
      <c r="AJT27" s="1931"/>
      <c r="AJU27" s="104"/>
      <c r="AJV27" s="49"/>
      <c r="AJW27" s="139"/>
      <c r="AJX27" s="131">
        <f t="shared" si="136"/>
        <v>0</v>
      </c>
      <c r="AJY27" s="243"/>
      <c r="AJZ27" s="1933"/>
      <c r="AKA27" s="1933"/>
      <c r="AKB27" s="22"/>
      <c r="AKC27" s="31"/>
      <c r="AKD27" s="76"/>
      <c r="AKE27" s="78">
        <f t="shared" si="137"/>
        <v>0</v>
      </c>
      <c r="AKG27" s="31"/>
      <c r="AKH27" s="1933"/>
      <c r="AKI27" s="22"/>
      <c r="AKJ27" s="31"/>
      <c r="AKK27" s="76"/>
      <c r="AKL27" s="78">
        <f t="shared" si="138"/>
        <v>0</v>
      </c>
      <c r="AKN27" s="31"/>
      <c r="AKO27" s="1933"/>
      <c r="AKP27" s="777"/>
      <c r="AKQ27" s="31"/>
      <c r="AKR27" s="76"/>
      <c r="AKS27" s="131">
        <f t="shared" si="139"/>
        <v>0</v>
      </c>
      <c r="AKU27" s="49"/>
      <c r="AKV27" s="1931"/>
      <c r="AKW27" s="104"/>
      <c r="AKX27" s="49"/>
      <c r="AKY27" s="139"/>
      <c r="AKZ27" s="78">
        <f t="shared" si="2"/>
        <v>0</v>
      </c>
      <c r="ALB27" s="1933"/>
      <c r="ALC27" s="1933"/>
      <c r="ALD27" s="22"/>
      <c r="ALE27" s="31"/>
      <c r="ALF27" s="76"/>
      <c r="ALG27" s="78">
        <f t="shared" si="140"/>
        <v>0</v>
      </c>
      <c r="ALI27" s="1933"/>
      <c r="ALJ27" s="1933"/>
      <c r="ALK27" s="22"/>
      <c r="ALL27" s="31"/>
      <c r="ALM27" s="76"/>
      <c r="ALN27" s="78">
        <f t="shared" si="141"/>
        <v>0</v>
      </c>
      <c r="ALP27" s="1933"/>
      <c r="ALQ27" s="1933"/>
      <c r="ALR27" s="22"/>
      <c r="ALS27" s="31"/>
      <c r="ALT27" s="76"/>
      <c r="ALU27" s="78">
        <f t="shared" si="142"/>
        <v>0</v>
      </c>
      <c r="ALW27" s="1933"/>
      <c r="ALX27" s="1933"/>
      <c r="ALY27" s="22"/>
      <c r="ALZ27" s="31"/>
      <c r="AMA27" s="76"/>
      <c r="AMB27" s="78">
        <f t="shared" si="143"/>
        <v>0</v>
      </c>
      <c r="AMD27" s="404"/>
      <c r="AME27" s="1933"/>
      <c r="AMF27" s="22"/>
      <c r="AMG27" s="404"/>
      <c r="AMH27" s="76"/>
      <c r="AMI27" s="78">
        <f t="shared" si="144"/>
        <v>0</v>
      </c>
      <c r="AMK27" s="1933"/>
      <c r="AML27" s="1933"/>
      <c r="AMM27" s="22"/>
      <c r="AMN27" s="31"/>
      <c r="AMO27" s="76"/>
      <c r="AMP27" s="78">
        <f t="shared" si="145"/>
        <v>0</v>
      </c>
      <c r="AMR27" s="31"/>
      <c r="AMS27" s="1933"/>
      <c r="AMT27" s="22"/>
      <c r="AMU27" s="31"/>
      <c r="AMV27" s="76"/>
      <c r="AMW27" s="131">
        <f t="shared" si="3"/>
        <v>0</v>
      </c>
      <c r="AMY27" s="404"/>
      <c r="AMZ27" s="1933"/>
      <c r="ANA27" s="22"/>
      <c r="ANB27" s="321"/>
      <c r="ANC27" s="76"/>
      <c r="AND27" s="78">
        <f t="shared" si="146"/>
        <v>0</v>
      </c>
      <c r="ANF27" s="321"/>
      <c r="ANG27" s="1933"/>
      <c r="ANH27" s="22"/>
      <c r="ANI27" s="404"/>
      <c r="ANJ27" s="76"/>
      <c r="ANK27" s="78">
        <f t="shared" si="147"/>
        <v>0</v>
      </c>
      <c r="ANM27" s="31"/>
      <c r="ANN27" s="1933"/>
      <c r="ANO27" s="22"/>
      <c r="ANP27" s="31"/>
      <c r="ANQ27" s="76"/>
      <c r="ANR27" s="78">
        <f t="shared" si="148"/>
        <v>0</v>
      </c>
      <c r="ANT27" s="1933"/>
      <c r="ANU27" s="1933"/>
      <c r="ANV27" s="22"/>
      <c r="ANW27" s="31"/>
      <c r="ANX27" s="76"/>
      <c r="ANY27" s="78">
        <f t="shared" si="149"/>
        <v>0</v>
      </c>
      <c r="AOA27" s="1933"/>
      <c r="AOB27" s="1933"/>
      <c r="AOC27" s="22"/>
      <c r="AOD27" s="31"/>
      <c r="AOE27" s="76"/>
      <c r="AOF27" s="78">
        <f t="shared" si="150"/>
        <v>0</v>
      </c>
      <c r="AOH27" s="321"/>
      <c r="AOI27" s="1933"/>
      <c r="AOJ27" s="22"/>
      <c r="AOK27" s="404"/>
      <c r="AOL27" s="76"/>
      <c r="AOM27" s="78">
        <f t="shared" si="151"/>
        <v>0</v>
      </c>
      <c r="AOO27" s="1933"/>
      <c r="AOP27" s="1933"/>
      <c r="AOQ27" s="22"/>
      <c r="AOR27" s="321"/>
      <c r="AOS27" s="76"/>
      <c r="AOT27" s="78">
        <f t="shared" si="199"/>
        <v>4592</v>
      </c>
      <c r="AOV27" s="404"/>
      <c r="AOW27" s="1933"/>
      <c r="AOX27" s="22"/>
      <c r="AOY27" s="49"/>
      <c r="AOZ27" s="139"/>
      <c r="APA27" s="78">
        <f t="shared" si="152"/>
        <v>0</v>
      </c>
      <c r="APC27" s="321"/>
      <c r="APD27" s="1933"/>
      <c r="APE27" s="22"/>
      <c r="APF27" s="31"/>
      <c r="APG27" s="76"/>
      <c r="APH27" s="78">
        <f t="shared" si="153"/>
        <v>0</v>
      </c>
      <c r="APJ27" s="321"/>
      <c r="APK27" s="1933"/>
      <c r="APL27" s="22"/>
      <c r="APM27" s="31"/>
      <c r="APN27" s="76"/>
      <c r="APO27" s="78">
        <f t="shared" si="154"/>
        <v>0</v>
      </c>
      <c r="APQ27" s="1933"/>
      <c r="APR27" s="1933"/>
      <c r="APS27" s="22"/>
      <c r="APT27" s="31"/>
      <c r="APU27" s="76"/>
      <c r="APV27" s="78">
        <f t="shared" si="155"/>
        <v>0</v>
      </c>
      <c r="APX27" s="404"/>
      <c r="APY27" s="1933"/>
      <c r="APZ27" s="777"/>
      <c r="AQA27" s="404"/>
      <c r="AQB27" s="76"/>
      <c r="AQC27" s="131">
        <f t="shared" si="4"/>
        <v>0</v>
      </c>
      <c r="AQE27" s="1933"/>
      <c r="AQF27" s="1933"/>
      <c r="AQG27" s="22"/>
      <c r="AQH27" s="31"/>
      <c r="AQI27" s="76"/>
      <c r="AQJ27" s="131">
        <f t="shared" si="5"/>
        <v>7383.5</v>
      </c>
      <c r="AQL27" s="1933"/>
      <c r="AQM27" s="1933"/>
      <c r="AQN27" s="22"/>
      <c r="AQO27" s="31"/>
      <c r="AQP27" s="76"/>
      <c r="AQQ27" s="131">
        <f t="shared" si="6"/>
        <v>0</v>
      </c>
      <c r="AQS27" s="1933"/>
      <c r="AQT27" s="1933"/>
      <c r="AQU27" s="22"/>
      <c r="AQV27" s="31"/>
      <c r="AQW27" s="76"/>
      <c r="AQX27" s="131">
        <f t="shared" si="156"/>
        <v>4518.5</v>
      </c>
      <c r="AQZ27" s="321"/>
      <c r="ARA27" s="1933"/>
      <c r="ARB27" s="777"/>
      <c r="ARC27" s="321"/>
      <c r="ARD27" s="76"/>
      <c r="ARE27" s="78">
        <f t="shared" si="157"/>
        <v>0</v>
      </c>
      <c r="ARG27" s="1933"/>
      <c r="ARH27" s="1933"/>
      <c r="ARI27" s="22"/>
      <c r="ARJ27" s="31"/>
      <c r="ARK27" s="76"/>
      <c r="ARL27" s="78">
        <f t="shared" si="158"/>
        <v>0</v>
      </c>
      <c r="ARN27" s="404"/>
      <c r="ARO27" s="1933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3"/>
      <c r="ASD27" s="22"/>
      <c r="ASE27" s="31"/>
      <c r="ASF27" s="76"/>
      <c r="ASG27" s="78">
        <f t="shared" si="160"/>
        <v>0</v>
      </c>
      <c r="ASI27" s="404"/>
      <c r="ASJ27" s="1933"/>
      <c r="ASK27" s="22"/>
      <c r="ASL27" s="31"/>
      <c r="ASM27" s="76"/>
      <c r="ASN27" s="131">
        <f t="shared" si="161"/>
        <v>0</v>
      </c>
      <c r="ASP27" s="31"/>
      <c r="ASQ27" s="1933"/>
      <c r="ASR27" s="22"/>
      <c r="ASS27" s="31"/>
      <c r="AST27" s="76"/>
      <c r="ASU27" s="131">
        <f t="shared" si="162"/>
        <v>0</v>
      </c>
      <c r="ASW27" s="31"/>
      <c r="ASX27" s="1933"/>
      <c r="ASY27" s="22"/>
      <c r="ASZ27" s="31"/>
      <c r="ATA27" s="76"/>
      <c r="ATB27" s="131">
        <f t="shared" si="163"/>
        <v>0</v>
      </c>
      <c r="ATD27" s="1933"/>
      <c r="ATE27" s="1933"/>
      <c r="ATF27" s="22"/>
      <c r="ATG27" s="31"/>
      <c r="ATH27" s="76"/>
      <c r="ATI27" s="78">
        <f t="shared" si="164"/>
        <v>0</v>
      </c>
      <c r="ATK27" s="321"/>
      <c r="ATL27" s="1933"/>
      <c r="ATM27" s="22"/>
      <c r="ATN27" s="31"/>
      <c r="ATO27" s="76"/>
      <c r="ATP27" s="78">
        <f t="shared" si="165"/>
        <v>0</v>
      </c>
      <c r="ATR27" s="321"/>
      <c r="ATS27" s="1933"/>
      <c r="ATT27" s="22"/>
      <c r="ATU27" s="31"/>
      <c r="ATV27" s="76"/>
      <c r="ATW27" s="78">
        <f t="shared" si="166"/>
        <v>0</v>
      </c>
      <c r="ATY27" s="321"/>
      <c r="ATZ27" s="1933"/>
      <c r="AUA27" s="22"/>
      <c r="AUB27" s="31"/>
      <c r="AUC27" s="76"/>
      <c r="AUD27" s="78">
        <f t="shared" si="167"/>
        <v>0</v>
      </c>
      <c r="AUF27" s="321"/>
      <c r="AUG27" s="1933"/>
      <c r="AUH27" s="22"/>
      <c r="AUI27" s="31"/>
      <c r="AUJ27" s="76"/>
      <c r="AUK27" s="78">
        <f t="shared" si="168"/>
        <v>0</v>
      </c>
      <c r="AUM27" s="1933"/>
      <c r="AUN27" s="1332"/>
      <c r="AUP27" s="61"/>
      <c r="AUQ27" s="67"/>
      <c r="AUR27" s="131">
        <f t="shared" si="169"/>
        <v>0</v>
      </c>
      <c r="AUT27" s="31"/>
      <c r="AUU27" s="1934"/>
      <c r="AUV27" s="76"/>
      <c r="AUW27" s="49"/>
      <c r="AUX27" s="76"/>
      <c r="AUY27" s="131">
        <f t="shared" si="170"/>
        <v>0</v>
      </c>
      <c r="AVA27" s="31"/>
      <c r="AVB27" s="1933"/>
      <c r="AVC27" s="22"/>
      <c r="AVD27" s="49"/>
      <c r="AVE27" s="76"/>
      <c r="AVF27" s="131">
        <f t="shared" si="171"/>
        <v>0</v>
      </c>
      <c r="AVH27" s="404"/>
      <c r="AVI27" s="1933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3"/>
      <c r="AVX27" s="1348"/>
      <c r="AVY27" s="31"/>
      <c r="AVZ27" s="1264"/>
      <c r="AWA27" s="78">
        <f t="shared" si="191"/>
        <v>0</v>
      </c>
      <c r="AWC27" s="1933"/>
      <c r="AWD27" s="1933"/>
      <c r="AWE27" s="1348"/>
      <c r="AWF27" s="31"/>
      <c r="AWG27" s="1264"/>
      <c r="AWH27" s="78">
        <f t="shared" si="192"/>
        <v>0</v>
      </c>
      <c r="AWJ27" s="1933"/>
      <c r="AWK27" s="1933"/>
      <c r="AWL27" s="22"/>
      <c r="AWM27" s="31"/>
      <c r="AWN27" s="76"/>
      <c r="AWO27" s="78">
        <f t="shared" si="193"/>
        <v>0</v>
      </c>
      <c r="AWQ27" s="320"/>
      <c r="AWR27" s="1931"/>
      <c r="AWS27" s="104"/>
      <c r="AWT27" s="49"/>
      <c r="AWU27" s="139"/>
      <c r="AWV27" s="131">
        <f t="shared" si="194"/>
        <v>0</v>
      </c>
      <c r="AWW27" s="243"/>
      <c r="AWX27" s="424"/>
      <c r="AWY27" s="1931"/>
      <c r="AWZ27" s="104"/>
      <c r="AXA27" s="49"/>
      <c r="AXB27" s="139"/>
      <c r="AXC27" s="78">
        <f t="shared" si="174"/>
        <v>30000</v>
      </c>
      <c r="AXE27" s="31"/>
      <c r="AXF27" s="1933"/>
      <c r="AXG27" s="22"/>
      <c r="AXH27" s="31"/>
      <c r="AXI27" s="76"/>
      <c r="AXJ27" s="78">
        <f t="shared" si="175"/>
        <v>0</v>
      </c>
      <c r="AXL27" s="31"/>
      <c r="AXM27" s="1933"/>
      <c r="AXN27" s="22"/>
      <c r="AXO27" s="31"/>
      <c r="AXP27" s="76"/>
      <c r="AXQ27" s="78">
        <f t="shared" si="176"/>
        <v>0</v>
      </c>
      <c r="AXS27" s="31"/>
      <c r="AXT27" s="1933"/>
      <c r="AXU27" s="22"/>
      <c r="AXV27" s="31"/>
      <c r="AXW27" s="76"/>
      <c r="AXX27" s="78">
        <f t="shared" si="177"/>
        <v>0</v>
      </c>
      <c r="AXZ27" s="31"/>
      <c r="AYA27" s="1933"/>
      <c r="AYB27" s="22"/>
      <c r="AYC27" s="31"/>
      <c r="AYD27" s="76"/>
      <c r="AYE27" s="78">
        <f t="shared" si="178"/>
        <v>0</v>
      </c>
      <c r="AYG27" s="404"/>
      <c r="AYH27" s="1933"/>
      <c r="AYI27" s="22"/>
      <c r="AYJ27" s="31"/>
      <c r="AYK27" s="76"/>
      <c r="AYL27" s="78">
        <f t="shared" si="179"/>
        <v>0</v>
      </c>
      <c r="AYN27" s="404"/>
      <c r="AYO27" s="1933"/>
      <c r="AYP27" s="22"/>
      <c r="AYQ27" s="31"/>
      <c r="AYR27" s="76"/>
      <c r="AYS27" s="78">
        <f t="shared" si="180"/>
        <v>0</v>
      </c>
      <c r="AYU27" s="404"/>
      <c r="AYV27" s="1933"/>
      <c r="AYW27" s="22"/>
      <c r="AYX27" s="404"/>
      <c r="AYY27" s="76"/>
      <c r="AYZ27" s="78">
        <f t="shared" si="181"/>
        <v>0</v>
      </c>
      <c r="AZB27" s="31"/>
      <c r="AZC27" s="1933"/>
      <c r="AZD27" s="22"/>
      <c r="AZE27" s="31"/>
      <c r="AZF27" s="76"/>
      <c r="AZG27" s="78">
        <f t="shared" si="182"/>
        <v>0</v>
      </c>
      <c r="AZI27" s="424"/>
      <c r="AZJ27" s="1931"/>
      <c r="AZK27" s="104"/>
      <c r="AZL27" s="424"/>
      <c r="AZM27" s="139"/>
      <c r="AZN27" s="78">
        <f t="shared" si="183"/>
        <v>0</v>
      </c>
      <c r="AZP27" s="424"/>
      <c r="AZQ27" s="1931"/>
      <c r="AZR27" s="104"/>
      <c r="AZS27" s="424"/>
      <c r="AZT27" s="139"/>
      <c r="AZU27" s="131">
        <f t="shared" si="184"/>
        <v>0</v>
      </c>
      <c r="AZV27" s="243"/>
      <c r="AZW27" s="1933"/>
      <c r="AZX27" s="1933"/>
      <c r="AZY27" s="22"/>
      <c r="AZZ27" s="31"/>
      <c r="BAA27" s="76"/>
      <c r="BAB27" s="78">
        <f t="shared" si="185"/>
        <v>0</v>
      </c>
      <c r="BAD27" s="1933"/>
      <c r="BAE27" s="1933"/>
      <c r="BAF27" s="22"/>
      <c r="BAG27" s="31"/>
      <c r="BAH27" s="76"/>
      <c r="BAI27" s="78">
        <f t="shared" si="186"/>
        <v>0</v>
      </c>
      <c r="BAK27" s="1933"/>
      <c r="BAL27" s="1933"/>
      <c r="BAM27" s="22"/>
      <c r="BAN27" s="31"/>
      <c r="BAO27" s="76"/>
      <c r="BAP27" s="78">
        <f t="shared" si="187"/>
        <v>0</v>
      </c>
      <c r="BAR27" s="1933"/>
      <c r="BAS27" s="1933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3"/>
      <c r="C28" s="1895">
        <v>100000</v>
      </c>
      <c r="D28" s="31"/>
      <c r="E28" s="76"/>
      <c r="F28" s="131">
        <f t="shared" si="8"/>
        <v>2280100</v>
      </c>
      <c r="H28" s="404"/>
      <c r="I28" s="1933"/>
      <c r="J28" s="699"/>
      <c r="K28" s="31"/>
      <c r="L28" s="76"/>
      <c r="M28" s="131">
        <f t="shared" si="9"/>
        <v>20000</v>
      </c>
      <c r="O28" s="424"/>
      <c r="P28" s="1931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3"/>
      <c r="X28" s="22"/>
      <c r="Y28" s="31"/>
      <c r="Z28" s="76"/>
      <c r="AA28" s="78">
        <f t="shared" si="10"/>
        <v>1000</v>
      </c>
      <c r="AC28" s="1933"/>
      <c r="AD28" s="1933"/>
      <c r="AE28" s="22"/>
      <c r="AF28" s="31"/>
      <c r="AG28" s="76"/>
      <c r="AH28" s="78">
        <f t="shared" si="11"/>
        <v>-100000</v>
      </c>
      <c r="AJ28" s="404"/>
      <c r="AK28" s="1933"/>
      <c r="AL28" s="22"/>
      <c r="AM28" s="31"/>
      <c r="AN28" s="76"/>
      <c r="AO28" s="78">
        <f t="shared" si="12"/>
        <v>90000</v>
      </c>
      <c r="AQ28" s="1933"/>
      <c r="AR28" s="1933"/>
      <c r="AS28" s="22"/>
      <c r="AT28" s="31"/>
      <c r="AU28" s="76"/>
      <c r="AV28" s="78">
        <f t="shared" si="13"/>
        <v>0</v>
      </c>
      <c r="AX28" s="31"/>
      <c r="AY28" s="1933"/>
      <c r="AZ28" s="22"/>
      <c r="BA28" s="31"/>
      <c r="BB28" s="76"/>
      <c r="BC28" s="78">
        <f t="shared" si="14"/>
        <v>0</v>
      </c>
      <c r="BE28" s="1933"/>
      <c r="BF28" s="1933"/>
      <c r="BG28" s="22"/>
      <c r="BH28" s="31"/>
      <c r="BI28" s="76"/>
      <c r="BJ28" s="78">
        <f t="shared" si="15"/>
        <v>0</v>
      </c>
      <c r="BL28" s="31"/>
      <c r="BM28" s="1931"/>
      <c r="BN28" s="104"/>
      <c r="BO28" s="31"/>
      <c r="BP28" s="139"/>
      <c r="BQ28" s="78">
        <f t="shared" si="16"/>
        <v>0</v>
      </c>
      <c r="BS28" s="31"/>
      <c r="BT28" s="1933"/>
      <c r="BU28" s="22"/>
      <c r="BV28" s="31"/>
      <c r="BW28" s="76"/>
      <c r="BX28" s="78">
        <f t="shared" si="17"/>
        <v>0</v>
      </c>
      <c r="BZ28" s="31"/>
      <c r="CA28" s="31"/>
      <c r="CB28" s="1933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3"/>
      <c r="CQ28" s="773"/>
      <c r="CR28" s="377"/>
      <c r="CS28" s="260"/>
      <c r="CT28" s="131">
        <f t="shared" si="20"/>
        <v>0</v>
      </c>
      <c r="CV28" s="320"/>
      <c r="CW28" s="1325"/>
      <c r="CX28" s="389"/>
      <c r="CY28" s="378"/>
      <c r="CZ28" s="389"/>
      <c r="DA28" s="131">
        <f t="shared" si="190"/>
        <v>0</v>
      </c>
      <c r="DC28" s="31"/>
      <c r="DD28" s="1933"/>
      <c r="DE28" s="22"/>
      <c r="DF28" s="31"/>
      <c r="DG28" s="76"/>
      <c r="DH28" s="78">
        <f t="shared" si="21"/>
        <v>0</v>
      </c>
      <c r="DJ28" s="1933"/>
      <c r="DK28" s="1933"/>
      <c r="DL28" s="1933"/>
      <c r="DM28" s="22"/>
      <c r="DN28" s="31"/>
      <c r="DO28" s="76"/>
      <c r="DP28" s="78">
        <f t="shared" si="22"/>
        <v>0</v>
      </c>
      <c r="DR28" s="404"/>
      <c r="DS28" s="1933"/>
      <c r="DT28" s="22"/>
      <c r="DU28" s="321"/>
      <c r="DV28" s="76"/>
      <c r="DW28" s="78">
        <f t="shared" si="23"/>
        <v>0</v>
      </c>
      <c r="DY28" s="1933"/>
      <c r="DZ28" s="1933"/>
      <c r="EA28" s="22"/>
      <c r="EB28" s="31"/>
      <c r="EC28" s="76"/>
      <c r="ED28" s="78">
        <f t="shared" si="24"/>
        <v>0</v>
      </c>
      <c r="EF28" s="404"/>
      <c r="EG28" s="1933"/>
      <c r="EH28" s="22"/>
      <c r="EI28" s="31"/>
      <c r="EJ28" s="76"/>
      <c r="EK28" s="78">
        <f t="shared" si="25"/>
        <v>10936</v>
      </c>
      <c r="EM28" s="1933"/>
      <c r="EN28" s="1933"/>
      <c r="EO28" s="22"/>
      <c r="EP28" s="31"/>
      <c r="EQ28" s="76"/>
      <c r="ER28" s="78">
        <f t="shared" si="26"/>
        <v>0</v>
      </c>
      <c r="ET28" s="321"/>
      <c r="EU28" s="1933"/>
      <c r="EV28" s="22"/>
      <c r="EW28" s="31"/>
      <c r="EX28" s="76"/>
      <c r="EY28" s="78">
        <f t="shared" si="27"/>
        <v>0</v>
      </c>
      <c r="FA28" s="321"/>
      <c r="FB28" s="1933"/>
      <c r="FC28" s="22"/>
      <c r="FD28" s="31"/>
      <c r="FE28" s="76"/>
      <c r="FF28" s="78">
        <f t="shared" si="28"/>
        <v>0</v>
      </c>
      <c r="FH28" s="31"/>
      <c r="FI28" s="1933"/>
      <c r="FJ28" s="22"/>
      <c r="FK28" s="31"/>
      <c r="FL28" s="76"/>
      <c r="FM28" s="78">
        <f t="shared" si="29"/>
        <v>0</v>
      </c>
      <c r="FO28" s="31"/>
      <c r="FP28" s="1933"/>
      <c r="FQ28" s="22"/>
      <c r="FR28" s="31"/>
      <c r="FS28" s="76"/>
      <c r="FT28" s="78">
        <f t="shared" si="30"/>
        <v>0</v>
      </c>
      <c r="FV28" s="404">
        <v>39722</v>
      </c>
      <c r="FW28" s="1933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3"/>
      <c r="GE28" s="22"/>
      <c r="GF28" s="31"/>
      <c r="GG28" s="76"/>
      <c r="GH28" s="78">
        <f t="shared" si="32"/>
        <v>0</v>
      </c>
      <c r="GJ28" s="1933"/>
      <c r="GK28" s="1933"/>
      <c r="GL28" s="22"/>
      <c r="GM28" s="31"/>
      <c r="GN28" s="76"/>
      <c r="GO28" s="78">
        <f t="shared" si="33"/>
        <v>0</v>
      </c>
      <c r="GQ28" s="1933"/>
      <c r="GR28" s="1933"/>
      <c r="GS28" s="22"/>
      <c r="GT28" s="31"/>
      <c r="GU28" s="76"/>
      <c r="GV28" s="78">
        <f t="shared" si="34"/>
        <v>0</v>
      </c>
      <c r="GX28" s="31"/>
      <c r="GY28" s="1933"/>
      <c r="GZ28" s="22"/>
      <c r="HA28" s="31"/>
      <c r="HB28" s="76"/>
      <c r="HC28" s="78">
        <f t="shared" si="35"/>
        <v>0</v>
      </c>
      <c r="HE28" s="1933"/>
      <c r="HF28" s="1933"/>
      <c r="HG28" s="22"/>
      <c r="HH28" s="31"/>
      <c r="HI28" s="76"/>
      <c r="HJ28" s="78">
        <f t="shared" si="36"/>
        <v>0</v>
      </c>
      <c r="HL28" s="31"/>
      <c r="HM28" s="1933"/>
      <c r="HN28" s="22"/>
      <c r="HO28" s="31"/>
      <c r="HP28" s="76"/>
      <c r="HQ28" s="78">
        <f t="shared" si="37"/>
        <v>0</v>
      </c>
      <c r="HS28" s="31"/>
      <c r="HT28" s="1933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3"/>
      <c r="II28" s="104"/>
      <c r="IJ28" s="257"/>
      <c r="IK28" s="66"/>
      <c r="IL28" s="78">
        <f t="shared" si="40"/>
        <v>0</v>
      </c>
      <c r="IN28" s="1933"/>
      <c r="IO28" s="1933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3"/>
      <c r="JD28" s="22"/>
      <c r="JE28" s="31"/>
      <c r="JF28" s="76"/>
      <c r="JG28" s="78">
        <f t="shared" si="43"/>
        <v>0</v>
      </c>
      <c r="JI28" s="31"/>
      <c r="JJ28" s="1933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31"/>
      <c r="JY28" s="104"/>
      <c r="JZ28" s="533"/>
      <c r="KA28" s="139"/>
      <c r="KB28" s="131">
        <f t="shared" si="45"/>
        <v>0</v>
      </c>
      <c r="KD28" s="49"/>
      <c r="KE28" s="1931"/>
      <c r="KF28" s="104"/>
      <c r="KG28" s="533"/>
      <c r="KH28" s="139"/>
      <c r="KI28" s="131">
        <f t="shared" si="46"/>
        <v>0</v>
      </c>
      <c r="KJ28" s="243"/>
      <c r="KK28" s="49"/>
      <c r="KL28" s="1931"/>
      <c r="KM28" s="104"/>
      <c r="KN28" s="533"/>
      <c r="KO28" s="139"/>
      <c r="KP28" s="131">
        <f t="shared" si="47"/>
        <v>0</v>
      </c>
      <c r="KQ28" s="243"/>
      <c r="KR28" s="404"/>
      <c r="KS28" s="1931"/>
      <c r="KT28" s="104"/>
      <c r="KU28" s="31"/>
      <c r="KW28" s="131">
        <f t="shared" si="48"/>
        <v>0</v>
      </c>
      <c r="KY28" s="786"/>
      <c r="KZ28" s="1931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5"/>
      <c r="LO28" s="139"/>
      <c r="LP28" s="31"/>
      <c r="LQ28" s="139"/>
      <c r="LR28" s="131">
        <f t="shared" si="0"/>
        <v>0</v>
      </c>
      <c r="LT28" s="424"/>
      <c r="LU28" s="1931"/>
      <c r="LV28" s="104"/>
      <c r="LW28" s="49"/>
      <c r="LX28" s="139"/>
      <c r="LY28" s="78">
        <f t="shared" si="51"/>
        <v>0</v>
      </c>
      <c r="MA28" s="424"/>
      <c r="MB28" s="1931"/>
      <c r="MC28" s="104"/>
      <c r="MD28" s="49"/>
      <c r="ME28" s="139"/>
      <c r="MF28" s="131">
        <f t="shared" si="52"/>
        <v>0</v>
      </c>
      <c r="MH28" s="404"/>
      <c r="MI28" s="1933"/>
      <c r="MJ28" s="22"/>
      <c r="MK28" s="31"/>
      <c r="ML28" s="76"/>
      <c r="MM28" s="131">
        <f t="shared" si="53"/>
        <v>0</v>
      </c>
      <c r="MO28" s="1933"/>
      <c r="MP28" s="1933"/>
      <c r="MQ28" s="22"/>
      <c r="MR28" s="31"/>
      <c r="MS28" s="76"/>
      <c r="MT28" s="131">
        <f t="shared" si="54"/>
        <v>0</v>
      </c>
      <c r="MV28" s="31"/>
      <c r="MW28" s="1933"/>
      <c r="MX28" s="104"/>
      <c r="MY28" s="454"/>
      <c r="MZ28" s="104"/>
      <c r="NA28" s="131">
        <f t="shared" si="198"/>
        <v>20586.5</v>
      </c>
      <c r="NC28" s="31"/>
      <c r="ND28" s="1933"/>
      <c r="NE28" s="104"/>
      <c r="NF28" s="454"/>
      <c r="NG28" s="104"/>
      <c r="NH28" s="131">
        <f t="shared" si="55"/>
        <v>0</v>
      </c>
      <c r="NJ28" s="31"/>
      <c r="NK28" s="1934"/>
      <c r="NL28" s="699"/>
      <c r="NM28" s="31"/>
      <c r="NN28" s="76"/>
      <c r="NO28" s="131">
        <f t="shared" si="200"/>
        <v>0</v>
      </c>
      <c r="NQ28" s="404"/>
      <c r="NR28" s="1934"/>
      <c r="NS28" s="773"/>
      <c r="NT28" s="404"/>
      <c r="NU28" s="76"/>
      <c r="NV28" s="131">
        <f t="shared" si="57"/>
        <v>0</v>
      </c>
      <c r="NX28" s="1933"/>
      <c r="NY28" s="1933"/>
      <c r="NZ28" s="22"/>
      <c r="OA28" s="31"/>
      <c r="OB28" s="76"/>
      <c r="OC28" s="78">
        <f t="shared" si="58"/>
        <v>0</v>
      </c>
      <c r="OE28" s="1933"/>
      <c r="OF28" s="1933"/>
      <c r="OG28" s="22"/>
      <c r="OH28" s="31"/>
      <c r="OI28" s="76"/>
      <c r="OJ28" s="78">
        <f t="shared" si="59"/>
        <v>0</v>
      </c>
      <c r="OL28" s="1933"/>
      <c r="OM28" s="1933"/>
      <c r="ON28" s="22"/>
      <c r="OO28" s="31"/>
      <c r="OP28" s="76"/>
      <c r="OQ28" s="78">
        <f t="shared" si="60"/>
        <v>0</v>
      </c>
      <c r="OS28" s="1933"/>
      <c r="OT28" s="1933"/>
      <c r="OU28" s="22"/>
      <c r="OV28" s="31"/>
      <c r="OW28" s="76"/>
      <c r="OX28" s="78">
        <f t="shared" si="61"/>
        <v>0</v>
      </c>
      <c r="OZ28" s="1933"/>
      <c r="PA28" s="1933"/>
      <c r="PB28" s="22"/>
      <c r="PC28" s="31"/>
      <c r="PD28" s="76"/>
      <c r="PE28" s="78">
        <f t="shared" si="62"/>
        <v>0</v>
      </c>
      <c r="PG28" s="1933"/>
      <c r="PH28" s="1933"/>
      <c r="PI28" s="22"/>
      <c r="PJ28" s="31"/>
      <c r="PK28" s="76"/>
      <c r="PL28" s="78">
        <f t="shared" si="63"/>
        <v>0</v>
      </c>
      <c r="PN28" s="31"/>
      <c r="PO28" s="1933"/>
      <c r="PP28" s="22"/>
      <c r="PQ28" s="31"/>
      <c r="PR28" s="76"/>
      <c r="PS28" s="78">
        <f t="shared" si="64"/>
        <v>0</v>
      </c>
      <c r="PU28" s="1933"/>
      <c r="PV28" s="1933"/>
      <c r="PW28" s="22"/>
      <c r="PX28" s="31"/>
      <c r="PY28" s="76"/>
      <c r="PZ28" s="78">
        <f t="shared" si="65"/>
        <v>32916</v>
      </c>
      <c r="QB28" s="1933"/>
      <c r="QC28" s="1933"/>
      <c r="QD28" s="22"/>
      <c r="QE28" s="31"/>
      <c r="QF28" s="76"/>
      <c r="QG28" s="78">
        <f t="shared" si="66"/>
        <v>0</v>
      </c>
      <c r="QI28" s="404"/>
      <c r="QJ28" s="1933"/>
      <c r="QK28" s="22"/>
      <c r="QL28" s="31"/>
      <c r="QM28" s="76"/>
      <c r="QN28" s="78">
        <f t="shared" si="67"/>
        <v>0</v>
      </c>
      <c r="QP28" s="320"/>
      <c r="QQ28" s="1931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2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31"/>
      <c r="RL28" s="668"/>
      <c r="RM28" s="260"/>
      <c r="RN28" s="257"/>
      <c r="RO28" s="66"/>
      <c r="RP28" s="78">
        <f t="shared" si="71"/>
        <v>0</v>
      </c>
      <c r="RR28" s="1931"/>
      <c r="RS28" s="1932"/>
      <c r="RT28" s="260"/>
      <c r="RU28" s="257"/>
      <c r="RV28" s="66"/>
      <c r="RW28" s="78">
        <f t="shared" si="72"/>
        <v>11123</v>
      </c>
      <c r="RY28" s="1933"/>
      <c r="RZ28" s="1933"/>
      <c r="SA28" s="22"/>
      <c r="SB28" s="31"/>
      <c r="SC28" s="76"/>
      <c r="SD28" s="78">
        <f t="shared" si="195"/>
        <v>23250</v>
      </c>
      <c r="SF28" s="1933"/>
      <c r="SG28" s="1933"/>
      <c r="SH28" s="22"/>
      <c r="SI28" s="31"/>
      <c r="SJ28" s="76"/>
      <c r="SK28" s="78">
        <f t="shared" si="196"/>
        <v>0</v>
      </c>
      <c r="SM28" s="1933"/>
      <c r="SN28" s="1933"/>
      <c r="SO28" s="22"/>
      <c r="SP28" s="31"/>
      <c r="SQ28" s="76"/>
      <c r="SR28" s="78">
        <f t="shared" si="73"/>
        <v>0</v>
      </c>
      <c r="ST28" s="1933"/>
      <c r="SU28" s="1933"/>
      <c r="SV28" s="22"/>
      <c r="SW28" s="31"/>
      <c r="SX28" s="76"/>
      <c r="SY28" s="78">
        <f t="shared" si="74"/>
        <v>0</v>
      </c>
      <c r="TA28" s="404"/>
      <c r="TB28" s="1933"/>
      <c r="TC28" s="22"/>
      <c r="TD28" s="31"/>
      <c r="TE28" s="76"/>
      <c r="TF28" s="78">
        <f t="shared" si="75"/>
        <v>0</v>
      </c>
      <c r="TH28" s="1933"/>
      <c r="TI28" s="1933"/>
      <c r="TJ28" s="22"/>
      <c r="TK28" s="31"/>
      <c r="TL28" s="76"/>
      <c r="TM28" s="78">
        <f t="shared" si="201"/>
        <v>20668.5</v>
      </c>
      <c r="TO28" s="1933"/>
      <c r="TP28" s="1933"/>
      <c r="TQ28" s="777"/>
      <c r="TR28" s="31"/>
      <c r="TS28" s="76"/>
      <c r="TT28" s="78">
        <f t="shared" si="202"/>
        <v>0</v>
      </c>
      <c r="TV28" s="404"/>
      <c r="TW28" s="1933"/>
      <c r="TX28" s="22"/>
      <c r="TY28" s="31"/>
      <c r="TZ28" s="76"/>
      <c r="UA28" s="78">
        <f t="shared" si="203"/>
        <v>0</v>
      </c>
      <c r="UC28" s="404"/>
      <c r="UD28" s="1933"/>
      <c r="UE28" s="22"/>
      <c r="UF28" s="31"/>
      <c r="UG28" s="76"/>
      <c r="UH28" s="78">
        <f t="shared" si="79"/>
        <v>0</v>
      </c>
      <c r="UJ28" s="404"/>
      <c r="UK28" s="1933"/>
      <c r="UL28" s="22"/>
      <c r="UM28" s="31"/>
      <c r="UN28" s="76"/>
      <c r="UO28" s="78">
        <f t="shared" si="80"/>
        <v>0</v>
      </c>
      <c r="UQ28" s="404"/>
      <c r="UR28" s="1933"/>
      <c r="US28" s="22"/>
      <c r="UT28" s="31"/>
      <c r="UU28" s="76"/>
      <c r="UV28" s="78">
        <f t="shared" si="81"/>
        <v>0</v>
      </c>
      <c r="UX28" s="404"/>
      <c r="UY28" s="1933"/>
      <c r="UZ28" s="22"/>
      <c r="VA28" s="31"/>
      <c r="VB28" s="76"/>
      <c r="VC28" s="78">
        <f t="shared" si="82"/>
        <v>201</v>
      </c>
      <c r="VE28" s="31"/>
      <c r="VF28" s="1933"/>
      <c r="VG28" s="22"/>
      <c r="VH28" s="31"/>
      <c r="VI28" s="76"/>
      <c r="VJ28" s="78">
        <f t="shared" si="83"/>
        <v>47775</v>
      </c>
      <c r="VL28" s="1933"/>
      <c r="VM28" s="1933"/>
      <c r="VN28" s="22"/>
      <c r="VO28" s="31"/>
      <c r="VP28" s="76"/>
      <c r="VQ28" s="78">
        <f t="shared" si="84"/>
        <v>0</v>
      </c>
      <c r="VS28" s="1933"/>
      <c r="VT28" s="1933"/>
      <c r="VU28" s="22"/>
      <c r="VV28" s="31"/>
      <c r="VW28" s="76"/>
      <c r="VX28" s="78">
        <f t="shared" si="85"/>
        <v>0</v>
      </c>
      <c r="VZ28" s="404"/>
      <c r="WA28" s="1933"/>
      <c r="WB28" s="22"/>
      <c r="WC28" s="31"/>
      <c r="WD28" s="76"/>
      <c r="WE28" s="78">
        <f t="shared" si="86"/>
        <v>274.5</v>
      </c>
      <c r="WG28" s="1933"/>
      <c r="WH28" s="1933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3"/>
      <c r="WV28" s="1933"/>
      <c r="WW28" s="22"/>
      <c r="WX28" s="31"/>
      <c r="WY28" s="76"/>
      <c r="WZ28" s="78">
        <f t="shared" si="89"/>
        <v>0</v>
      </c>
      <c r="XB28" s="1931"/>
      <c r="XC28" s="1931"/>
      <c r="XD28" s="104"/>
      <c r="XE28" s="49"/>
      <c r="XF28" s="139"/>
      <c r="XG28" s="131">
        <f t="shared" si="90"/>
        <v>0</v>
      </c>
      <c r="XH28" s="243"/>
      <c r="XI28" s="1933"/>
      <c r="XJ28" s="1933"/>
      <c r="XK28" s="22"/>
      <c r="XL28" s="31"/>
      <c r="XM28" s="76"/>
      <c r="XN28" s="78">
        <f t="shared" si="91"/>
        <v>0</v>
      </c>
      <c r="XP28" s="404"/>
      <c r="XQ28" s="1933"/>
      <c r="XR28" s="22"/>
      <c r="XS28" s="31"/>
      <c r="XT28" s="76"/>
      <c r="XU28" s="78">
        <f t="shared" si="92"/>
        <v>0</v>
      </c>
      <c r="XW28" s="31"/>
      <c r="XX28" s="1933"/>
      <c r="XY28" s="22"/>
      <c r="XZ28" s="31"/>
      <c r="YA28" s="76"/>
      <c r="YB28" s="131">
        <f t="shared" si="93"/>
        <v>0</v>
      </c>
      <c r="YD28" s="31"/>
      <c r="YE28" s="1933"/>
      <c r="YF28" s="22"/>
      <c r="YG28" s="31"/>
      <c r="YH28" s="76"/>
      <c r="YI28" s="131">
        <f t="shared" si="94"/>
        <v>0</v>
      </c>
      <c r="YK28" s="31"/>
      <c r="YL28" s="1933"/>
      <c r="YM28" s="22"/>
      <c r="YN28" s="31"/>
      <c r="YO28" s="76"/>
      <c r="YP28" s="131">
        <f t="shared" si="95"/>
        <v>0</v>
      </c>
      <c r="YR28" s="31"/>
      <c r="YS28" s="1933"/>
      <c r="YT28" s="22"/>
      <c r="YU28" s="31"/>
      <c r="YV28" s="76"/>
      <c r="YW28" s="78">
        <f t="shared" si="96"/>
        <v>0</v>
      </c>
      <c r="YY28" s="31"/>
      <c r="YZ28" s="1933"/>
      <c r="ZA28" s="22"/>
      <c r="ZB28" s="31"/>
      <c r="ZC28" s="76"/>
      <c r="ZD28" s="78">
        <f t="shared" si="97"/>
        <v>0</v>
      </c>
      <c r="ZF28" s="49"/>
      <c r="ZG28" s="1931"/>
      <c r="ZH28" s="104"/>
      <c r="ZI28" s="49"/>
      <c r="ZJ28" s="139"/>
      <c r="ZK28" s="78">
        <f t="shared" si="98"/>
        <v>0</v>
      </c>
      <c r="ZM28" s="1933"/>
      <c r="ZN28" s="1933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3"/>
      <c r="AAP28" s="1933"/>
      <c r="AAQ28" s="22"/>
      <c r="AAR28" s="31"/>
      <c r="AAS28" s="76"/>
      <c r="AAT28" s="78">
        <f t="shared" si="103"/>
        <v>0</v>
      </c>
      <c r="AAV28" s="404"/>
      <c r="AAW28" s="1933"/>
      <c r="AAX28" s="22"/>
      <c r="AAY28" s="31"/>
      <c r="AAZ28" s="76"/>
      <c r="ABA28" s="78">
        <f t="shared" si="104"/>
        <v>0</v>
      </c>
      <c r="ABC28" s="404"/>
      <c r="ABD28" s="1933"/>
      <c r="ABE28" s="22"/>
      <c r="ABF28" s="321"/>
      <c r="ABG28" s="76"/>
      <c r="ABH28" s="78">
        <f t="shared" si="105"/>
        <v>0</v>
      </c>
      <c r="ABJ28" s="31"/>
      <c r="ABK28" s="1933"/>
      <c r="ABL28" s="22"/>
      <c r="ABM28" s="31"/>
      <c r="ABN28" s="76"/>
      <c r="ABO28" s="78">
        <f t="shared" si="106"/>
        <v>0</v>
      </c>
      <c r="ABQ28" s="1933"/>
      <c r="ABR28" s="1933"/>
      <c r="ABS28" s="22"/>
      <c r="ABT28" s="31"/>
      <c r="ABU28" s="76"/>
      <c r="ABV28" s="78">
        <f t="shared" si="107"/>
        <v>0</v>
      </c>
      <c r="ABX28" s="1933"/>
      <c r="ABY28" s="1933"/>
      <c r="ABZ28" s="22"/>
      <c r="ACA28" s="31"/>
      <c r="ACB28" s="76"/>
      <c r="ACC28" s="78">
        <f t="shared" si="108"/>
        <v>0</v>
      </c>
      <c r="ACE28" s="321"/>
      <c r="ACF28" s="1933"/>
      <c r="ACG28" s="22"/>
      <c r="ACH28" s="404"/>
      <c r="ACI28" s="76"/>
      <c r="ACJ28" s="78">
        <f t="shared" si="109"/>
        <v>0</v>
      </c>
      <c r="ACL28" s="321"/>
      <c r="ACM28" s="1933"/>
      <c r="ACN28" s="22"/>
      <c r="ACO28" s="321"/>
      <c r="ACP28" s="76"/>
      <c r="ACQ28" s="78">
        <f t="shared" si="110"/>
        <v>0</v>
      </c>
      <c r="ACS28" s="31"/>
      <c r="ACT28" s="1933"/>
      <c r="ACU28" s="22"/>
      <c r="ACV28" s="31"/>
      <c r="ACW28" s="76"/>
      <c r="ACX28" s="78">
        <f t="shared" si="1"/>
        <v>0</v>
      </c>
      <c r="ACZ28" s="404"/>
      <c r="ADA28" s="1933"/>
      <c r="ADB28" s="22"/>
      <c r="ADC28" s="404"/>
      <c r="ADD28" s="76"/>
      <c r="ADE28" s="78">
        <f t="shared" si="111"/>
        <v>0</v>
      </c>
      <c r="ADG28" s="404"/>
      <c r="ADH28" s="1933"/>
      <c r="ADI28" s="22"/>
      <c r="ADJ28" s="321"/>
      <c r="ADK28" s="76"/>
      <c r="ADL28" s="78">
        <f t="shared" si="112"/>
        <v>0</v>
      </c>
      <c r="ADN28" s="1933"/>
      <c r="ADO28" s="1933"/>
      <c r="ADP28" s="22"/>
      <c r="ADQ28" s="31"/>
      <c r="ADR28" s="76"/>
      <c r="ADS28" s="131">
        <f t="shared" si="113"/>
        <v>0</v>
      </c>
      <c r="ADU28" s="321"/>
      <c r="ADV28" s="1933"/>
      <c r="ADW28" s="22"/>
      <c r="ADX28" s="404"/>
      <c r="ADY28" s="76"/>
      <c r="ADZ28" s="131">
        <f t="shared" si="114"/>
        <v>0</v>
      </c>
      <c r="AEB28" s="404"/>
      <c r="AEC28" s="1932"/>
      <c r="AED28" s="349"/>
      <c r="AEE28" s="31"/>
      <c r="AEF28" s="1353"/>
      <c r="AEG28" s="131">
        <f t="shared" si="115"/>
        <v>0</v>
      </c>
      <c r="AEI28" s="404"/>
      <c r="AEJ28" s="1932"/>
      <c r="AEK28" s="349"/>
      <c r="AEL28" s="31"/>
      <c r="AEM28" s="1353"/>
      <c r="AEN28" s="131">
        <f t="shared" si="116"/>
        <v>3380</v>
      </c>
      <c r="AEP28" s="404"/>
      <c r="AEQ28" s="1932"/>
      <c r="AER28" s="349"/>
      <c r="AES28" s="404"/>
      <c r="AET28" s="1353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3"/>
      <c r="AFE28" s="1933"/>
      <c r="AFF28" s="22"/>
      <c r="AFG28" s="31"/>
      <c r="AFH28" s="76"/>
      <c r="AFI28" s="78">
        <f t="shared" si="119"/>
        <v>6523</v>
      </c>
      <c r="AFK28" s="404"/>
      <c r="AFL28" s="1933"/>
      <c r="AFM28" s="22"/>
      <c r="AFN28" s="31"/>
      <c r="AFO28" s="76"/>
      <c r="AFP28" s="78">
        <f t="shared" si="120"/>
        <v>0</v>
      </c>
      <c r="AFR28" s="404"/>
      <c r="AFS28" s="1933"/>
      <c r="AFT28" s="22"/>
      <c r="AFU28" s="31"/>
      <c r="AFV28" s="76"/>
      <c r="AFW28" s="78">
        <f t="shared" si="121"/>
        <v>0</v>
      </c>
      <c r="AFY28" s="31"/>
      <c r="AFZ28" s="1933"/>
      <c r="AGA28" s="22"/>
      <c r="AGB28" s="49"/>
      <c r="AGC28" s="139"/>
      <c r="AGD28" s="78">
        <f t="shared" si="122"/>
        <v>0</v>
      </c>
      <c r="AGF28" s="1933"/>
      <c r="AGG28" s="1933"/>
      <c r="AGH28" s="22"/>
      <c r="AGI28" s="31"/>
      <c r="AGJ28" s="76"/>
      <c r="AGK28" s="78">
        <f t="shared" si="123"/>
        <v>0</v>
      </c>
      <c r="AGM28" s="31"/>
      <c r="AGN28" s="1933"/>
      <c r="AGO28" s="22"/>
      <c r="AGP28" s="31"/>
      <c r="AGQ28" s="76"/>
      <c r="AGR28" s="78">
        <f t="shared" si="124"/>
        <v>0</v>
      </c>
      <c r="AGT28" s="31"/>
      <c r="AGU28" s="1933"/>
      <c r="AGV28" s="22"/>
      <c r="AGW28" s="31"/>
      <c r="AGX28" s="76"/>
      <c r="AGY28" s="78">
        <f t="shared" si="125"/>
        <v>0</v>
      </c>
      <c r="AHA28" s="31"/>
      <c r="AHB28" s="1933"/>
      <c r="AHC28" s="22"/>
      <c r="AHD28" s="31"/>
      <c r="AHE28" s="76"/>
      <c r="AHF28" s="78">
        <f t="shared" si="126"/>
        <v>0</v>
      </c>
      <c r="AHH28" s="1933"/>
      <c r="AHI28" s="1933"/>
      <c r="AHJ28" s="22"/>
      <c r="AHK28" s="31"/>
      <c r="AHL28" s="76"/>
      <c r="AHM28" s="78">
        <f t="shared" si="127"/>
        <v>37741</v>
      </c>
      <c r="AHO28" s="1933"/>
      <c r="AHP28" s="1933"/>
      <c r="AHQ28" s="22"/>
      <c r="AHR28" s="31"/>
      <c r="AHS28" s="76"/>
      <c r="AHT28" s="78">
        <f t="shared" si="128"/>
        <v>0</v>
      </c>
      <c r="AHV28" s="1933"/>
      <c r="AHW28" s="1933"/>
      <c r="AHX28" s="22"/>
      <c r="AHY28" s="31"/>
      <c r="AHZ28" s="76"/>
      <c r="AIA28" s="78">
        <f t="shared" si="129"/>
        <v>0</v>
      </c>
      <c r="AIC28" s="424"/>
      <c r="AID28" s="1931"/>
      <c r="AIE28" s="104"/>
      <c r="AIF28" s="49"/>
      <c r="AIG28" s="139"/>
      <c r="AIH28" s="78">
        <f t="shared" si="130"/>
        <v>0</v>
      </c>
      <c r="AIJ28" s="321"/>
      <c r="AIK28" s="1933"/>
      <c r="AIL28" s="22"/>
      <c r="AIM28" s="49"/>
      <c r="AIN28" s="76"/>
      <c r="AIO28" s="78">
        <f t="shared" si="131"/>
        <v>0</v>
      </c>
      <c r="AIQ28" s="404"/>
      <c r="AIR28" s="1933"/>
      <c r="AIS28" s="22"/>
      <c r="AIT28" s="31"/>
      <c r="AIU28" s="76"/>
      <c r="AIV28" s="78">
        <f t="shared" si="132"/>
        <v>0</v>
      </c>
      <c r="AIX28" s="1933"/>
      <c r="AIY28" s="1933"/>
      <c r="AIZ28" s="22"/>
      <c r="AJA28" s="31"/>
      <c r="AJB28" s="76"/>
      <c r="AJC28" s="78">
        <f t="shared" si="133"/>
        <v>0</v>
      </c>
      <c r="AJE28" s="49"/>
      <c r="AJF28" s="1931"/>
      <c r="AJG28" s="104"/>
      <c r="AJH28" s="49"/>
      <c r="AJI28" s="139"/>
      <c r="AJJ28" s="131">
        <f t="shared" si="134"/>
        <v>0</v>
      </c>
      <c r="AJL28" s="31"/>
      <c r="AJM28" s="1933"/>
      <c r="AJN28" s="22"/>
      <c r="AJO28" s="31"/>
      <c r="AJP28" s="76"/>
      <c r="AJQ28" s="78">
        <f t="shared" si="135"/>
        <v>0</v>
      </c>
      <c r="AJS28" s="49"/>
      <c r="AJT28" s="1931"/>
      <c r="AJU28" s="104"/>
      <c r="AJV28" s="49"/>
      <c r="AJW28" s="139"/>
      <c r="AJX28" s="131">
        <f t="shared" si="136"/>
        <v>0</v>
      </c>
      <c r="AJY28" s="243"/>
      <c r="AJZ28" s="1933"/>
      <c r="AKA28" s="1933"/>
      <c r="AKB28" s="22"/>
      <c r="AKC28" s="31"/>
      <c r="AKD28" s="76"/>
      <c r="AKE28" s="78">
        <f t="shared" si="137"/>
        <v>0</v>
      </c>
      <c r="AKG28" s="31"/>
      <c r="AKH28" s="1933"/>
      <c r="AKI28" s="22"/>
      <c r="AKJ28" s="31"/>
      <c r="AKK28" s="76"/>
      <c r="AKL28" s="78">
        <f t="shared" si="138"/>
        <v>0</v>
      </c>
      <c r="AKN28" s="31"/>
      <c r="AKO28" s="1933"/>
      <c r="AKP28" s="777"/>
      <c r="AKQ28" s="31"/>
      <c r="AKR28" s="76"/>
      <c r="AKS28" s="131">
        <f t="shared" si="139"/>
        <v>0</v>
      </c>
      <c r="AKU28" s="49"/>
      <c r="AKV28" s="1931"/>
      <c r="AKW28" s="104"/>
      <c r="AKX28" s="49"/>
      <c r="AKY28" s="139"/>
      <c r="AKZ28" s="78">
        <f t="shared" si="2"/>
        <v>0</v>
      </c>
      <c r="ALB28" s="1933"/>
      <c r="ALC28" s="1933"/>
      <c r="ALD28" s="22"/>
      <c r="ALE28" s="31"/>
      <c r="ALF28" s="76"/>
      <c r="ALG28" s="78">
        <f t="shared" si="140"/>
        <v>0</v>
      </c>
      <c r="ALI28" s="1933"/>
      <c r="ALJ28" s="1933"/>
      <c r="ALK28" s="22"/>
      <c r="ALL28" s="31"/>
      <c r="ALM28" s="76"/>
      <c r="ALN28" s="78">
        <f t="shared" si="141"/>
        <v>0</v>
      </c>
      <c r="ALP28" s="1933"/>
      <c r="ALQ28" s="1933"/>
      <c r="ALR28" s="22"/>
      <c r="ALS28" s="31"/>
      <c r="ALT28" s="76"/>
      <c r="ALU28" s="78">
        <f t="shared" si="142"/>
        <v>0</v>
      </c>
      <c r="ALW28" s="1933"/>
      <c r="ALX28" s="1933"/>
      <c r="ALY28" s="22"/>
      <c r="ALZ28" s="31"/>
      <c r="AMA28" s="76"/>
      <c r="AMB28" s="78">
        <f t="shared" si="143"/>
        <v>0</v>
      </c>
      <c r="AMD28" s="404"/>
      <c r="AME28" s="1933"/>
      <c r="AMF28" s="22"/>
      <c r="AMG28" s="404"/>
      <c r="AMH28" s="76"/>
      <c r="AMI28" s="78">
        <f t="shared" si="144"/>
        <v>0</v>
      </c>
      <c r="AMK28" s="1933"/>
      <c r="AML28" s="1933"/>
      <c r="AMM28" s="22"/>
      <c r="AMN28" s="31"/>
      <c r="AMO28" s="76"/>
      <c r="AMP28" s="78">
        <f t="shared" si="145"/>
        <v>0</v>
      </c>
      <c r="AMR28" s="31"/>
      <c r="AMS28" s="1933"/>
      <c r="AMT28" s="22"/>
      <c r="AMU28" s="31"/>
      <c r="AMV28" s="76"/>
      <c r="AMW28" s="131">
        <f t="shared" si="3"/>
        <v>0</v>
      </c>
      <c r="AMY28" s="404"/>
      <c r="AMZ28" s="1933"/>
      <c r="ANA28" s="22"/>
      <c r="ANB28" s="321"/>
      <c r="ANC28" s="76"/>
      <c r="AND28" s="78">
        <f t="shared" si="146"/>
        <v>0</v>
      </c>
      <c r="ANF28" s="321"/>
      <c r="ANG28" s="1933"/>
      <c r="ANH28" s="22"/>
      <c r="ANI28" s="404"/>
      <c r="ANJ28" s="76"/>
      <c r="ANK28" s="78">
        <f t="shared" si="147"/>
        <v>0</v>
      </c>
      <c r="ANM28" s="31"/>
      <c r="ANN28" s="1933"/>
      <c r="ANO28" s="22"/>
      <c r="ANP28" s="31"/>
      <c r="ANQ28" s="76"/>
      <c r="ANR28" s="78">
        <f t="shared" si="148"/>
        <v>0</v>
      </c>
      <c r="ANT28" s="1933"/>
      <c r="ANU28" s="1933"/>
      <c r="ANV28" s="22"/>
      <c r="ANW28" s="31"/>
      <c r="ANX28" s="76"/>
      <c r="ANY28" s="78">
        <f t="shared" si="149"/>
        <v>0</v>
      </c>
      <c r="AOA28" s="1933"/>
      <c r="AOB28" s="1933"/>
      <c r="AOC28" s="22"/>
      <c r="AOD28" s="31"/>
      <c r="AOE28" s="76"/>
      <c r="AOF28" s="78">
        <f t="shared" si="150"/>
        <v>0</v>
      </c>
      <c r="AOH28" s="321"/>
      <c r="AOI28" s="1933"/>
      <c r="AOJ28" s="22"/>
      <c r="AOK28" s="404"/>
      <c r="AOL28" s="76"/>
      <c r="AOM28" s="78">
        <f t="shared" si="151"/>
        <v>0</v>
      </c>
      <c r="AOO28" s="1933"/>
      <c r="AOP28" s="1933"/>
      <c r="AOQ28" s="22"/>
      <c r="AOR28" s="321"/>
      <c r="AOS28" s="76"/>
      <c r="AOT28" s="78">
        <f t="shared" si="199"/>
        <v>4592</v>
      </c>
      <c r="AOV28" s="404"/>
      <c r="AOW28" s="1933"/>
      <c r="AOX28" s="22"/>
      <c r="AOY28" s="31"/>
      <c r="AOZ28" s="76"/>
      <c r="APA28" s="78">
        <f t="shared" si="152"/>
        <v>0</v>
      </c>
      <c r="APC28" s="321"/>
      <c r="APD28" s="1933"/>
      <c r="APE28" s="22"/>
      <c r="APF28" s="31"/>
      <c r="APG28" s="76"/>
      <c r="APH28" s="78">
        <f t="shared" si="153"/>
        <v>0</v>
      </c>
      <c r="APJ28" s="321"/>
      <c r="APK28" s="1933"/>
      <c r="APL28" s="22"/>
      <c r="APM28" s="31"/>
      <c r="APN28" s="76"/>
      <c r="APO28" s="78">
        <f t="shared" si="154"/>
        <v>0</v>
      </c>
      <c r="APQ28" s="1933"/>
      <c r="APR28" s="1933"/>
      <c r="APS28" s="22"/>
      <c r="APT28" s="31"/>
      <c r="APU28" s="76"/>
      <c r="APV28" s="78">
        <f t="shared" si="155"/>
        <v>0</v>
      </c>
      <c r="APX28" s="404"/>
      <c r="APY28" s="1933"/>
      <c r="APZ28" s="22"/>
      <c r="AQA28" s="404"/>
      <c r="AQB28" s="76"/>
      <c r="AQC28" s="131">
        <f>AQC27+APZ28-AQB28</f>
        <v>0</v>
      </c>
      <c r="AQE28" s="1933"/>
      <c r="AQG28" s="773"/>
      <c r="AQH28" s="31"/>
      <c r="AQI28" s="76"/>
      <c r="AQJ28" s="131">
        <f t="shared" si="5"/>
        <v>7383.5</v>
      </c>
      <c r="AQL28" s="1933"/>
      <c r="AQN28" s="773"/>
      <c r="AQO28" s="31"/>
      <c r="AQP28" s="76"/>
      <c r="AQQ28" s="131">
        <f t="shared" si="6"/>
        <v>0</v>
      </c>
      <c r="AQS28" s="1933"/>
      <c r="AQU28" s="773"/>
      <c r="AQV28" s="31"/>
      <c r="AQW28" s="76"/>
      <c r="AQX28" s="131">
        <f t="shared" si="156"/>
        <v>4518.5</v>
      </c>
      <c r="AQZ28" s="321"/>
      <c r="ARA28" s="1933"/>
      <c r="ARB28" s="777"/>
      <c r="ARC28" s="321"/>
      <c r="ARD28" s="76"/>
      <c r="ARE28" s="78">
        <f t="shared" si="157"/>
        <v>0</v>
      </c>
      <c r="ARG28" s="1933"/>
      <c r="ARH28" s="1933"/>
      <c r="ARI28" s="22"/>
      <c r="ARJ28" s="31"/>
      <c r="ARK28" s="76"/>
      <c r="ARL28" s="78">
        <f t="shared" si="158"/>
        <v>0</v>
      </c>
      <c r="ARN28" s="404"/>
      <c r="ARO28" s="1933"/>
      <c r="ARP28" s="22"/>
      <c r="ARQ28" s="404"/>
      <c r="ARR28" s="76"/>
      <c r="ARS28" s="78">
        <f t="shared" si="159"/>
        <v>0</v>
      </c>
      <c r="ARU28" s="404"/>
      <c r="ARV28" s="1933"/>
      <c r="ARW28" s="22"/>
      <c r="ARX28" s="321"/>
      <c r="ARY28" s="76"/>
      <c r="ARZ28" s="78">
        <f t="shared" si="7"/>
        <v>0</v>
      </c>
      <c r="ASB28" s="404"/>
      <c r="ASC28" s="1933"/>
      <c r="ASD28" s="22"/>
      <c r="ASE28" s="31"/>
      <c r="ASF28" s="76"/>
      <c r="ASG28" s="78">
        <f t="shared" si="160"/>
        <v>0</v>
      </c>
      <c r="ASI28" s="404"/>
      <c r="ASJ28" s="1933"/>
      <c r="ASK28" s="22"/>
      <c r="ASL28" s="31"/>
      <c r="ASM28" s="76"/>
      <c r="ASN28" s="131">
        <f t="shared" si="161"/>
        <v>0</v>
      </c>
      <c r="ASP28" s="31"/>
      <c r="ASQ28" s="1933"/>
      <c r="ASR28" s="22"/>
      <c r="ASS28" s="31"/>
      <c r="AST28" s="76"/>
      <c r="ASU28" s="131">
        <f t="shared" si="162"/>
        <v>0</v>
      </c>
      <c r="ASW28" s="31"/>
      <c r="ASX28" s="1933"/>
      <c r="ASY28" s="22"/>
      <c r="ASZ28" s="31"/>
      <c r="ATA28" s="76"/>
      <c r="ATB28" s="131">
        <f t="shared" si="163"/>
        <v>0</v>
      </c>
      <c r="ATD28" s="1933"/>
      <c r="ATE28" s="1933"/>
      <c r="ATF28" s="22"/>
      <c r="ATG28" s="31"/>
      <c r="ATH28" s="76"/>
      <c r="ATI28" s="78">
        <f t="shared" si="164"/>
        <v>0</v>
      </c>
      <c r="ATK28" s="321"/>
      <c r="ATL28" s="1933"/>
      <c r="ATM28" s="22"/>
      <c r="ATN28" s="31"/>
      <c r="ATO28" s="76"/>
      <c r="ATP28" s="78">
        <f t="shared" si="165"/>
        <v>0</v>
      </c>
      <c r="ATR28" s="321"/>
      <c r="ATS28" s="1933"/>
      <c r="ATT28" s="22"/>
      <c r="ATU28" s="31"/>
      <c r="ATV28" s="76"/>
      <c r="ATW28" s="78">
        <f t="shared" si="166"/>
        <v>0</v>
      </c>
      <c r="ATY28" s="321"/>
      <c r="ATZ28" s="1933"/>
      <c r="AUA28" s="22"/>
      <c r="AUB28" s="31"/>
      <c r="AUC28" s="76"/>
      <c r="AUD28" s="78">
        <f t="shared" si="167"/>
        <v>0</v>
      </c>
      <c r="AUF28" s="786"/>
      <c r="AUG28" s="1332"/>
      <c r="AUH28" s="139"/>
      <c r="AUI28" s="31"/>
      <c r="AUJ28" s="139"/>
      <c r="AUK28" s="131">
        <f t="shared" si="168"/>
        <v>0</v>
      </c>
      <c r="AUM28" s="31"/>
      <c r="AUN28" s="1332"/>
      <c r="AUO28" s="76"/>
      <c r="AUP28" s="61"/>
      <c r="AUQ28" s="67"/>
      <c r="AUR28" s="131">
        <f t="shared" si="169"/>
        <v>0</v>
      </c>
      <c r="AUT28" s="31"/>
      <c r="AUU28" s="1934"/>
      <c r="AUV28" s="76"/>
      <c r="AUW28" s="31"/>
      <c r="AUX28" s="139"/>
      <c r="AUY28" s="131">
        <f t="shared" si="170"/>
        <v>0</v>
      </c>
      <c r="AVA28" s="31"/>
      <c r="AVB28" s="1933"/>
      <c r="AVC28" s="22"/>
      <c r="AVD28" s="31"/>
      <c r="AVE28" s="139"/>
      <c r="AVF28" s="131">
        <f t="shared" si="171"/>
        <v>0</v>
      </c>
      <c r="AVH28" s="404"/>
      <c r="AVI28" s="1933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3"/>
      <c r="AVX28" s="1348"/>
      <c r="AVY28" s="31"/>
      <c r="AVZ28" s="1264"/>
      <c r="AWA28" s="78">
        <f t="shared" si="191"/>
        <v>0</v>
      </c>
      <c r="AWC28" s="1933"/>
      <c r="AWD28" s="1933"/>
      <c r="AWE28" s="1348"/>
      <c r="AWF28" s="31"/>
      <c r="AWG28" s="1264"/>
      <c r="AWH28" s="78">
        <f t="shared" si="192"/>
        <v>0</v>
      </c>
      <c r="AWJ28" s="1933"/>
      <c r="AWK28" s="1933"/>
      <c r="AWL28" s="22"/>
      <c r="AWM28" s="31"/>
      <c r="AWN28" s="76"/>
      <c r="AWO28" s="78">
        <f t="shared" si="193"/>
        <v>0</v>
      </c>
      <c r="AWQ28" s="320"/>
      <c r="AWR28" s="1931"/>
      <c r="AWS28" s="104"/>
      <c r="AWT28" s="49"/>
      <c r="AWU28" s="139"/>
      <c r="AWV28" s="131">
        <f t="shared" si="194"/>
        <v>0</v>
      </c>
      <c r="AWW28" s="243"/>
      <c r="AWX28" s="424"/>
      <c r="AWY28" s="1931"/>
      <c r="AWZ28" s="104"/>
      <c r="AXA28" s="49"/>
      <c r="AXB28" s="139"/>
      <c r="AXC28" s="78">
        <f t="shared" si="174"/>
        <v>30000</v>
      </c>
      <c r="AXE28" s="31"/>
      <c r="AXF28" s="1933"/>
      <c r="AXG28" s="22"/>
      <c r="AXH28" s="31"/>
      <c r="AXI28" s="76"/>
      <c r="AXJ28" s="78">
        <f t="shared" si="175"/>
        <v>0</v>
      </c>
      <c r="AXL28" s="31"/>
      <c r="AXM28" s="1933"/>
      <c r="AXN28" s="22"/>
      <c r="AXO28" s="31"/>
      <c r="AXP28" s="76"/>
      <c r="AXQ28" s="78">
        <f t="shared" si="176"/>
        <v>0</v>
      </c>
      <c r="AXS28" s="31"/>
      <c r="AXT28" s="1933"/>
      <c r="AXU28" s="22"/>
      <c r="AXV28" s="31"/>
      <c r="AXW28" s="76"/>
      <c r="AXX28" s="78">
        <f t="shared" si="177"/>
        <v>0</v>
      </c>
      <c r="AXZ28" s="31"/>
      <c r="AYA28" s="1933"/>
      <c r="AYB28" s="22"/>
      <c r="AYC28" s="31"/>
      <c r="AYD28" s="76"/>
      <c r="AYE28" s="78">
        <f t="shared" si="178"/>
        <v>0</v>
      </c>
      <c r="AYG28" s="404"/>
      <c r="AYH28" s="1933"/>
      <c r="AYI28" s="22"/>
      <c r="AYJ28" s="31"/>
      <c r="AYK28" s="76"/>
      <c r="AYL28" s="78">
        <f t="shared" si="179"/>
        <v>0</v>
      </c>
      <c r="AYN28" s="404"/>
      <c r="AYO28" s="1933"/>
      <c r="AYP28" s="22"/>
      <c r="AYQ28" s="31"/>
      <c r="AYR28" s="76"/>
      <c r="AYS28" s="78">
        <f t="shared" si="180"/>
        <v>0</v>
      </c>
      <c r="AYU28" s="404"/>
      <c r="AYV28" s="1933"/>
      <c r="AYW28" s="22"/>
      <c r="AYX28" s="404"/>
      <c r="AYY28" s="76"/>
      <c r="AYZ28" s="78">
        <f t="shared" si="181"/>
        <v>0</v>
      </c>
      <c r="AZB28" s="31"/>
      <c r="AZC28" s="1933"/>
      <c r="AZD28" s="22"/>
      <c r="AZE28" s="31"/>
      <c r="AZF28" s="76"/>
      <c r="AZG28" s="78">
        <f t="shared" si="182"/>
        <v>0</v>
      </c>
      <c r="AZI28" s="424"/>
      <c r="AZJ28" s="1931"/>
      <c r="AZK28" s="104"/>
      <c r="AZL28" s="424"/>
      <c r="AZM28" s="139"/>
      <c r="AZN28" s="78">
        <f t="shared" si="183"/>
        <v>0</v>
      </c>
      <c r="AZP28" s="424"/>
      <c r="AZQ28" s="1931"/>
      <c r="AZR28" s="104"/>
      <c r="AZS28" s="424"/>
      <c r="AZT28" s="139"/>
      <c r="AZU28" s="131">
        <f t="shared" si="184"/>
        <v>0</v>
      </c>
      <c r="AZV28" s="243"/>
      <c r="AZW28" s="1933"/>
      <c r="AZX28" s="1933"/>
      <c r="AZY28" s="22"/>
      <c r="AZZ28" s="31"/>
      <c r="BAA28" s="76"/>
      <c r="BAB28" s="78">
        <f t="shared" si="185"/>
        <v>0</v>
      </c>
      <c r="BAD28" s="1933"/>
      <c r="BAE28" s="1933"/>
      <c r="BAF28" s="22"/>
      <c r="BAG28" s="31"/>
      <c r="BAH28" s="76"/>
      <c r="BAI28" s="78">
        <f t="shared" si="186"/>
        <v>0</v>
      </c>
      <c r="BAK28" s="1933"/>
      <c r="BAL28" s="1933"/>
      <c r="BAM28" s="22"/>
      <c r="BAN28" s="31"/>
      <c r="BAO28" s="76"/>
      <c r="BAP28" s="78">
        <f t="shared" si="187"/>
        <v>0</v>
      </c>
      <c r="BAR28" s="1933"/>
      <c r="BAS28" s="1933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3"/>
      <c r="C29" s="1912">
        <v>100000</v>
      </c>
      <c r="D29" s="31"/>
      <c r="E29" s="139"/>
      <c r="F29" s="131">
        <f t="shared" si="8"/>
        <v>2380100</v>
      </c>
      <c r="H29" s="404"/>
      <c r="I29" s="1933"/>
      <c r="J29" s="699"/>
      <c r="K29" s="31"/>
      <c r="L29" s="139"/>
      <c r="M29" s="131">
        <f t="shared" si="9"/>
        <v>20000</v>
      </c>
      <c r="O29" s="424"/>
      <c r="P29" s="1931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3"/>
      <c r="X29" s="22"/>
      <c r="Y29" s="31"/>
      <c r="Z29" s="76"/>
      <c r="AA29" s="78">
        <f t="shared" si="10"/>
        <v>1000</v>
      </c>
      <c r="AC29" s="1933"/>
      <c r="AD29" s="1933"/>
      <c r="AE29" s="22"/>
      <c r="AF29" s="31"/>
      <c r="AG29" s="76"/>
      <c r="AH29" s="78">
        <f t="shared" si="11"/>
        <v>-100000</v>
      </c>
      <c r="AJ29" s="404"/>
      <c r="AK29" s="1933"/>
      <c r="AL29" s="22"/>
      <c r="AM29" s="31"/>
      <c r="AN29" s="76"/>
      <c r="AO29" s="78">
        <f t="shared" si="12"/>
        <v>90000</v>
      </c>
      <c r="AQ29" s="1933"/>
      <c r="AR29" s="1933"/>
      <c r="AS29" s="22"/>
      <c r="AT29" s="31"/>
      <c r="AU29" s="76"/>
      <c r="AV29" s="78">
        <f t="shared" si="13"/>
        <v>0</v>
      </c>
      <c r="AX29" s="1933"/>
      <c r="AY29" s="1933"/>
      <c r="AZ29" s="22"/>
      <c r="BA29" s="31"/>
      <c r="BB29" s="76"/>
      <c r="BC29" s="78">
        <f t="shared" si="14"/>
        <v>0</v>
      </c>
      <c r="BE29" s="1933"/>
      <c r="BF29" s="1933"/>
      <c r="BG29" s="22"/>
      <c r="BH29" s="31"/>
      <c r="BI29" s="76"/>
      <c r="BJ29" s="78">
        <f t="shared" si="15"/>
        <v>0</v>
      </c>
      <c r="BL29" s="31"/>
      <c r="BM29" s="1931"/>
      <c r="BN29" s="104"/>
      <c r="BO29" s="31"/>
      <c r="BP29" s="139"/>
      <c r="BQ29" s="78">
        <f t="shared" si="16"/>
        <v>0</v>
      </c>
      <c r="BS29" s="1933"/>
      <c r="BT29" s="1933"/>
      <c r="BU29" s="22"/>
      <c r="BV29" s="31"/>
      <c r="BW29" s="76"/>
      <c r="BX29" s="78">
        <f t="shared" si="17"/>
        <v>0</v>
      </c>
      <c r="BZ29" s="1933"/>
      <c r="CA29" s="1933"/>
      <c r="CB29" s="1933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31"/>
      <c r="CQ29" s="260"/>
      <c r="CR29" s="377"/>
      <c r="CS29" s="260"/>
      <c r="CT29" s="131">
        <f t="shared" si="20"/>
        <v>0</v>
      </c>
      <c r="CV29" s="320"/>
      <c r="CW29" s="1325"/>
      <c r="CX29" s="389"/>
      <c r="CY29" s="378"/>
      <c r="CZ29" s="389"/>
      <c r="DA29" s="131">
        <f t="shared" si="190"/>
        <v>0</v>
      </c>
      <c r="DC29" s="31"/>
      <c r="DD29" s="1933"/>
      <c r="DE29" s="22"/>
      <c r="DF29" s="31"/>
      <c r="DG29" s="76"/>
      <c r="DH29" s="78">
        <f t="shared" si="21"/>
        <v>0</v>
      </c>
      <c r="DJ29" s="1933"/>
      <c r="DK29" s="1933"/>
      <c r="DL29" s="1933"/>
      <c r="DM29" s="22"/>
      <c r="DN29" s="31"/>
      <c r="DO29" s="76"/>
      <c r="DP29" s="78">
        <f t="shared" si="22"/>
        <v>0</v>
      </c>
      <c r="DR29" s="404"/>
      <c r="DS29" s="1933"/>
      <c r="DT29" s="22"/>
      <c r="DU29" s="321"/>
      <c r="DV29" s="76"/>
      <c r="DW29" s="78">
        <f t="shared" si="23"/>
        <v>0</v>
      </c>
      <c r="DY29" s="1933"/>
      <c r="DZ29" s="1933"/>
      <c r="EA29" s="22"/>
      <c r="EB29" s="31"/>
      <c r="EC29" s="76"/>
      <c r="ED29" s="78">
        <f t="shared" si="24"/>
        <v>0</v>
      </c>
      <c r="EF29" s="404"/>
      <c r="EG29" s="1933"/>
      <c r="EH29" s="22"/>
      <c r="EI29" s="31"/>
      <c r="EJ29" s="76"/>
      <c r="EK29" s="78">
        <f t="shared" si="25"/>
        <v>10936</v>
      </c>
      <c r="EM29" s="1933"/>
      <c r="EN29" s="1933"/>
      <c r="EO29" s="22"/>
      <c r="EP29" s="31"/>
      <c r="EQ29" s="76"/>
      <c r="ER29" s="78">
        <f t="shared" si="26"/>
        <v>0</v>
      </c>
      <c r="ET29" s="321"/>
      <c r="EU29" s="1933"/>
      <c r="EV29" s="22"/>
      <c r="EW29" s="31"/>
      <c r="EX29" s="76"/>
      <c r="EY29" s="78">
        <f t="shared" si="27"/>
        <v>0</v>
      </c>
      <c r="FA29" s="321"/>
      <c r="FB29" s="1933"/>
      <c r="FC29" s="22"/>
      <c r="FD29" s="31"/>
      <c r="FE29" s="76"/>
      <c r="FF29" s="78">
        <f t="shared" si="28"/>
        <v>0</v>
      </c>
      <c r="FH29" s="31"/>
      <c r="FI29" s="1933"/>
      <c r="FJ29" s="22"/>
      <c r="FK29" s="31"/>
      <c r="FL29" s="76"/>
      <c r="FM29" s="78">
        <f t="shared" si="29"/>
        <v>0</v>
      </c>
      <c r="FO29" s="31"/>
      <c r="FP29" s="1933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3"/>
      <c r="GE29" s="22"/>
      <c r="GF29" s="31"/>
      <c r="GG29" s="76"/>
      <c r="GH29" s="78">
        <f t="shared" si="32"/>
        <v>0</v>
      </c>
      <c r="GJ29" s="1933"/>
      <c r="GK29" s="1933"/>
      <c r="GL29" s="22"/>
      <c r="GM29" s="31"/>
      <c r="GN29" s="76"/>
      <c r="GO29" s="78">
        <f t="shared" si="33"/>
        <v>0</v>
      </c>
      <c r="GQ29" s="1933"/>
      <c r="GR29" s="1933"/>
      <c r="GS29" s="22"/>
      <c r="GT29" s="31"/>
      <c r="GU29" s="76"/>
      <c r="GV29" s="78">
        <f t="shared" si="34"/>
        <v>0</v>
      </c>
      <c r="GX29" s="31"/>
      <c r="GY29" s="1933"/>
      <c r="GZ29" s="22"/>
      <c r="HA29" s="31"/>
      <c r="HB29" s="76"/>
      <c r="HC29" s="78">
        <f t="shared" si="35"/>
        <v>0</v>
      </c>
      <c r="HE29" s="1933"/>
      <c r="HF29" s="1933"/>
      <c r="HG29" s="22"/>
      <c r="HH29" s="31"/>
      <c r="HI29" s="76"/>
      <c r="HJ29" s="78">
        <f t="shared" si="36"/>
        <v>0</v>
      </c>
      <c r="HL29" s="31"/>
      <c r="HM29" s="1933"/>
      <c r="HN29" s="22"/>
      <c r="HO29" s="31"/>
      <c r="HP29" s="76"/>
      <c r="HQ29" s="78">
        <f t="shared" si="37"/>
        <v>0</v>
      </c>
      <c r="HS29" s="31"/>
      <c r="HT29" s="1933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3"/>
      <c r="II29" s="104"/>
      <c r="IJ29" s="257"/>
      <c r="IK29" s="66"/>
      <c r="IL29" s="78">
        <f t="shared" si="40"/>
        <v>0</v>
      </c>
      <c r="IN29" s="1933"/>
      <c r="IO29" s="1933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3"/>
      <c r="JD29" s="22"/>
      <c r="JE29" s="31"/>
      <c r="JF29" s="76"/>
      <c r="JG29" s="78">
        <f t="shared" si="43"/>
        <v>0</v>
      </c>
      <c r="JI29" s="31"/>
      <c r="JJ29" s="1933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31"/>
      <c r="JY29" s="104"/>
      <c r="JZ29" s="533"/>
      <c r="KA29" s="139"/>
      <c r="KB29" s="131">
        <f t="shared" si="45"/>
        <v>0</v>
      </c>
      <c r="KD29" s="49"/>
      <c r="KE29" s="1931"/>
      <c r="KF29" s="104"/>
      <c r="KG29" s="533"/>
      <c r="KH29" s="139"/>
      <c r="KI29" s="131">
        <f t="shared" si="46"/>
        <v>0</v>
      </c>
      <c r="KJ29" s="243"/>
      <c r="KK29" s="49"/>
      <c r="KL29" s="1931"/>
      <c r="KM29" s="104"/>
      <c r="KN29" s="533"/>
      <c r="KO29" s="139"/>
      <c r="KP29" s="131">
        <f t="shared" si="47"/>
        <v>0</v>
      </c>
      <c r="KQ29" s="243"/>
      <c r="KR29" s="404"/>
      <c r="KS29" s="1931"/>
      <c r="KT29" s="104"/>
      <c r="KU29" s="31"/>
      <c r="KV29" s="139"/>
      <c r="KW29" s="131">
        <f t="shared" si="48"/>
        <v>0</v>
      </c>
      <c r="KY29" s="786"/>
      <c r="KZ29" s="1931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5"/>
      <c r="LO29" s="139"/>
      <c r="LP29" s="31"/>
      <c r="LQ29" s="76"/>
      <c r="LR29" s="131">
        <f t="shared" si="0"/>
        <v>0</v>
      </c>
      <c r="LT29" s="424"/>
      <c r="LU29" s="1931"/>
      <c r="LV29" s="104"/>
      <c r="LW29" s="49"/>
      <c r="LX29" s="139"/>
      <c r="LY29" s="78">
        <f t="shared" si="51"/>
        <v>0</v>
      </c>
      <c r="MA29" s="424"/>
      <c r="MB29" s="1931"/>
      <c r="MC29" s="104"/>
      <c r="MD29" s="49"/>
      <c r="ME29" s="139"/>
      <c r="MF29" s="131">
        <f t="shared" si="52"/>
        <v>0</v>
      </c>
      <c r="MH29" s="404"/>
      <c r="MI29" s="1933"/>
      <c r="MJ29" s="22"/>
      <c r="MK29" s="31"/>
      <c r="ML29" s="76"/>
      <c r="MM29" s="131">
        <f t="shared" si="53"/>
        <v>0</v>
      </c>
      <c r="MO29" s="1933"/>
      <c r="MP29" s="1933"/>
      <c r="MQ29" s="22"/>
      <c r="MR29" s="31"/>
      <c r="MS29" s="76"/>
      <c r="MT29" s="131">
        <f t="shared" si="54"/>
        <v>0</v>
      </c>
      <c r="MV29" s="31"/>
      <c r="MW29" s="1933"/>
      <c r="MX29" s="104"/>
      <c r="MY29" s="454"/>
      <c r="MZ29" s="104"/>
      <c r="NA29" s="131">
        <f t="shared" si="198"/>
        <v>20586.5</v>
      </c>
      <c r="NC29" s="31"/>
      <c r="ND29" s="1933"/>
      <c r="NE29" s="104"/>
      <c r="NF29" s="454"/>
      <c r="NG29" s="104"/>
      <c r="NH29" s="131">
        <f t="shared" si="55"/>
        <v>0</v>
      </c>
      <c r="NJ29" s="31"/>
      <c r="NK29" s="1934"/>
      <c r="NL29" s="699"/>
      <c r="NM29" s="31"/>
      <c r="NN29" s="76"/>
      <c r="NO29" s="131">
        <f t="shared" si="200"/>
        <v>0</v>
      </c>
      <c r="NQ29" s="404"/>
      <c r="NR29" s="1934"/>
      <c r="NS29" s="773"/>
      <c r="NT29" s="404"/>
      <c r="NU29" s="76"/>
      <c r="NV29" s="131">
        <f t="shared" si="57"/>
        <v>0</v>
      </c>
      <c r="NX29" s="1933"/>
      <c r="NY29" s="1933"/>
      <c r="NZ29" s="22"/>
      <c r="OA29" s="31"/>
      <c r="OB29" s="76"/>
      <c r="OC29" s="78">
        <f t="shared" si="58"/>
        <v>0</v>
      </c>
      <c r="OE29" s="1933"/>
      <c r="OF29" s="1933"/>
      <c r="OG29" s="22"/>
      <c r="OH29" s="31"/>
      <c r="OI29" s="76"/>
      <c r="OJ29" s="78">
        <f t="shared" si="59"/>
        <v>0</v>
      </c>
      <c r="OL29" s="1933"/>
      <c r="OM29" s="1933"/>
      <c r="ON29" s="22"/>
      <c r="OO29" s="31"/>
      <c r="OP29" s="76"/>
      <c r="OQ29" s="78">
        <f t="shared" si="60"/>
        <v>0</v>
      </c>
      <c r="OS29" s="1933"/>
      <c r="OT29" s="1933"/>
      <c r="OU29" s="22"/>
      <c r="OV29" s="31"/>
      <c r="OW29" s="76"/>
      <c r="OX29" s="78">
        <f t="shared" si="61"/>
        <v>0</v>
      </c>
      <c r="OZ29" s="1933"/>
      <c r="PA29" s="1933"/>
      <c r="PB29" s="22"/>
      <c r="PC29" s="31"/>
      <c r="PD29" s="76"/>
      <c r="PE29" s="78">
        <f t="shared" si="62"/>
        <v>0</v>
      </c>
      <c r="PG29" s="1933"/>
      <c r="PH29" s="1933"/>
      <c r="PI29" s="22"/>
      <c r="PJ29" s="31"/>
      <c r="PK29" s="76"/>
      <c r="PL29" s="78">
        <f t="shared" si="63"/>
        <v>0</v>
      </c>
      <c r="PN29" s="31"/>
      <c r="PO29" s="1933"/>
      <c r="PP29" s="22"/>
      <c r="PQ29" s="31"/>
      <c r="PR29" s="76"/>
      <c r="PS29" s="78">
        <f t="shared" si="64"/>
        <v>0</v>
      </c>
      <c r="PU29" s="1933"/>
      <c r="PV29" s="1933"/>
      <c r="PW29" s="22"/>
      <c r="PX29" s="31"/>
      <c r="PY29" s="76"/>
      <c r="PZ29" s="78">
        <f t="shared" si="65"/>
        <v>32916</v>
      </c>
      <c r="QB29" s="1933"/>
      <c r="QC29" s="1933"/>
      <c r="QD29" s="22"/>
      <c r="QE29" s="31"/>
      <c r="QF29" s="76"/>
      <c r="QG29" s="78">
        <f t="shared" si="66"/>
        <v>0</v>
      </c>
      <c r="QI29" s="404"/>
      <c r="QJ29" s="1933"/>
      <c r="QK29" s="22"/>
      <c r="QL29" s="31"/>
      <c r="QM29" s="76"/>
      <c r="QN29" s="78">
        <f t="shared" si="67"/>
        <v>0</v>
      </c>
      <c r="QP29" s="320"/>
      <c r="QQ29" s="1931"/>
      <c r="QR29" s="389"/>
      <c r="QS29" s="320">
        <v>41159</v>
      </c>
      <c r="QT29" s="139">
        <v>100</v>
      </c>
      <c r="QU29" s="524">
        <f t="shared" si="68"/>
        <v>23544.5</v>
      </c>
      <c r="QW29" s="1357"/>
      <c r="QX29" s="1358"/>
      <c r="QY29" s="699"/>
      <c r="QZ29" s="49"/>
      <c r="RA29" s="139"/>
      <c r="RB29" s="131">
        <f t="shared" si="69"/>
        <v>0</v>
      </c>
      <c r="RD29" s="1931"/>
      <c r="RE29" s="668"/>
      <c r="RF29" s="260"/>
      <c r="RG29" s="257"/>
      <c r="RH29" s="66"/>
      <c r="RI29" s="78">
        <f t="shared" si="70"/>
        <v>0</v>
      </c>
      <c r="RK29" s="1931"/>
      <c r="RL29" s="668"/>
      <c r="RM29" s="260"/>
      <c r="RN29" s="257"/>
      <c r="RO29" s="66"/>
      <c r="RP29" s="78">
        <f t="shared" si="71"/>
        <v>0</v>
      </c>
      <c r="RR29" s="1931"/>
      <c r="RS29" s="1932"/>
      <c r="RT29" s="260"/>
      <c r="RU29" s="257"/>
      <c r="RV29" s="66"/>
      <c r="RW29" s="78">
        <f t="shared" si="72"/>
        <v>11123</v>
      </c>
      <c r="RY29" s="1933"/>
      <c r="RZ29" s="1933"/>
      <c r="SA29" s="22"/>
      <c r="SB29" s="31"/>
      <c r="SC29" s="76"/>
      <c r="SD29" s="78">
        <f t="shared" si="195"/>
        <v>23250</v>
      </c>
      <c r="SF29" s="1933"/>
      <c r="SG29" s="1933"/>
      <c r="SH29" s="22"/>
      <c r="SI29" s="31"/>
      <c r="SJ29" s="76"/>
      <c r="SK29" s="78">
        <f t="shared" si="196"/>
        <v>0</v>
      </c>
      <c r="SM29" s="1933"/>
      <c r="SN29" s="1933"/>
      <c r="SO29" s="22"/>
      <c r="SP29" s="31"/>
      <c r="SQ29" s="76"/>
      <c r="SR29" s="78">
        <f t="shared" si="73"/>
        <v>0</v>
      </c>
      <c r="ST29" s="1933"/>
      <c r="SU29" s="1933"/>
      <c r="SV29" s="22"/>
      <c r="SW29" s="31"/>
      <c r="SX29" s="76"/>
      <c r="SY29" s="78">
        <f t="shared" si="74"/>
        <v>0</v>
      </c>
      <c r="TA29" s="404"/>
      <c r="TB29" s="1933"/>
      <c r="TC29" s="22"/>
      <c r="TD29" s="31"/>
      <c r="TE29" s="76"/>
      <c r="TF29" s="78">
        <f t="shared" si="75"/>
        <v>0</v>
      </c>
      <c r="TH29" s="1933"/>
      <c r="TI29" s="1933"/>
      <c r="TJ29" s="22"/>
      <c r="TK29" s="31"/>
      <c r="TL29" s="76"/>
      <c r="TM29" s="78">
        <f t="shared" si="201"/>
        <v>20668.5</v>
      </c>
      <c r="TO29" s="1933"/>
      <c r="TP29" s="1933"/>
      <c r="TQ29" s="777"/>
      <c r="TR29" s="31"/>
      <c r="TS29" s="76"/>
      <c r="TT29" s="78">
        <f t="shared" si="202"/>
        <v>0</v>
      </c>
      <c r="TV29" s="404"/>
      <c r="TW29" s="1933"/>
      <c r="TX29" s="22"/>
      <c r="TY29" s="31"/>
      <c r="TZ29" s="76"/>
      <c r="UA29" s="78">
        <f t="shared" si="203"/>
        <v>0</v>
      </c>
      <c r="UC29" s="404"/>
      <c r="UD29" s="1933"/>
      <c r="UE29" s="22"/>
      <c r="UF29" s="31"/>
      <c r="UG29" s="76"/>
      <c r="UH29" s="78">
        <f t="shared" si="79"/>
        <v>0</v>
      </c>
      <c r="UJ29" s="404"/>
      <c r="UK29" s="1933"/>
      <c r="UL29" s="22"/>
      <c r="UM29" s="31"/>
      <c r="UN29" s="76"/>
      <c r="UO29" s="78">
        <f t="shared" si="80"/>
        <v>0</v>
      </c>
      <c r="UQ29" s="404"/>
      <c r="UR29" s="1933"/>
      <c r="US29" s="22"/>
      <c r="UT29" s="31"/>
      <c r="UU29" s="76"/>
      <c r="UV29" s="78">
        <f t="shared" si="81"/>
        <v>0</v>
      </c>
      <c r="UX29" s="404"/>
      <c r="UY29" s="1933"/>
      <c r="UZ29" s="22"/>
      <c r="VA29" s="31"/>
      <c r="VB29" s="76"/>
      <c r="VC29" s="78">
        <f t="shared" si="82"/>
        <v>201</v>
      </c>
      <c r="VE29" s="31"/>
      <c r="VF29" s="1933"/>
      <c r="VG29" s="22"/>
      <c r="VH29" s="31"/>
      <c r="VI29" s="76"/>
      <c r="VJ29" s="78">
        <f t="shared" si="83"/>
        <v>47775</v>
      </c>
      <c r="VL29" s="1933"/>
      <c r="VM29" s="1933"/>
      <c r="VN29" s="22"/>
      <c r="VO29" s="31"/>
      <c r="VP29" s="76"/>
      <c r="VQ29" s="78">
        <f t="shared" si="84"/>
        <v>0</v>
      </c>
      <c r="VS29" s="1933"/>
      <c r="VT29" s="1933"/>
      <c r="VU29" s="22"/>
      <c r="VV29" s="31"/>
      <c r="VW29" s="76"/>
      <c r="VX29" s="78">
        <f t="shared" si="85"/>
        <v>0</v>
      </c>
      <c r="VZ29" s="404"/>
      <c r="WA29" s="1933"/>
      <c r="WB29" s="22"/>
      <c r="WC29" s="31"/>
      <c r="WD29" s="76"/>
      <c r="WE29" s="78">
        <f t="shared" si="86"/>
        <v>274.5</v>
      </c>
      <c r="WG29" s="1933"/>
      <c r="WH29" s="1933"/>
      <c r="WI29" s="22"/>
      <c r="WJ29" s="31"/>
      <c r="WK29" s="76"/>
      <c r="WL29" s="78">
        <f t="shared" si="87"/>
        <v>0</v>
      </c>
      <c r="WN29" s="31"/>
      <c r="WO29" s="1933"/>
      <c r="WP29" s="22"/>
      <c r="WQ29" s="31"/>
      <c r="WR29" s="76"/>
      <c r="WS29" s="78">
        <f t="shared" si="88"/>
        <v>0</v>
      </c>
      <c r="WU29" s="1933"/>
      <c r="WV29" s="1933"/>
      <c r="WW29" s="22"/>
      <c r="WX29" s="31"/>
      <c r="WY29" s="76"/>
      <c r="WZ29" s="78">
        <f t="shared" si="89"/>
        <v>0</v>
      </c>
      <c r="XB29" s="1931"/>
      <c r="XC29" s="1931"/>
      <c r="XD29" s="104"/>
      <c r="XE29" s="49"/>
      <c r="XF29" s="139"/>
      <c r="XG29" s="131">
        <f t="shared" si="90"/>
        <v>0</v>
      </c>
      <c r="XH29" s="243"/>
      <c r="XI29" s="1933"/>
      <c r="XJ29" s="1933"/>
      <c r="XK29" s="22"/>
      <c r="XL29" s="31"/>
      <c r="XM29" s="76"/>
      <c r="XN29" s="78">
        <f t="shared" si="91"/>
        <v>0</v>
      </c>
      <c r="XP29" s="404"/>
      <c r="XQ29" s="1933"/>
      <c r="XR29" s="22"/>
      <c r="XS29" s="31"/>
      <c r="XT29" s="76"/>
      <c r="XU29" s="78">
        <f t="shared" si="92"/>
        <v>0</v>
      </c>
      <c r="XW29" s="31"/>
      <c r="XX29" s="1933"/>
      <c r="XY29" s="22"/>
      <c r="XZ29" s="31"/>
      <c r="YA29" s="76"/>
      <c r="YB29" s="78">
        <f t="shared" si="93"/>
        <v>0</v>
      </c>
      <c r="YD29" s="31"/>
      <c r="YE29" s="1933"/>
      <c r="YF29" s="22"/>
      <c r="YG29" s="31"/>
      <c r="YH29" s="76"/>
      <c r="YI29" s="78">
        <f t="shared" si="94"/>
        <v>0</v>
      </c>
      <c r="YK29" s="31"/>
      <c r="YL29" s="1933"/>
      <c r="YM29" s="22"/>
      <c r="YN29" s="31"/>
      <c r="YO29" s="76"/>
      <c r="YP29" s="78">
        <f t="shared" si="95"/>
        <v>0</v>
      </c>
      <c r="YR29" s="31"/>
      <c r="YS29" s="1933"/>
      <c r="YT29" s="22"/>
      <c r="YU29" s="31"/>
      <c r="YV29" s="76"/>
      <c r="YW29" s="78">
        <f t="shared" si="96"/>
        <v>0</v>
      </c>
      <c r="YY29" s="31"/>
      <c r="YZ29" s="1933"/>
      <c r="ZA29" s="22"/>
      <c r="ZB29" s="31"/>
      <c r="ZC29" s="76"/>
      <c r="ZD29" s="78">
        <f t="shared" si="97"/>
        <v>0</v>
      </c>
      <c r="ZF29" s="49"/>
      <c r="ZG29" s="1931"/>
      <c r="ZH29" s="104"/>
      <c r="ZI29" s="49"/>
      <c r="ZJ29" s="139"/>
      <c r="ZK29" s="78">
        <f t="shared" si="98"/>
        <v>0</v>
      </c>
      <c r="ZM29" s="1933"/>
      <c r="ZN29" s="1933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3"/>
      <c r="AAP29" s="1933"/>
      <c r="AAQ29" s="22"/>
      <c r="AAR29" s="31"/>
      <c r="AAS29" s="76"/>
      <c r="AAT29" s="78">
        <f t="shared" si="103"/>
        <v>0</v>
      </c>
      <c r="AAV29" s="404"/>
      <c r="AAW29" s="1933"/>
      <c r="AAX29" s="22"/>
      <c r="AAY29" s="31"/>
      <c r="AAZ29" s="76"/>
      <c r="ABA29" s="78">
        <f t="shared" si="104"/>
        <v>0</v>
      </c>
      <c r="ABC29" s="404"/>
      <c r="ABD29" s="1933"/>
      <c r="ABE29" s="22"/>
      <c r="ABF29" s="321"/>
      <c r="ABG29" s="76"/>
      <c r="ABH29" s="78">
        <f t="shared" si="105"/>
        <v>0</v>
      </c>
      <c r="ABJ29" s="31"/>
      <c r="ABK29" s="1933"/>
      <c r="ABL29" s="22"/>
      <c r="ABM29" s="31"/>
      <c r="ABN29" s="76"/>
      <c r="ABO29" s="78">
        <f t="shared" si="106"/>
        <v>0</v>
      </c>
      <c r="ABQ29" s="1933"/>
      <c r="ABR29" s="1933"/>
      <c r="ABS29" s="22"/>
      <c r="ABT29" s="31"/>
      <c r="ABU29" s="76"/>
      <c r="ABV29" s="78">
        <f t="shared" si="107"/>
        <v>0</v>
      </c>
      <c r="ABX29" s="1933"/>
      <c r="ABY29" s="1933"/>
      <c r="ABZ29" s="22"/>
      <c r="ACA29" s="31"/>
      <c r="ACB29" s="76"/>
      <c r="ACC29" s="78">
        <f t="shared" si="108"/>
        <v>0</v>
      </c>
      <c r="ACE29" s="321"/>
      <c r="ACF29" s="1933"/>
      <c r="ACG29" s="22"/>
      <c r="ACH29" s="404"/>
      <c r="ACI29" s="76"/>
      <c r="ACJ29" s="78">
        <f t="shared" si="109"/>
        <v>0</v>
      </c>
      <c r="ACL29" s="321"/>
      <c r="ACM29" s="1933"/>
      <c r="ACN29" s="22"/>
      <c r="ACO29" s="321"/>
      <c r="ACP29" s="76"/>
      <c r="ACQ29" s="78">
        <f t="shared" si="110"/>
        <v>0</v>
      </c>
      <c r="ACS29" s="31"/>
      <c r="ACT29" s="1933"/>
      <c r="ACU29" s="22"/>
      <c r="ACV29" s="31"/>
      <c r="ACW29" s="76"/>
      <c r="ACX29" s="78">
        <f t="shared" si="1"/>
        <v>0</v>
      </c>
      <c r="ACZ29" s="404"/>
      <c r="ADA29" s="1933"/>
      <c r="ADB29" s="22"/>
      <c r="ADC29" s="404"/>
      <c r="ADD29" s="76"/>
      <c r="ADE29" s="78">
        <f t="shared" si="111"/>
        <v>0</v>
      </c>
      <c r="ADG29" s="404"/>
      <c r="ADH29" s="1933"/>
      <c r="ADI29" s="22"/>
      <c r="ADJ29" s="321"/>
      <c r="ADK29" s="76"/>
      <c r="ADL29" s="78">
        <f t="shared" si="112"/>
        <v>0</v>
      </c>
      <c r="ADN29" s="1933"/>
      <c r="ADO29" s="1933"/>
      <c r="ADP29" s="22"/>
      <c r="ADQ29" s="31"/>
      <c r="ADR29" s="76"/>
      <c r="ADS29" s="131">
        <f t="shared" si="113"/>
        <v>0</v>
      </c>
      <c r="ADU29" s="321"/>
      <c r="ADV29" s="1933"/>
      <c r="ADW29" s="22"/>
      <c r="ADX29" s="404"/>
      <c r="ADY29" s="76"/>
      <c r="ADZ29" s="131">
        <f t="shared" si="114"/>
        <v>0</v>
      </c>
      <c r="AEB29" s="404"/>
      <c r="AEC29" s="1932"/>
      <c r="AED29" s="349"/>
      <c r="AEE29" s="31"/>
      <c r="AEF29" s="1353"/>
      <c r="AEG29" s="131">
        <f t="shared" si="115"/>
        <v>0</v>
      </c>
      <c r="AEI29" s="404"/>
      <c r="AEJ29" s="1932"/>
      <c r="AEK29" s="349"/>
      <c r="AEL29" s="31"/>
      <c r="AEM29" s="1353"/>
      <c r="AEN29" s="131">
        <f t="shared" si="116"/>
        <v>3380</v>
      </c>
      <c r="AEP29" s="404"/>
      <c r="AEQ29" s="1932"/>
      <c r="AER29" s="349"/>
      <c r="AES29" s="404"/>
      <c r="AET29" s="1353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3"/>
      <c r="AFE29" s="1933"/>
      <c r="AFF29" s="22"/>
      <c r="AFG29" s="31"/>
      <c r="AFH29" s="76"/>
      <c r="AFI29" s="78">
        <f t="shared" si="119"/>
        <v>6523</v>
      </c>
      <c r="AFK29" s="404"/>
      <c r="AFL29" s="1933"/>
      <c r="AFM29" s="22"/>
      <c r="AFN29" s="31"/>
      <c r="AFO29" s="76"/>
      <c r="AFP29" s="78">
        <f t="shared" si="120"/>
        <v>0</v>
      </c>
      <c r="AFR29" s="404"/>
      <c r="AFS29" s="1933"/>
      <c r="AFT29" s="22"/>
      <c r="AFU29" s="31"/>
      <c r="AFV29" s="76"/>
      <c r="AFW29" s="78">
        <f t="shared" si="121"/>
        <v>0</v>
      </c>
      <c r="AFY29" s="31"/>
      <c r="AFZ29" s="1933"/>
      <c r="AGA29" s="22"/>
      <c r="AGB29" s="49"/>
      <c r="AGC29" s="139"/>
      <c r="AGD29" s="78">
        <f t="shared" si="122"/>
        <v>0</v>
      </c>
      <c r="AGF29" s="1933"/>
      <c r="AGG29" s="1933"/>
      <c r="AGH29" s="22"/>
      <c r="AGI29" s="31"/>
      <c r="AGJ29" s="76"/>
      <c r="AGK29" s="78">
        <f t="shared" si="123"/>
        <v>0</v>
      </c>
      <c r="AGM29" s="1933"/>
      <c r="AGN29" s="1933"/>
      <c r="AGO29" s="22"/>
      <c r="AGP29" s="31"/>
      <c r="AGQ29" s="76"/>
      <c r="AGR29" s="78">
        <f t="shared" si="124"/>
        <v>0</v>
      </c>
      <c r="AGT29" s="1933"/>
      <c r="AGU29" s="1933"/>
      <c r="AGV29" s="22"/>
      <c r="AGW29" s="31"/>
      <c r="AGX29" s="76"/>
      <c r="AGY29" s="78">
        <f t="shared" si="125"/>
        <v>0</v>
      </c>
      <c r="AHA29" s="31"/>
      <c r="AHB29" s="1933"/>
      <c r="AHC29" s="22"/>
      <c r="AHD29" s="31"/>
      <c r="AHE29" s="76"/>
      <c r="AHF29" s="78">
        <f t="shared" si="126"/>
        <v>0</v>
      </c>
      <c r="AHH29" s="1933"/>
      <c r="AHI29" s="1933"/>
      <c r="AHJ29" s="22"/>
      <c r="AHK29" s="31"/>
      <c r="AHL29" s="76"/>
      <c r="AHM29" s="78">
        <f t="shared" si="127"/>
        <v>37741</v>
      </c>
      <c r="AHO29" s="1933"/>
      <c r="AHP29" s="1933"/>
      <c r="AHQ29" s="22"/>
      <c r="AHR29" s="31"/>
      <c r="AHS29" s="76"/>
      <c r="AHT29" s="78">
        <f t="shared" si="128"/>
        <v>0</v>
      </c>
      <c r="AHV29" s="1933"/>
      <c r="AHW29" s="1933"/>
      <c r="AHX29" s="22"/>
      <c r="AHY29" s="31"/>
      <c r="AHZ29" s="76"/>
      <c r="AIA29" s="78">
        <f t="shared" si="129"/>
        <v>0</v>
      </c>
      <c r="AIC29" s="424"/>
      <c r="AID29" s="1931"/>
      <c r="AIE29" s="104"/>
      <c r="AIF29" s="49"/>
      <c r="AIG29" s="139"/>
      <c r="AIH29" s="78">
        <f t="shared" si="130"/>
        <v>0</v>
      </c>
      <c r="AIJ29" s="321"/>
      <c r="AIK29" s="1933"/>
      <c r="AIL29" s="22"/>
      <c r="AIM29" s="49"/>
      <c r="AIN29" s="76"/>
      <c r="AIO29" s="78">
        <f t="shared" si="131"/>
        <v>0</v>
      </c>
      <c r="AIQ29" s="404"/>
      <c r="AIR29" s="1933"/>
      <c r="AIS29" s="22"/>
      <c r="AIT29" s="31"/>
      <c r="AIU29" s="76"/>
      <c r="AIV29" s="78">
        <f t="shared" si="132"/>
        <v>0</v>
      </c>
      <c r="AIX29" s="1933"/>
      <c r="AIY29" s="1933"/>
      <c r="AIZ29" s="22"/>
      <c r="AJA29" s="31"/>
      <c r="AJB29" s="76"/>
      <c r="AJC29" s="78">
        <f t="shared" si="133"/>
        <v>0</v>
      </c>
      <c r="AJE29" s="49"/>
      <c r="AJF29" s="1931"/>
      <c r="AJG29" s="104"/>
      <c r="AJH29" s="49"/>
      <c r="AJI29" s="139"/>
      <c r="AJJ29" s="131">
        <f t="shared" si="134"/>
        <v>0</v>
      </c>
      <c r="AJL29" s="31"/>
      <c r="AJM29" s="1933"/>
      <c r="AJN29" s="22"/>
      <c r="AJO29" s="31"/>
      <c r="AJP29" s="76"/>
      <c r="AJQ29" s="78">
        <f t="shared" si="135"/>
        <v>0</v>
      </c>
      <c r="AJS29" s="49"/>
      <c r="AJT29" s="1931"/>
      <c r="AJU29" s="104"/>
      <c r="AJV29" s="49"/>
      <c r="AJW29" s="139"/>
      <c r="AJX29" s="131">
        <f t="shared" si="136"/>
        <v>0</v>
      </c>
      <c r="AJY29" s="243"/>
      <c r="AJZ29" s="1933"/>
      <c r="AKA29" s="1933"/>
      <c r="AKB29" s="22"/>
      <c r="AKC29" s="31"/>
      <c r="AKD29" s="76"/>
      <c r="AKE29" s="78">
        <f t="shared" si="137"/>
        <v>0</v>
      </c>
      <c r="AKG29" s="31"/>
      <c r="AKH29" s="1933"/>
      <c r="AKI29" s="22"/>
      <c r="AKJ29" s="31"/>
      <c r="AKK29" s="76"/>
      <c r="AKL29" s="78">
        <f t="shared" si="138"/>
        <v>0</v>
      </c>
      <c r="AKN29" s="31"/>
      <c r="AKO29" s="1933"/>
      <c r="AKP29" s="777"/>
      <c r="AKQ29" s="31"/>
      <c r="AKR29" s="76"/>
      <c r="AKS29" s="78">
        <f t="shared" si="139"/>
        <v>0</v>
      </c>
      <c r="AKU29" s="49"/>
      <c r="AKV29" s="1931"/>
      <c r="AKW29" s="104"/>
      <c r="AKX29" s="49"/>
      <c r="AKY29" s="139"/>
      <c r="AKZ29" s="78">
        <f t="shared" si="2"/>
        <v>0</v>
      </c>
      <c r="ALB29" s="1933"/>
      <c r="ALC29" s="1933"/>
      <c r="ALD29" s="22"/>
      <c r="ALE29" s="31"/>
      <c r="ALF29" s="76"/>
      <c r="ALG29" s="78">
        <f t="shared" si="140"/>
        <v>0</v>
      </c>
      <c r="ALI29" s="1933"/>
      <c r="ALJ29" s="1933"/>
      <c r="ALK29" s="22"/>
      <c r="ALL29" s="31"/>
      <c r="ALM29" s="76"/>
      <c r="ALN29" s="78">
        <f t="shared" si="141"/>
        <v>0</v>
      </c>
      <c r="ALP29" s="1933"/>
      <c r="ALQ29" s="1933"/>
      <c r="ALR29" s="22"/>
      <c r="ALS29" s="31"/>
      <c r="ALT29" s="76"/>
      <c r="ALU29" s="78">
        <f t="shared" si="142"/>
        <v>0</v>
      </c>
      <c r="ALW29" s="1933"/>
      <c r="ALX29" s="1933"/>
      <c r="ALY29" s="22"/>
      <c r="ALZ29" s="31"/>
      <c r="AMA29" s="76"/>
      <c r="AMB29" s="78">
        <f t="shared" si="143"/>
        <v>0</v>
      </c>
      <c r="AMD29" s="404"/>
      <c r="AME29" s="1933"/>
      <c r="AMF29" s="22"/>
      <c r="AMG29" s="404"/>
      <c r="AMH29" s="76"/>
      <c r="AMI29" s="78">
        <f t="shared" si="144"/>
        <v>0</v>
      </c>
      <c r="AMK29" s="1933"/>
      <c r="AML29" s="1933"/>
      <c r="AMM29" s="22"/>
      <c r="AMN29" s="31"/>
      <c r="AMO29" s="76"/>
      <c r="AMP29" s="78">
        <f t="shared" si="145"/>
        <v>0</v>
      </c>
      <c r="AMR29" s="31"/>
      <c r="AMS29" s="1933"/>
      <c r="AMT29" s="104"/>
      <c r="AMU29" s="31"/>
      <c r="AMV29" s="76"/>
      <c r="AMW29" s="131">
        <f t="shared" si="3"/>
        <v>0</v>
      </c>
      <c r="AMY29" s="404"/>
      <c r="AMZ29" s="1933"/>
      <c r="ANA29" s="22"/>
      <c r="ANB29" s="321"/>
      <c r="ANC29" s="76"/>
      <c r="AND29" s="78">
        <f t="shared" si="146"/>
        <v>0</v>
      </c>
      <c r="ANF29" s="321"/>
      <c r="ANG29" s="1933"/>
      <c r="ANH29" s="22"/>
      <c r="ANI29" s="404"/>
      <c r="ANJ29" s="76"/>
      <c r="ANK29" s="78">
        <f t="shared" si="147"/>
        <v>0</v>
      </c>
      <c r="ANM29" s="31"/>
      <c r="ANN29" s="1933"/>
      <c r="ANO29" s="22"/>
      <c r="ANP29" s="31"/>
      <c r="ANQ29" s="76"/>
      <c r="ANR29" s="78">
        <f t="shared" si="148"/>
        <v>0</v>
      </c>
      <c r="ANT29" s="1933"/>
      <c r="ANU29" s="1933"/>
      <c r="ANV29" s="22"/>
      <c r="ANW29" s="31"/>
      <c r="ANX29" s="76"/>
      <c r="ANY29" s="78">
        <f t="shared" si="149"/>
        <v>0</v>
      </c>
      <c r="AOA29" s="1933"/>
      <c r="AOB29" s="1933"/>
      <c r="AOC29" s="22"/>
      <c r="AOD29" s="31"/>
      <c r="AOE29" s="76"/>
      <c r="AOF29" s="78">
        <f t="shared" si="150"/>
        <v>0</v>
      </c>
      <c r="AOH29" s="321"/>
      <c r="AOI29" s="1933"/>
      <c r="AOJ29" s="22"/>
      <c r="AOK29" s="404"/>
      <c r="AOL29" s="76"/>
      <c r="AOM29" s="78">
        <f t="shared" si="151"/>
        <v>0</v>
      </c>
      <c r="AOO29" s="1933"/>
      <c r="AOP29" s="1933"/>
      <c r="AOQ29" s="22"/>
      <c r="AOR29" s="321"/>
      <c r="AOS29" s="76"/>
      <c r="AOT29" s="78">
        <f t="shared" si="199"/>
        <v>4592</v>
      </c>
      <c r="AOV29" s="404"/>
      <c r="AOW29" s="1933"/>
      <c r="AOX29" s="22"/>
      <c r="AOY29" s="31"/>
      <c r="AOZ29" s="76"/>
      <c r="APA29" s="78">
        <f t="shared" si="152"/>
        <v>0</v>
      </c>
      <c r="APC29" s="321"/>
      <c r="APD29" s="1933"/>
      <c r="APE29" s="22"/>
      <c r="APF29" s="31"/>
      <c r="APG29" s="76"/>
      <c r="APH29" s="78">
        <f t="shared" si="153"/>
        <v>0</v>
      </c>
      <c r="APJ29" s="321"/>
      <c r="APK29" s="1933"/>
      <c r="APL29" s="22"/>
      <c r="APM29" s="31"/>
      <c r="APN29" s="76"/>
      <c r="APO29" s="78">
        <f t="shared" si="154"/>
        <v>0</v>
      </c>
      <c r="APQ29" s="1933"/>
      <c r="APR29" s="1933"/>
      <c r="APS29" s="22"/>
      <c r="APT29" s="31"/>
      <c r="APU29" s="76"/>
      <c r="APV29" s="78">
        <f t="shared" si="155"/>
        <v>0</v>
      </c>
      <c r="APX29" s="404"/>
      <c r="APY29" s="1933"/>
      <c r="APZ29" s="22"/>
      <c r="AQA29" s="404"/>
      <c r="AQB29" s="76"/>
      <c r="AQC29" s="131">
        <f>AQC28+APZ29-AQB29</f>
        <v>0</v>
      </c>
      <c r="AQE29" s="1933"/>
      <c r="AQG29" s="773"/>
      <c r="AQH29" s="31"/>
      <c r="AQI29" s="76"/>
      <c r="AQJ29" s="131">
        <f t="shared" si="5"/>
        <v>7383.5</v>
      </c>
      <c r="AQL29" s="1933"/>
      <c r="AQN29" s="773"/>
      <c r="AQO29" s="31"/>
      <c r="AQP29" s="76"/>
      <c r="AQQ29" s="131">
        <f t="shared" si="6"/>
        <v>0</v>
      </c>
      <c r="AQS29" s="1933"/>
      <c r="AQU29" s="773"/>
      <c r="AQV29" s="31"/>
      <c r="AQW29" s="76"/>
      <c r="AQX29" s="131">
        <f t="shared" si="156"/>
        <v>4518.5</v>
      </c>
      <c r="AQZ29" s="321"/>
      <c r="ARA29" s="1933"/>
      <c r="ARB29" s="777"/>
      <c r="ARC29" s="321"/>
      <c r="ARD29" s="76"/>
      <c r="ARE29" s="78">
        <f t="shared" si="157"/>
        <v>0</v>
      </c>
      <c r="ARG29" s="1933"/>
      <c r="ARH29" s="1933"/>
      <c r="ARI29" s="22"/>
      <c r="ARJ29" s="31"/>
      <c r="ARK29" s="76"/>
      <c r="ARL29" s="78">
        <f t="shared" si="158"/>
        <v>0</v>
      </c>
      <c r="ARN29" s="404"/>
      <c r="ARO29" s="1933"/>
      <c r="ARP29" s="22"/>
      <c r="ARQ29" s="404"/>
      <c r="ARR29" s="76"/>
      <c r="ARS29" s="78">
        <f t="shared" si="159"/>
        <v>0</v>
      </c>
      <c r="ARU29" s="404"/>
      <c r="ARV29" s="1933"/>
      <c r="ARW29" s="22"/>
      <c r="ARX29" s="321"/>
      <c r="ARY29" s="76"/>
      <c r="ARZ29" s="78">
        <f t="shared" si="7"/>
        <v>0</v>
      </c>
      <c r="ASB29" s="404"/>
      <c r="ASC29" s="1933"/>
      <c r="ASD29" s="22"/>
      <c r="ASE29" s="31"/>
      <c r="ASF29" s="76"/>
      <c r="ASG29" s="78">
        <f t="shared" si="160"/>
        <v>0</v>
      </c>
      <c r="ASI29" s="404"/>
      <c r="ASJ29" s="1933"/>
      <c r="ASK29" s="22"/>
      <c r="ASL29" s="31"/>
      <c r="ASM29" s="76"/>
      <c r="ASN29" s="131">
        <f t="shared" si="161"/>
        <v>0</v>
      </c>
      <c r="ASP29" s="31"/>
      <c r="ASQ29" s="1933"/>
      <c r="ASR29" s="22"/>
      <c r="ASS29" s="31"/>
      <c r="AST29" s="76"/>
      <c r="ASU29" s="131">
        <f t="shared" si="162"/>
        <v>0</v>
      </c>
      <c r="ASW29" s="31"/>
      <c r="ASX29" s="1933"/>
      <c r="ASY29" s="22"/>
      <c r="ASZ29" s="31"/>
      <c r="ATA29" s="76"/>
      <c r="ATB29" s="131">
        <f t="shared" si="163"/>
        <v>0</v>
      </c>
      <c r="ATD29" s="1933"/>
      <c r="ATE29" s="1933"/>
      <c r="ATF29" s="22"/>
      <c r="ATG29" s="31"/>
      <c r="ATH29" s="76"/>
      <c r="ATI29" s="78">
        <f t="shared" si="164"/>
        <v>0</v>
      </c>
      <c r="ATK29" s="321"/>
      <c r="ATL29" s="1933"/>
      <c r="ATM29" s="22"/>
      <c r="ATN29" s="31"/>
      <c r="ATO29" s="76"/>
      <c r="ATP29" s="78">
        <f t="shared" si="165"/>
        <v>0</v>
      </c>
      <c r="ATR29" s="321"/>
      <c r="ATS29" s="1933"/>
      <c r="ATT29" s="22"/>
      <c r="ATU29" s="31"/>
      <c r="ATV29" s="76"/>
      <c r="ATW29" s="78">
        <f t="shared" si="166"/>
        <v>0</v>
      </c>
      <c r="ATY29" s="321"/>
      <c r="ATZ29" s="1933"/>
      <c r="AUA29" s="22"/>
      <c r="AUB29" s="31"/>
      <c r="AUC29" s="76"/>
      <c r="AUD29" s="78">
        <f t="shared" si="167"/>
        <v>0</v>
      </c>
      <c r="AUF29" s="786"/>
      <c r="AUG29" s="1325"/>
      <c r="AUH29" s="139"/>
      <c r="AUI29" s="61"/>
      <c r="AUJ29" s="67"/>
      <c r="AUK29" s="131">
        <f t="shared" si="168"/>
        <v>0</v>
      </c>
      <c r="AUM29" s="31"/>
      <c r="AUN29" s="1332"/>
      <c r="AUO29" s="76"/>
      <c r="AUP29" s="257"/>
      <c r="AUQ29" s="67"/>
      <c r="AUR29" s="131">
        <f t="shared" si="169"/>
        <v>0</v>
      </c>
      <c r="AUT29" s="31"/>
      <c r="AUU29" s="1934"/>
      <c r="AUV29" s="76"/>
      <c r="AUW29" s="31"/>
      <c r="AUX29" s="76"/>
      <c r="AUY29" s="131">
        <f t="shared" si="170"/>
        <v>0</v>
      </c>
      <c r="AVA29" s="31"/>
      <c r="AVB29" s="1933"/>
      <c r="AVC29" s="22"/>
      <c r="AVD29" s="31"/>
      <c r="AVE29" s="76"/>
      <c r="AVF29" s="131">
        <f t="shared" si="171"/>
        <v>0</v>
      </c>
      <c r="AVH29" s="404"/>
      <c r="AVI29" s="1933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3"/>
      <c r="AVX29" s="1348"/>
      <c r="AVY29" s="31"/>
      <c r="AVZ29" s="1264"/>
      <c r="AWA29" s="78">
        <f t="shared" si="191"/>
        <v>0</v>
      </c>
      <c r="AWC29" s="1933"/>
      <c r="AWD29" s="1933"/>
      <c r="AWE29" s="1348"/>
      <c r="AWF29" s="31"/>
      <c r="AWG29" s="1264"/>
      <c r="AWH29" s="78">
        <f t="shared" si="192"/>
        <v>0</v>
      </c>
      <c r="AWJ29" s="1933"/>
      <c r="AWK29" s="1933"/>
      <c r="AWL29" s="22"/>
      <c r="AWM29" s="31"/>
      <c r="AWN29" s="76"/>
      <c r="AWO29" s="78">
        <f t="shared" si="193"/>
        <v>0</v>
      </c>
      <c r="AWQ29" s="320"/>
      <c r="AWR29" s="1931"/>
      <c r="AWS29" s="104"/>
      <c r="AWT29" s="49"/>
      <c r="AWU29" s="139"/>
      <c r="AWV29" s="131">
        <f t="shared" si="194"/>
        <v>0</v>
      </c>
      <c r="AWW29" s="243"/>
      <c r="AWX29" s="424"/>
      <c r="AWY29" s="1931"/>
      <c r="AWZ29" s="104"/>
      <c r="AXA29" s="49"/>
      <c r="AXB29" s="139"/>
      <c r="AXC29" s="78">
        <f t="shared" si="174"/>
        <v>30000</v>
      </c>
      <c r="AXE29" s="31"/>
      <c r="AXF29" s="1933"/>
      <c r="AXG29" s="22"/>
      <c r="AXH29" s="31"/>
      <c r="AXI29" s="76"/>
      <c r="AXJ29" s="78">
        <f t="shared" si="175"/>
        <v>0</v>
      </c>
      <c r="AXL29" s="31"/>
      <c r="AXM29" s="1933"/>
      <c r="AXN29" s="22"/>
      <c r="AXO29" s="31"/>
      <c r="AXP29" s="76"/>
      <c r="AXQ29" s="78">
        <f t="shared" si="176"/>
        <v>0</v>
      </c>
      <c r="AXS29" s="31"/>
      <c r="AXT29" s="1933"/>
      <c r="AXU29" s="22"/>
      <c r="AXV29" s="31"/>
      <c r="AXW29" s="76"/>
      <c r="AXX29" s="78">
        <f t="shared" si="177"/>
        <v>0</v>
      </c>
      <c r="AXZ29" s="31"/>
      <c r="AYA29" s="1933"/>
      <c r="AYB29" s="22"/>
      <c r="AYC29" s="31"/>
      <c r="AYD29" s="76"/>
      <c r="AYE29" s="78">
        <f t="shared" si="178"/>
        <v>0</v>
      </c>
      <c r="AYG29" s="404"/>
      <c r="AYH29" s="1933"/>
      <c r="AYI29" s="22"/>
      <c r="AYJ29" s="31"/>
      <c r="AYK29" s="76"/>
      <c r="AYL29" s="78">
        <f t="shared" si="179"/>
        <v>0</v>
      </c>
      <c r="AYN29" s="404"/>
      <c r="AYO29" s="1933"/>
      <c r="AYP29" s="22"/>
      <c r="AYQ29" s="31"/>
      <c r="AYR29" s="76"/>
      <c r="AYS29" s="78">
        <f t="shared" si="180"/>
        <v>0</v>
      </c>
      <c r="AYU29" s="404"/>
      <c r="AYV29" s="1933"/>
      <c r="AYW29" s="22"/>
      <c r="AYX29" s="404"/>
      <c r="AYY29" s="76"/>
      <c r="AYZ29" s="78">
        <f t="shared" si="181"/>
        <v>0</v>
      </c>
      <c r="AZB29" s="31"/>
      <c r="AZC29" s="1933"/>
      <c r="AZD29" s="22"/>
      <c r="AZE29" s="31"/>
      <c r="AZF29" s="76"/>
      <c r="AZG29" s="78">
        <f t="shared" si="182"/>
        <v>0</v>
      </c>
      <c r="AZI29" s="424"/>
      <c r="AZJ29" s="1931"/>
      <c r="AZK29" s="104"/>
      <c r="AZL29" s="424"/>
      <c r="AZM29" s="139"/>
      <c r="AZN29" s="78">
        <f t="shared" si="183"/>
        <v>0</v>
      </c>
      <c r="AZP29" s="424"/>
      <c r="AZQ29" s="1931"/>
      <c r="AZR29" s="104"/>
      <c r="AZS29" s="424"/>
      <c r="AZT29" s="139"/>
      <c r="AZU29" s="131">
        <f t="shared" si="184"/>
        <v>0</v>
      </c>
      <c r="AZV29" s="243"/>
      <c r="AZW29" s="1933"/>
      <c r="AZX29" s="1933"/>
      <c r="AZY29" s="22"/>
      <c r="AZZ29" s="31"/>
      <c r="BAA29" s="76"/>
      <c r="BAB29" s="78">
        <f t="shared" si="185"/>
        <v>0</v>
      </c>
      <c r="BAD29" s="1933"/>
      <c r="BAE29" s="1933"/>
      <c r="BAF29" s="22"/>
      <c r="BAG29" s="31"/>
      <c r="BAH29" s="76"/>
      <c r="BAI29" s="78">
        <f t="shared" si="186"/>
        <v>0</v>
      </c>
      <c r="BAK29" s="1933"/>
      <c r="BAL29" s="1933"/>
      <c r="BAM29" s="22"/>
      <c r="BAN29" s="31"/>
      <c r="BAO29" s="76"/>
      <c r="BAP29" s="78">
        <f t="shared" si="187"/>
        <v>0</v>
      </c>
      <c r="BAR29" s="1933"/>
      <c r="BAS29" s="1933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3"/>
      <c r="C30" s="1895">
        <v>100000</v>
      </c>
      <c r="D30" s="31"/>
      <c r="E30" s="76"/>
      <c r="F30" s="131">
        <f t="shared" si="8"/>
        <v>2480100</v>
      </c>
      <c r="H30" s="404"/>
      <c r="I30" s="1933"/>
      <c r="J30" s="699"/>
      <c r="K30" s="31"/>
      <c r="L30" s="76"/>
      <c r="M30" s="131">
        <f t="shared" si="9"/>
        <v>20000</v>
      </c>
      <c r="O30" s="424"/>
      <c r="P30" s="1931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3"/>
      <c r="X30" s="22"/>
      <c r="Y30" s="31"/>
      <c r="Z30" s="76"/>
      <c r="AA30" s="78">
        <f t="shared" si="10"/>
        <v>1000</v>
      </c>
      <c r="AC30" s="1933"/>
      <c r="AD30" s="1933"/>
      <c r="AE30" s="22"/>
      <c r="AF30" s="31"/>
      <c r="AG30" s="76"/>
      <c r="AH30" s="78">
        <f t="shared" si="11"/>
        <v>-100000</v>
      </c>
      <c r="AJ30" s="404"/>
      <c r="AK30" s="1933"/>
      <c r="AL30" s="22"/>
      <c r="AM30" s="31"/>
      <c r="AN30" s="76"/>
      <c r="AO30" s="78">
        <f t="shared" si="12"/>
        <v>90000</v>
      </c>
      <c r="AQ30" s="1933"/>
      <c r="AR30" s="1933"/>
      <c r="AS30" s="22"/>
      <c r="AT30" s="31"/>
      <c r="AU30" s="76"/>
      <c r="AV30" s="78">
        <f t="shared" si="13"/>
        <v>0</v>
      </c>
      <c r="AX30" s="31"/>
      <c r="AY30" s="1933"/>
      <c r="AZ30" s="22"/>
      <c r="BA30" s="31"/>
      <c r="BB30" s="76"/>
      <c r="BC30" s="78">
        <f t="shared" si="14"/>
        <v>0</v>
      </c>
      <c r="BE30" s="1933"/>
      <c r="BF30" s="1933"/>
      <c r="BG30" s="22"/>
      <c r="BH30" s="31"/>
      <c r="BI30" s="76"/>
      <c r="BJ30" s="78">
        <f t="shared" si="15"/>
        <v>0</v>
      </c>
      <c r="BL30" s="31"/>
      <c r="BM30" s="1931"/>
      <c r="BN30" s="104"/>
      <c r="BO30" s="31"/>
      <c r="BP30" s="139"/>
      <c r="BQ30" s="78">
        <f t="shared" si="16"/>
        <v>0</v>
      </c>
      <c r="BS30" s="1933"/>
      <c r="BT30" s="1933"/>
      <c r="BU30" s="22"/>
      <c r="BV30" s="31"/>
      <c r="BW30" s="76"/>
      <c r="BX30" s="78">
        <f t="shared" si="17"/>
        <v>0</v>
      </c>
      <c r="BZ30" s="1933"/>
      <c r="CA30" s="1933"/>
      <c r="CB30" s="1933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31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3"/>
      <c r="DE30" s="22"/>
      <c r="DF30" s="31"/>
      <c r="DG30" s="76"/>
      <c r="DH30" s="78">
        <f t="shared" si="21"/>
        <v>0</v>
      </c>
      <c r="DJ30" s="1933"/>
      <c r="DK30" s="1933"/>
      <c r="DL30" s="1933"/>
      <c r="DM30" s="22"/>
      <c r="DN30" s="31"/>
      <c r="DO30" s="76"/>
      <c r="DP30" s="78">
        <f t="shared" si="22"/>
        <v>0</v>
      </c>
      <c r="DR30" s="404"/>
      <c r="DS30" s="1933"/>
      <c r="DT30" s="22"/>
      <c r="DU30" s="321"/>
      <c r="DV30" s="76"/>
      <c r="DW30" s="78">
        <f t="shared" si="23"/>
        <v>0</v>
      </c>
      <c r="DY30" s="1933"/>
      <c r="DZ30" s="1933"/>
      <c r="EA30" s="22"/>
      <c r="EB30" s="31"/>
      <c r="EC30" s="76"/>
      <c r="ED30" s="78">
        <f t="shared" si="24"/>
        <v>0</v>
      </c>
      <c r="EF30" s="404"/>
      <c r="EG30" s="1933"/>
      <c r="EH30" s="22"/>
      <c r="EI30" s="31"/>
      <c r="EJ30" s="76"/>
      <c r="EK30" s="78">
        <f t="shared" si="25"/>
        <v>10936</v>
      </c>
      <c r="EM30" s="1933"/>
      <c r="EN30" s="1933"/>
      <c r="EO30" s="22"/>
      <c r="EP30" s="31"/>
      <c r="EQ30" s="76"/>
      <c r="ER30" s="78">
        <f t="shared" si="26"/>
        <v>0</v>
      </c>
      <c r="ET30" s="321"/>
      <c r="EU30" s="1933"/>
      <c r="EV30" s="22"/>
      <c r="EW30" s="31"/>
      <c r="EX30" s="76"/>
      <c r="EY30" s="78">
        <f t="shared" si="27"/>
        <v>0</v>
      </c>
      <c r="FA30" s="321"/>
      <c r="FB30" s="1933"/>
      <c r="FC30" s="22"/>
      <c r="FD30" s="31"/>
      <c r="FE30" s="76"/>
      <c r="FF30" s="78">
        <f t="shared" si="28"/>
        <v>0</v>
      </c>
      <c r="FH30" s="31"/>
      <c r="FI30" s="1933"/>
      <c r="FJ30" s="22"/>
      <c r="FK30" s="31"/>
      <c r="FL30" s="76"/>
      <c r="FM30" s="78">
        <f t="shared" si="29"/>
        <v>0</v>
      </c>
      <c r="FO30" s="31"/>
      <c r="FP30" s="1933"/>
      <c r="FQ30" s="22"/>
      <c r="FR30" s="31"/>
      <c r="FS30" s="76"/>
      <c r="FT30" s="78">
        <f t="shared" si="30"/>
        <v>0</v>
      </c>
      <c r="FV30" s="404">
        <v>39723</v>
      </c>
      <c r="FW30" s="1933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3"/>
      <c r="GE30" s="22"/>
      <c r="GF30" s="31"/>
      <c r="GG30" s="76"/>
      <c r="GH30" s="78">
        <f t="shared" si="32"/>
        <v>0</v>
      </c>
      <c r="GJ30" s="1933"/>
      <c r="GK30" s="1933"/>
      <c r="GL30" s="22"/>
      <c r="GM30" s="31"/>
      <c r="GN30" s="76"/>
      <c r="GO30" s="78">
        <f t="shared" si="33"/>
        <v>0</v>
      </c>
      <c r="GQ30" s="1933"/>
      <c r="GR30" s="1933"/>
      <c r="GS30" s="22"/>
      <c r="GT30" s="31"/>
      <c r="GU30" s="76"/>
      <c r="GV30" s="78">
        <f t="shared" si="34"/>
        <v>0</v>
      </c>
      <c r="GX30" s="31"/>
      <c r="GY30" s="1933"/>
      <c r="GZ30" s="22"/>
      <c r="HA30" s="31"/>
      <c r="HB30" s="76"/>
      <c r="HC30" s="78">
        <f t="shared" si="35"/>
        <v>0</v>
      </c>
      <c r="HE30" s="1933"/>
      <c r="HF30" s="1933"/>
      <c r="HG30" s="22"/>
      <c r="HH30" s="31"/>
      <c r="HI30" s="76"/>
      <c r="HJ30" s="78">
        <f t="shared" si="36"/>
        <v>0</v>
      </c>
      <c r="HL30" s="31"/>
      <c r="HM30" s="1933"/>
      <c r="HN30" s="22"/>
      <c r="HO30" s="31"/>
      <c r="HP30" s="76"/>
      <c r="HQ30" s="78">
        <f t="shared" si="37"/>
        <v>0</v>
      </c>
      <c r="HS30" s="31"/>
      <c r="HT30" s="1933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5"/>
      <c r="II30" s="139"/>
      <c r="IJ30" s="49"/>
      <c r="IK30" s="139"/>
      <c r="IL30" s="78">
        <f t="shared" si="40"/>
        <v>0</v>
      </c>
      <c r="IN30" s="1933"/>
      <c r="IO30" s="1933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3"/>
      <c r="JD30" s="22"/>
      <c r="JE30" s="31"/>
      <c r="JF30" s="76"/>
      <c r="JG30" s="78">
        <f t="shared" si="43"/>
        <v>0</v>
      </c>
      <c r="JI30" s="31"/>
      <c r="JJ30" s="1933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31"/>
      <c r="JY30" s="104"/>
      <c r="JZ30" s="533"/>
      <c r="KA30" s="139"/>
      <c r="KB30" s="131">
        <f t="shared" si="45"/>
        <v>0</v>
      </c>
      <c r="KD30" s="49"/>
      <c r="KE30" s="1931"/>
      <c r="KF30" s="104"/>
      <c r="KG30" s="533"/>
      <c r="KH30" s="139"/>
      <c r="KI30" s="131">
        <f t="shared" si="46"/>
        <v>0</v>
      </c>
      <c r="KJ30" s="243"/>
      <c r="KK30" s="49"/>
      <c r="KL30" s="1931"/>
      <c r="KM30" s="104"/>
      <c r="KN30" s="533"/>
      <c r="KO30" s="139"/>
      <c r="KP30" s="131">
        <f t="shared" si="47"/>
        <v>0</v>
      </c>
      <c r="KQ30" s="243"/>
      <c r="KR30" s="404"/>
      <c r="KS30" s="1931"/>
      <c r="KT30" s="104"/>
      <c r="KU30" s="31"/>
      <c r="KV30" s="699"/>
      <c r="KW30" s="131">
        <f t="shared" si="48"/>
        <v>0</v>
      </c>
      <c r="KY30" s="786"/>
      <c r="KZ30" s="1931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5"/>
      <c r="LO30" s="139"/>
      <c r="LP30" s="31"/>
      <c r="LQ30" s="76"/>
      <c r="LR30" s="131">
        <f t="shared" si="0"/>
        <v>0</v>
      </c>
      <c r="LT30" s="424"/>
      <c r="LU30" s="1931"/>
      <c r="LV30" s="104"/>
      <c r="LW30" s="49"/>
      <c r="LX30" s="139"/>
      <c r="LY30" s="78">
        <f t="shared" si="51"/>
        <v>0</v>
      </c>
      <c r="MA30" s="424"/>
      <c r="MB30" s="1931"/>
      <c r="MC30" s="104"/>
      <c r="MD30" s="49"/>
      <c r="ME30" s="139"/>
      <c r="MF30" s="131">
        <f t="shared" si="52"/>
        <v>0</v>
      </c>
      <c r="MH30" s="404"/>
      <c r="MI30" s="1933"/>
      <c r="MJ30" s="22"/>
      <c r="MK30" s="31"/>
      <c r="ML30" s="76"/>
      <c r="MM30" s="131">
        <f t="shared" si="53"/>
        <v>0</v>
      </c>
      <c r="MO30" s="1933"/>
      <c r="MP30" s="1933"/>
      <c r="MQ30" s="22"/>
      <c r="MR30" s="31"/>
      <c r="MS30" s="76"/>
      <c r="MT30" s="131">
        <f t="shared" si="54"/>
        <v>0</v>
      </c>
      <c r="MV30" s="31"/>
      <c r="MW30" s="1933"/>
      <c r="MX30" s="104"/>
      <c r="MY30" s="1363"/>
      <c r="MZ30" s="76"/>
      <c r="NA30" s="131">
        <f t="shared" si="198"/>
        <v>20586.5</v>
      </c>
      <c r="NC30" s="31"/>
      <c r="ND30" s="1933"/>
      <c r="NE30" s="104"/>
      <c r="NF30" s="1363"/>
      <c r="NG30" s="76"/>
      <c r="NH30" s="131">
        <f t="shared" si="55"/>
        <v>0</v>
      </c>
      <c r="NJ30" s="31"/>
      <c r="NK30" s="1934"/>
      <c r="NL30" s="787"/>
      <c r="NM30" s="31"/>
      <c r="NN30" s="76"/>
      <c r="NO30" s="131">
        <f>NO29+NL30-NN30</f>
        <v>0</v>
      </c>
      <c r="NQ30" s="404"/>
      <c r="NR30" s="1932"/>
      <c r="NS30" s="139"/>
      <c r="NT30" s="404"/>
      <c r="NU30" s="76"/>
      <c r="NV30" s="131">
        <f t="shared" si="57"/>
        <v>0</v>
      </c>
      <c r="NX30" s="1933"/>
      <c r="NY30" s="1933"/>
      <c r="NZ30" s="22"/>
      <c r="OA30" s="31"/>
      <c r="OB30" s="76"/>
      <c r="OC30" s="78">
        <f t="shared" si="58"/>
        <v>0</v>
      </c>
      <c r="OE30" s="1933"/>
      <c r="OF30" s="1933"/>
      <c r="OG30" s="22"/>
      <c r="OH30" s="31"/>
      <c r="OI30" s="76"/>
      <c r="OJ30" s="78">
        <f t="shared" si="59"/>
        <v>0</v>
      </c>
      <c r="OL30" s="1933"/>
      <c r="OM30" s="1933"/>
      <c r="ON30" s="22"/>
      <c r="OO30" s="31"/>
      <c r="OP30" s="76"/>
      <c r="OQ30" s="78">
        <f t="shared" si="60"/>
        <v>0</v>
      </c>
      <c r="OS30" s="1933"/>
      <c r="OT30" s="1933"/>
      <c r="OU30" s="22"/>
      <c r="OV30" s="31"/>
      <c r="OW30" s="76"/>
      <c r="OX30" s="78">
        <f t="shared" si="61"/>
        <v>0</v>
      </c>
      <c r="OZ30" s="1933"/>
      <c r="PA30" s="1933"/>
      <c r="PB30" s="22"/>
      <c r="PC30" s="31"/>
      <c r="PD30" s="76"/>
      <c r="PE30" s="78">
        <f t="shared" si="62"/>
        <v>0</v>
      </c>
      <c r="PG30" s="1933"/>
      <c r="PH30" s="1933"/>
      <c r="PI30" s="22"/>
      <c r="PJ30" s="31"/>
      <c r="PK30" s="76"/>
      <c r="PL30" s="78">
        <f t="shared" si="63"/>
        <v>0</v>
      </c>
      <c r="PN30" s="31"/>
      <c r="PO30" s="1933"/>
      <c r="PP30" s="22"/>
      <c r="PQ30" s="31"/>
      <c r="PR30" s="76"/>
      <c r="PS30" s="78">
        <f t="shared" si="64"/>
        <v>0</v>
      </c>
      <c r="PU30" s="1933"/>
      <c r="PV30" s="1933"/>
      <c r="PW30" s="22"/>
      <c r="PX30" s="31"/>
      <c r="PY30" s="76"/>
      <c r="PZ30" s="78">
        <f t="shared" si="65"/>
        <v>32916</v>
      </c>
      <c r="QB30" s="1933"/>
      <c r="QC30" s="1933"/>
      <c r="QD30" s="22"/>
      <c r="QE30" s="31"/>
      <c r="QF30" s="76"/>
      <c r="QG30" s="78">
        <f t="shared" si="66"/>
        <v>0</v>
      </c>
      <c r="QI30" s="404"/>
      <c r="QJ30" s="1933"/>
      <c r="QK30" s="22"/>
      <c r="QL30" s="31"/>
      <c r="QM30" s="76"/>
      <c r="QN30" s="78">
        <f t="shared" si="67"/>
        <v>0</v>
      </c>
      <c r="QP30" s="320"/>
      <c r="QQ30" s="1931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2"/>
      <c r="QY30" s="699"/>
      <c r="QZ30" s="49"/>
      <c r="RA30" s="139"/>
      <c r="RB30" s="131">
        <f t="shared" si="69"/>
        <v>0</v>
      </c>
      <c r="RD30" s="1931"/>
      <c r="RE30" s="668"/>
      <c r="RF30" s="260"/>
      <c r="RG30" s="257"/>
      <c r="RH30" s="66"/>
      <c r="RI30" s="78">
        <f t="shared" si="70"/>
        <v>0</v>
      </c>
      <c r="RK30" s="1931"/>
      <c r="RL30" s="668"/>
      <c r="RM30" s="260"/>
      <c r="RN30" s="257"/>
      <c r="RO30" s="66"/>
      <c r="RP30" s="78">
        <f t="shared" si="71"/>
        <v>0</v>
      </c>
      <c r="RR30" s="1931"/>
      <c r="RS30" s="1932"/>
      <c r="RT30" s="260"/>
      <c r="RU30" s="257"/>
      <c r="RV30" s="66"/>
      <c r="RW30" s="78">
        <f t="shared" si="72"/>
        <v>11123</v>
      </c>
      <c r="RY30" s="1933"/>
      <c r="RZ30" s="1933"/>
      <c r="SA30" s="22"/>
      <c r="SB30" s="31"/>
      <c r="SC30" s="76"/>
      <c r="SD30" s="78">
        <f t="shared" si="195"/>
        <v>23250</v>
      </c>
      <c r="SF30" s="1933"/>
      <c r="SG30" s="1933"/>
      <c r="SH30" s="22"/>
      <c r="SI30" s="31"/>
      <c r="SJ30" s="76"/>
      <c r="SK30" s="78">
        <f t="shared" si="196"/>
        <v>0</v>
      </c>
      <c r="SM30" s="1933"/>
      <c r="SN30" s="1933"/>
      <c r="SO30" s="22"/>
      <c r="SP30" s="31"/>
      <c r="SQ30" s="76"/>
      <c r="SR30" s="78">
        <f t="shared" si="73"/>
        <v>0</v>
      </c>
      <c r="ST30" s="1933"/>
      <c r="SU30" s="1933"/>
      <c r="SV30" s="22"/>
      <c r="SW30" s="31"/>
      <c r="SX30" s="76"/>
      <c r="SY30" s="78">
        <f t="shared" si="74"/>
        <v>0</v>
      </c>
      <c r="TA30" s="404"/>
      <c r="TB30" s="1933"/>
      <c r="TC30" s="22"/>
      <c r="TD30" s="31"/>
      <c r="TE30" s="76"/>
      <c r="TF30" s="78">
        <f t="shared" si="75"/>
        <v>0</v>
      </c>
      <c r="TH30" s="1933"/>
      <c r="TI30" s="1933"/>
      <c r="TJ30" s="22"/>
      <c r="TK30" s="31"/>
      <c r="TL30" s="76"/>
      <c r="TM30" s="78">
        <f t="shared" si="201"/>
        <v>20668.5</v>
      </c>
      <c r="TO30" s="1933"/>
      <c r="TP30" s="1933"/>
      <c r="TQ30" s="777"/>
      <c r="TR30" s="31"/>
      <c r="TS30" s="76"/>
      <c r="TT30" s="78">
        <f t="shared" si="202"/>
        <v>0</v>
      </c>
      <c r="TV30" s="404"/>
      <c r="TW30" s="1933"/>
      <c r="TX30" s="22"/>
      <c r="TY30" s="31"/>
      <c r="TZ30" s="76"/>
      <c r="UA30" s="78">
        <f t="shared" si="203"/>
        <v>0</v>
      </c>
      <c r="UC30" s="404"/>
      <c r="UD30" s="1933"/>
      <c r="UE30" s="22"/>
      <c r="UF30" s="31"/>
      <c r="UG30" s="76"/>
      <c r="UH30" s="78">
        <f t="shared" si="79"/>
        <v>0</v>
      </c>
      <c r="UJ30" s="404"/>
      <c r="UK30" s="1933"/>
      <c r="UL30" s="22"/>
      <c r="UM30" s="31"/>
      <c r="UN30" s="76"/>
      <c r="UO30" s="78">
        <f t="shared" si="80"/>
        <v>0</v>
      </c>
      <c r="UQ30" s="404"/>
      <c r="UR30" s="1933"/>
      <c r="US30" s="22"/>
      <c r="UT30" s="31"/>
      <c r="UU30" s="76"/>
      <c r="UV30" s="78">
        <f t="shared" si="81"/>
        <v>0</v>
      </c>
      <c r="UX30" s="404"/>
      <c r="UY30" s="1933"/>
      <c r="UZ30" s="22"/>
      <c r="VA30" s="31"/>
      <c r="VB30" s="76"/>
      <c r="VC30" s="78">
        <f t="shared" si="82"/>
        <v>201</v>
      </c>
      <c r="VE30" s="1933"/>
      <c r="VF30" s="1933"/>
      <c r="VG30" s="22"/>
      <c r="VH30" s="31"/>
      <c r="VI30" s="76"/>
      <c r="VJ30" s="78">
        <f t="shared" si="83"/>
        <v>47775</v>
      </c>
      <c r="VL30" s="1933"/>
      <c r="VM30" s="1933"/>
      <c r="VN30" s="22"/>
      <c r="VO30" s="31"/>
      <c r="VP30" s="76"/>
      <c r="VQ30" s="78">
        <f t="shared" si="84"/>
        <v>0</v>
      </c>
      <c r="VS30" s="1933"/>
      <c r="VT30" s="1933"/>
      <c r="VU30" s="22"/>
      <c r="VV30" s="31"/>
      <c r="VW30" s="76"/>
      <c r="VX30" s="78">
        <f t="shared" si="85"/>
        <v>0</v>
      </c>
      <c r="VZ30" s="404"/>
      <c r="WA30" s="1933"/>
      <c r="WB30" s="22"/>
      <c r="WC30" s="31"/>
      <c r="WD30" s="76"/>
      <c r="WE30" s="78">
        <f t="shared" si="86"/>
        <v>274.5</v>
      </c>
      <c r="WG30" s="1933"/>
      <c r="WH30" s="1933"/>
      <c r="WI30" s="22"/>
      <c r="WJ30" s="31"/>
      <c r="WK30" s="76"/>
      <c r="WL30" s="78">
        <f t="shared" si="87"/>
        <v>0</v>
      </c>
      <c r="WN30" s="31"/>
      <c r="WO30" s="1933"/>
      <c r="WP30" s="22"/>
      <c r="WQ30" s="31"/>
      <c r="WR30" s="76"/>
      <c r="WS30" s="78">
        <f t="shared" si="88"/>
        <v>0</v>
      </c>
      <c r="WU30" s="1933"/>
      <c r="WV30" s="1933"/>
      <c r="WW30" s="22"/>
      <c r="WX30" s="31"/>
      <c r="WY30" s="76"/>
      <c r="WZ30" s="78">
        <f t="shared" si="89"/>
        <v>0</v>
      </c>
      <c r="XB30" s="1931"/>
      <c r="XC30" s="1931"/>
      <c r="XD30" s="104"/>
      <c r="XE30" s="49"/>
      <c r="XF30" s="139"/>
      <c r="XG30" s="131">
        <f t="shared" si="90"/>
        <v>0</v>
      </c>
      <c r="XH30" s="243"/>
      <c r="XI30" s="1933"/>
      <c r="XJ30" s="1933"/>
      <c r="XK30" s="22"/>
      <c r="XL30" s="31"/>
      <c r="XM30" s="76"/>
      <c r="XN30" s="78">
        <f t="shared" si="91"/>
        <v>0</v>
      </c>
      <c r="XP30" s="404"/>
      <c r="XQ30" s="1933"/>
      <c r="XR30" s="22"/>
      <c r="XS30" s="31"/>
      <c r="XT30" s="76"/>
      <c r="XU30" s="78">
        <f t="shared" si="92"/>
        <v>0</v>
      </c>
      <c r="XW30" s="1933"/>
      <c r="XX30" s="1933"/>
      <c r="XY30" s="22"/>
      <c r="XZ30" s="31"/>
      <c r="YA30" s="76"/>
      <c r="YB30" s="78">
        <f t="shared" si="93"/>
        <v>0</v>
      </c>
      <c r="YD30" s="1933"/>
      <c r="YE30" s="1933"/>
      <c r="YF30" s="22"/>
      <c r="YG30" s="31"/>
      <c r="YH30" s="76"/>
      <c r="YI30" s="78">
        <f t="shared" si="94"/>
        <v>0</v>
      </c>
      <c r="YK30" s="31"/>
      <c r="YL30" s="1933"/>
      <c r="YM30" s="22"/>
      <c r="YN30" s="31"/>
      <c r="YO30" s="76"/>
      <c r="YP30" s="78">
        <f t="shared" si="95"/>
        <v>0</v>
      </c>
      <c r="YR30" s="31"/>
      <c r="YS30" s="1933"/>
      <c r="YT30" s="22"/>
      <c r="YU30" s="31"/>
      <c r="YV30" s="76"/>
      <c r="YW30" s="78">
        <f t="shared" si="96"/>
        <v>0</v>
      </c>
      <c r="YY30" s="31"/>
      <c r="YZ30" s="1933"/>
      <c r="ZA30" s="22"/>
      <c r="ZB30" s="31"/>
      <c r="ZC30" s="76"/>
      <c r="ZD30" s="78">
        <f t="shared" si="97"/>
        <v>0</v>
      </c>
      <c r="ZF30" s="49"/>
      <c r="ZG30" s="1931"/>
      <c r="ZH30" s="104"/>
      <c r="ZI30" s="49"/>
      <c r="ZJ30" s="139"/>
      <c r="ZK30" s="78">
        <f t="shared" si="98"/>
        <v>0</v>
      </c>
      <c r="ZM30" s="1933"/>
      <c r="ZN30" s="1933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3"/>
      <c r="AAP30" s="1933"/>
      <c r="AAQ30" s="22"/>
      <c r="AAR30" s="31"/>
      <c r="AAS30" s="76"/>
      <c r="AAT30" s="78">
        <f t="shared" si="103"/>
        <v>0</v>
      </c>
      <c r="AAV30" s="404"/>
      <c r="AAW30" s="1933"/>
      <c r="AAX30" s="22"/>
      <c r="AAY30" s="31"/>
      <c r="AAZ30" s="76"/>
      <c r="ABA30" s="78">
        <f t="shared" si="104"/>
        <v>0</v>
      </c>
      <c r="ABC30" s="404"/>
      <c r="ABD30" s="1933"/>
      <c r="ABE30" s="22"/>
      <c r="ABF30" s="321"/>
      <c r="ABG30" s="76"/>
      <c r="ABH30" s="78">
        <f t="shared" si="105"/>
        <v>0</v>
      </c>
      <c r="ABJ30" s="31"/>
      <c r="ABK30" s="1933"/>
      <c r="ABL30" s="22"/>
      <c r="ABM30" s="31"/>
      <c r="ABN30" s="76"/>
      <c r="ABO30" s="78">
        <f t="shared" si="106"/>
        <v>0</v>
      </c>
      <c r="ABQ30" s="1933"/>
      <c r="ABR30" s="1933"/>
      <c r="ABS30" s="22"/>
      <c r="ABT30" s="31"/>
      <c r="ABU30" s="76"/>
      <c r="ABV30" s="78">
        <f t="shared" si="107"/>
        <v>0</v>
      </c>
      <c r="ABX30" s="1933"/>
      <c r="ABY30" s="1933"/>
      <c r="ABZ30" s="22"/>
      <c r="ACA30" s="31"/>
      <c r="ACB30" s="76"/>
      <c r="ACC30" s="78">
        <f t="shared" si="108"/>
        <v>0</v>
      </c>
      <c r="ACE30" s="321"/>
      <c r="ACF30" s="1933"/>
      <c r="ACG30" s="22"/>
      <c r="ACH30" s="404"/>
      <c r="ACI30" s="76"/>
      <c r="ACJ30" s="78">
        <f t="shared" si="109"/>
        <v>0</v>
      </c>
      <c r="ACL30" s="321"/>
      <c r="ACM30" s="1933"/>
      <c r="ACN30" s="22"/>
      <c r="ACO30" s="321"/>
      <c r="ACP30" s="76"/>
      <c r="ACQ30" s="78">
        <f t="shared" si="110"/>
        <v>0</v>
      </c>
      <c r="ACS30" s="31"/>
      <c r="ACT30" s="1933"/>
      <c r="ACU30" s="22"/>
      <c r="ACV30" s="31"/>
      <c r="ACW30" s="76"/>
      <c r="ACX30" s="78">
        <f t="shared" si="1"/>
        <v>0</v>
      </c>
      <c r="ACZ30" s="404"/>
      <c r="ADA30" s="1933"/>
      <c r="ADB30" s="22"/>
      <c r="ADC30" s="404"/>
      <c r="ADD30" s="76"/>
      <c r="ADE30" s="78">
        <f t="shared" si="111"/>
        <v>0</v>
      </c>
      <c r="ADG30" s="404"/>
      <c r="ADH30" s="1933"/>
      <c r="ADI30" s="22"/>
      <c r="ADJ30" s="321"/>
      <c r="ADK30" s="76"/>
      <c r="ADL30" s="78">
        <f t="shared" si="112"/>
        <v>0</v>
      </c>
      <c r="ADN30" s="1933"/>
      <c r="ADO30" s="1933"/>
      <c r="ADP30" s="22"/>
      <c r="ADQ30" s="31"/>
      <c r="ADR30" s="76"/>
      <c r="ADS30" s="78">
        <f t="shared" si="113"/>
        <v>0</v>
      </c>
      <c r="ADU30" s="321"/>
      <c r="ADV30" s="1933"/>
      <c r="ADW30" s="22"/>
      <c r="ADX30" s="404"/>
      <c r="ADY30" s="76"/>
      <c r="ADZ30" s="78">
        <f t="shared" si="114"/>
        <v>0</v>
      </c>
      <c r="AEB30" s="404"/>
      <c r="AEC30" s="1934"/>
      <c r="AED30" s="787"/>
      <c r="AEE30" s="31"/>
      <c r="AEF30" s="1353"/>
      <c r="AEG30" s="131">
        <f t="shared" si="115"/>
        <v>0</v>
      </c>
      <c r="AEI30" s="404"/>
      <c r="AEJ30" s="1934"/>
      <c r="AEK30" s="787"/>
      <c r="AEL30" s="31"/>
      <c r="AEM30" s="1353"/>
      <c r="AEN30" s="131">
        <f t="shared" si="116"/>
        <v>3380</v>
      </c>
      <c r="AEP30" s="404"/>
      <c r="AEQ30" s="1934"/>
      <c r="AER30" s="787"/>
      <c r="AES30" s="404"/>
      <c r="AET30" s="1353"/>
      <c r="AEU30" s="131">
        <f t="shared" si="117"/>
        <v>0</v>
      </c>
      <c r="AEW30" s="1933"/>
      <c r="AEX30" s="1933"/>
      <c r="AEY30" s="22"/>
      <c r="AEZ30" s="31"/>
      <c r="AFA30" s="76"/>
      <c r="AFB30" s="78">
        <f t="shared" si="118"/>
        <v>0</v>
      </c>
      <c r="AFD30" s="1933"/>
      <c r="AFE30" s="1933"/>
      <c r="AFF30" s="22"/>
      <c r="AFG30" s="31"/>
      <c r="AFH30" s="76"/>
      <c r="AFI30" s="78">
        <f t="shared" si="119"/>
        <v>6523</v>
      </c>
      <c r="AFK30" s="404"/>
      <c r="AFL30" s="1933"/>
      <c r="AFM30" s="22"/>
      <c r="AFN30" s="31"/>
      <c r="AFO30" s="76"/>
      <c r="AFP30" s="78">
        <f t="shared" si="120"/>
        <v>0</v>
      </c>
      <c r="AFR30" s="404"/>
      <c r="AFS30" s="1933"/>
      <c r="AFT30" s="22"/>
      <c r="AFU30" s="31"/>
      <c r="AFV30" s="76"/>
      <c r="AFW30" s="78">
        <f t="shared" si="121"/>
        <v>0</v>
      </c>
      <c r="AFY30" s="31"/>
      <c r="AFZ30" s="1933"/>
      <c r="AGA30" s="22"/>
      <c r="AGB30" s="31"/>
      <c r="AGC30" s="76"/>
      <c r="AGD30" s="78">
        <f t="shared" si="122"/>
        <v>0</v>
      </c>
      <c r="AGF30" s="1933"/>
      <c r="AGG30" s="1933"/>
      <c r="AGH30" s="22"/>
      <c r="AGI30" s="31"/>
      <c r="AGJ30" s="76"/>
      <c r="AGK30" s="78">
        <f t="shared" si="123"/>
        <v>0</v>
      </c>
      <c r="AGM30" s="1933"/>
      <c r="AGN30" s="1933"/>
      <c r="AGO30" s="22"/>
      <c r="AGP30" s="31"/>
      <c r="AGQ30" s="76"/>
      <c r="AGR30" s="78">
        <f t="shared" si="124"/>
        <v>0</v>
      </c>
      <c r="AGT30" s="1933"/>
      <c r="AGU30" s="1933"/>
      <c r="AGV30" s="22"/>
      <c r="AGW30" s="31"/>
      <c r="AGX30" s="76"/>
      <c r="AGY30" s="78">
        <f t="shared" si="125"/>
        <v>0</v>
      </c>
      <c r="AHA30" s="31"/>
      <c r="AHB30" s="1933"/>
      <c r="AHC30" s="22"/>
      <c r="AHD30" s="31"/>
      <c r="AHE30" s="76"/>
      <c r="AHF30" s="78">
        <f t="shared" si="126"/>
        <v>0</v>
      </c>
      <c r="AHH30" s="1933"/>
      <c r="AHI30" s="1933"/>
      <c r="AHJ30" s="22"/>
      <c r="AHK30" s="31"/>
      <c r="AHL30" s="76"/>
      <c r="AHM30" s="78">
        <f t="shared" si="127"/>
        <v>37741</v>
      </c>
      <c r="AHO30" s="1933"/>
      <c r="AHP30" s="1933"/>
      <c r="AHQ30" s="22"/>
      <c r="AHR30" s="31"/>
      <c r="AHS30" s="76"/>
      <c r="AHT30" s="78">
        <f t="shared" si="128"/>
        <v>0</v>
      </c>
      <c r="AHV30" s="1933"/>
      <c r="AHW30" s="1933"/>
      <c r="AHX30" s="22"/>
      <c r="AHY30" s="31"/>
      <c r="AHZ30" s="76"/>
      <c r="AIA30" s="78">
        <f t="shared" si="129"/>
        <v>0</v>
      </c>
      <c r="AIC30" s="424"/>
      <c r="AID30" s="1931"/>
      <c r="AIE30" s="104"/>
      <c r="AIF30" s="49"/>
      <c r="AIG30" s="139"/>
      <c r="AIH30" s="78">
        <f t="shared" si="130"/>
        <v>0</v>
      </c>
      <c r="AIJ30" s="321"/>
      <c r="AIK30" s="1933"/>
      <c r="AIL30" s="22"/>
      <c r="AIM30" s="49"/>
      <c r="AIN30" s="76"/>
      <c r="AIO30" s="78">
        <f t="shared" si="131"/>
        <v>0</v>
      </c>
      <c r="AIQ30" s="404"/>
      <c r="AIR30" s="1933"/>
      <c r="AIS30" s="22"/>
      <c r="AIT30" s="31"/>
      <c r="AIU30" s="76"/>
      <c r="AIV30" s="78">
        <f t="shared" si="132"/>
        <v>0</v>
      </c>
      <c r="AIX30" s="1933"/>
      <c r="AIY30" s="1933"/>
      <c r="AIZ30" s="22"/>
      <c r="AJA30" s="31"/>
      <c r="AJB30" s="76"/>
      <c r="AJC30" s="78">
        <f t="shared" si="133"/>
        <v>0</v>
      </c>
      <c r="AJE30" s="49"/>
      <c r="AJF30" s="1931"/>
      <c r="AJG30" s="104"/>
      <c r="AJH30" s="49"/>
      <c r="AJI30" s="139"/>
      <c r="AJJ30" s="131">
        <f t="shared" si="134"/>
        <v>0</v>
      </c>
      <c r="AJL30" s="31"/>
      <c r="AJM30" s="1933"/>
      <c r="AJN30" s="22"/>
      <c r="AJO30" s="31"/>
      <c r="AJP30" s="76"/>
      <c r="AJQ30" s="78">
        <f t="shared" si="135"/>
        <v>0</v>
      </c>
      <c r="AJS30" s="49"/>
      <c r="AJT30" s="1931"/>
      <c r="AJU30" s="104"/>
      <c r="AJV30" s="49"/>
      <c r="AJW30" s="139"/>
      <c r="AJX30" s="131">
        <f t="shared" si="136"/>
        <v>0</v>
      </c>
      <c r="AJY30" s="243"/>
      <c r="AJZ30" s="1933"/>
      <c r="AKA30" s="1933"/>
      <c r="AKB30" s="22"/>
      <c r="AKC30" s="31"/>
      <c r="AKD30" s="76"/>
      <c r="AKE30" s="78">
        <f t="shared" si="137"/>
        <v>0</v>
      </c>
      <c r="AKG30" s="31"/>
      <c r="AKH30" s="1933"/>
      <c r="AKI30" s="22"/>
      <c r="AKJ30" s="31"/>
      <c r="AKK30" s="76"/>
      <c r="AKL30" s="78">
        <f t="shared" si="138"/>
        <v>0</v>
      </c>
      <c r="AKN30" s="31"/>
      <c r="AKO30" s="1933"/>
      <c r="AKP30" s="777"/>
      <c r="AKQ30" s="31"/>
      <c r="AKR30" s="76"/>
      <c r="AKS30" s="78">
        <f t="shared" si="139"/>
        <v>0</v>
      </c>
      <c r="AKU30" s="49"/>
      <c r="AKV30" s="1931"/>
      <c r="AKW30" s="104"/>
      <c r="AKX30" s="49"/>
      <c r="AKY30" s="139"/>
      <c r="AKZ30" s="78">
        <f t="shared" si="2"/>
        <v>0</v>
      </c>
      <c r="ALB30" s="1933"/>
      <c r="ALC30" s="1933"/>
      <c r="ALD30" s="22"/>
      <c r="ALE30" s="31"/>
      <c r="ALF30" s="76"/>
      <c r="ALG30" s="78">
        <f t="shared" si="140"/>
        <v>0</v>
      </c>
      <c r="ALI30" s="1933"/>
      <c r="ALJ30" s="1933"/>
      <c r="ALK30" s="22"/>
      <c r="ALL30" s="31"/>
      <c r="ALM30" s="76"/>
      <c r="ALN30" s="78">
        <f t="shared" si="141"/>
        <v>0</v>
      </c>
      <c r="ALP30" s="1933"/>
      <c r="ALQ30" s="1933"/>
      <c r="ALR30" s="22"/>
      <c r="ALS30" s="31"/>
      <c r="ALT30" s="76"/>
      <c r="ALU30" s="78">
        <f t="shared" si="142"/>
        <v>0</v>
      </c>
      <c r="ALW30" s="1933"/>
      <c r="ALX30" s="1933"/>
      <c r="ALY30" s="22"/>
      <c r="ALZ30" s="31"/>
      <c r="AMA30" s="76"/>
      <c r="AMB30" s="78">
        <f t="shared" si="143"/>
        <v>0</v>
      </c>
      <c r="AMD30" s="404"/>
      <c r="AME30" s="1933"/>
      <c r="AMF30" s="22"/>
      <c r="AMG30" s="404"/>
      <c r="AMH30" s="76"/>
      <c r="AMI30" s="78">
        <f t="shared" si="144"/>
        <v>0</v>
      </c>
      <c r="AMK30" s="1933"/>
      <c r="AML30" s="1933"/>
      <c r="AMM30" s="22"/>
      <c r="AMN30" s="31"/>
      <c r="AMO30" s="76"/>
      <c r="AMP30" s="78">
        <f t="shared" si="145"/>
        <v>0</v>
      </c>
      <c r="AMR30" s="31"/>
      <c r="AMS30" s="1933"/>
      <c r="AMT30" s="22"/>
      <c r="AMU30" s="31"/>
      <c r="AMV30" s="76"/>
      <c r="AMW30" s="131">
        <f t="shared" si="3"/>
        <v>0</v>
      </c>
      <c r="AMY30" s="404"/>
      <c r="AMZ30" s="1933"/>
      <c r="ANA30" s="22"/>
      <c r="ANB30" s="321"/>
      <c r="ANC30" s="76"/>
      <c r="AND30" s="78">
        <f t="shared" si="146"/>
        <v>0</v>
      </c>
      <c r="ANF30" s="321"/>
      <c r="ANG30" s="1933"/>
      <c r="ANH30" s="22"/>
      <c r="ANI30" s="404"/>
      <c r="ANJ30" s="76"/>
      <c r="ANK30" s="78">
        <f t="shared" si="147"/>
        <v>0</v>
      </c>
      <c r="ANM30" s="31"/>
      <c r="ANN30" s="1933"/>
      <c r="ANO30" s="22"/>
      <c r="ANP30" s="31"/>
      <c r="ANQ30" s="76"/>
      <c r="ANR30" s="78">
        <f t="shared" si="148"/>
        <v>0</v>
      </c>
      <c r="ANT30" s="1933"/>
      <c r="ANU30" s="1933"/>
      <c r="ANV30" s="22"/>
      <c r="ANW30" s="31"/>
      <c r="ANX30" s="76"/>
      <c r="ANY30" s="78">
        <f t="shared" si="149"/>
        <v>0</v>
      </c>
      <c r="AOA30" s="1933"/>
      <c r="AOB30" s="1933"/>
      <c r="AOC30" s="22"/>
      <c r="AOD30" s="31"/>
      <c r="AOE30" s="76"/>
      <c r="AOF30" s="78">
        <f t="shared" si="150"/>
        <v>0</v>
      </c>
      <c r="AOH30" s="321"/>
      <c r="AOI30" s="1933"/>
      <c r="AOJ30" s="22"/>
      <c r="AOK30" s="404"/>
      <c r="AOL30" s="76"/>
      <c r="AOM30" s="78">
        <f t="shared" si="151"/>
        <v>0</v>
      </c>
      <c r="AOO30" s="1933"/>
      <c r="AOP30" s="1933"/>
      <c r="AOQ30" s="22"/>
      <c r="AOR30" s="321"/>
      <c r="AOS30" s="76"/>
      <c r="AOT30" s="78">
        <f t="shared" si="199"/>
        <v>4592</v>
      </c>
      <c r="AOV30" s="404"/>
      <c r="AOW30" s="1933"/>
      <c r="AOX30" s="22"/>
      <c r="AOY30" s="31"/>
      <c r="AOZ30" s="76"/>
      <c r="APA30" s="78">
        <f t="shared" si="152"/>
        <v>0</v>
      </c>
      <c r="APC30" s="321"/>
      <c r="APD30" s="1933"/>
      <c r="APE30" s="22"/>
      <c r="APF30" s="31"/>
      <c r="APG30" s="76"/>
      <c r="APH30" s="78">
        <f t="shared" si="153"/>
        <v>0</v>
      </c>
      <c r="APJ30" s="321"/>
      <c r="APK30" s="1933"/>
      <c r="APL30" s="22"/>
      <c r="APM30" s="31"/>
      <c r="APN30" s="76"/>
      <c r="APO30" s="78">
        <f t="shared" si="154"/>
        <v>0</v>
      </c>
      <c r="APQ30" s="1933"/>
      <c r="APR30" s="1933"/>
      <c r="APS30" s="22"/>
      <c r="APT30" s="31"/>
      <c r="APU30" s="76"/>
      <c r="APV30" s="78">
        <f t="shared" si="155"/>
        <v>0</v>
      </c>
      <c r="APX30" s="404"/>
      <c r="APY30" s="1933"/>
      <c r="APZ30" s="22"/>
      <c r="AQA30" s="404"/>
      <c r="AQB30" s="76"/>
      <c r="AQC30" s="131">
        <f>AQC29+APZ30-AQB30</f>
        <v>0</v>
      </c>
      <c r="AQE30" s="1933"/>
      <c r="AQG30" s="773"/>
      <c r="AQH30" s="31"/>
      <c r="AQI30" s="76"/>
      <c r="AQJ30" s="131">
        <f t="shared" si="5"/>
        <v>7383.5</v>
      </c>
      <c r="AQL30" s="1933"/>
      <c r="AQN30" s="773"/>
      <c r="AQO30" s="31"/>
      <c r="AQP30" s="76"/>
      <c r="AQQ30" s="131">
        <f t="shared" si="6"/>
        <v>0</v>
      </c>
      <c r="AQS30" s="1933"/>
      <c r="AQU30" s="773"/>
      <c r="AQV30" s="31"/>
      <c r="AQW30" s="76"/>
      <c r="AQX30" s="131">
        <f t="shared" si="156"/>
        <v>4518.5</v>
      </c>
      <c r="AQZ30" s="321"/>
      <c r="ARA30" s="1933"/>
      <c r="ARB30" s="777"/>
      <c r="ARC30" s="321"/>
      <c r="ARD30" s="76"/>
      <c r="ARE30" s="78">
        <f t="shared" si="157"/>
        <v>0</v>
      </c>
      <c r="ARG30" s="1933"/>
      <c r="ARH30" s="1933"/>
      <c r="ARI30" s="22"/>
      <c r="ARJ30" s="31"/>
      <c r="ARK30" s="76"/>
      <c r="ARL30" s="78">
        <f t="shared" si="158"/>
        <v>0</v>
      </c>
      <c r="ARN30" s="404"/>
      <c r="ARO30" s="1933"/>
      <c r="ARP30" s="22"/>
      <c r="ARQ30" s="404"/>
      <c r="ARR30" s="76"/>
      <c r="ARS30" s="78">
        <f t="shared" si="159"/>
        <v>0</v>
      </c>
      <c r="ARU30" s="404"/>
      <c r="ARV30" s="1933"/>
      <c r="ARW30" s="22"/>
      <c r="ARX30" s="321"/>
      <c r="ARY30" s="76"/>
      <c r="ARZ30" s="78">
        <f t="shared" si="7"/>
        <v>0</v>
      </c>
      <c r="ASB30" s="404"/>
      <c r="ASC30" s="1933"/>
      <c r="ASD30" s="22"/>
      <c r="ASE30" s="31"/>
      <c r="ASF30" s="76"/>
      <c r="ASG30" s="78">
        <f t="shared" si="160"/>
        <v>0</v>
      </c>
      <c r="ASI30" s="404"/>
      <c r="ASJ30" s="1933"/>
      <c r="ASK30" s="22"/>
      <c r="ASL30" s="31"/>
      <c r="ASM30" s="76"/>
      <c r="ASN30" s="131">
        <f t="shared" si="161"/>
        <v>0</v>
      </c>
      <c r="ASP30" s="31"/>
      <c r="ASQ30" s="1933"/>
      <c r="ASR30" s="22"/>
      <c r="ASS30" s="31"/>
      <c r="AST30" s="76"/>
      <c r="ASU30" s="131">
        <f t="shared" si="162"/>
        <v>0</v>
      </c>
      <c r="ASW30" s="1933"/>
      <c r="ASX30" s="1933"/>
      <c r="ASY30" s="22"/>
      <c r="ASZ30" s="31"/>
      <c r="ATA30" s="76"/>
      <c r="ATB30" s="131">
        <f t="shared" si="163"/>
        <v>0</v>
      </c>
      <c r="ATD30" s="1933"/>
      <c r="ATE30" s="1933"/>
      <c r="ATF30" s="22"/>
      <c r="ATG30" s="31"/>
      <c r="ATH30" s="76"/>
      <c r="ATI30" s="78">
        <f t="shared" si="164"/>
        <v>0</v>
      </c>
      <c r="ATK30" s="321"/>
      <c r="ATL30" s="1933"/>
      <c r="ATM30" s="22"/>
      <c r="ATN30" s="31"/>
      <c r="ATO30" s="76"/>
      <c r="ATP30" s="78">
        <f t="shared" si="165"/>
        <v>0</v>
      </c>
      <c r="ATR30" s="321"/>
      <c r="ATS30" s="1933"/>
      <c r="ATT30" s="22"/>
      <c r="ATU30" s="31"/>
      <c r="ATV30" s="76"/>
      <c r="ATW30" s="78">
        <f t="shared" si="166"/>
        <v>0</v>
      </c>
      <c r="ATY30" s="321"/>
      <c r="ATZ30" s="1933"/>
      <c r="AUA30" s="22"/>
      <c r="AUB30" s="31"/>
      <c r="AUC30" s="76"/>
      <c r="AUD30" s="78">
        <f t="shared" si="167"/>
        <v>0</v>
      </c>
      <c r="AUF30" s="786"/>
      <c r="AUG30" s="1332"/>
      <c r="AUH30" s="773"/>
      <c r="AUI30" s="61"/>
      <c r="AUJ30" s="67"/>
      <c r="AUK30" s="131">
        <f t="shared" si="168"/>
        <v>0</v>
      </c>
      <c r="AUM30" s="31"/>
      <c r="AUN30" s="1332"/>
      <c r="AUO30" s="76"/>
      <c r="AUP30" s="61"/>
      <c r="AUQ30" s="67"/>
      <c r="AUR30" s="131">
        <f t="shared" si="169"/>
        <v>0</v>
      </c>
      <c r="AUT30" s="31"/>
      <c r="AUU30" s="1934"/>
      <c r="AUV30" s="76"/>
      <c r="AUW30" s="31"/>
      <c r="AUX30" s="76"/>
      <c r="AUY30" s="78">
        <f t="shared" si="170"/>
        <v>0</v>
      </c>
      <c r="AVA30" s="31"/>
      <c r="AVB30" s="1933"/>
      <c r="AVC30" s="22"/>
      <c r="AVD30" s="31"/>
      <c r="AVE30" s="76"/>
      <c r="AVF30" s="78">
        <f t="shared" si="171"/>
        <v>0</v>
      </c>
      <c r="AVH30" s="404"/>
      <c r="AVI30" s="1933"/>
      <c r="AVJ30" s="22"/>
      <c r="AVK30" s="31"/>
      <c r="AVL30" s="76"/>
      <c r="AVM30" s="78">
        <f t="shared" si="172"/>
        <v>2512.5</v>
      </c>
      <c r="AVO30" s="321"/>
      <c r="AVP30" s="809"/>
      <c r="AVR30" s="1933"/>
      <c r="AVT30" s="131">
        <f t="shared" si="173"/>
        <v>0</v>
      </c>
      <c r="AVV30" s="404"/>
      <c r="AVW30" s="1933"/>
      <c r="AVX30" s="1348"/>
      <c r="AVY30" s="31"/>
      <c r="AVZ30" s="1264"/>
      <c r="AWA30" s="78">
        <f t="shared" si="191"/>
        <v>0</v>
      </c>
      <c r="AWC30" s="1933"/>
      <c r="AWD30" s="1933"/>
      <c r="AWE30" s="1348"/>
      <c r="AWF30" s="31"/>
      <c r="AWG30" s="1264"/>
      <c r="AWH30" s="78">
        <f t="shared" si="192"/>
        <v>0</v>
      </c>
      <c r="AWJ30" s="1933"/>
      <c r="AWK30" s="1933"/>
      <c r="AWL30" s="22"/>
      <c r="AWM30" s="31"/>
      <c r="AWN30" s="76"/>
      <c r="AWO30" s="78">
        <f t="shared" si="193"/>
        <v>0</v>
      </c>
      <c r="AWQ30" s="320"/>
      <c r="AWR30" s="1931"/>
      <c r="AWS30" s="104"/>
      <c r="AWT30" s="49"/>
      <c r="AWU30" s="139"/>
      <c r="AWV30" s="131">
        <f t="shared" si="194"/>
        <v>0</v>
      </c>
      <c r="AWW30" s="243"/>
      <c r="AWX30" s="424"/>
      <c r="AWY30" s="1931"/>
      <c r="AWZ30" s="104"/>
      <c r="AXA30" s="49"/>
      <c r="AXB30" s="139"/>
      <c r="AXC30" s="78">
        <f t="shared" si="174"/>
        <v>30000</v>
      </c>
      <c r="AXE30" s="31"/>
      <c r="AXF30" s="1933"/>
      <c r="AXG30" s="22"/>
      <c r="AXH30" s="31"/>
      <c r="AXI30" s="76"/>
      <c r="AXJ30" s="78">
        <f t="shared" si="175"/>
        <v>0</v>
      </c>
      <c r="AXL30" s="31"/>
      <c r="AXM30" s="1933"/>
      <c r="AXN30" s="22"/>
      <c r="AXO30" s="31"/>
      <c r="AXP30" s="76"/>
      <c r="AXQ30" s="78">
        <f t="shared" si="176"/>
        <v>0</v>
      </c>
      <c r="AXS30" s="31"/>
      <c r="AXT30" s="1933"/>
      <c r="AXU30" s="22"/>
      <c r="AXV30" s="31"/>
      <c r="AXW30" s="76"/>
      <c r="AXX30" s="78">
        <f t="shared" si="177"/>
        <v>0</v>
      </c>
      <c r="AXZ30" s="31"/>
      <c r="AYA30" s="1933"/>
      <c r="AYB30" s="22"/>
      <c r="AYC30" s="31"/>
      <c r="AYD30" s="76"/>
      <c r="AYE30" s="78">
        <f t="shared" si="178"/>
        <v>0</v>
      </c>
      <c r="AYG30" s="404"/>
      <c r="AYH30" s="1933"/>
      <c r="AYI30" s="22"/>
      <c r="AYJ30" s="31"/>
      <c r="AYK30" s="76"/>
      <c r="AYL30" s="78">
        <f t="shared" si="179"/>
        <v>0</v>
      </c>
      <c r="AYN30" s="404"/>
      <c r="AYO30" s="1933"/>
      <c r="AYP30" s="22"/>
      <c r="AYQ30" s="31"/>
      <c r="AYR30" s="76"/>
      <c r="AYS30" s="78">
        <f t="shared" si="180"/>
        <v>0</v>
      </c>
      <c r="AYU30" s="404"/>
      <c r="AYV30" s="1933"/>
      <c r="AYW30" s="22"/>
      <c r="AYX30" s="404"/>
      <c r="AYY30" s="76"/>
      <c r="AYZ30" s="78">
        <f t="shared" si="181"/>
        <v>0</v>
      </c>
      <c r="AZB30" s="31"/>
      <c r="AZC30" s="1933"/>
      <c r="AZD30" s="22"/>
      <c r="AZE30" s="31"/>
      <c r="AZF30" s="76"/>
      <c r="AZG30" s="78">
        <f t="shared" si="182"/>
        <v>0</v>
      </c>
      <c r="AZI30" s="424"/>
      <c r="AZJ30" s="1931"/>
      <c r="AZK30" s="104"/>
      <c r="AZL30" s="424"/>
      <c r="AZM30" s="139"/>
      <c r="AZN30" s="78">
        <f t="shared" si="183"/>
        <v>0</v>
      </c>
      <c r="AZP30" s="424"/>
      <c r="AZQ30" s="1931"/>
      <c r="AZR30" s="104"/>
      <c r="AZS30" s="424"/>
      <c r="AZT30" s="139"/>
      <c r="AZU30" s="131">
        <f t="shared" si="184"/>
        <v>0</v>
      </c>
      <c r="AZV30" s="243"/>
      <c r="AZW30" s="1933"/>
      <c r="AZX30" s="1933"/>
      <c r="AZY30" s="22"/>
      <c r="AZZ30" s="31"/>
      <c r="BAA30" s="76"/>
      <c r="BAB30" s="78">
        <f t="shared" si="185"/>
        <v>0</v>
      </c>
      <c r="BAD30" s="1933"/>
      <c r="BAE30" s="1933"/>
      <c r="BAF30" s="22"/>
      <c r="BAG30" s="31"/>
      <c r="BAH30" s="76"/>
      <c r="BAI30" s="78">
        <f t="shared" si="186"/>
        <v>0</v>
      </c>
      <c r="BAK30" s="1933"/>
      <c r="BAL30" s="1933"/>
      <c r="BAM30" s="22"/>
      <c r="BAN30" s="31"/>
      <c r="BAO30" s="76"/>
      <c r="BAP30" s="78">
        <f t="shared" si="187"/>
        <v>0</v>
      </c>
      <c r="BAR30" s="1933"/>
      <c r="BAS30" s="1933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3"/>
      <c r="C31" s="1913">
        <v>100000</v>
      </c>
      <c r="D31" s="31"/>
      <c r="E31" s="139"/>
      <c r="F31" s="131">
        <f t="shared" si="8"/>
        <v>2580100</v>
      </c>
      <c r="H31" s="786"/>
      <c r="I31" s="1933"/>
      <c r="J31" s="349"/>
      <c r="K31" s="31"/>
      <c r="L31" s="139"/>
      <c r="M31" s="131">
        <f t="shared" si="9"/>
        <v>20000</v>
      </c>
      <c r="O31" s="424"/>
      <c r="P31" s="1931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3"/>
      <c r="X31" s="22"/>
      <c r="Y31" s="31"/>
      <c r="Z31" s="76"/>
      <c r="AA31" s="78">
        <f t="shared" si="10"/>
        <v>1000</v>
      </c>
      <c r="AC31" s="1933"/>
      <c r="AD31" s="1933"/>
      <c r="AE31" s="22"/>
      <c r="AF31" s="31"/>
      <c r="AG31" s="76"/>
      <c r="AH31" s="78">
        <f t="shared" si="11"/>
        <v>-100000</v>
      </c>
      <c r="AJ31" s="404"/>
      <c r="AK31" s="1933"/>
      <c r="AL31" s="22"/>
      <c r="AM31" s="31"/>
      <c r="AN31" s="76"/>
      <c r="AO31" s="78">
        <f t="shared" si="12"/>
        <v>90000</v>
      </c>
      <c r="AQ31" s="1933"/>
      <c r="AR31" s="1933"/>
      <c r="AS31" s="22"/>
      <c r="AT31" s="31"/>
      <c r="AU31" s="76"/>
      <c r="AV31" s="78">
        <f t="shared" si="13"/>
        <v>0</v>
      </c>
      <c r="AX31" s="31"/>
      <c r="AY31" s="1933"/>
      <c r="AZ31" s="22"/>
      <c r="BA31" s="31"/>
      <c r="BB31" s="76"/>
      <c r="BC31" s="78">
        <f t="shared" si="14"/>
        <v>0</v>
      </c>
      <c r="BE31" s="1933"/>
      <c r="BF31" s="1933"/>
      <c r="BG31" s="22"/>
      <c r="BH31" s="31"/>
      <c r="BI31" s="76"/>
      <c r="BJ31" s="78">
        <f t="shared" si="15"/>
        <v>0</v>
      </c>
      <c r="BL31" s="49"/>
      <c r="BM31" s="1931"/>
      <c r="BN31" s="104"/>
      <c r="BO31" s="49"/>
      <c r="BP31" s="139"/>
      <c r="BQ31" s="78">
        <f t="shared" si="16"/>
        <v>0</v>
      </c>
      <c r="BS31" s="1933"/>
      <c r="BT31" s="1933"/>
      <c r="BU31" s="22"/>
      <c r="BV31" s="31"/>
      <c r="BW31" s="76"/>
      <c r="BX31" s="78">
        <f t="shared" si="17"/>
        <v>0</v>
      </c>
      <c r="BZ31" s="1933"/>
      <c r="CA31" s="1933"/>
      <c r="CB31" s="1933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31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3"/>
      <c r="DE31" s="22"/>
      <c r="DF31" s="31"/>
      <c r="DG31" s="76"/>
      <c r="DH31" s="78">
        <f t="shared" si="21"/>
        <v>0</v>
      </c>
      <c r="DJ31" s="1933"/>
      <c r="DK31" s="1933"/>
      <c r="DL31" s="1933"/>
      <c r="DM31" s="22"/>
      <c r="DN31" s="31"/>
      <c r="DO31" s="76"/>
      <c r="DP31" s="78">
        <f t="shared" si="22"/>
        <v>0</v>
      </c>
      <c r="DR31" s="404"/>
      <c r="DS31" s="1933"/>
      <c r="DT31" s="22"/>
      <c r="DU31" s="321"/>
      <c r="DV31" s="76"/>
      <c r="DW31" s="78">
        <f t="shared" si="23"/>
        <v>0</v>
      </c>
      <c r="DY31" s="1933"/>
      <c r="DZ31" s="1933"/>
      <c r="EA31" s="22"/>
      <c r="EB31" s="31"/>
      <c r="EC31" s="76"/>
      <c r="ED31" s="78">
        <f t="shared" si="24"/>
        <v>0</v>
      </c>
      <c r="EF31" s="404"/>
      <c r="EG31" s="1933"/>
      <c r="EH31" s="22"/>
      <c r="EI31" s="31"/>
      <c r="EJ31" s="76"/>
      <c r="EK31" s="78">
        <f t="shared" si="25"/>
        <v>10936</v>
      </c>
      <c r="EM31" s="1933"/>
      <c r="EN31" s="1933"/>
      <c r="EO31" s="22"/>
      <c r="EP31" s="31"/>
      <c r="EQ31" s="76"/>
      <c r="ER31" s="78">
        <f t="shared" si="26"/>
        <v>0</v>
      </c>
      <c r="ET31" s="321"/>
      <c r="EU31" s="1933"/>
      <c r="EV31" s="22"/>
      <c r="EW31" s="31"/>
      <c r="EX31" s="76"/>
      <c r="EY31" s="78">
        <f t="shared" si="27"/>
        <v>0</v>
      </c>
      <c r="FA31" s="321"/>
      <c r="FB31" s="1933"/>
      <c r="FC31" s="22"/>
      <c r="FD31" s="31"/>
      <c r="FE31" s="76"/>
      <c r="FF31" s="78">
        <f t="shared" si="28"/>
        <v>0</v>
      </c>
      <c r="FH31" s="1933"/>
      <c r="FI31" s="1933"/>
      <c r="FJ31" s="22"/>
      <c r="FK31" s="31"/>
      <c r="FL31" s="76"/>
      <c r="FM31" s="78">
        <f t="shared" si="29"/>
        <v>0</v>
      </c>
      <c r="FO31" s="1933"/>
      <c r="FP31" s="1933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3"/>
      <c r="GE31" s="22"/>
      <c r="GF31" s="31"/>
      <c r="GG31" s="76"/>
      <c r="GH31" s="78">
        <f t="shared" si="32"/>
        <v>0</v>
      </c>
      <c r="GJ31" s="1933"/>
      <c r="GK31" s="1933"/>
      <c r="GL31" s="22"/>
      <c r="GM31" s="31"/>
      <c r="GN31" s="76"/>
      <c r="GO31" s="78">
        <f t="shared" si="33"/>
        <v>0</v>
      </c>
      <c r="GQ31" s="1933"/>
      <c r="GR31" s="1933"/>
      <c r="GS31" s="22"/>
      <c r="GT31" s="31"/>
      <c r="GU31" s="76"/>
      <c r="GV31" s="78">
        <f t="shared" si="34"/>
        <v>0</v>
      </c>
      <c r="GX31" s="31"/>
      <c r="GY31" s="1933"/>
      <c r="GZ31" s="22"/>
      <c r="HA31" s="31"/>
      <c r="HB31" s="76"/>
      <c r="HC31" s="78">
        <f t="shared" si="35"/>
        <v>0</v>
      </c>
      <c r="HE31" s="1933"/>
      <c r="HF31" s="1933"/>
      <c r="HG31" s="22"/>
      <c r="HH31" s="31"/>
      <c r="HI31" s="76"/>
      <c r="HJ31" s="78">
        <f t="shared" si="36"/>
        <v>0</v>
      </c>
      <c r="HL31" s="31"/>
      <c r="HM31" s="1933"/>
      <c r="HN31" s="22"/>
      <c r="HO31" s="31"/>
      <c r="HP31" s="76"/>
      <c r="HQ31" s="78">
        <f t="shared" si="37"/>
        <v>0</v>
      </c>
      <c r="HS31" s="31"/>
      <c r="HT31" s="1933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3"/>
      <c r="II31" s="104"/>
      <c r="IJ31" s="49"/>
      <c r="IK31" s="139"/>
      <c r="IL31" s="78">
        <f t="shared" si="40"/>
        <v>0</v>
      </c>
      <c r="IN31" s="1933"/>
      <c r="IO31" s="1933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3"/>
      <c r="JC31" s="1933"/>
      <c r="JD31" s="22"/>
      <c r="JE31" s="31"/>
      <c r="JF31" s="76"/>
      <c r="JG31" s="78">
        <f t="shared" si="43"/>
        <v>0</v>
      </c>
      <c r="JI31" s="31"/>
      <c r="JJ31" s="1933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3"/>
      <c r="JY31" s="22"/>
      <c r="JZ31" s="786"/>
      <c r="KA31" s="76"/>
      <c r="KB31" s="131">
        <f t="shared" si="45"/>
        <v>0</v>
      </c>
      <c r="KD31" s="49"/>
      <c r="KE31" s="1931"/>
      <c r="KF31" s="104"/>
      <c r="KG31" s="570"/>
      <c r="KH31" s="139"/>
      <c r="KI31" s="131">
        <f t="shared" si="46"/>
        <v>0</v>
      </c>
      <c r="KJ31" s="243"/>
      <c r="KK31" s="49"/>
      <c r="KL31" s="1931"/>
      <c r="KM31" s="104"/>
      <c r="KN31" s="570"/>
      <c r="KO31" s="139"/>
      <c r="KP31" s="131">
        <f t="shared" si="47"/>
        <v>0</v>
      </c>
      <c r="KQ31" s="243"/>
      <c r="KR31" s="404"/>
      <c r="KS31" s="1933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3"/>
      <c r="LG31" s="1933"/>
      <c r="LH31" s="22"/>
      <c r="LI31" s="31"/>
      <c r="LJ31" s="76"/>
      <c r="LK31" s="131">
        <f t="shared" si="50"/>
        <v>0</v>
      </c>
      <c r="LM31" s="404"/>
      <c r="LN31" s="1325"/>
      <c r="LO31" s="139"/>
      <c r="LP31" s="31"/>
      <c r="LQ31" s="139"/>
      <c r="LR31" s="131">
        <f t="shared" si="0"/>
        <v>0</v>
      </c>
      <c r="LT31" s="424"/>
      <c r="LU31" s="1931"/>
      <c r="LV31" s="104"/>
      <c r="LW31" s="49"/>
      <c r="LX31" s="139"/>
      <c r="LY31" s="78">
        <f t="shared" si="51"/>
        <v>0</v>
      </c>
      <c r="MA31" s="424"/>
      <c r="MB31" s="1931"/>
      <c r="MC31" s="104"/>
      <c r="MD31" s="49"/>
      <c r="ME31" s="139"/>
      <c r="MF31" s="131">
        <f t="shared" si="52"/>
        <v>0</v>
      </c>
      <c r="MH31" s="404"/>
      <c r="MI31" s="1933"/>
      <c r="MJ31" s="22"/>
      <c r="MK31" s="31"/>
      <c r="ML31" s="76"/>
      <c r="MM31" s="131">
        <f t="shared" si="53"/>
        <v>0</v>
      </c>
      <c r="MO31" s="1933"/>
      <c r="MP31" s="1933"/>
      <c r="MQ31" s="22"/>
      <c r="MR31" s="31"/>
      <c r="MS31" s="76"/>
      <c r="MT31" s="131">
        <f t="shared" si="54"/>
        <v>0</v>
      </c>
      <c r="MV31" s="31"/>
      <c r="MW31" s="1933"/>
      <c r="MX31" s="104"/>
      <c r="MY31" s="1363"/>
      <c r="MZ31" s="76"/>
      <c r="NA31" s="131">
        <f t="shared" si="198"/>
        <v>20586.5</v>
      </c>
      <c r="NC31" s="31"/>
      <c r="ND31" s="1933"/>
      <c r="NE31" s="104"/>
      <c r="NF31" s="1363"/>
      <c r="NG31" s="76"/>
      <c r="NH31" s="131">
        <f t="shared" si="55"/>
        <v>0</v>
      </c>
      <c r="NJ31" s="31"/>
      <c r="NK31" s="1934"/>
      <c r="NL31" s="787"/>
      <c r="NM31" s="31"/>
      <c r="NN31" s="76"/>
      <c r="NO31" s="131">
        <f t="shared" ref="NO31:NO43" si="204">NO30+NL31-NN31</f>
        <v>0</v>
      </c>
      <c r="NQ31" s="404"/>
      <c r="NR31" s="1934"/>
      <c r="NS31" s="76"/>
      <c r="NT31" s="404"/>
      <c r="NU31" s="76"/>
      <c r="NV31" s="131">
        <f t="shared" si="57"/>
        <v>0</v>
      </c>
      <c r="NX31" s="1933"/>
      <c r="NY31" s="1933"/>
      <c r="NZ31" s="22"/>
      <c r="OA31" s="31"/>
      <c r="OB31" s="76"/>
      <c r="OC31" s="78">
        <f t="shared" si="58"/>
        <v>0</v>
      </c>
      <c r="OE31" s="1933"/>
      <c r="OF31" s="1933"/>
      <c r="OG31" s="22"/>
      <c r="OH31" s="31"/>
      <c r="OI31" s="76"/>
      <c r="OJ31" s="78">
        <f t="shared" si="59"/>
        <v>0</v>
      </c>
      <c r="OL31" s="1933"/>
      <c r="OM31" s="1933"/>
      <c r="ON31" s="22"/>
      <c r="OO31" s="31"/>
      <c r="OP31" s="76"/>
      <c r="OQ31" s="78">
        <f t="shared" si="60"/>
        <v>0</v>
      </c>
      <c r="OS31" s="1933"/>
      <c r="OT31" s="1933"/>
      <c r="OU31" s="22"/>
      <c r="OV31" s="31"/>
      <c r="OW31" s="76"/>
      <c r="OX31" s="78">
        <f t="shared" si="61"/>
        <v>0</v>
      </c>
      <c r="OZ31" s="1933"/>
      <c r="PA31" s="1933"/>
      <c r="PB31" s="22"/>
      <c r="PC31" s="31"/>
      <c r="PD31" s="76"/>
      <c r="PE31" s="78">
        <f t="shared" si="62"/>
        <v>0</v>
      </c>
      <c r="PG31" s="1933"/>
      <c r="PH31" s="1933"/>
      <c r="PI31" s="22"/>
      <c r="PJ31" s="31"/>
      <c r="PK31" s="76"/>
      <c r="PL31" s="78">
        <f t="shared" si="63"/>
        <v>0</v>
      </c>
      <c r="PN31" s="31"/>
      <c r="PO31" s="1933"/>
      <c r="PP31" s="22"/>
      <c r="PQ31" s="31"/>
      <c r="PR31" s="76"/>
      <c r="PS31" s="78">
        <f t="shared" si="64"/>
        <v>0</v>
      </c>
      <c r="PU31" s="1933"/>
      <c r="PV31" s="1933"/>
      <c r="PW31" s="22"/>
      <c r="PX31" s="31"/>
      <c r="PY31" s="76"/>
      <c r="PZ31" s="78">
        <f t="shared" si="65"/>
        <v>32916</v>
      </c>
      <c r="QB31" s="1933"/>
      <c r="QC31" s="1933"/>
      <c r="QD31" s="22"/>
      <c r="QE31" s="31"/>
      <c r="QF31" s="76"/>
      <c r="QG31" s="78">
        <f t="shared" si="66"/>
        <v>0</v>
      </c>
      <c r="QI31" s="404"/>
      <c r="QJ31" s="1933"/>
      <c r="QK31" s="22"/>
      <c r="QL31" s="31"/>
      <c r="QM31" s="76"/>
      <c r="QN31" s="78">
        <f t="shared" si="67"/>
        <v>0</v>
      </c>
      <c r="QP31" s="321"/>
      <c r="QQ31" s="1933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2"/>
      <c r="QY31" s="699"/>
      <c r="QZ31" s="31"/>
      <c r="RA31" s="139"/>
      <c r="RB31" s="131">
        <f t="shared" si="69"/>
        <v>0</v>
      </c>
      <c r="RD31" s="1931"/>
      <c r="RE31" s="668"/>
      <c r="RF31" s="260"/>
      <c r="RG31" s="257"/>
      <c r="RH31" s="66"/>
      <c r="RI31" s="78">
        <f t="shared" si="70"/>
        <v>0</v>
      </c>
      <c r="RK31" s="1931"/>
      <c r="RL31" s="668"/>
      <c r="RM31" s="260"/>
      <c r="RN31" s="257"/>
      <c r="RO31" s="66"/>
      <c r="RP31" s="78">
        <f t="shared" si="71"/>
        <v>0</v>
      </c>
      <c r="RR31" s="1931"/>
      <c r="RS31" s="1932"/>
      <c r="RT31" s="260"/>
      <c r="RU31" s="257"/>
      <c r="RV31" s="66"/>
      <c r="RW31" s="78">
        <f t="shared" si="72"/>
        <v>11123</v>
      </c>
      <c r="RY31" s="1933"/>
      <c r="RZ31" s="1933"/>
      <c r="SA31" s="22"/>
      <c r="SB31" s="31"/>
      <c r="SC31" s="76"/>
      <c r="SD31" s="78">
        <f t="shared" si="195"/>
        <v>23250</v>
      </c>
      <c r="SF31" s="1933"/>
      <c r="SG31" s="1933"/>
      <c r="SH31" s="22"/>
      <c r="SI31" s="31"/>
      <c r="SJ31" s="76"/>
      <c r="SK31" s="78">
        <f t="shared" si="196"/>
        <v>0</v>
      </c>
      <c r="SM31" s="1933"/>
      <c r="SN31" s="1933"/>
      <c r="SO31" s="22"/>
      <c r="SP31" s="31"/>
      <c r="SQ31" s="76"/>
      <c r="SR31" s="78">
        <f t="shared" si="73"/>
        <v>0</v>
      </c>
      <c r="ST31" s="1933"/>
      <c r="SU31" s="1933"/>
      <c r="SV31" s="22"/>
      <c r="SW31" s="31"/>
      <c r="SX31" s="76"/>
      <c r="SY31" s="78">
        <f t="shared" si="74"/>
        <v>0</v>
      </c>
      <c r="TA31" s="404"/>
      <c r="TB31" s="1933"/>
      <c r="TC31" s="22"/>
      <c r="TD31" s="31"/>
      <c r="TE31" s="76"/>
      <c r="TF31" s="78">
        <f t="shared" si="75"/>
        <v>0</v>
      </c>
      <c r="TH31" s="1933"/>
      <c r="TI31" s="1933"/>
      <c r="TJ31" s="22"/>
      <c r="TK31" s="31"/>
      <c r="TL31" s="76"/>
      <c r="TM31" s="78">
        <f t="shared" si="201"/>
        <v>20668.5</v>
      </c>
      <c r="TO31" s="1933"/>
      <c r="TP31" s="1933"/>
      <c r="TQ31" s="777"/>
      <c r="TR31" s="31"/>
      <c r="TS31" s="76"/>
      <c r="TT31" s="78">
        <f t="shared" si="202"/>
        <v>0</v>
      </c>
      <c r="TV31" s="404"/>
      <c r="TW31" s="1933"/>
      <c r="TX31" s="22"/>
      <c r="TY31" s="31"/>
      <c r="TZ31" s="76"/>
      <c r="UA31" s="78">
        <f t="shared" si="203"/>
        <v>0</v>
      </c>
      <c r="UC31" s="404"/>
      <c r="UD31" s="1933"/>
      <c r="UE31" s="22"/>
      <c r="UF31" s="31"/>
      <c r="UG31" s="76"/>
      <c r="UH31" s="78">
        <f t="shared" si="79"/>
        <v>0</v>
      </c>
      <c r="UJ31" s="404"/>
      <c r="UK31" s="1933"/>
      <c r="UL31" s="22"/>
      <c r="UM31" s="31"/>
      <c r="UN31" s="76"/>
      <c r="UO31" s="78">
        <f t="shared" si="80"/>
        <v>0</v>
      </c>
      <c r="UQ31" s="404"/>
      <c r="UR31" s="1933"/>
      <c r="US31" s="22"/>
      <c r="UT31" s="31"/>
      <c r="UU31" s="76"/>
      <c r="UV31" s="78">
        <f t="shared" si="81"/>
        <v>0</v>
      </c>
      <c r="UX31" s="404"/>
      <c r="UY31" s="1933"/>
      <c r="UZ31" s="22"/>
      <c r="VA31" s="31"/>
      <c r="VB31" s="76"/>
      <c r="VC31" s="78">
        <f t="shared" si="82"/>
        <v>201</v>
      </c>
      <c r="VE31" s="1933"/>
      <c r="VF31" s="1933"/>
      <c r="VG31" s="22"/>
      <c r="VH31" s="31"/>
      <c r="VI31" s="76"/>
      <c r="VJ31" s="78">
        <f t="shared" si="83"/>
        <v>47775</v>
      </c>
      <c r="VL31" s="1933"/>
      <c r="VM31" s="1933"/>
      <c r="VN31" s="22"/>
      <c r="VO31" s="31"/>
      <c r="VP31" s="76"/>
      <c r="VQ31" s="78">
        <f t="shared" si="84"/>
        <v>0</v>
      </c>
      <c r="VS31" s="1933"/>
      <c r="VT31" s="1933"/>
      <c r="VU31" s="22"/>
      <c r="VV31" s="31"/>
      <c r="VW31" s="76"/>
      <c r="VX31" s="78">
        <f t="shared" si="85"/>
        <v>0</v>
      </c>
      <c r="VZ31" s="404"/>
      <c r="WA31" s="1933"/>
      <c r="WB31" s="22"/>
      <c r="WC31" s="31"/>
      <c r="WD31" s="76"/>
      <c r="WE31" s="78">
        <f t="shared" si="86"/>
        <v>274.5</v>
      </c>
      <c r="WG31" s="1933"/>
      <c r="WH31" s="1933"/>
      <c r="WI31" s="22"/>
      <c r="WJ31" s="31"/>
      <c r="WK31" s="76"/>
      <c r="WL31" s="78">
        <f t="shared" si="87"/>
        <v>0</v>
      </c>
      <c r="WN31" s="31"/>
      <c r="WO31" s="1933"/>
      <c r="WP31" s="22"/>
      <c r="WQ31" s="31"/>
      <c r="WR31" s="76"/>
      <c r="WS31" s="78">
        <f t="shared" si="88"/>
        <v>0</v>
      </c>
      <c r="WU31" s="1933"/>
      <c r="WV31" s="1933"/>
      <c r="WW31" s="22"/>
      <c r="WX31" s="31"/>
      <c r="WY31" s="76"/>
      <c r="WZ31" s="78">
        <f t="shared" si="89"/>
        <v>0</v>
      </c>
      <c r="XB31" s="1931"/>
      <c r="XC31" s="1931"/>
      <c r="XD31" s="104"/>
      <c r="XE31" s="49"/>
      <c r="XF31" s="139"/>
      <c r="XG31" s="131">
        <f t="shared" si="90"/>
        <v>0</v>
      </c>
      <c r="XH31" s="243"/>
      <c r="XI31" s="1933"/>
      <c r="XJ31" s="1933"/>
      <c r="XK31" s="22"/>
      <c r="XL31" s="31"/>
      <c r="XM31" s="76"/>
      <c r="XN31" s="78">
        <f t="shared" si="91"/>
        <v>0</v>
      </c>
      <c r="XP31" s="404"/>
      <c r="XQ31" s="1933"/>
      <c r="XR31" s="22"/>
      <c r="XS31" s="31"/>
      <c r="XT31" s="76"/>
      <c r="XU31" s="78">
        <f t="shared" si="92"/>
        <v>0</v>
      </c>
      <c r="XW31" s="1933"/>
      <c r="XX31" s="1933"/>
      <c r="XY31" s="22"/>
      <c r="XZ31" s="31"/>
      <c r="YA31" s="76"/>
      <c r="YB31" s="78">
        <f t="shared" si="93"/>
        <v>0</v>
      </c>
      <c r="YD31" s="1933"/>
      <c r="YE31" s="1933"/>
      <c r="YF31" s="22"/>
      <c r="YG31" s="31"/>
      <c r="YH31" s="76"/>
      <c r="YI31" s="78">
        <f t="shared" si="94"/>
        <v>0</v>
      </c>
      <c r="YK31" s="31"/>
      <c r="YL31" s="1933"/>
      <c r="YM31" s="22"/>
      <c r="YN31" s="31"/>
      <c r="YO31" s="76"/>
      <c r="YP31" s="78">
        <f t="shared" si="95"/>
        <v>0</v>
      </c>
      <c r="YR31" s="31"/>
      <c r="YS31" s="1933"/>
      <c r="YT31" s="22"/>
      <c r="YU31" s="31"/>
      <c r="YV31" s="76"/>
      <c r="YW31" s="78">
        <f t="shared" si="96"/>
        <v>0</v>
      </c>
      <c r="YY31" s="31"/>
      <c r="YZ31" s="1933"/>
      <c r="ZA31" s="22"/>
      <c r="ZB31" s="31"/>
      <c r="ZC31" s="76"/>
      <c r="ZD31" s="78">
        <f t="shared" si="97"/>
        <v>0</v>
      </c>
      <c r="ZF31" s="49"/>
      <c r="ZG31" s="1931"/>
      <c r="ZH31" s="104"/>
      <c r="ZI31" s="49"/>
      <c r="ZJ31" s="139"/>
      <c r="ZK31" s="78">
        <f t="shared" si="98"/>
        <v>0</v>
      </c>
      <c r="ZM31" s="1933"/>
      <c r="ZN31" s="1933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3"/>
      <c r="AAP31" s="1933"/>
      <c r="AAQ31" s="22"/>
      <c r="AAR31" s="31"/>
      <c r="AAS31" s="76"/>
      <c r="AAT31" s="78">
        <f t="shared" si="103"/>
        <v>0</v>
      </c>
      <c r="AAV31" s="404"/>
      <c r="AAW31" s="1933"/>
      <c r="AAX31" s="22"/>
      <c r="AAY31" s="31"/>
      <c r="AAZ31" s="76"/>
      <c r="ABA31" s="78">
        <f t="shared" si="104"/>
        <v>0</v>
      </c>
      <c r="ABC31" s="404"/>
      <c r="ABD31" s="1933"/>
      <c r="ABE31" s="22"/>
      <c r="ABF31" s="321"/>
      <c r="ABG31" s="76"/>
      <c r="ABH31" s="78">
        <f t="shared" si="105"/>
        <v>0</v>
      </c>
      <c r="ABJ31" s="31"/>
      <c r="ABK31" s="1933"/>
      <c r="ABL31" s="22"/>
      <c r="ABM31" s="31"/>
      <c r="ABN31" s="76"/>
      <c r="ABO31" s="78">
        <f t="shared" si="106"/>
        <v>0</v>
      </c>
      <c r="ABQ31" s="1933"/>
      <c r="ABR31" s="1933"/>
      <c r="ABS31" s="22"/>
      <c r="ABT31" s="31"/>
      <c r="ABU31" s="76"/>
      <c r="ABV31" s="78">
        <f t="shared" si="107"/>
        <v>0</v>
      </c>
      <c r="ABX31" s="1933"/>
      <c r="ABY31" s="1933"/>
      <c r="ABZ31" s="22"/>
      <c r="ACA31" s="31"/>
      <c r="ACB31" s="76"/>
      <c r="ACC31" s="78">
        <f t="shared" si="108"/>
        <v>0</v>
      </c>
      <c r="ACE31" s="321"/>
      <c r="ACF31" s="1933"/>
      <c r="ACG31" s="22"/>
      <c r="ACH31" s="404"/>
      <c r="ACI31" s="76"/>
      <c r="ACJ31" s="78">
        <f t="shared" si="109"/>
        <v>0</v>
      </c>
      <c r="ACL31" s="321"/>
      <c r="ACM31" s="1933"/>
      <c r="ACN31" s="22"/>
      <c r="ACO31" s="321"/>
      <c r="ACP31" s="76"/>
      <c r="ACQ31" s="78">
        <f t="shared" si="110"/>
        <v>0</v>
      </c>
      <c r="ACS31" s="31"/>
      <c r="ACT31" s="1933"/>
      <c r="ACU31" s="22"/>
      <c r="ACV31" s="31"/>
      <c r="ACW31" s="76"/>
      <c r="ACX31" s="78">
        <f t="shared" si="1"/>
        <v>0</v>
      </c>
      <c r="ACZ31" s="404"/>
      <c r="ADA31" s="1933"/>
      <c r="ADB31" s="22"/>
      <c r="ADC31" s="404"/>
      <c r="ADD31" s="76"/>
      <c r="ADE31" s="78">
        <f t="shared" si="111"/>
        <v>0</v>
      </c>
      <c r="ADG31" s="404"/>
      <c r="ADH31" s="1933"/>
      <c r="ADI31" s="22"/>
      <c r="ADJ31" s="321"/>
      <c r="ADK31" s="76"/>
      <c r="ADL31" s="78">
        <f t="shared" si="112"/>
        <v>0</v>
      </c>
      <c r="ADN31" s="1933"/>
      <c r="ADO31" s="1933"/>
      <c r="ADP31" s="22"/>
      <c r="ADQ31" s="31"/>
      <c r="ADR31" s="76"/>
      <c r="ADS31" s="78">
        <f t="shared" si="113"/>
        <v>0</v>
      </c>
      <c r="ADU31" s="321"/>
      <c r="ADV31" s="1933"/>
      <c r="ADW31" s="22"/>
      <c r="ADX31" s="404"/>
      <c r="ADY31" s="76"/>
      <c r="ADZ31" s="78">
        <f t="shared" si="114"/>
        <v>0</v>
      </c>
      <c r="AEB31" s="404"/>
      <c r="AEC31" s="1934"/>
      <c r="AED31" s="787"/>
      <c r="AEE31" s="31"/>
      <c r="AEF31" s="1364"/>
      <c r="AEG31" s="131">
        <f t="shared" si="115"/>
        <v>0</v>
      </c>
      <c r="AEI31" s="404"/>
      <c r="AEJ31" s="1934"/>
      <c r="AEK31" s="787"/>
      <c r="AEL31" s="31"/>
      <c r="AEM31" s="1364"/>
      <c r="AEN31" s="131">
        <f t="shared" si="116"/>
        <v>3380</v>
      </c>
      <c r="AEP31" s="404"/>
      <c r="AEQ31" s="1934"/>
      <c r="AER31" s="787"/>
      <c r="AES31" s="404"/>
      <c r="AET31" s="1364"/>
      <c r="AEU31" s="131">
        <f t="shared" si="117"/>
        <v>0</v>
      </c>
      <c r="AEW31" s="1933"/>
      <c r="AEX31" s="1933"/>
      <c r="AEY31" s="22"/>
      <c r="AEZ31" s="31"/>
      <c r="AFA31" s="76"/>
      <c r="AFB31" s="78">
        <f t="shared" si="118"/>
        <v>0</v>
      </c>
      <c r="AFD31" s="1933"/>
      <c r="AFE31" s="1933"/>
      <c r="AFF31" s="22"/>
      <c r="AFG31" s="31"/>
      <c r="AFH31" s="76"/>
      <c r="AFI31" s="78">
        <f t="shared" si="119"/>
        <v>6523</v>
      </c>
      <c r="AFK31" s="404"/>
      <c r="AFL31" s="1933"/>
      <c r="AFM31" s="22"/>
      <c r="AFN31" s="31"/>
      <c r="AFO31" s="76"/>
      <c r="AFP31" s="78">
        <f t="shared" si="120"/>
        <v>0</v>
      </c>
      <c r="AFR31" s="404"/>
      <c r="AFS31" s="1933"/>
      <c r="AFT31" s="22"/>
      <c r="AFU31" s="31"/>
      <c r="AFV31" s="76"/>
      <c r="AFW31" s="78">
        <f t="shared" si="121"/>
        <v>0</v>
      </c>
      <c r="AFY31" s="31"/>
      <c r="AFZ31" s="1933"/>
      <c r="AGA31" s="22"/>
      <c r="AGB31" s="31"/>
      <c r="AGC31" s="76"/>
      <c r="AGD31" s="78">
        <f t="shared" si="122"/>
        <v>0</v>
      </c>
      <c r="AGF31" s="1933"/>
      <c r="AGG31" s="1933"/>
      <c r="AGH31" s="22"/>
      <c r="AGI31" s="31"/>
      <c r="AGJ31" s="76"/>
      <c r="AGK31" s="78">
        <f t="shared" si="123"/>
        <v>0</v>
      </c>
      <c r="AGM31" s="1933"/>
      <c r="AGN31" s="1933"/>
      <c r="AGO31" s="22"/>
      <c r="AGP31" s="31"/>
      <c r="AGQ31" s="76"/>
      <c r="AGR31" s="78">
        <f t="shared" si="124"/>
        <v>0</v>
      </c>
      <c r="AGT31" s="1933"/>
      <c r="AGU31" s="1933"/>
      <c r="AGV31" s="22"/>
      <c r="AGW31" s="31"/>
      <c r="AGX31" s="76"/>
      <c r="AGY31" s="78">
        <f t="shared" si="125"/>
        <v>0</v>
      </c>
      <c r="AHA31" s="31"/>
      <c r="AHB31" s="1933"/>
      <c r="AHC31" s="22"/>
      <c r="AHD31" s="31"/>
      <c r="AHE31" s="76"/>
      <c r="AHF31" s="78">
        <f t="shared" si="126"/>
        <v>0</v>
      </c>
      <c r="AHH31" s="1933"/>
      <c r="AHI31" s="1933"/>
      <c r="AHJ31" s="22"/>
      <c r="AHK31" s="31"/>
      <c r="AHL31" s="76"/>
      <c r="AHM31" s="78">
        <f t="shared" si="127"/>
        <v>37741</v>
      </c>
      <c r="AHO31" s="1933"/>
      <c r="AHP31" s="1933"/>
      <c r="AHQ31" s="22"/>
      <c r="AHR31" s="31"/>
      <c r="AHS31" s="76"/>
      <c r="AHT31" s="78">
        <f t="shared" si="128"/>
        <v>0</v>
      </c>
      <c r="AHV31" s="1933"/>
      <c r="AHW31" s="1933"/>
      <c r="AHX31" s="22"/>
      <c r="AHY31" s="31"/>
      <c r="AHZ31" s="76"/>
      <c r="AIA31" s="78">
        <f t="shared" si="129"/>
        <v>0</v>
      </c>
      <c r="AIC31" s="424"/>
      <c r="AID31" s="1931"/>
      <c r="AIE31" s="104"/>
      <c r="AIF31" s="49"/>
      <c r="AIG31" s="139"/>
      <c r="AIH31" s="78">
        <f t="shared" si="130"/>
        <v>0</v>
      </c>
      <c r="AIJ31" s="321"/>
      <c r="AIK31" s="1933"/>
      <c r="AIL31" s="22"/>
      <c r="AIM31" s="49"/>
      <c r="AIN31" s="76"/>
      <c r="AIO31" s="78">
        <f t="shared" si="131"/>
        <v>0</v>
      </c>
      <c r="AIQ31" s="404"/>
      <c r="AIR31" s="1933"/>
      <c r="AIS31" s="22"/>
      <c r="AIT31" s="31"/>
      <c r="AIU31" s="76"/>
      <c r="AIV31" s="78">
        <f t="shared" si="132"/>
        <v>0</v>
      </c>
      <c r="AIX31" s="1933"/>
      <c r="AIY31" s="1933"/>
      <c r="AIZ31" s="22"/>
      <c r="AJA31" s="31"/>
      <c r="AJB31" s="76"/>
      <c r="AJC31" s="78">
        <f t="shared" si="133"/>
        <v>0</v>
      </c>
      <c r="AJE31" s="49"/>
      <c r="AJF31" s="1931"/>
      <c r="AJG31" s="104"/>
      <c r="AJH31" s="49"/>
      <c r="AJI31" s="139"/>
      <c r="AJJ31" s="131">
        <f t="shared" si="134"/>
        <v>0</v>
      </c>
      <c r="AJL31" s="31"/>
      <c r="AJM31" s="1933"/>
      <c r="AJN31" s="22"/>
      <c r="AJO31" s="31"/>
      <c r="AJP31" s="76"/>
      <c r="AJQ31" s="78">
        <f t="shared" si="135"/>
        <v>0</v>
      </c>
      <c r="AJS31" s="49"/>
      <c r="AJT31" s="1931"/>
      <c r="AJU31" s="104"/>
      <c r="AJV31" s="49"/>
      <c r="AJW31" s="139"/>
      <c r="AJX31" s="131">
        <f t="shared" si="136"/>
        <v>0</v>
      </c>
      <c r="AJY31" s="243"/>
      <c r="AJZ31" s="1933"/>
      <c r="AKA31" s="1933"/>
      <c r="AKB31" s="22"/>
      <c r="AKC31" s="31"/>
      <c r="AKD31" s="76"/>
      <c r="AKE31" s="78">
        <f t="shared" si="137"/>
        <v>0</v>
      </c>
      <c r="AKG31" s="31"/>
      <c r="AKH31" s="1933"/>
      <c r="AKI31" s="22"/>
      <c r="AKJ31" s="31"/>
      <c r="AKK31" s="76"/>
      <c r="AKL31" s="78">
        <f t="shared" si="138"/>
        <v>0</v>
      </c>
      <c r="AKN31" s="31"/>
      <c r="AKO31" s="1933"/>
      <c r="AKP31" s="777"/>
      <c r="AKQ31" s="31"/>
      <c r="AKR31" s="76"/>
      <c r="AKS31" s="78">
        <f t="shared" si="139"/>
        <v>0</v>
      </c>
      <c r="AKU31" s="49"/>
      <c r="AKV31" s="1931"/>
      <c r="AKW31" s="104"/>
      <c r="AKX31" s="49"/>
      <c r="AKY31" s="139"/>
      <c r="AKZ31" s="78">
        <f t="shared" si="2"/>
        <v>0</v>
      </c>
      <c r="ALB31" s="1933"/>
      <c r="ALC31" s="1933"/>
      <c r="ALD31" s="22"/>
      <c r="ALE31" s="31"/>
      <c r="ALF31" s="76"/>
      <c r="ALG31" s="78">
        <f t="shared" si="140"/>
        <v>0</v>
      </c>
      <c r="ALI31" s="1933"/>
      <c r="ALJ31" s="1933"/>
      <c r="ALK31" s="22"/>
      <c r="ALL31" s="31"/>
      <c r="ALM31" s="76"/>
      <c r="ALN31" s="78">
        <f t="shared" si="141"/>
        <v>0</v>
      </c>
      <c r="ALP31" s="1933"/>
      <c r="ALQ31" s="1933"/>
      <c r="ALR31" s="22"/>
      <c r="ALS31" s="31"/>
      <c r="ALT31" s="76"/>
      <c r="ALU31" s="78">
        <f t="shared" si="142"/>
        <v>0</v>
      </c>
      <c r="ALW31" s="1933"/>
      <c r="ALX31" s="1933"/>
      <c r="ALY31" s="22"/>
      <c r="ALZ31" s="31"/>
      <c r="AMA31" s="76"/>
      <c r="AMB31" s="78">
        <f t="shared" si="143"/>
        <v>0</v>
      </c>
      <c r="AMD31" s="404"/>
      <c r="AME31" s="1933"/>
      <c r="AMF31" s="22"/>
      <c r="AMG31" s="404"/>
      <c r="AMH31" s="76"/>
      <c r="AMI31" s="78">
        <f t="shared" si="144"/>
        <v>0</v>
      </c>
      <c r="AMK31" s="1933"/>
      <c r="AML31" s="1933"/>
      <c r="AMM31" s="22"/>
      <c r="AMN31" s="31"/>
      <c r="AMO31" s="76"/>
      <c r="AMP31" s="78">
        <f t="shared" si="145"/>
        <v>0</v>
      </c>
      <c r="AMR31" s="31"/>
      <c r="AMS31" s="1933"/>
      <c r="AMT31" s="22"/>
      <c r="AMU31" s="31"/>
      <c r="AMV31" s="76"/>
      <c r="AMW31" s="131">
        <f t="shared" si="3"/>
        <v>0</v>
      </c>
      <c r="AMY31" s="404"/>
      <c r="AMZ31" s="1933"/>
      <c r="ANA31" s="22"/>
      <c r="ANB31" s="321"/>
      <c r="ANC31" s="76"/>
      <c r="AND31" s="78">
        <f t="shared" si="146"/>
        <v>0</v>
      </c>
      <c r="ANF31" s="321"/>
      <c r="ANG31" s="1933"/>
      <c r="ANH31" s="22"/>
      <c r="ANI31" s="404"/>
      <c r="ANJ31" s="76"/>
      <c r="ANK31" s="78">
        <f t="shared" si="147"/>
        <v>0</v>
      </c>
      <c r="ANM31" s="31"/>
      <c r="ANN31" s="1933"/>
      <c r="ANO31" s="22"/>
      <c r="ANP31" s="31"/>
      <c r="ANQ31" s="76"/>
      <c r="ANR31" s="78">
        <f t="shared" si="148"/>
        <v>0</v>
      </c>
      <c r="ANT31" s="1933"/>
      <c r="ANU31" s="1933"/>
      <c r="ANV31" s="22"/>
      <c r="ANW31" s="31"/>
      <c r="ANX31" s="76"/>
      <c r="ANY31" s="78">
        <f t="shared" si="149"/>
        <v>0</v>
      </c>
      <c r="AOA31" s="1933"/>
      <c r="AOB31" s="1933"/>
      <c r="AOC31" s="22"/>
      <c r="AOD31" s="31"/>
      <c r="AOE31" s="76"/>
      <c r="AOF31" s="78">
        <f t="shared" si="150"/>
        <v>0</v>
      </c>
      <c r="AOH31" s="321"/>
      <c r="AOI31" s="1933"/>
      <c r="AOJ31" s="22"/>
      <c r="AOK31" s="404"/>
      <c r="AOL31" s="76"/>
      <c r="AOM31" s="78">
        <f t="shared" si="151"/>
        <v>0</v>
      </c>
      <c r="AOO31" s="1933"/>
      <c r="AOP31" s="1933"/>
      <c r="AOQ31" s="22"/>
      <c r="AOR31" s="321"/>
      <c r="AOS31" s="76"/>
      <c r="AOT31" s="78">
        <f t="shared" si="199"/>
        <v>4592</v>
      </c>
      <c r="AOV31" s="404"/>
      <c r="AOW31" s="1933"/>
      <c r="AOX31" s="22"/>
      <c r="AOY31" s="31"/>
      <c r="AOZ31" s="76"/>
      <c r="APA31" s="78">
        <f t="shared" si="152"/>
        <v>0</v>
      </c>
      <c r="APC31" s="321"/>
      <c r="APD31" s="1933"/>
      <c r="APE31" s="22"/>
      <c r="APF31" s="31"/>
      <c r="APG31" s="76"/>
      <c r="APH31" s="78">
        <f t="shared" si="153"/>
        <v>0</v>
      </c>
      <c r="APJ31" s="321"/>
      <c r="APK31" s="1933"/>
      <c r="APL31" s="22"/>
      <c r="APM31" s="31"/>
      <c r="APN31" s="76"/>
      <c r="APO31" s="78">
        <f t="shared" si="154"/>
        <v>0</v>
      </c>
      <c r="APQ31" s="1933"/>
      <c r="APR31" s="1933"/>
      <c r="APS31" s="22"/>
      <c r="APT31" s="31"/>
      <c r="APU31" s="76"/>
      <c r="APV31" s="78">
        <f t="shared" si="155"/>
        <v>0</v>
      </c>
      <c r="APX31" s="404"/>
      <c r="APY31" s="1933"/>
      <c r="APZ31" s="22"/>
      <c r="AQA31" s="404"/>
      <c r="AQB31" s="76"/>
      <c r="AQC31" s="131">
        <f>AQC30+APZ31-AQB31</f>
        <v>0</v>
      </c>
      <c r="AQE31" s="1933"/>
      <c r="AQG31" s="773"/>
      <c r="AQH31" s="31"/>
      <c r="AQI31" s="76"/>
      <c r="AQJ31" s="131">
        <f t="shared" si="5"/>
        <v>7383.5</v>
      </c>
      <c r="AQL31" s="1933"/>
      <c r="AQN31" s="773"/>
      <c r="AQO31" s="31"/>
      <c r="AQP31" s="76"/>
      <c r="AQQ31" s="131">
        <f t="shared" si="6"/>
        <v>0</v>
      </c>
      <c r="AQS31" s="1933"/>
      <c r="AQU31" s="773"/>
      <c r="AQV31" s="31"/>
      <c r="AQW31" s="76"/>
      <c r="AQX31" s="131">
        <f t="shared" si="156"/>
        <v>4518.5</v>
      </c>
      <c r="AQZ31" s="321"/>
      <c r="ARA31" s="1933"/>
      <c r="ARB31" s="777"/>
      <c r="ARC31" s="321"/>
      <c r="ARD31" s="76"/>
      <c r="ARE31" s="78">
        <f t="shared" si="157"/>
        <v>0</v>
      </c>
      <c r="ARG31" s="1933"/>
      <c r="ARH31" s="1933"/>
      <c r="ARI31" s="22"/>
      <c r="ARJ31" s="31"/>
      <c r="ARK31" s="76"/>
      <c r="ARL31" s="78">
        <f t="shared" si="158"/>
        <v>0</v>
      </c>
      <c r="ARN31" s="404"/>
      <c r="ARO31" s="1933"/>
      <c r="ARP31" s="22"/>
      <c r="ARQ31" s="404"/>
      <c r="ARR31" s="76"/>
      <c r="ARS31" s="78">
        <f t="shared" si="159"/>
        <v>0</v>
      </c>
      <c r="ARU31" s="404"/>
      <c r="ARV31" s="1933"/>
      <c r="ARW31" s="22"/>
      <c r="ARX31" s="321"/>
      <c r="ARY31" s="76"/>
      <c r="ARZ31" s="78">
        <f t="shared" si="7"/>
        <v>0</v>
      </c>
      <c r="ASB31" s="404"/>
      <c r="ASC31" s="1933"/>
      <c r="ASD31" s="22"/>
      <c r="ASE31" s="31"/>
      <c r="ASF31" s="76"/>
      <c r="ASG31" s="78">
        <f t="shared" si="160"/>
        <v>0</v>
      </c>
      <c r="ASI31" s="404"/>
      <c r="ASJ31" s="1933"/>
      <c r="ASK31" s="22"/>
      <c r="ASL31" s="31"/>
      <c r="ASM31" s="76"/>
      <c r="ASN31" s="131">
        <f t="shared" si="161"/>
        <v>0</v>
      </c>
      <c r="ASP31" s="31"/>
      <c r="ASQ31" s="1933"/>
      <c r="ASR31" s="22"/>
      <c r="ASS31" s="31"/>
      <c r="AST31" s="76"/>
      <c r="ASU31" s="131">
        <f t="shared" si="162"/>
        <v>0</v>
      </c>
      <c r="ASW31" s="1933"/>
      <c r="ASX31" s="1933"/>
      <c r="ASY31" s="22"/>
      <c r="ASZ31" s="31"/>
      <c r="ATA31" s="76"/>
      <c r="ATB31" s="131">
        <f t="shared" si="163"/>
        <v>0</v>
      </c>
      <c r="ATD31" s="1933"/>
      <c r="ATE31" s="1933"/>
      <c r="ATF31" s="22"/>
      <c r="ATG31" s="31"/>
      <c r="ATH31" s="76"/>
      <c r="ATI31" s="78">
        <f t="shared" si="164"/>
        <v>0</v>
      </c>
      <c r="ATK31" s="321"/>
      <c r="ATL31" s="1933"/>
      <c r="ATM31" s="22"/>
      <c r="ATN31" s="31"/>
      <c r="ATO31" s="76"/>
      <c r="ATP31" s="78">
        <f t="shared" si="165"/>
        <v>0</v>
      </c>
      <c r="ATR31" s="321"/>
      <c r="ATS31" s="1933"/>
      <c r="ATT31" s="22"/>
      <c r="ATU31" s="31"/>
      <c r="ATV31" s="76"/>
      <c r="ATW31" s="78">
        <f t="shared" si="166"/>
        <v>0</v>
      </c>
      <c r="ATY31" s="321"/>
      <c r="ATZ31" s="1933"/>
      <c r="AUA31" s="22"/>
      <c r="AUB31" s="31"/>
      <c r="AUC31" s="76"/>
      <c r="AUD31" s="78">
        <f t="shared" si="167"/>
        <v>0</v>
      </c>
      <c r="AUF31" s="786"/>
      <c r="AUG31" s="1325"/>
      <c r="AUH31" s="139"/>
      <c r="AUI31" s="786"/>
      <c r="AUJ31" s="139"/>
      <c r="AUK31" s="131">
        <f t="shared" si="168"/>
        <v>0</v>
      </c>
      <c r="AUM31" s="31"/>
      <c r="AUN31" s="1332"/>
      <c r="AUO31" s="76"/>
      <c r="AUP31" s="72"/>
      <c r="AUQ31" s="67"/>
      <c r="AUR31" s="131">
        <f t="shared" si="169"/>
        <v>0</v>
      </c>
      <c r="AUT31" s="31"/>
      <c r="AUU31" s="1934"/>
      <c r="AUV31" s="76"/>
      <c r="AUW31" s="31"/>
      <c r="AUX31" s="76"/>
      <c r="AUY31" s="78">
        <f t="shared" si="170"/>
        <v>0</v>
      </c>
      <c r="AVA31" s="31"/>
      <c r="AVB31" s="1933"/>
      <c r="AVC31" s="22"/>
      <c r="AVD31" s="31"/>
      <c r="AVE31" s="76"/>
      <c r="AVF31" s="78">
        <f t="shared" si="171"/>
        <v>0</v>
      </c>
      <c r="AVH31" s="404"/>
      <c r="AVI31" s="1933"/>
      <c r="AVJ31" s="22"/>
      <c r="AVK31" s="31"/>
      <c r="AVL31" s="76"/>
      <c r="AVM31" s="78">
        <f t="shared" si="172"/>
        <v>2512.5</v>
      </c>
      <c r="AVO31" s="321"/>
      <c r="AVP31" s="809"/>
      <c r="AVR31" s="1933"/>
      <c r="AVT31" s="131">
        <f t="shared" si="173"/>
        <v>0</v>
      </c>
      <c r="AVV31" s="404"/>
      <c r="AVW31" s="1933"/>
      <c r="AVX31" s="1348"/>
      <c r="AVY31" s="1365"/>
      <c r="AVZ31" s="1264"/>
      <c r="AWA31" s="78">
        <f t="shared" si="191"/>
        <v>0</v>
      </c>
      <c r="AWC31" s="1933"/>
      <c r="AWD31" s="1933"/>
      <c r="AWE31" s="1348"/>
      <c r="AWF31" s="1365"/>
      <c r="AWG31" s="1264"/>
      <c r="AWH31" s="78">
        <f t="shared" si="192"/>
        <v>0</v>
      </c>
      <c r="AWJ31" s="1933"/>
      <c r="AWK31" s="1933"/>
      <c r="AWL31" s="22"/>
      <c r="AWM31" s="31"/>
      <c r="AWN31" s="76"/>
      <c r="AWO31" s="78">
        <f t="shared" si="193"/>
        <v>0</v>
      </c>
      <c r="AWQ31" s="320"/>
      <c r="AWR31" s="1931"/>
      <c r="AWS31" s="104"/>
      <c r="AWT31" s="49"/>
      <c r="AWU31" s="139"/>
      <c r="AWV31" s="131">
        <f t="shared" si="194"/>
        <v>0</v>
      </c>
      <c r="AWW31" s="243"/>
      <c r="AWX31" s="424"/>
      <c r="AWY31" s="1931"/>
      <c r="AWZ31" s="104"/>
      <c r="AXA31" s="49"/>
      <c r="AXB31" s="139"/>
      <c r="AXC31" s="78">
        <f t="shared" si="174"/>
        <v>30000</v>
      </c>
      <c r="AXE31" s="31"/>
      <c r="AXF31" s="1933"/>
      <c r="AXG31" s="22"/>
      <c r="AXH31" s="31"/>
      <c r="AXI31" s="76"/>
      <c r="AXJ31" s="78">
        <f t="shared" si="175"/>
        <v>0</v>
      </c>
      <c r="AXL31" s="31"/>
      <c r="AXM31" s="1933"/>
      <c r="AXN31" s="22"/>
      <c r="AXO31" s="31"/>
      <c r="AXP31" s="76"/>
      <c r="AXQ31" s="78">
        <f t="shared" si="176"/>
        <v>0</v>
      </c>
      <c r="AXS31" s="31"/>
      <c r="AXT31" s="1933"/>
      <c r="AXU31" s="22"/>
      <c r="AXV31" s="31"/>
      <c r="AXW31" s="76"/>
      <c r="AXX31" s="78">
        <f t="shared" si="177"/>
        <v>0</v>
      </c>
      <c r="AXZ31" s="31"/>
      <c r="AYA31" s="1933"/>
      <c r="AYB31" s="22"/>
      <c r="AYC31" s="31"/>
      <c r="AYD31" s="76"/>
      <c r="AYE31" s="78">
        <f t="shared" si="178"/>
        <v>0</v>
      </c>
      <c r="AYG31" s="404"/>
      <c r="AYH31" s="1933"/>
      <c r="AYI31" s="22"/>
      <c r="AYJ31" s="31"/>
      <c r="AYK31" s="76"/>
      <c r="AYL31" s="78">
        <f t="shared" si="179"/>
        <v>0</v>
      </c>
      <c r="AYN31" s="404"/>
      <c r="AYO31" s="1933"/>
      <c r="AYP31" s="22"/>
      <c r="AYQ31" s="31"/>
      <c r="AYR31" s="76"/>
      <c r="AYS31" s="78">
        <f t="shared" si="180"/>
        <v>0</v>
      </c>
      <c r="AYU31" s="404"/>
      <c r="AYV31" s="1933"/>
      <c r="AYW31" s="22"/>
      <c r="AYX31" s="404"/>
      <c r="AYY31" s="76"/>
      <c r="AYZ31" s="78">
        <f t="shared" si="181"/>
        <v>0</v>
      </c>
      <c r="AZB31" s="31"/>
      <c r="AZC31" s="1933"/>
      <c r="AZD31" s="22"/>
      <c r="AZE31" s="31"/>
      <c r="AZF31" s="76"/>
      <c r="AZG31" s="78">
        <f t="shared" si="182"/>
        <v>0</v>
      </c>
      <c r="AZI31" s="424"/>
      <c r="AZJ31" s="1931"/>
      <c r="AZK31" s="104"/>
      <c r="AZL31" s="424"/>
      <c r="AZM31" s="139"/>
      <c r="AZN31" s="78">
        <f t="shared" si="183"/>
        <v>0</v>
      </c>
      <c r="AZP31" s="424"/>
      <c r="AZQ31" s="1931"/>
      <c r="AZR31" s="104"/>
      <c r="AZS31" s="424"/>
      <c r="AZT31" s="139"/>
      <c r="AZU31" s="131">
        <f t="shared" si="184"/>
        <v>0</v>
      </c>
      <c r="AZV31" s="243"/>
      <c r="AZW31" s="1933"/>
      <c r="AZX31" s="1933"/>
      <c r="AZY31" s="22"/>
      <c r="AZZ31" s="31"/>
      <c r="BAA31" s="76"/>
      <c r="BAB31" s="78">
        <f t="shared" si="185"/>
        <v>0</v>
      </c>
      <c r="BAD31" s="1933"/>
      <c r="BAE31" s="1933"/>
      <c r="BAF31" s="22"/>
      <c r="BAG31" s="31"/>
      <c r="BAH31" s="76"/>
      <c r="BAI31" s="78">
        <f t="shared" si="186"/>
        <v>0</v>
      </c>
      <c r="BAK31" s="1933"/>
      <c r="BAL31" s="1933"/>
      <c r="BAM31" s="22"/>
      <c r="BAN31" s="31"/>
      <c r="BAO31" s="76"/>
      <c r="BAP31" s="78">
        <f t="shared" si="187"/>
        <v>0</v>
      </c>
      <c r="BAR31" s="1933"/>
      <c r="BAS31" s="1933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3"/>
      <c r="C32" s="1913">
        <v>100000</v>
      </c>
      <c r="D32" s="31"/>
      <c r="E32" s="139"/>
      <c r="F32" s="131">
        <f t="shared" si="8"/>
        <v>2680100</v>
      </c>
      <c r="H32" s="786"/>
      <c r="I32" s="1933"/>
      <c r="J32" s="699"/>
      <c r="K32" s="31"/>
      <c r="L32" s="139"/>
      <c r="M32" s="131">
        <f t="shared" si="9"/>
        <v>20000</v>
      </c>
      <c r="O32" s="424"/>
      <c r="P32" s="1931"/>
      <c r="Q32" s="104"/>
      <c r="R32" s="546"/>
      <c r="S32" s="2010"/>
      <c r="T32" s="78">
        <f t="shared" si="189"/>
        <v>15000</v>
      </c>
      <c r="V32" s="321"/>
      <c r="W32" s="1933"/>
      <c r="X32" s="22"/>
      <c r="Y32" s="31"/>
      <c r="Z32" s="76"/>
      <c r="AA32" s="78">
        <f t="shared" si="10"/>
        <v>1000</v>
      </c>
      <c r="AC32" s="1933"/>
      <c r="AD32" s="1933"/>
      <c r="AE32" s="22"/>
      <c r="AF32" s="31"/>
      <c r="AG32" s="76"/>
      <c r="AH32" s="78">
        <f t="shared" si="11"/>
        <v>-100000</v>
      </c>
      <c r="AJ32" s="404"/>
      <c r="AK32" s="1933"/>
      <c r="AL32" s="22"/>
      <c r="AM32" s="31"/>
      <c r="AN32" s="76"/>
      <c r="AO32" s="78">
        <f t="shared" si="12"/>
        <v>90000</v>
      </c>
      <c r="AQ32" s="1933"/>
      <c r="AR32" s="1933"/>
      <c r="AS32" s="22"/>
      <c r="AT32" s="31"/>
      <c r="AU32" s="76"/>
      <c r="AV32" s="78">
        <f t="shared" si="13"/>
        <v>0</v>
      </c>
      <c r="AX32" s="31"/>
      <c r="AY32" s="1933"/>
      <c r="AZ32" s="22"/>
      <c r="BA32" s="31"/>
      <c r="BB32" s="76"/>
      <c r="BC32" s="78">
        <f t="shared" si="14"/>
        <v>0</v>
      </c>
      <c r="BE32" s="1933"/>
      <c r="BF32" s="1933"/>
      <c r="BG32" s="22"/>
      <c r="BH32" s="31"/>
      <c r="BI32" s="76"/>
      <c r="BJ32" s="78">
        <f t="shared" si="15"/>
        <v>0</v>
      </c>
      <c r="BL32" s="31"/>
      <c r="BM32" s="1931"/>
      <c r="BN32" s="104"/>
      <c r="BO32" s="31"/>
      <c r="BP32" s="139"/>
      <c r="BQ32" s="78">
        <f t="shared" si="16"/>
        <v>0</v>
      </c>
      <c r="BS32" s="1933"/>
      <c r="BT32" s="1933"/>
      <c r="BU32" s="22"/>
      <c r="BV32" s="31"/>
      <c r="BW32" s="76"/>
      <c r="BX32" s="78">
        <f t="shared" si="17"/>
        <v>0</v>
      </c>
      <c r="BZ32" s="1933"/>
      <c r="CA32" s="1933"/>
      <c r="CB32" s="1933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31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3"/>
      <c r="DE32" s="22"/>
      <c r="DF32" s="31"/>
      <c r="DG32" s="76"/>
      <c r="DH32" s="78">
        <f t="shared" si="21"/>
        <v>0</v>
      </c>
      <c r="DJ32" s="1933"/>
      <c r="DK32" s="1933"/>
      <c r="DL32" s="1933"/>
      <c r="DM32" s="22"/>
      <c r="DN32" s="31"/>
      <c r="DO32" s="76"/>
      <c r="DP32" s="78">
        <f t="shared" si="22"/>
        <v>0</v>
      </c>
      <c r="DR32" s="404"/>
      <c r="DS32" s="1933"/>
      <c r="DT32" s="22"/>
      <c r="DU32" s="321"/>
      <c r="DV32" s="76"/>
      <c r="DW32" s="78">
        <f t="shared" si="23"/>
        <v>0</v>
      </c>
      <c r="DY32" s="1933"/>
      <c r="DZ32" s="1933"/>
      <c r="EA32" s="22"/>
      <c r="EB32" s="31"/>
      <c r="EC32" s="76"/>
      <c r="ED32" s="78">
        <f t="shared" si="24"/>
        <v>0</v>
      </c>
      <c r="EF32" s="404"/>
      <c r="EG32" s="1933"/>
      <c r="EH32" s="22"/>
      <c r="EI32" s="31"/>
      <c r="EJ32" s="76"/>
      <c r="EK32" s="78">
        <f t="shared" si="25"/>
        <v>10936</v>
      </c>
      <c r="EM32" s="1933"/>
      <c r="EN32" s="1933"/>
      <c r="EO32" s="22"/>
      <c r="EP32" s="31"/>
      <c r="EQ32" s="76"/>
      <c r="ER32" s="78">
        <f t="shared" si="26"/>
        <v>0</v>
      </c>
      <c r="ET32" s="321"/>
      <c r="EU32" s="1933"/>
      <c r="EV32" s="22"/>
      <c r="EW32" s="31"/>
      <c r="EX32" s="76"/>
      <c r="EY32" s="78">
        <f t="shared" si="27"/>
        <v>0</v>
      </c>
      <c r="FA32" s="321"/>
      <c r="FB32" s="1933"/>
      <c r="FC32" s="22"/>
      <c r="FD32" s="31"/>
      <c r="FE32" s="76"/>
      <c r="FF32" s="78">
        <f t="shared" si="28"/>
        <v>0</v>
      </c>
      <c r="FH32" s="31"/>
      <c r="FI32" s="1933"/>
      <c r="FJ32" s="22"/>
      <c r="FK32" s="31"/>
      <c r="FL32" s="76"/>
      <c r="FM32" s="78">
        <f t="shared" si="29"/>
        <v>0</v>
      </c>
      <c r="FO32" s="31"/>
      <c r="FP32" s="1933"/>
      <c r="FQ32" s="22"/>
      <c r="FR32" s="31"/>
      <c r="FS32" s="76"/>
      <c r="FT32" s="78">
        <f t="shared" si="30"/>
        <v>0</v>
      </c>
      <c r="FV32" s="404">
        <v>39724</v>
      </c>
      <c r="FW32" s="1933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3"/>
      <c r="GE32" s="22"/>
      <c r="GF32" s="31"/>
      <c r="GG32" s="76"/>
      <c r="GH32" s="78">
        <f t="shared" si="32"/>
        <v>0</v>
      </c>
      <c r="GJ32" s="1933"/>
      <c r="GK32" s="1933"/>
      <c r="GL32" s="22"/>
      <c r="GM32" s="31"/>
      <c r="GN32" s="76"/>
      <c r="GO32" s="78">
        <f t="shared" si="33"/>
        <v>0</v>
      </c>
      <c r="GQ32" s="1933"/>
      <c r="GR32" s="1933"/>
      <c r="GS32" s="22"/>
      <c r="GT32" s="31"/>
      <c r="GU32" s="76"/>
      <c r="GV32" s="78">
        <f t="shared" si="34"/>
        <v>0</v>
      </c>
      <c r="GX32" s="31"/>
      <c r="GY32" s="1933"/>
      <c r="GZ32" s="22"/>
      <c r="HA32" s="31"/>
      <c r="HB32" s="76"/>
      <c r="HC32" s="78">
        <f t="shared" si="35"/>
        <v>0</v>
      </c>
      <c r="HE32" s="1933"/>
      <c r="HF32" s="1933"/>
      <c r="HG32" s="22"/>
      <c r="HH32" s="31"/>
      <c r="HI32" s="76"/>
      <c r="HJ32" s="78">
        <f t="shared" si="36"/>
        <v>0</v>
      </c>
      <c r="HL32" s="31"/>
      <c r="HM32" s="1933"/>
      <c r="HN32" s="22"/>
      <c r="HO32" s="31"/>
      <c r="HP32" s="76"/>
      <c r="HQ32" s="78">
        <f t="shared" si="37"/>
        <v>0</v>
      </c>
      <c r="HS32" s="31"/>
      <c r="HT32" s="1933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3"/>
      <c r="II32" s="104"/>
      <c r="IJ32" s="49"/>
      <c r="IK32" s="139"/>
      <c r="IL32" s="78">
        <f t="shared" si="40"/>
        <v>0</v>
      </c>
      <c r="IN32" s="1933"/>
      <c r="IO32" s="1933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3"/>
      <c r="JD32" s="22"/>
      <c r="JE32" s="31"/>
      <c r="JF32" s="76"/>
      <c r="JG32" s="78">
        <f t="shared" si="43"/>
        <v>0</v>
      </c>
      <c r="JI32" s="31"/>
      <c r="JJ32" s="1933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3"/>
      <c r="JY32" s="22"/>
      <c r="JZ32" s="786"/>
      <c r="KA32" s="76"/>
      <c r="KB32" s="131">
        <f t="shared" si="45"/>
        <v>0</v>
      </c>
      <c r="KD32" s="570"/>
      <c r="KE32" s="1931"/>
      <c r="KF32" s="104"/>
      <c r="KG32" s="570"/>
      <c r="KH32" s="139"/>
      <c r="KI32" s="131">
        <f t="shared" si="46"/>
        <v>0</v>
      </c>
      <c r="KJ32" s="243"/>
      <c r="KK32" s="570"/>
      <c r="KL32" s="1931"/>
      <c r="KM32" s="104"/>
      <c r="KN32" s="570"/>
      <c r="KO32" s="139"/>
      <c r="KP32" s="131">
        <f t="shared" si="47"/>
        <v>0</v>
      </c>
      <c r="KQ32" s="243"/>
      <c r="KR32" s="404"/>
      <c r="KS32" s="1933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3"/>
      <c r="LG32" s="1933"/>
      <c r="LH32" s="22"/>
      <c r="LI32" s="31"/>
      <c r="LJ32" s="76"/>
      <c r="LK32" s="131">
        <f t="shared" si="50"/>
        <v>0</v>
      </c>
      <c r="LM32" s="404"/>
      <c r="LN32" s="1933"/>
      <c r="LO32" s="22"/>
      <c r="LP32" s="31"/>
      <c r="LQ32" s="76"/>
      <c r="LR32" s="131">
        <f t="shared" si="0"/>
        <v>0</v>
      </c>
      <c r="LT32" s="424"/>
      <c r="LU32" s="1931"/>
      <c r="LV32" s="104"/>
      <c r="LW32" s="49"/>
      <c r="LX32" s="139"/>
      <c r="LY32" s="78">
        <f t="shared" si="51"/>
        <v>0</v>
      </c>
      <c r="MA32" s="424"/>
      <c r="MB32" s="1931"/>
      <c r="MC32" s="104"/>
      <c r="MD32" s="49"/>
      <c r="ME32" s="139"/>
      <c r="MF32" s="131">
        <f t="shared" si="52"/>
        <v>0</v>
      </c>
      <c r="MH32" s="404"/>
      <c r="MI32" s="1933"/>
      <c r="MJ32" s="22"/>
      <c r="MK32" s="31"/>
      <c r="ML32" s="76"/>
      <c r="MM32" s="131">
        <f t="shared" si="53"/>
        <v>0</v>
      </c>
      <c r="MO32" s="1933"/>
      <c r="MP32" s="1933"/>
      <c r="MQ32" s="22"/>
      <c r="MR32" s="31"/>
      <c r="MS32" s="76"/>
      <c r="MT32" s="131">
        <f t="shared" si="54"/>
        <v>0</v>
      </c>
      <c r="MV32" s="31"/>
      <c r="MW32" s="1933"/>
      <c r="MX32" s="104"/>
      <c r="MY32" s="1363"/>
      <c r="MZ32" s="76"/>
      <c r="NA32" s="131">
        <f t="shared" si="198"/>
        <v>20586.5</v>
      </c>
      <c r="NC32" s="31"/>
      <c r="ND32" s="1933"/>
      <c r="NE32" s="104"/>
      <c r="NF32" s="1363"/>
      <c r="NG32" s="76"/>
      <c r="NH32" s="131">
        <f t="shared" si="55"/>
        <v>0</v>
      </c>
      <c r="NJ32" s="31"/>
      <c r="NK32" s="1934"/>
      <c r="NL32" s="787"/>
      <c r="NM32" s="31"/>
      <c r="NN32" s="76"/>
      <c r="NO32" s="131">
        <f t="shared" si="204"/>
        <v>0</v>
      </c>
      <c r="NQ32" s="404"/>
      <c r="NR32" s="1934"/>
      <c r="NS32" s="76"/>
      <c r="NT32" s="404"/>
      <c r="NU32" s="76"/>
      <c r="NV32" s="131">
        <f t="shared" si="57"/>
        <v>0</v>
      </c>
      <c r="NX32" s="1933"/>
      <c r="NY32" s="1933"/>
      <c r="NZ32" s="22"/>
      <c r="OA32" s="31"/>
      <c r="OB32" s="76"/>
      <c r="OC32" s="78">
        <f t="shared" si="58"/>
        <v>0</v>
      </c>
      <c r="OE32" s="1933"/>
      <c r="OF32" s="1933"/>
      <c r="OG32" s="22"/>
      <c r="OH32" s="31"/>
      <c r="OI32" s="76"/>
      <c r="OJ32" s="78">
        <f t="shared" si="59"/>
        <v>0</v>
      </c>
      <c r="OL32" s="1933"/>
      <c r="OM32" s="1933"/>
      <c r="ON32" s="22"/>
      <c r="OO32" s="31"/>
      <c r="OP32" s="76"/>
      <c r="OQ32" s="78">
        <f t="shared" si="60"/>
        <v>0</v>
      </c>
      <c r="OS32" s="1933"/>
      <c r="OT32" s="1933"/>
      <c r="OU32" s="22"/>
      <c r="OV32" s="31"/>
      <c r="OW32" s="76"/>
      <c r="OX32" s="78">
        <f t="shared" si="61"/>
        <v>0</v>
      </c>
      <c r="OZ32" s="1933"/>
      <c r="PA32" s="1933"/>
      <c r="PB32" s="22"/>
      <c r="PC32" s="31"/>
      <c r="PD32" s="76"/>
      <c r="PE32" s="78">
        <f t="shared" si="62"/>
        <v>0</v>
      </c>
      <c r="PG32" s="1933"/>
      <c r="PH32" s="1933"/>
      <c r="PI32" s="22"/>
      <c r="PJ32" s="31"/>
      <c r="PK32" s="76"/>
      <c r="PL32" s="78">
        <f t="shared" si="63"/>
        <v>0</v>
      </c>
      <c r="PN32" s="31"/>
      <c r="PO32" s="1933"/>
      <c r="PP32" s="22"/>
      <c r="PQ32" s="31"/>
      <c r="PR32" s="76"/>
      <c r="PS32" s="78">
        <f t="shared" si="64"/>
        <v>0</v>
      </c>
      <c r="PU32" s="1933"/>
      <c r="PV32" s="1933"/>
      <c r="PW32" s="22"/>
      <c r="PX32" s="31"/>
      <c r="PY32" s="76"/>
      <c r="PZ32" s="78">
        <f t="shared" si="65"/>
        <v>32916</v>
      </c>
      <c r="QB32" s="1933"/>
      <c r="QC32" s="1933"/>
      <c r="QD32" s="22"/>
      <c r="QE32" s="31"/>
      <c r="QF32" s="76"/>
      <c r="QG32" s="78">
        <f t="shared" si="66"/>
        <v>0</v>
      </c>
      <c r="QI32" s="404"/>
      <c r="QJ32" s="1933"/>
      <c r="QK32" s="22"/>
      <c r="QL32" s="31"/>
      <c r="QM32" s="76"/>
      <c r="QN32" s="78">
        <f t="shared" si="67"/>
        <v>0</v>
      </c>
      <c r="QP32" s="321"/>
      <c r="QQ32" s="1933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2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32"/>
      <c r="RT32" s="139"/>
      <c r="RU32" s="87"/>
      <c r="RV32" s="66"/>
      <c r="RW32" s="78">
        <f t="shared" si="72"/>
        <v>11123</v>
      </c>
      <c r="RY32" s="1933"/>
      <c r="RZ32" s="1933"/>
      <c r="SA32" s="22"/>
      <c r="SB32" s="31"/>
      <c r="SC32" s="76"/>
      <c r="SD32" s="78">
        <f t="shared" si="195"/>
        <v>23250</v>
      </c>
      <c r="SF32" s="1933"/>
      <c r="SG32" s="1933"/>
      <c r="SH32" s="22"/>
      <c r="SI32" s="31"/>
      <c r="SJ32" s="76"/>
      <c r="SK32" s="78">
        <f t="shared" si="196"/>
        <v>0</v>
      </c>
      <c r="SM32" s="1933"/>
      <c r="SN32" s="1933"/>
      <c r="SO32" s="22"/>
      <c r="SP32" s="31"/>
      <c r="SQ32" s="76"/>
      <c r="SR32" s="78">
        <f t="shared" si="73"/>
        <v>0</v>
      </c>
      <c r="ST32" s="1933"/>
      <c r="SU32" s="1933"/>
      <c r="SV32" s="22"/>
      <c r="SW32" s="31"/>
      <c r="SX32" s="76"/>
      <c r="SY32" s="78">
        <f t="shared" si="74"/>
        <v>0</v>
      </c>
      <c r="TA32" s="404"/>
      <c r="TB32" s="1933"/>
      <c r="TC32" s="22"/>
      <c r="TD32" s="31"/>
      <c r="TE32" s="76"/>
      <c r="TF32" s="78">
        <f t="shared" si="75"/>
        <v>0</v>
      </c>
      <c r="TH32" s="1933"/>
      <c r="TI32" s="1933"/>
      <c r="TJ32" s="22"/>
      <c r="TK32" s="31"/>
      <c r="TL32" s="76"/>
      <c r="TM32" s="78">
        <f t="shared" si="201"/>
        <v>20668.5</v>
      </c>
      <c r="TO32" s="1933"/>
      <c r="TP32" s="1933"/>
      <c r="TQ32" s="777"/>
      <c r="TR32" s="31"/>
      <c r="TS32" s="76"/>
      <c r="TT32" s="78">
        <f t="shared" si="202"/>
        <v>0</v>
      </c>
      <c r="TV32" s="404"/>
      <c r="TW32" s="1933"/>
      <c r="TX32" s="22"/>
      <c r="TY32" s="31"/>
      <c r="TZ32" s="76"/>
      <c r="UA32" s="78">
        <f t="shared" si="203"/>
        <v>0</v>
      </c>
      <c r="UC32" s="404"/>
      <c r="UD32" s="1933"/>
      <c r="UE32" s="22"/>
      <c r="UF32" s="31"/>
      <c r="UG32" s="76"/>
      <c r="UH32" s="78">
        <f t="shared" si="79"/>
        <v>0</v>
      </c>
      <c r="UJ32" s="404"/>
      <c r="UK32" s="1933"/>
      <c r="UL32" s="22"/>
      <c r="UM32" s="31"/>
      <c r="UN32" s="76"/>
      <c r="UO32" s="78">
        <f t="shared" si="80"/>
        <v>0</v>
      </c>
      <c r="UQ32" s="404"/>
      <c r="UR32" s="1933"/>
      <c r="US32" s="22"/>
      <c r="UT32" s="31"/>
      <c r="UU32" s="76"/>
      <c r="UV32" s="78">
        <f t="shared" si="81"/>
        <v>0</v>
      </c>
      <c r="UX32" s="404"/>
      <c r="UY32" s="1933"/>
      <c r="UZ32" s="22"/>
      <c r="VA32" s="31"/>
      <c r="VB32" s="76"/>
      <c r="VC32" s="78">
        <f t="shared" si="82"/>
        <v>201</v>
      </c>
      <c r="VE32" s="1933"/>
      <c r="VF32" s="1933"/>
      <c r="VG32" s="22"/>
      <c r="VH32" s="31"/>
      <c r="VI32" s="76"/>
      <c r="VJ32" s="78">
        <f t="shared" si="83"/>
        <v>47775</v>
      </c>
      <c r="VL32" s="1933"/>
      <c r="VM32" s="1933"/>
      <c r="VN32" s="22"/>
      <c r="VO32" s="31"/>
      <c r="VP32" s="76"/>
      <c r="VQ32" s="78">
        <f t="shared" si="84"/>
        <v>0</v>
      </c>
      <c r="VS32" s="1933"/>
      <c r="VT32" s="1933"/>
      <c r="VU32" s="22"/>
      <c r="VV32" s="31"/>
      <c r="VW32" s="76"/>
      <c r="VX32" s="78">
        <f t="shared" si="85"/>
        <v>0</v>
      </c>
      <c r="VZ32" s="404"/>
      <c r="WA32" s="1933"/>
      <c r="WB32" s="22"/>
      <c r="WC32" s="31"/>
      <c r="WD32" s="76"/>
      <c r="WE32" s="78">
        <f t="shared" si="86"/>
        <v>274.5</v>
      </c>
      <c r="WG32" s="1933"/>
      <c r="WH32" s="1933"/>
      <c r="WI32" s="22"/>
      <c r="WJ32" s="31"/>
      <c r="WK32" s="76"/>
      <c r="WL32" s="78">
        <f t="shared" si="87"/>
        <v>0</v>
      </c>
      <c r="WN32" s="31"/>
      <c r="WO32" s="1933"/>
      <c r="WP32" s="22"/>
      <c r="WQ32" s="31"/>
      <c r="WR32" s="76"/>
      <c r="WS32" s="78">
        <f t="shared" si="88"/>
        <v>0</v>
      </c>
      <c r="WU32" s="1933"/>
      <c r="WV32" s="1933"/>
      <c r="WW32" s="22"/>
      <c r="WX32" s="31"/>
      <c r="WY32" s="76"/>
      <c r="WZ32" s="78">
        <f t="shared" si="89"/>
        <v>0</v>
      </c>
      <c r="XB32" s="1931"/>
      <c r="XC32" s="1931"/>
      <c r="XD32" s="104"/>
      <c r="XE32" s="49"/>
      <c r="XF32" s="139"/>
      <c r="XG32" s="131">
        <f t="shared" si="90"/>
        <v>0</v>
      </c>
      <c r="XH32" s="243"/>
      <c r="XI32" s="1933"/>
      <c r="XJ32" s="1933"/>
      <c r="XK32" s="22"/>
      <c r="XL32" s="31"/>
      <c r="XM32" s="76"/>
      <c r="XN32" s="78">
        <f t="shared" si="91"/>
        <v>0</v>
      </c>
      <c r="XP32" s="404"/>
      <c r="XQ32" s="1933"/>
      <c r="XR32" s="22"/>
      <c r="XS32" s="31"/>
      <c r="XT32" s="76"/>
      <c r="XU32" s="78">
        <f t="shared" si="92"/>
        <v>0</v>
      </c>
      <c r="XW32" s="1933"/>
      <c r="XX32" s="1933"/>
      <c r="XY32" s="22"/>
      <c r="XZ32" s="31"/>
      <c r="YA32" s="76"/>
      <c r="YB32" s="78">
        <f t="shared" si="93"/>
        <v>0</v>
      </c>
      <c r="YD32" s="1933"/>
      <c r="YE32" s="1933"/>
      <c r="YF32" s="22"/>
      <c r="YG32" s="31"/>
      <c r="YH32" s="76"/>
      <c r="YI32" s="78">
        <f t="shared" si="94"/>
        <v>0</v>
      </c>
      <c r="YK32" s="31"/>
      <c r="YL32" s="1933"/>
      <c r="YM32" s="22"/>
      <c r="YN32" s="31"/>
      <c r="YO32" s="76"/>
      <c r="YP32" s="78">
        <f t="shared" si="95"/>
        <v>0</v>
      </c>
      <c r="YR32" s="1933"/>
      <c r="YS32" s="1933"/>
      <c r="YT32" s="22"/>
      <c r="YU32" s="31"/>
      <c r="YV32" s="76"/>
      <c r="YW32" s="78">
        <f t="shared" si="96"/>
        <v>0</v>
      </c>
      <c r="YY32" s="1933"/>
      <c r="YZ32" s="1933"/>
      <c r="ZA32" s="22"/>
      <c r="ZB32" s="31"/>
      <c r="ZC32" s="76"/>
      <c r="ZD32" s="78">
        <f t="shared" si="97"/>
        <v>0</v>
      </c>
      <c r="ZF32" s="49"/>
      <c r="ZG32" s="1931"/>
      <c r="ZH32" s="104"/>
      <c r="ZI32" s="49"/>
      <c r="ZJ32" s="139"/>
      <c r="ZK32" s="78">
        <f t="shared" si="98"/>
        <v>0</v>
      </c>
      <c r="ZM32" s="1933"/>
      <c r="ZN32" s="1933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3"/>
      <c r="AAP32" s="1933"/>
      <c r="AAQ32" s="22"/>
      <c r="AAR32" s="31"/>
      <c r="AAS32" s="76"/>
      <c r="AAT32" s="78">
        <f t="shared" si="103"/>
        <v>0</v>
      </c>
      <c r="AAV32" s="404"/>
      <c r="AAW32" s="1933"/>
      <c r="AAX32" s="22"/>
      <c r="AAY32" s="31"/>
      <c r="AAZ32" s="76"/>
      <c r="ABA32" s="78">
        <f t="shared" si="104"/>
        <v>0</v>
      </c>
      <c r="ABC32" s="404"/>
      <c r="ABD32" s="1933"/>
      <c r="ABE32" s="22"/>
      <c r="ABF32" s="321"/>
      <c r="ABG32" s="76"/>
      <c r="ABH32" s="78">
        <f t="shared" si="105"/>
        <v>0</v>
      </c>
      <c r="ABJ32" s="1933"/>
      <c r="ABK32" s="1933"/>
      <c r="ABL32" s="22"/>
      <c r="ABM32" s="31"/>
      <c r="ABN32" s="76"/>
      <c r="ABO32" s="78">
        <f t="shared" si="106"/>
        <v>0</v>
      </c>
      <c r="ABQ32" s="1933"/>
      <c r="ABR32" s="1933"/>
      <c r="ABS32" s="22"/>
      <c r="ABT32" s="31"/>
      <c r="ABU32" s="76"/>
      <c r="ABV32" s="78">
        <f t="shared" si="107"/>
        <v>0</v>
      </c>
      <c r="ABX32" s="1933"/>
      <c r="ABY32" s="1933"/>
      <c r="ABZ32" s="22"/>
      <c r="ACA32" s="31"/>
      <c r="ACB32" s="76"/>
      <c r="ACC32" s="78">
        <f t="shared" si="108"/>
        <v>0</v>
      </c>
      <c r="ACE32" s="321"/>
      <c r="ACF32" s="1933"/>
      <c r="ACG32" s="22"/>
      <c r="ACH32" s="404"/>
      <c r="ACI32" s="76"/>
      <c r="ACJ32" s="78">
        <f t="shared" si="109"/>
        <v>0</v>
      </c>
      <c r="ACL32" s="321"/>
      <c r="ACM32" s="1933"/>
      <c r="ACN32" s="22"/>
      <c r="ACO32" s="321"/>
      <c r="ACP32" s="76"/>
      <c r="ACQ32" s="78">
        <f t="shared" si="110"/>
        <v>0</v>
      </c>
      <c r="ACS32" s="31"/>
      <c r="ACT32" s="1933"/>
      <c r="ACU32" s="22"/>
      <c r="ACV32" s="31"/>
      <c r="ACW32" s="76"/>
      <c r="ACX32" s="78">
        <f t="shared" si="1"/>
        <v>0</v>
      </c>
      <c r="ACZ32" s="404"/>
      <c r="ADA32" s="1933"/>
      <c r="ADB32" s="22"/>
      <c r="ADC32" s="404"/>
      <c r="ADD32" s="76"/>
      <c r="ADE32" s="78">
        <f t="shared" si="111"/>
        <v>0</v>
      </c>
      <c r="ADG32" s="404"/>
      <c r="ADH32" s="1933"/>
      <c r="ADI32" s="22"/>
      <c r="ADJ32" s="321"/>
      <c r="ADK32" s="76"/>
      <c r="ADL32" s="78">
        <f t="shared" si="112"/>
        <v>0</v>
      </c>
      <c r="ADN32" s="1933"/>
      <c r="ADO32" s="1933"/>
      <c r="ADP32" s="22"/>
      <c r="ADQ32" s="31"/>
      <c r="ADR32" s="76"/>
      <c r="ADS32" s="78">
        <f t="shared" si="113"/>
        <v>0</v>
      </c>
      <c r="ADU32" s="321"/>
      <c r="ADV32" s="1933"/>
      <c r="ADW32" s="22"/>
      <c r="ADX32" s="404"/>
      <c r="ADY32" s="76"/>
      <c r="ADZ32" s="78">
        <f t="shared" si="114"/>
        <v>0</v>
      </c>
      <c r="AEB32" s="404"/>
      <c r="AEC32" s="1934"/>
      <c r="AED32" s="787"/>
      <c r="AEE32" s="31"/>
      <c r="AEF32" s="1364"/>
      <c r="AEG32" s="131">
        <f t="shared" si="115"/>
        <v>0</v>
      </c>
      <c r="AEI32" s="404"/>
      <c r="AEJ32" s="1934"/>
      <c r="AEK32" s="787"/>
      <c r="AEL32" s="31"/>
      <c r="AEM32" s="1364"/>
      <c r="AEN32" s="131">
        <f t="shared" si="116"/>
        <v>3380</v>
      </c>
      <c r="AEP32" s="404"/>
      <c r="AEQ32" s="1934"/>
      <c r="AER32" s="787"/>
      <c r="AES32" s="404"/>
      <c r="AET32" s="1364"/>
      <c r="AEU32" s="131">
        <f t="shared" si="117"/>
        <v>0</v>
      </c>
      <c r="AEW32" s="1933"/>
      <c r="AEX32" s="1933"/>
      <c r="AEY32" s="22"/>
      <c r="AEZ32" s="31"/>
      <c r="AFA32" s="76"/>
      <c r="AFB32" s="78">
        <f t="shared" si="118"/>
        <v>0</v>
      </c>
      <c r="AFD32" s="1933"/>
      <c r="AFE32" s="1933"/>
      <c r="AFF32" s="22"/>
      <c r="AFG32" s="31"/>
      <c r="AFH32" s="76"/>
      <c r="AFI32" s="78">
        <f t="shared" si="119"/>
        <v>6523</v>
      </c>
      <c r="AFK32" s="404"/>
      <c r="AFL32" s="1933"/>
      <c r="AFM32" s="22"/>
      <c r="AFN32" s="31"/>
      <c r="AFO32" s="76"/>
      <c r="AFP32" s="78">
        <f t="shared" si="120"/>
        <v>0</v>
      </c>
      <c r="AFR32" s="404"/>
      <c r="AFS32" s="1933"/>
      <c r="AFT32" s="22"/>
      <c r="AFU32" s="31"/>
      <c r="AFV32" s="76"/>
      <c r="AFW32" s="78">
        <f t="shared" si="121"/>
        <v>0</v>
      </c>
      <c r="AFY32" s="31"/>
      <c r="AFZ32" s="1933"/>
      <c r="AGA32" s="22"/>
      <c r="AGB32" s="31"/>
      <c r="AGC32" s="76"/>
      <c r="AGD32" s="78">
        <f t="shared" si="122"/>
        <v>0</v>
      </c>
      <c r="AGF32" s="1933"/>
      <c r="AGG32" s="1933"/>
      <c r="AGH32" s="22"/>
      <c r="AGI32" s="31"/>
      <c r="AGJ32" s="76"/>
      <c r="AGK32" s="78">
        <f t="shared" si="123"/>
        <v>0</v>
      </c>
      <c r="AGM32" s="1933"/>
      <c r="AGN32" s="1933"/>
      <c r="AGO32" s="22"/>
      <c r="AGP32" s="31"/>
      <c r="AGQ32" s="76"/>
      <c r="AGR32" s="78">
        <f t="shared" si="124"/>
        <v>0</v>
      </c>
      <c r="AGT32" s="1933"/>
      <c r="AGU32" s="1933"/>
      <c r="AGV32" s="22"/>
      <c r="AGW32" s="31"/>
      <c r="AGX32" s="76"/>
      <c r="AGY32" s="78">
        <f t="shared" si="125"/>
        <v>0</v>
      </c>
      <c r="AHA32" s="1933"/>
      <c r="AHB32" s="1933"/>
      <c r="AHC32" s="22"/>
      <c r="AHD32" s="31"/>
      <c r="AHE32" s="76"/>
      <c r="AHF32" s="78">
        <f t="shared" si="126"/>
        <v>0</v>
      </c>
      <c r="AHH32" s="1933"/>
      <c r="AHI32" s="1933"/>
      <c r="AHJ32" s="22"/>
      <c r="AHK32" s="31"/>
      <c r="AHL32" s="76"/>
      <c r="AHM32" s="78">
        <f t="shared" si="127"/>
        <v>37741</v>
      </c>
      <c r="AHO32" s="1933"/>
      <c r="AHP32" s="1933"/>
      <c r="AHQ32" s="22"/>
      <c r="AHR32" s="31"/>
      <c r="AHS32" s="76"/>
      <c r="AHT32" s="78">
        <f t="shared" si="128"/>
        <v>0</v>
      </c>
      <c r="AHV32" s="1933"/>
      <c r="AHW32" s="1933"/>
      <c r="AHX32" s="22"/>
      <c r="AHY32" s="31"/>
      <c r="AHZ32" s="76"/>
      <c r="AIA32" s="78">
        <f t="shared" si="129"/>
        <v>0</v>
      </c>
      <c r="AIC32" s="424"/>
      <c r="AID32" s="1931"/>
      <c r="AIE32" s="104"/>
      <c r="AIF32" s="49"/>
      <c r="AIG32" s="139"/>
      <c r="AIH32" s="78">
        <f t="shared" si="130"/>
        <v>0</v>
      </c>
      <c r="AIJ32" s="321"/>
      <c r="AIK32" s="1933"/>
      <c r="AIL32" s="22"/>
      <c r="AIM32" s="49"/>
      <c r="AIN32" s="76"/>
      <c r="AIO32" s="78">
        <f t="shared" si="131"/>
        <v>0</v>
      </c>
      <c r="AIQ32" s="404"/>
      <c r="AIR32" s="1933"/>
      <c r="AIS32" s="22"/>
      <c r="AIT32" s="31"/>
      <c r="AIU32" s="76"/>
      <c r="AIV32" s="78">
        <f t="shared" si="132"/>
        <v>0</v>
      </c>
      <c r="AIX32" s="1933"/>
      <c r="AIY32" s="1933"/>
      <c r="AIZ32" s="22"/>
      <c r="AJA32" s="31"/>
      <c r="AJB32" s="76"/>
      <c r="AJC32" s="78">
        <f t="shared" si="133"/>
        <v>0</v>
      </c>
      <c r="AJE32" s="49"/>
      <c r="AJF32" s="1931"/>
      <c r="AJG32" s="104"/>
      <c r="AJH32" s="49"/>
      <c r="AJI32" s="139"/>
      <c r="AJJ32" s="131">
        <f t="shared" si="134"/>
        <v>0</v>
      </c>
      <c r="AJL32" s="31"/>
      <c r="AJM32" s="1933"/>
      <c r="AJN32" s="22"/>
      <c r="AJO32" s="31"/>
      <c r="AJP32" s="76"/>
      <c r="AJQ32" s="78">
        <f t="shared" si="135"/>
        <v>0</v>
      </c>
      <c r="AJS32" s="49"/>
      <c r="AJT32" s="1931"/>
      <c r="AJU32" s="104"/>
      <c r="AJV32" s="49"/>
      <c r="AJW32" s="139"/>
      <c r="AJX32" s="131">
        <f t="shared" si="136"/>
        <v>0</v>
      </c>
      <c r="AJY32" s="243"/>
      <c r="AJZ32" s="1933"/>
      <c r="AKA32" s="1933"/>
      <c r="AKB32" s="22"/>
      <c r="AKC32" s="31"/>
      <c r="AKD32" s="76"/>
      <c r="AKE32" s="78">
        <f t="shared" si="137"/>
        <v>0</v>
      </c>
      <c r="AKG32" s="31"/>
      <c r="AKH32" s="1933"/>
      <c r="AKI32" s="22"/>
      <c r="AKJ32" s="31"/>
      <c r="AKK32" s="76"/>
      <c r="AKL32" s="78">
        <f t="shared" si="138"/>
        <v>0</v>
      </c>
      <c r="AKN32" s="1933"/>
      <c r="AKO32" s="1933"/>
      <c r="AKP32" s="777"/>
      <c r="AKQ32" s="31"/>
      <c r="AKR32" s="76"/>
      <c r="AKS32" s="78">
        <f t="shared" si="139"/>
        <v>0</v>
      </c>
      <c r="AKU32" s="49"/>
      <c r="AKV32" s="1931"/>
      <c r="AKW32" s="104"/>
      <c r="AKX32" s="49"/>
      <c r="AKY32" s="139"/>
      <c r="AKZ32" s="78">
        <f t="shared" si="2"/>
        <v>0</v>
      </c>
      <c r="ALB32" s="1933"/>
      <c r="ALC32" s="1933"/>
      <c r="ALD32" s="22"/>
      <c r="ALE32" s="31"/>
      <c r="ALF32" s="76"/>
      <c r="ALG32" s="78">
        <f t="shared" si="140"/>
        <v>0</v>
      </c>
      <c r="ALI32" s="1933"/>
      <c r="ALJ32" s="1933"/>
      <c r="ALK32" s="22"/>
      <c r="ALL32" s="31"/>
      <c r="ALM32" s="76"/>
      <c r="ALN32" s="78">
        <f t="shared" si="141"/>
        <v>0</v>
      </c>
      <c r="ALP32" s="1933"/>
      <c r="ALQ32" s="1933"/>
      <c r="ALR32" s="22"/>
      <c r="ALS32" s="31"/>
      <c r="ALT32" s="76"/>
      <c r="ALU32" s="78">
        <f t="shared" si="142"/>
        <v>0</v>
      </c>
      <c r="ALW32" s="1933"/>
      <c r="ALX32" s="1933"/>
      <c r="ALY32" s="22"/>
      <c r="ALZ32" s="31"/>
      <c r="AMA32" s="76"/>
      <c r="AMB32" s="78">
        <f t="shared" si="143"/>
        <v>0</v>
      </c>
      <c r="AMD32" s="404"/>
      <c r="AME32" s="1933"/>
      <c r="AMF32" s="22"/>
      <c r="AMG32" s="404"/>
      <c r="AMH32" s="76"/>
      <c r="AMI32" s="78">
        <f t="shared" si="144"/>
        <v>0</v>
      </c>
      <c r="AMK32" s="1933"/>
      <c r="AML32" s="1933"/>
      <c r="AMM32" s="22"/>
      <c r="AMN32" s="31"/>
      <c r="AMO32" s="76"/>
      <c r="AMP32" s="78">
        <f t="shared" si="145"/>
        <v>0</v>
      </c>
      <c r="AMR32" s="31"/>
      <c r="AMS32" s="1933"/>
      <c r="AMT32" s="104"/>
      <c r="AMU32" s="31"/>
      <c r="AMV32" s="76"/>
      <c r="AMW32" s="131">
        <f t="shared" si="3"/>
        <v>0</v>
      </c>
      <c r="AMY32" s="404"/>
      <c r="AMZ32" s="1933"/>
      <c r="ANA32" s="22"/>
      <c r="ANB32" s="321"/>
      <c r="ANC32" s="76"/>
      <c r="AND32" s="78">
        <f t="shared" si="146"/>
        <v>0</v>
      </c>
      <c r="ANF32" s="321"/>
      <c r="ANG32" s="1933"/>
      <c r="ANH32" s="22"/>
      <c r="ANI32" s="404"/>
      <c r="ANJ32" s="76"/>
      <c r="ANK32" s="78">
        <f t="shared" si="147"/>
        <v>0</v>
      </c>
      <c r="ANM32" s="31"/>
      <c r="ANN32" s="1933"/>
      <c r="ANO32" s="22"/>
      <c r="ANP32" s="31"/>
      <c r="ANQ32" s="76"/>
      <c r="ANR32" s="78">
        <f t="shared" si="148"/>
        <v>0</v>
      </c>
      <c r="ANT32" s="1933"/>
      <c r="ANU32" s="1933"/>
      <c r="ANV32" s="22"/>
      <c r="ANW32" s="31"/>
      <c r="ANX32" s="76"/>
      <c r="ANY32" s="78">
        <f t="shared" si="149"/>
        <v>0</v>
      </c>
      <c r="AOA32" s="1933"/>
      <c r="AOB32" s="1933"/>
      <c r="AOC32" s="22"/>
      <c r="AOD32" s="31"/>
      <c r="AOE32" s="76"/>
      <c r="AOF32" s="78">
        <f t="shared" si="150"/>
        <v>0</v>
      </c>
      <c r="AOH32" s="321"/>
      <c r="AOI32" s="1933"/>
      <c r="AOJ32" s="22"/>
      <c r="AOK32" s="404"/>
      <c r="AOL32" s="76"/>
      <c r="AOM32" s="78">
        <f t="shared" si="151"/>
        <v>0</v>
      </c>
      <c r="AOO32" s="1933"/>
      <c r="AOP32" s="1933"/>
      <c r="AOQ32" s="22"/>
      <c r="AOR32" s="31"/>
      <c r="AOS32" s="76"/>
      <c r="AOT32" s="78">
        <f t="shared" si="199"/>
        <v>4592</v>
      </c>
      <c r="AOV32" s="404"/>
      <c r="AOW32" s="1933"/>
      <c r="AOX32" s="22"/>
      <c r="AOY32" s="31"/>
      <c r="AOZ32" s="76"/>
      <c r="APA32" s="78">
        <f t="shared" si="152"/>
        <v>0</v>
      </c>
      <c r="APC32" s="321"/>
      <c r="APD32" s="1933"/>
      <c r="APE32" s="22"/>
      <c r="APF32" s="31"/>
      <c r="APG32" s="76"/>
      <c r="APH32" s="78">
        <f t="shared" si="153"/>
        <v>0</v>
      </c>
      <c r="APJ32" s="321"/>
      <c r="APK32" s="1933"/>
      <c r="APL32" s="22"/>
      <c r="APM32" s="31"/>
      <c r="APN32" s="76"/>
      <c r="APO32" s="78">
        <f t="shared" si="154"/>
        <v>0</v>
      </c>
      <c r="APQ32" s="1933"/>
      <c r="APR32" s="1933"/>
      <c r="APS32" s="22"/>
      <c r="APT32" s="31"/>
      <c r="APU32" s="76"/>
      <c r="APV32" s="78">
        <f t="shared" si="155"/>
        <v>0</v>
      </c>
      <c r="APX32" s="404"/>
      <c r="APY32" s="1933"/>
      <c r="APZ32" s="22"/>
      <c r="AQA32" s="404"/>
      <c r="AQB32" s="76"/>
      <c r="AQC32" s="78">
        <f t="shared" ref="AQC32:AQC44" si="205">AQC31+APZ32-AQB32</f>
        <v>0</v>
      </c>
      <c r="AQE32" s="1933"/>
      <c r="AQG32" s="773"/>
      <c r="AQH32" s="31"/>
      <c r="AQI32" s="76"/>
      <c r="AQJ32" s="131">
        <f t="shared" si="5"/>
        <v>7383.5</v>
      </c>
      <c r="AQL32" s="1933"/>
      <c r="AQN32" s="773"/>
      <c r="AQO32" s="31"/>
      <c r="AQP32" s="76"/>
      <c r="AQQ32" s="131">
        <f t="shared" si="6"/>
        <v>0</v>
      </c>
      <c r="AQS32" s="1933"/>
      <c r="AQU32" s="773"/>
      <c r="AQV32" s="31"/>
      <c r="AQW32" s="76"/>
      <c r="AQX32" s="131">
        <f t="shared" si="156"/>
        <v>4518.5</v>
      </c>
      <c r="AQZ32" s="321"/>
      <c r="ARA32" s="1933"/>
      <c r="ARB32" s="777"/>
      <c r="ARC32" s="321"/>
      <c r="ARD32" s="76"/>
      <c r="ARE32" s="78">
        <f t="shared" si="157"/>
        <v>0</v>
      </c>
      <c r="ARG32" s="1933"/>
      <c r="ARH32" s="1933"/>
      <c r="ARI32" s="22"/>
      <c r="ARJ32" s="31"/>
      <c r="ARK32" s="76"/>
      <c r="ARL32" s="78">
        <f t="shared" si="158"/>
        <v>0</v>
      </c>
      <c r="ARN32" s="404"/>
      <c r="ARO32" s="1933"/>
      <c r="ARP32" s="22"/>
      <c r="ARQ32" s="404"/>
      <c r="ARR32" s="76"/>
      <c r="ARS32" s="78">
        <f t="shared" si="159"/>
        <v>0</v>
      </c>
      <c r="ARU32" s="404"/>
      <c r="ARV32" s="1933"/>
      <c r="ARW32" s="22"/>
      <c r="ARX32" s="321"/>
      <c r="ARY32" s="76"/>
      <c r="ARZ32" s="78">
        <f t="shared" si="7"/>
        <v>0</v>
      </c>
      <c r="ASB32" s="404"/>
      <c r="ASC32" s="1933"/>
      <c r="ASD32" s="22"/>
      <c r="ASE32" s="31"/>
      <c r="ASF32" s="76"/>
      <c r="ASG32" s="78">
        <f t="shared" si="160"/>
        <v>0</v>
      </c>
      <c r="ASI32" s="404"/>
      <c r="ASJ32" s="1933"/>
      <c r="ASK32" s="22"/>
      <c r="ASL32" s="31"/>
      <c r="ASM32" s="76"/>
      <c r="ASN32" s="131">
        <f t="shared" si="161"/>
        <v>0</v>
      </c>
      <c r="ASP32" s="31"/>
      <c r="ASQ32" s="1933"/>
      <c r="ASR32" s="22"/>
      <c r="ASS32" s="31"/>
      <c r="AST32" s="76"/>
      <c r="ASU32" s="131">
        <f t="shared" si="162"/>
        <v>0</v>
      </c>
      <c r="ASW32" s="1933"/>
      <c r="ASX32" s="1933"/>
      <c r="ASY32" s="22"/>
      <c r="ASZ32" s="31"/>
      <c r="ATA32" s="76"/>
      <c r="ATB32" s="131">
        <f t="shared" si="163"/>
        <v>0</v>
      </c>
      <c r="ATD32" s="1933"/>
      <c r="ATE32" s="1933"/>
      <c r="ATF32" s="22"/>
      <c r="ATG32" s="31"/>
      <c r="ATH32" s="76"/>
      <c r="ATI32" s="78">
        <f t="shared" si="164"/>
        <v>0</v>
      </c>
      <c r="ATK32" s="321"/>
      <c r="ATL32" s="1933"/>
      <c r="ATM32" s="22"/>
      <c r="ATN32" s="31"/>
      <c r="ATO32" s="76"/>
      <c r="ATP32" s="78">
        <f t="shared" si="165"/>
        <v>0</v>
      </c>
      <c r="ATR32" s="321"/>
      <c r="ATS32" s="1933"/>
      <c r="ATT32" s="22"/>
      <c r="ATU32" s="31"/>
      <c r="ATV32" s="76"/>
      <c r="ATW32" s="78">
        <f t="shared" si="166"/>
        <v>0</v>
      </c>
      <c r="ATY32" s="321"/>
      <c r="ATZ32" s="1933"/>
      <c r="AUA32" s="22"/>
      <c r="AUB32" s="31"/>
      <c r="AUC32" s="76"/>
      <c r="AUD32" s="78">
        <f t="shared" si="167"/>
        <v>0</v>
      </c>
      <c r="AUF32" s="786"/>
      <c r="AUG32" s="1325"/>
      <c r="AUH32" s="139"/>
      <c r="AUI32" s="786"/>
      <c r="AUK32" s="131">
        <f t="shared" si="168"/>
        <v>0</v>
      </c>
      <c r="AUM32" s="1933"/>
      <c r="AUN32" s="1332"/>
      <c r="AUP32" s="61"/>
      <c r="AUQ32" s="66"/>
      <c r="AUR32" s="131">
        <f t="shared" si="169"/>
        <v>0</v>
      </c>
      <c r="AUT32" s="31"/>
      <c r="AUU32" s="1934"/>
      <c r="AUV32" s="76"/>
      <c r="AUW32" s="31"/>
      <c r="AUX32" s="76"/>
      <c r="AUY32" s="78">
        <f t="shared" si="170"/>
        <v>0</v>
      </c>
      <c r="AVA32" s="31"/>
      <c r="AVB32" s="1933"/>
      <c r="AVC32" s="22"/>
      <c r="AVD32" s="31"/>
      <c r="AVE32" s="76"/>
      <c r="AVF32" s="78">
        <f t="shared" si="171"/>
        <v>0</v>
      </c>
      <c r="AVH32" s="404"/>
      <c r="AVI32" s="1933"/>
      <c r="AVJ32" s="22"/>
      <c r="AVK32" s="31"/>
      <c r="AVL32" s="76"/>
      <c r="AVM32" s="78">
        <f t="shared" si="172"/>
        <v>2512.5</v>
      </c>
      <c r="AVO32" s="320"/>
      <c r="AVP32" s="1932"/>
      <c r="AVQ32" s="349"/>
      <c r="AVR32" s="31"/>
      <c r="AVS32" s="349"/>
      <c r="AVT32" s="131">
        <f t="shared" si="173"/>
        <v>0</v>
      </c>
      <c r="AVV32" s="404"/>
      <c r="AVW32" s="1933"/>
      <c r="AVX32" s="1348"/>
      <c r="AVY32" s="1365"/>
      <c r="AVZ32" s="1264"/>
      <c r="AWA32" s="78">
        <f t="shared" si="191"/>
        <v>0</v>
      </c>
      <c r="AWC32" s="1933"/>
      <c r="AWD32" s="1933"/>
      <c r="AWE32" s="1348"/>
      <c r="AWF32" s="1365"/>
      <c r="AWG32" s="1264"/>
      <c r="AWH32" s="78">
        <f t="shared" si="192"/>
        <v>0</v>
      </c>
      <c r="AWJ32" s="1933"/>
      <c r="AWK32" s="1933"/>
      <c r="AWL32" s="22"/>
      <c r="AWM32" s="31"/>
      <c r="AWN32" s="76"/>
      <c r="AWO32" s="78">
        <f t="shared" si="193"/>
        <v>0</v>
      </c>
      <c r="AWQ32" s="320"/>
      <c r="AWR32" s="1931"/>
      <c r="AWS32" s="104"/>
      <c r="AWT32" s="49"/>
      <c r="AWU32" s="139"/>
      <c r="AWV32" s="131">
        <f t="shared" si="194"/>
        <v>0</v>
      </c>
      <c r="AWW32" s="243"/>
      <c r="AWX32" s="424"/>
      <c r="AWY32" s="1931"/>
      <c r="AWZ32" s="104"/>
      <c r="AXA32" s="49"/>
      <c r="AXB32" s="139"/>
      <c r="AXC32" s="78">
        <f t="shared" si="174"/>
        <v>30000</v>
      </c>
      <c r="AXE32" s="31"/>
      <c r="AXF32" s="1933"/>
      <c r="AXG32" s="22"/>
      <c r="AXH32" s="31"/>
      <c r="AXI32" s="76"/>
      <c r="AXJ32" s="78">
        <f t="shared" si="175"/>
        <v>0</v>
      </c>
      <c r="AXL32" s="1933"/>
      <c r="AXM32" s="1933"/>
      <c r="AXN32" s="22"/>
      <c r="AXO32" s="31"/>
      <c r="AXP32" s="76"/>
      <c r="AXQ32" s="78">
        <f t="shared" si="176"/>
        <v>0</v>
      </c>
      <c r="AXS32" s="1933"/>
      <c r="AXT32" s="1933"/>
      <c r="AXU32" s="22"/>
      <c r="AXV32" s="31"/>
      <c r="AXW32" s="76"/>
      <c r="AXX32" s="78">
        <f t="shared" si="177"/>
        <v>0</v>
      </c>
      <c r="AXZ32" s="1933"/>
      <c r="AYA32" s="1933"/>
      <c r="AYB32" s="22"/>
      <c r="AYC32" s="31"/>
      <c r="AYD32" s="76"/>
      <c r="AYE32" s="78">
        <f t="shared" si="178"/>
        <v>0</v>
      </c>
      <c r="AYG32" s="404"/>
      <c r="AYH32" s="1933"/>
      <c r="AYI32" s="22"/>
      <c r="AYJ32" s="31"/>
      <c r="AYK32" s="76"/>
      <c r="AYL32" s="78">
        <f t="shared" si="179"/>
        <v>0</v>
      </c>
      <c r="AYN32" s="404"/>
      <c r="AYO32" s="1933"/>
      <c r="AYP32" s="22"/>
      <c r="AYQ32" s="31"/>
      <c r="AYR32" s="76"/>
      <c r="AYS32" s="78">
        <f t="shared" si="180"/>
        <v>0</v>
      </c>
      <c r="AYU32" s="404"/>
      <c r="AYV32" s="1933"/>
      <c r="AYW32" s="22"/>
      <c r="AYX32" s="404"/>
      <c r="AYY32" s="76"/>
      <c r="AYZ32" s="78">
        <f t="shared" si="181"/>
        <v>0</v>
      </c>
      <c r="AZB32" s="1933"/>
      <c r="AZC32" s="1933"/>
      <c r="AZD32" s="22"/>
      <c r="AZE32" s="31"/>
      <c r="AZF32" s="76"/>
      <c r="AZG32" s="78">
        <f t="shared" si="182"/>
        <v>0</v>
      </c>
      <c r="AZI32" s="424"/>
      <c r="AZJ32" s="1931"/>
      <c r="AZK32" s="104"/>
      <c r="AZL32" s="481"/>
      <c r="AZM32" s="388"/>
      <c r="AZN32" s="78">
        <f t="shared" si="183"/>
        <v>0</v>
      </c>
      <c r="AZP32" s="424"/>
      <c r="AZQ32" s="1931"/>
      <c r="AZR32" s="104"/>
      <c r="AZS32" s="481"/>
      <c r="AZT32" s="388"/>
      <c r="AZU32" s="131">
        <f t="shared" si="184"/>
        <v>0</v>
      </c>
      <c r="AZV32" s="243"/>
      <c r="AZW32" s="1933"/>
      <c r="AZX32" s="1933"/>
      <c r="AZY32" s="22"/>
      <c r="AZZ32" s="31"/>
      <c r="BAA32" s="76"/>
      <c r="BAB32" s="78">
        <f t="shared" si="185"/>
        <v>0</v>
      </c>
      <c r="BAD32" s="1933"/>
      <c r="BAE32" s="1933"/>
      <c r="BAF32" s="22"/>
      <c r="BAG32" s="31"/>
      <c r="BAH32" s="76"/>
      <c r="BAI32" s="78">
        <f t="shared" si="186"/>
        <v>0</v>
      </c>
      <c r="BAK32" s="1933"/>
      <c r="BAL32" s="1933"/>
      <c r="BAM32" s="22"/>
      <c r="BAN32" s="31"/>
      <c r="BAO32" s="76"/>
      <c r="BAP32" s="78">
        <f t="shared" si="187"/>
        <v>0</v>
      </c>
      <c r="BAR32" s="1933"/>
      <c r="BAS32" s="1933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3"/>
      <c r="C33" s="1895">
        <v>100000</v>
      </c>
      <c r="D33" s="49"/>
      <c r="E33" s="76"/>
      <c r="F33" s="131">
        <f t="shared" si="8"/>
        <v>2780100</v>
      </c>
      <c r="H33" s="786"/>
      <c r="I33" s="1933"/>
      <c r="J33" s="693"/>
      <c r="K33" s="49"/>
      <c r="L33" s="76"/>
      <c r="M33" s="131">
        <f t="shared" si="9"/>
        <v>20000</v>
      </c>
      <c r="O33" s="424"/>
      <c r="P33" s="1931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3"/>
      <c r="X33" s="22"/>
      <c r="Y33" s="31"/>
      <c r="Z33" s="76"/>
      <c r="AA33" s="78">
        <f t="shared" si="10"/>
        <v>1000</v>
      </c>
      <c r="AC33" s="1933"/>
      <c r="AD33" s="1933"/>
      <c r="AE33" s="22"/>
      <c r="AF33" s="31"/>
      <c r="AG33" s="76"/>
      <c r="AH33" s="78">
        <f t="shared" si="11"/>
        <v>-100000</v>
      </c>
      <c r="AJ33" s="404"/>
      <c r="AK33" s="1933"/>
      <c r="AL33" s="22"/>
      <c r="AM33" s="31"/>
      <c r="AN33" s="76"/>
      <c r="AO33" s="78">
        <f t="shared" si="12"/>
        <v>90000</v>
      </c>
      <c r="AQ33" s="1933"/>
      <c r="AR33" s="1933"/>
      <c r="AS33" s="22"/>
      <c r="AT33" s="31"/>
      <c r="AU33" s="76"/>
      <c r="AV33" s="78">
        <f t="shared" si="13"/>
        <v>0</v>
      </c>
      <c r="AX33" s="31"/>
      <c r="AY33" s="1933"/>
      <c r="AZ33" s="22"/>
      <c r="BA33" s="31"/>
      <c r="BB33" s="76"/>
      <c r="BC33" s="78">
        <f t="shared" si="14"/>
        <v>0</v>
      </c>
      <c r="BE33" s="1933"/>
      <c r="BF33" s="1933"/>
      <c r="BG33" s="22"/>
      <c r="BH33" s="31"/>
      <c r="BI33" s="76"/>
      <c r="BJ33" s="78">
        <f t="shared" si="15"/>
        <v>0</v>
      </c>
      <c r="BL33" s="49"/>
      <c r="BM33" s="1931"/>
      <c r="BN33" s="104"/>
      <c r="BO33" s="49"/>
      <c r="BP33" s="139"/>
      <c r="BQ33" s="78">
        <f t="shared" si="16"/>
        <v>0</v>
      </c>
      <c r="BS33" s="1933"/>
      <c r="BT33" s="1933"/>
      <c r="BU33" s="22"/>
      <c r="BV33" s="31"/>
      <c r="BW33" s="76"/>
      <c r="BX33" s="78">
        <f t="shared" si="17"/>
        <v>0</v>
      </c>
      <c r="BZ33" s="1933"/>
      <c r="CA33" s="1933"/>
      <c r="CB33" s="1933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31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3"/>
      <c r="DE33" s="22"/>
      <c r="DF33" s="31"/>
      <c r="DG33" s="76"/>
      <c r="DH33" s="78">
        <f t="shared" si="21"/>
        <v>0</v>
      </c>
      <c r="DJ33" s="1933"/>
      <c r="DK33" s="1933"/>
      <c r="DL33" s="1933"/>
      <c r="DM33" s="22"/>
      <c r="DN33" s="31"/>
      <c r="DO33" s="76"/>
      <c r="DP33" s="78">
        <f t="shared" si="22"/>
        <v>0</v>
      </c>
      <c r="DR33" s="404"/>
      <c r="DS33" s="1933"/>
      <c r="DT33" s="22"/>
      <c r="DU33" s="321"/>
      <c r="DV33" s="76"/>
      <c r="DW33" s="78">
        <f t="shared" si="23"/>
        <v>0</v>
      </c>
      <c r="DY33" s="1933"/>
      <c r="DZ33" s="1933"/>
      <c r="EA33" s="22"/>
      <c r="EB33" s="31"/>
      <c r="EC33" s="76"/>
      <c r="ED33" s="78">
        <f t="shared" si="24"/>
        <v>0</v>
      </c>
      <c r="EF33" s="404"/>
      <c r="EG33" s="1933"/>
      <c r="EH33" s="22"/>
      <c r="EI33" s="31"/>
      <c r="EJ33" s="76"/>
      <c r="EK33" s="78">
        <f t="shared" si="25"/>
        <v>10936</v>
      </c>
      <c r="EM33" s="1933"/>
      <c r="EN33" s="1933"/>
      <c r="EO33" s="22"/>
      <c r="EP33" s="31"/>
      <c r="EQ33" s="76"/>
      <c r="ER33" s="78">
        <f t="shared" si="26"/>
        <v>0</v>
      </c>
      <c r="ET33" s="321"/>
      <c r="EU33" s="1933"/>
      <c r="EV33" s="22"/>
      <c r="EW33" s="31"/>
      <c r="EX33" s="76"/>
      <c r="EY33" s="78">
        <f t="shared" si="27"/>
        <v>0</v>
      </c>
      <c r="FA33" s="321"/>
      <c r="FB33" s="1933"/>
      <c r="FC33" s="22"/>
      <c r="FD33" s="31"/>
      <c r="FE33" s="76"/>
      <c r="FF33" s="78">
        <f t="shared" si="28"/>
        <v>0</v>
      </c>
      <c r="FH33" s="31"/>
      <c r="FI33" s="1933"/>
      <c r="FJ33" s="22"/>
      <c r="FK33" s="31"/>
      <c r="FL33" s="76"/>
      <c r="FM33" s="78">
        <f t="shared" si="29"/>
        <v>0</v>
      </c>
      <c r="FO33" s="31"/>
      <c r="FP33" s="1933"/>
      <c r="FQ33" s="22"/>
      <c r="FR33" s="31"/>
      <c r="FS33" s="76"/>
      <c r="FT33" s="78">
        <f t="shared" si="30"/>
        <v>0</v>
      </c>
      <c r="FV33" s="404">
        <v>39725</v>
      </c>
      <c r="FW33" s="1933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3"/>
      <c r="GE33" s="22"/>
      <c r="GF33" s="31"/>
      <c r="GG33" s="76"/>
      <c r="GH33" s="78">
        <f t="shared" si="32"/>
        <v>0</v>
      </c>
      <c r="GJ33" s="1933"/>
      <c r="GK33" s="1933"/>
      <c r="GL33" s="22"/>
      <c r="GM33" s="31"/>
      <c r="GN33" s="76"/>
      <c r="GO33" s="78">
        <f t="shared" si="33"/>
        <v>0</v>
      </c>
      <c r="GQ33" s="1933"/>
      <c r="GR33" s="1933"/>
      <c r="GS33" s="22"/>
      <c r="GT33" s="31"/>
      <c r="GU33" s="76"/>
      <c r="GV33" s="78">
        <f t="shared" si="34"/>
        <v>0</v>
      </c>
      <c r="GX33" s="31"/>
      <c r="GY33" s="1933"/>
      <c r="GZ33" s="22"/>
      <c r="HA33" s="31"/>
      <c r="HB33" s="76"/>
      <c r="HC33" s="78">
        <f t="shared" si="35"/>
        <v>0</v>
      </c>
      <c r="HE33" s="1933"/>
      <c r="HF33" s="1933"/>
      <c r="HG33" s="22"/>
      <c r="HH33" s="31"/>
      <c r="HI33" s="76"/>
      <c r="HJ33" s="78">
        <f t="shared" si="36"/>
        <v>0</v>
      </c>
      <c r="HL33" s="31"/>
      <c r="HM33" s="1933"/>
      <c r="HN33" s="104"/>
      <c r="HO33" s="31"/>
      <c r="HP33" s="139"/>
      <c r="HQ33" s="78">
        <f t="shared" si="37"/>
        <v>0</v>
      </c>
      <c r="HS33" s="31"/>
      <c r="HT33" s="1933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3"/>
      <c r="II33" s="22"/>
      <c r="IJ33" s="31"/>
      <c r="IK33" s="76"/>
      <c r="IL33" s="78">
        <f t="shared" si="40"/>
        <v>0</v>
      </c>
      <c r="IN33" s="1933"/>
      <c r="IO33" s="1933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3"/>
      <c r="JD33" s="22"/>
      <c r="JE33" s="31"/>
      <c r="JF33" s="76"/>
      <c r="JG33" s="78">
        <f t="shared" si="43"/>
        <v>0</v>
      </c>
      <c r="JI33" s="1933"/>
      <c r="JJ33" s="1933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3"/>
      <c r="JY33" s="22"/>
      <c r="JZ33" s="786"/>
      <c r="KA33" s="76"/>
      <c r="KB33" s="131">
        <f t="shared" si="45"/>
        <v>0</v>
      </c>
      <c r="KD33" s="570"/>
      <c r="KE33" s="1931"/>
      <c r="KF33" s="104"/>
      <c r="KG33" s="570"/>
      <c r="KH33" s="139"/>
      <c r="KI33" s="131">
        <f t="shared" si="46"/>
        <v>0</v>
      </c>
      <c r="KJ33" s="243"/>
      <c r="KK33" s="570"/>
      <c r="KL33" s="1931"/>
      <c r="KM33" s="104"/>
      <c r="KN33" s="570"/>
      <c r="KO33" s="139"/>
      <c r="KP33" s="131">
        <f t="shared" si="47"/>
        <v>0</v>
      </c>
      <c r="KQ33" s="243"/>
      <c r="KR33" s="404"/>
      <c r="KS33" s="1933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3"/>
      <c r="LG33" s="856"/>
      <c r="LH33" s="22"/>
      <c r="LI33" s="31"/>
      <c r="LJ33" s="76"/>
      <c r="LK33" s="131">
        <f t="shared" si="50"/>
        <v>0</v>
      </c>
      <c r="LM33" s="404"/>
      <c r="LN33" s="1933"/>
      <c r="LO33" s="22"/>
      <c r="LP33" s="31"/>
      <c r="LQ33" s="76"/>
      <c r="LR33" s="131">
        <f t="shared" si="0"/>
        <v>0</v>
      </c>
      <c r="LT33" s="424"/>
      <c r="LU33" s="1931"/>
      <c r="LV33" s="104"/>
      <c r="LW33" s="49"/>
      <c r="LX33" s="139"/>
      <c r="LY33" s="78">
        <f t="shared" si="51"/>
        <v>0</v>
      </c>
      <c r="MA33" s="424"/>
      <c r="MB33" s="1931"/>
      <c r="MC33" s="104"/>
      <c r="MD33" s="49"/>
      <c r="ME33" s="139"/>
      <c r="MF33" s="131">
        <f t="shared" si="52"/>
        <v>0</v>
      </c>
      <c r="MH33" s="404"/>
      <c r="MI33" s="1933"/>
      <c r="MJ33" s="22"/>
      <c r="MK33" s="31"/>
      <c r="ML33" s="76"/>
      <c r="MM33" s="131">
        <f t="shared" si="53"/>
        <v>0</v>
      </c>
      <c r="MO33" s="1933"/>
      <c r="MP33" s="1933"/>
      <c r="MQ33" s="22"/>
      <c r="MR33" s="31"/>
      <c r="MS33" s="76"/>
      <c r="MT33" s="131">
        <f t="shared" si="54"/>
        <v>0</v>
      </c>
      <c r="MV33" s="31"/>
      <c r="MW33" s="1933"/>
      <c r="MX33" s="104"/>
      <c r="MY33" s="1363"/>
      <c r="MZ33" s="76"/>
      <c r="NA33" s="131">
        <f t="shared" si="198"/>
        <v>20586.5</v>
      </c>
      <c r="NC33" s="31"/>
      <c r="ND33" s="1933"/>
      <c r="NE33" s="104"/>
      <c r="NF33" s="1363"/>
      <c r="NG33" s="76"/>
      <c r="NH33" s="131">
        <f t="shared" si="55"/>
        <v>0</v>
      </c>
      <c r="NJ33" s="31"/>
      <c r="NK33" s="1934"/>
      <c r="NL33" s="76"/>
      <c r="NM33" s="31"/>
      <c r="NN33" s="76"/>
      <c r="NO33" s="131">
        <f t="shared" si="204"/>
        <v>0</v>
      </c>
      <c r="NQ33" s="404"/>
      <c r="NR33" s="1934"/>
      <c r="NS33" s="76"/>
      <c r="NT33" s="404"/>
      <c r="NU33" s="76"/>
      <c r="NV33" s="131">
        <f t="shared" si="57"/>
        <v>0</v>
      </c>
      <c r="NX33" s="1933"/>
      <c r="NY33" s="1933"/>
      <c r="NZ33" s="22"/>
      <c r="OA33" s="31"/>
      <c r="OB33" s="76"/>
      <c r="OC33" s="78">
        <f t="shared" si="58"/>
        <v>0</v>
      </c>
      <c r="OE33" s="1933"/>
      <c r="OF33" s="1933"/>
      <c r="OG33" s="22"/>
      <c r="OH33" s="31"/>
      <c r="OI33" s="76"/>
      <c r="OJ33" s="78">
        <f t="shared" si="59"/>
        <v>0</v>
      </c>
      <c r="OL33" s="1933"/>
      <c r="OM33" s="1933"/>
      <c r="ON33" s="22"/>
      <c r="OO33" s="31"/>
      <c r="OP33" s="76"/>
      <c r="OQ33" s="78">
        <f t="shared" si="60"/>
        <v>0</v>
      </c>
      <c r="OS33" s="1933"/>
      <c r="OT33" s="1933"/>
      <c r="OU33" s="22"/>
      <c r="OV33" s="31"/>
      <c r="OW33" s="76"/>
      <c r="OX33" s="78">
        <f t="shared" si="61"/>
        <v>0</v>
      </c>
      <c r="OZ33" s="1933"/>
      <c r="PA33" s="1933"/>
      <c r="PB33" s="22"/>
      <c r="PC33" s="31"/>
      <c r="PD33" s="76"/>
      <c r="PE33" s="78">
        <f t="shared" si="62"/>
        <v>0</v>
      </c>
      <c r="PG33" s="1933"/>
      <c r="PH33" s="1933"/>
      <c r="PI33" s="22"/>
      <c r="PJ33" s="31"/>
      <c r="PK33" s="76"/>
      <c r="PL33" s="78">
        <f t="shared" si="63"/>
        <v>0</v>
      </c>
      <c r="PN33" s="31"/>
      <c r="PO33" s="1933"/>
      <c r="PP33" s="22"/>
      <c r="PQ33" s="31"/>
      <c r="PR33" s="76"/>
      <c r="PS33" s="78">
        <f t="shared" si="64"/>
        <v>0</v>
      </c>
      <c r="PU33" s="1933"/>
      <c r="PV33" s="1933"/>
      <c r="PW33" s="22"/>
      <c r="PX33" s="31"/>
      <c r="PY33" s="76"/>
      <c r="PZ33" s="78">
        <f t="shared" si="65"/>
        <v>32916</v>
      </c>
      <c r="QB33" s="1933"/>
      <c r="QC33" s="1933"/>
      <c r="QD33" s="22"/>
      <c r="QE33" s="31"/>
      <c r="QF33" s="76"/>
      <c r="QG33" s="78">
        <f t="shared" si="66"/>
        <v>0</v>
      </c>
      <c r="QI33" s="404"/>
      <c r="QJ33" s="1933"/>
      <c r="QK33" s="22"/>
      <c r="QL33" s="31"/>
      <c r="QM33" s="76"/>
      <c r="QN33" s="78">
        <f t="shared" si="67"/>
        <v>0</v>
      </c>
      <c r="QP33" s="321"/>
      <c r="QQ33" s="1933"/>
      <c r="QR33" s="699"/>
      <c r="QS33" s="321"/>
      <c r="QT33" s="139"/>
      <c r="QU33" s="524">
        <f t="shared" si="68"/>
        <v>23094.5</v>
      </c>
      <c r="QW33" s="1357"/>
      <c r="QX33" s="1358"/>
      <c r="QY33" s="699"/>
      <c r="QZ33" s="31"/>
      <c r="RA33" s="139"/>
      <c r="RB33" s="131">
        <f t="shared" si="69"/>
        <v>0</v>
      </c>
      <c r="RD33" s="1931"/>
      <c r="RE33" s="1931"/>
      <c r="RF33" s="260"/>
      <c r="RG33" s="257"/>
      <c r="RH33" s="66"/>
      <c r="RI33" s="78">
        <f t="shared" si="70"/>
        <v>0</v>
      </c>
      <c r="RK33" s="1931"/>
      <c r="RL33" s="1931"/>
      <c r="RM33" s="260"/>
      <c r="RN33" s="257"/>
      <c r="RO33" s="66"/>
      <c r="RP33" s="78">
        <f t="shared" si="71"/>
        <v>0</v>
      </c>
      <c r="RR33" s="1931"/>
      <c r="RS33" s="1932"/>
      <c r="RT33" s="260"/>
      <c r="RU33" s="257"/>
      <c r="RV33" s="66"/>
      <c r="RW33" s="78">
        <f t="shared" si="72"/>
        <v>11123</v>
      </c>
      <c r="RY33" s="1933"/>
      <c r="RZ33" s="1933"/>
      <c r="SA33" s="22"/>
      <c r="SB33" s="31"/>
      <c r="SC33" s="76"/>
      <c r="SD33" s="78">
        <f t="shared" si="195"/>
        <v>23250</v>
      </c>
      <c r="SF33" s="1933"/>
      <c r="SG33" s="1933"/>
      <c r="SH33" s="22"/>
      <c r="SI33" s="31"/>
      <c r="SJ33" s="76"/>
      <c r="SK33" s="78">
        <f t="shared" si="196"/>
        <v>0</v>
      </c>
      <c r="SM33" s="1933"/>
      <c r="SN33" s="1933"/>
      <c r="SO33" s="22"/>
      <c r="SP33" s="31"/>
      <c r="SQ33" s="76"/>
      <c r="SR33" s="78">
        <f t="shared" si="73"/>
        <v>0</v>
      </c>
      <c r="ST33" s="1933"/>
      <c r="SU33" s="1933"/>
      <c r="SV33" s="22"/>
      <c r="SW33" s="31"/>
      <c r="SX33" s="76"/>
      <c r="SY33" s="78">
        <f t="shared" si="74"/>
        <v>0</v>
      </c>
      <c r="TA33" s="404"/>
      <c r="TB33" s="1933"/>
      <c r="TC33" s="22"/>
      <c r="TD33" s="31"/>
      <c r="TE33" s="76"/>
      <c r="TF33" s="78">
        <f t="shared" si="75"/>
        <v>0</v>
      </c>
      <c r="TH33" s="1933"/>
      <c r="TI33" s="1933"/>
      <c r="TJ33" s="22"/>
      <c r="TK33" s="31"/>
      <c r="TL33" s="76"/>
      <c r="TM33" s="78">
        <f t="shared" si="201"/>
        <v>20668.5</v>
      </c>
      <c r="TO33" s="1933"/>
      <c r="TP33" s="1933"/>
      <c r="TQ33" s="777"/>
      <c r="TR33" s="31"/>
      <c r="TS33" s="76"/>
      <c r="TT33" s="78">
        <f t="shared" si="202"/>
        <v>0</v>
      </c>
      <c r="TV33" s="404"/>
      <c r="TW33" s="1933"/>
      <c r="TX33" s="22"/>
      <c r="TY33" s="31"/>
      <c r="TZ33" s="76"/>
      <c r="UA33" s="78">
        <f t="shared" si="203"/>
        <v>0</v>
      </c>
      <c r="UC33" s="404"/>
      <c r="UD33" s="1933"/>
      <c r="UE33" s="22"/>
      <c r="UF33" s="31"/>
      <c r="UG33" s="76"/>
      <c r="UH33" s="78">
        <f t="shared" si="79"/>
        <v>0</v>
      </c>
      <c r="UJ33" s="404"/>
      <c r="UK33" s="1933"/>
      <c r="UL33" s="22"/>
      <c r="UM33" s="31"/>
      <c r="UN33" s="76"/>
      <c r="UO33" s="78">
        <f t="shared" si="80"/>
        <v>0</v>
      </c>
      <c r="UQ33" s="404"/>
      <c r="UR33" s="1933"/>
      <c r="US33" s="22"/>
      <c r="UT33" s="31"/>
      <c r="UU33" s="76"/>
      <c r="UV33" s="78">
        <f t="shared" si="81"/>
        <v>0</v>
      </c>
      <c r="UX33" s="404"/>
      <c r="UY33" s="1933"/>
      <c r="UZ33" s="22"/>
      <c r="VA33" s="31"/>
      <c r="VB33" s="76"/>
      <c r="VC33" s="78">
        <f t="shared" si="82"/>
        <v>201</v>
      </c>
      <c r="VE33" s="1933"/>
      <c r="VF33" s="1933"/>
      <c r="VG33" s="22"/>
      <c r="VH33" s="31"/>
      <c r="VI33" s="76"/>
      <c r="VJ33" s="78">
        <f t="shared" si="83"/>
        <v>47775</v>
      </c>
      <c r="VL33" s="1933"/>
      <c r="VM33" s="1933"/>
      <c r="VN33" s="22"/>
      <c r="VO33" s="31"/>
      <c r="VP33" s="76"/>
      <c r="VQ33" s="78">
        <f t="shared" si="84"/>
        <v>0</v>
      </c>
      <c r="VS33" s="1933"/>
      <c r="VT33" s="1933"/>
      <c r="VU33" s="22"/>
      <c r="VV33" s="31"/>
      <c r="VW33" s="76"/>
      <c r="VX33" s="78">
        <f t="shared" si="85"/>
        <v>0</v>
      </c>
      <c r="VZ33" s="404"/>
      <c r="WA33" s="1933"/>
      <c r="WB33" s="22"/>
      <c r="WC33" s="31"/>
      <c r="WD33" s="76"/>
      <c r="WE33" s="78">
        <f t="shared" si="86"/>
        <v>274.5</v>
      </c>
      <c r="WG33" s="1933"/>
      <c r="WH33" s="1933"/>
      <c r="WI33" s="22"/>
      <c r="WJ33" s="31"/>
      <c r="WK33" s="76"/>
      <c r="WL33" s="78">
        <f t="shared" si="87"/>
        <v>0</v>
      </c>
      <c r="WN33" s="1933"/>
      <c r="WO33" s="1933"/>
      <c r="WP33" s="22"/>
      <c r="WQ33" s="31"/>
      <c r="WR33" s="76"/>
      <c r="WS33" s="78">
        <f t="shared" si="88"/>
        <v>0</v>
      </c>
      <c r="WU33" s="1933"/>
      <c r="WV33" s="1933"/>
      <c r="WW33" s="22"/>
      <c r="WX33" s="31"/>
      <c r="WY33" s="76"/>
      <c r="WZ33" s="78">
        <f t="shared" si="89"/>
        <v>0</v>
      </c>
      <c r="XB33" s="1931"/>
      <c r="XC33" s="1931"/>
      <c r="XD33" s="104"/>
      <c r="XE33" s="49"/>
      <c r="XF33" s="139"/>
      <c r="XG33" s="131">
        <f t="shared" si="90"/>
        <v>0</v>
      </c>
      <c r="XH33" s="243"/>
      <c r="XI33" s="1933"/>
      <c r="XJ33" s="1933"/>
      <c r="XK33" s="22"/>
      <c r="XL33" s="31"/>
      <c r="XM33" s="76"/>
      <c r="XN33" s="78">
        <f t="shared" si="91"/>
        <v>0</v>
      </c>
      <c r="XP33" s="404"/>
      <c r="XQ33" s="1933"/>
      <c r="XR33" s="22"/>
      <c r="XS33" s="31"/>
      <c r="XT33" s="76"/>
      <c r="XU33" s="78">
        <f t="shared" si="92"/>
        <v>0</v>
      </c>
      <c r="XW33" s="1933"/>
      <c r="XX33" s="1933"/>
      <c r="XY33" s="22"/>
      <c r="XZ33" s="31"/>
      <c r="YA33" s="76"/>
      <c r="YB33" s="78">
        <f t="shared" si="93"/>
        <v>0</v>
      </c>
      <c r="YD33" s="1933"/>
      <c r="YE33" s="1933"/>
      <c r="YF33" s="22"/>
      <c r="YG33" s="31"/>
      <c r="YH33" s="76"/>
      <c r="YI33" s="78">
        <f t="shared" si="94"/>
        <v>0</v>
      </c>
      <c r="YK33" s="31"/>
      <c r="YL33" s="1933"/>
      <c r="YM33" s="22"/>
      <c r="YN33" s="31"/>
      <c r="YO33" s="76"/>
      <c r="YP33" s="78">
        <f t="shared" si="95"/>
        <v>0</v>
      </c>
      <c r="YR33" s="1933"/>
      <c r="YS33" s="1933"/>
      <c r="YT33" s="22"/>
      <c r="YU33" s="31"/>
      <c r="YV33" s="76"/>
      <c r="YW33" s="78">
        <f t="shared" si="96"/>
        <v>0</v>
      </c>
      <c r="YY33" s="1933"/>
      <c r="YZ33" s="1933"/>
      <c r="ZA33" s="22"/>
      <c r="ZB33" s="31"/>
      <c r="ZC33" s="76"/>
      <c r="ZD33" s="78">
        <f t="shared" si="97"/>
        <v>0</v>
      </c>
      <c r="ZF33" s="49"/>
      <c r="ZG33" s="1931"/>
      <c r="ZH33" s="104"/>
      <c r="ZI33" s="49"/>
      <c r="ZJ33" s="139"/>
      <c r="ZK33" s="78">
        <f t="shared" si="98"/>
        <v>0</v>
      </c>
      <c r="ZM33" s="1933"/>
      <c r="ZN33" s="1933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3"/>
      <c r="AAP33" s="1933"/>
      <c r="AAQ33" s="22"/>
      <c r="AAR33" s="31"/>
      <c r="AAS33" s="76"/>
      <c r="AAT33" s="78">
        <f t="shared" si="103"/>
        <v>0</v>
      </c>
      <c r="AAV33" s="404"/>
      <c r="AAW33" s="1933"/>
      <c r="AAX33" s="22"/>
      <c r="AAY33" s="31"/>
      <c r="AAZ33" s="76"/>
      <c r="ABA33" s="78">
        <f t="shared" si="104"/>
        <v>0</v>
      </c>
      <c r="ABC33" s="404"/>
      <c r="ABD33" s="1933"/>
      <c r="ABE33" s="22"/>
      <c r="ABF33" s="321"/>
      <c r="ABG33" s="76"/>
      <c r="ABH33" s="78">
        <f t="shared" si="105"/>
        <v>0</v>
      </c>
      <c r="ABJ33" s="1933"/>
      <c r="ABK33" s="1933"/>
      <c r="ABL33" s="22"/>
      <c r="ABM33" s="31"/>
      <c r="ABN33" s="76"/>
      <c r="ABO33" s="78">
        <f t="shared" si="106"/>
        <v>0</v>
      </c>
      <c r="ABQ33" s="1933"/>
      <c r="ABR33" s="1933"/>
      <c r="ABS33" s="22"/>
      <c r="ABT33" s="31"/>
      <c r="ABU33" s="76"/>
      <c r="ABV33" s="78">
        <f t="shared" si="107"/>
        <v>0</v>
      </c>
      <c r="ABX33" s="1933"/>
      <c r="ABY33" s="1933"/>
      <c r="ABZ33" s="22"/>
      <c r="ACA33" s="31"/>
      <c r="ACB33" s="76"/>
      <c r="ACC33" s="78">
        <f t="shared" si="108"/>
        <v>0</v>
      </c>
      <c r="ACE33" s="321"/>
      <c r="ACF33" s="1933"/>
      <c r="ACG33" s="22"/>
      <c r="ACH33" s="404"/>
      <c r="ACI33" s="76"/>
      <c r="ACJ33" s="78">
        <f t="shared" si="109"/>
        <v>0</v>
      </c>
      <c r="ACL33" s="321"/>
      <c r="ACM33" s="1933"/>
      <c r="ACN33" s="22"/>
      <c r="ACO33" s="321"/>
      <c r="ACP33" s="76"/>
      <c r="ACQ33" s="78">
        <f t="shared" si="110"/>
        <v>0</v>
      </c>
      <c r="ACS33" s="31"/>
      <c r="ACT33" s="1933"/>
      <c r="ACU33" s="22"/>
      <c r="ACV33" s="31"/>
      <c r="ACW33" s="76"/>
      <c r="ACX33" s="78">
        <f t="shared" si="1"/>
        <v>0</v>
      </c>
      <c r="ACZ33" s="404"/>
      <c r="ADA33" s="1933"/>
      <c r="ADB33" s="22"/>
      <c r="ADC33" s="404"/>
      <c r="ADD33" s="76"/>
      <c r="ADE33" s="78">
        <f t="shared" si="111"/>
        <v>0</v>
      </c>
      <c r="ADG33" s="404"/>
      <c r="ADH33" s="1933"/>
      <c r="ADI33" s="22"/>
      <c r="ADJ33" s="321"/>
      <c r="ADK33" s="76"/>
      <c r="ADL33" s="78">
        <f t="shared" si="112"/>
        <v>0</v>
      </c>
      <c r="ADN33" s="1933"/>
      <c r="ADO33" s="1933"/>
      <c r="ADP33" s="22"/>
      <c r="ADQ33" s="31"/>
      <c r="ADR33" s="76"/>
      <c r="ADS33" s="78">
        <f t="shared" si="113"/>
        <v>0</v>
      </c>
      <c r="ADU33" s="321"/>
      <c r="ADV33" s="1933"/>
      <c r="ADW33" s="22"/>
      <c r="ADX33" s="404"/>
      <c r="ADY33" s="76"/>
      <c r="ADZ33" s="78">
        <f t="shared" si="114"/>
        <v>0</v>
      </c>
      <c r="AEB33" s="404"/>
      <c r="AEC33" s="1934"/>
      <c r="AED33" s="787"/>
      <c r="AEE33" s="31"/>
      <c r="AEF33" s="754"/>
      <c r="AEG33" s="131">
        <f t="shared" si="115"/>
        <v>0</v>
      </c>
      <c r="AEI33" s="404"/>
      <c r="AEJ33" s="1934"/>
      <c r="AEK33" s="787"/>
      <c r="AEL33" s="31"/>
      <c r="AEM33" s="754"/>
      <c r="AEN33" s="131">
        <f t="shared" si="116"/>
        <v>3380</v>
      </c>
      <c r="AEP33" s="404"/>
      <c r="AEQ33" s="1934"/>
      <c r="AER33" s="787"/>
      <c r="AES33" s="404"/>
      <c r="AET33" s="754"/>
      <c r="AEU33" s="131">
        <f t="shared" si="117"/>
        <v>0</v>
      </c>
      <c r="AEW33" s="1933"/>
      <c r="AEX33" s="1933"/>
      <c r="AEY33" s="22"/>
      <c r="AEZ33" s="31"/>
      <c r="AFA33" s="76"/>
      <c r="AFB33" s="78">
        <f t="shared" si="118"/>
        <v>0</v>
      </c>
      <c r="AFD33" s="1933"/>
      <c r="AFE33" s="1933"/>
      <c r="AFF33" s="22"/>
      <c r="AFG33" s="31"/>
      <c r="AFH33" s="76"/>
      <c r="AFI33" s="78">
        <f t="shared" si="119"/>
        <v>6523</v>
      </c>
      <c r="AFK33" s="404"/>
      <c r="AFL33" s="1933"/>
      <c r="AFM33" s="22"/>
      <c r="AFN33" s="31"/>
      <c r="AFO33" s="76"/>
      <c r="AFP33" s="78">
        <f t="shared" si="120"/>
        <v>0</v>
      </c>
      <c r="AFR33" s="404"/>
      <c r="AFS33" s="1933"/>
      <c r="AFT33" s="22"/>
      <c r="AFU33" s="31"/>
      <c r="AFV33" s="76"/>
      <c r="AFW33" s="78">
        <f t="shared" si="121"/>
        <v>0</v>
      </c>
      <c r="AFY33" s="31"/>
      <c r="AFZ33" s="1933"/>
      <c r="AGA33" s="22"/>
      <c r="AGB33" s="31"/>
      <c r="AGC33" s="76"/>
      <c r="AGD33" s="78">
        <f t="shared" si="122"/>
        <v>0</v>
      </c>
      <c r="AGF33" s="1933"/>
      <c r="AGG33" s="1933"/>
      <c r="AGH33" s="22"/>
      <c r="AGI33" s="31"/>
      <c r="AGJ33" s="76"/>
      <c r="AGK33" s="78">
        <f t="shared" si="123"/>
        <v>0</v>
      </c>
      <c r="AGM33" s="1933"/>
      <c r="AGN33" s="1933"/>
      <c r="AGO33" s="22"/>
      <c r="AGP33" s="31"/>
      <c r="AGQ33" s="76"/>
      <c r="AGR33" s="78">
        <f t="shared" si="124"/>
        <v>0</v>
      </c>
      <c r="AGT33" s="1933"/>
      <c r="AGU33" s="1933"/>
      <c r="AGV33" s="22"/>
      <c r="AGW33" s="31"/>
      <c r="AGX33" s="76"/>
      <c r="AGY33" s="78">
        <f t="shared" si="125"/>
        <v>0</v>
      </c>
      <c r="AHA33" s="1933"/>
      <c r="AHB33" s="1933"/>
      <c r="AHC33" s="22"/>
      <c r="AHD33" s="31"/>
      <c r="AHE33" s="76"/>
      <c r="AHF33" s="78">
        <f t="shared" si="126"/>
        <v>0</v>
      </c>
      <c r="AHH33" s="1933"/>
      <c r="AHI33" s="1933"/>
      <c r="AHJ33" s="22"/>
      <c r="AHK33" s="31"/>
      <c r="AHL33" s="76"/>
      <c r="AHM33" s="78">
        <f t="shared" si="127"/>
        <v>37741</v>
      </c>
      <c r="AHO33" s="1933"/>
      <c r="AHP33" s="1933"/>
      <c r="AHQ33" s="22"/>
      <c r="AHR33" s="31"/>
      <c r="AHS33" s="76"/>
      <c r="AHT33" s="78">
        <f t="shared" si="128"/>
        <v>0</v>
      </c>
      <c r="AHV33" s="1933"/>
      <c r="AHW33" s="1933"/>
      <c r="AHX33" s="22"/>
      <c r="AHY33" s="31"/>
      <c r="AHZ33" s="76"/>
      <c r="AIA33" s="78">
        <f t="shared" si="129"/>
        <v>0</v>
      </c>
      <c r="AIC33" s="404"/>
      <c r="AID33" s="1933"/>
      <c r="AIE33" s="22"/>
      <c r="AIF33" s="31"/>
      <c r="AIG33" s="76"/>
      <c r="AIH33" s="78">
        <f t="shared" si="130"/>
        <v>0</v>
      </c>
      <c r="AIJ33" s="321"/>
      <c r="AIK33" s="1933"/>
      <c r="AIL33" s="22"/>
      <c r="AIM33" s="49"/>
      <c r="AIN33" s="76"/>
      <c r="AIO33" s="78">
        <f t="shared" si="131"/>
        <v>0</v>
      </c>
      <c r="AIQ33" s="404"/>
      <c r="AIR33" s="1933"/>
      <c r="AIS33" s="22"/>
      <c r="AIT33" s="31"/>
      <c r="AIU33" s="76"/>
      <c r="AIV33" s="78">
        <f t="shared" si="132"/>
        <v>0</v>
      </c>
      <c r="AIX33" s="1933"/>
      <c r="AIY33" s="1933"/>
      <c r="AIZ33" s="22"/>
      <c r="AJA33" s="31"/>
      <c r="AJB33" s="76"/>
      <c r="AJC33" s="78">
        <f t="shared" si="133"/>
        <v>0</v>
      </c>
      <c r="AJE33" s="49"/>
      <c r="AJF33" s="1931"/>
      <c r="AJG33" s="104"/>
      <c r="AJH33" s="49"/>
      <c r="AJI33" s="139"/>
      <c r="AJJ33" s="131">
        <f t="shared" si="134"/>
        <v>0</v>
      </c>
      <c r="AJL33" s="31"/>
      <c r="AJM33" s="1933"/>
      <c r="AJN33" s="22"/>
      <c r="AJO33" s="31"/>
      <c r="AJP33" s="76"/>
      <c r="AJQ33" s="78">
        <f t="shared" si="135"/>
        <v>0</v>
      </c>
      <c r="AJS33" s="49"/>
      <c r="AJT33" s="1931"/>
      <c r="AJU33" s="104"/>
      <c r="AJV33" s="49"/>
      <c r="AJW33" s="139"/>
      <c r="AJX33" s="131">
        <f t="shared" si="136"/>
        <v>0</v>
      </c>
      <c r="AJY33" s="243"/>
      <c r="AJZ33" s="1933"/>
      <c r="AKA33" s="1933"/>
      <c r="AKB33" s="22"/>
      <c r="AKC33" s="31"/>
      <c r="AKD33" s="76"/>
      <c r="AKE33" s="78">
        <f t="shared" si="137"/>
        <v>0</v>
      </c>
      <c r="AKG33" s="31"/>
      <c r="AKH33" s="1933"/>
      <c r="AKI33" s="22"/>
      <c r="AKJ33" s="31"/>
      <c r="AKK33" s="76"/>
      <c r="AKL33" s="78">
        <f t="shared" si="138"/>
        <v>0</v>
      </c>
      <c r="AKN33" s="1933"/>
      <c r="AKO33" s="1933"/>
      <c r="AKP33" s="777"/>
      <c r="AKQ33" s="31"/>
      <c r="AKR33" s="76"/>
      <c r="AKS33" s="78">
        <f t="shared" si="139"/>
        <v>0</v>
      </c>
      <c r="AKU33" s="49"/>
      <c r="AKV33" s="1931"/>
      <c r="AKW33" s="104"/>
      <c r="AKX33" s="49"/>
      <c r="AKY33" s="139"/>
      <c r="AKZ33" s="78">
        <f t="shared" si="2"/>
        <v>0</v>
      </c>
      <c r="ALB33" s="1933"/>
      <c r="ALC33" s="1933"/>
      <c r="ALD33" s="22"/>
      <c r="ALE33" s="31"/>
      <c r="ALF33" s="76"/>
      <c r="ALG33" s="78">
        <f t="shared" si="140"/>
        <v>0</v>
      </c>
      <c r="ALI33" s="1933"/>
      <c r="ALJ33" s="1933"/>
      <c r="ALK33" s="22"/>
      <c r="ALL33" s="31"/>
      <c r="ALM33" s="76"/>
      <c r="ALN33" s="78">
        <f t="shared" si="141"/>
        <v>0</v>
      </c>
      <c r="ALP33" s="1933"/>
      <c r="ALQ33" s="1933"/>
      <c r="ALR33" s="22"/>
      <c r="ALS33" s="31"/>
      <c r="ALT33" s="76"/>
      <c r="ALU33" s="78">
        <f t="shared" si="142"/>
        <v>0</v>
      </c>
      <c r="ALW33" s="1933"/>
      <c r="ALX33" s="1933"/>
      <c r="ALY33" s="22"/>
      <c r="ALZ33" s="31"/>
      <c r="AMA33" s="76"/>
      <c r="AMB33" s="78">
        <f t="shared" si="143"/>
        <v>0</v>
      </c>
      <c r="AMD33" s="404"/>
      <c r="AME33" s="1933"/>
      <c r="AMF33" s="22"/>
      <c r="AMG33" s="404"/>
      <c r="AMH33" s="76"/>
      <c r="AMI33" s="78">
        <f t="shared" si="144"/>
        <v>0</v>
      </c>
      <c r="AMK33" s="1933"/>
      <c r="AML33" s="1933"/>
      <c r="AMM33" s="22"/>
      <c r="AMN33" s="31"/>
      <c r="AMO33" s="76"/>
      <c r="AMP33" s="78">
        <f t="shared" si="145"/>
        <v>0</v>
      </c>
      <c r="AMR33" s="31"/>
      <c r="AMS33" s="1933"/>
      <c r="AMT33" s="22"/>
      <c r="AMU33" s="31"/>
      <c r="AMV33" s="76"/>
      <c r="AMW33" s="131">
        <f t="shared" si="3"/>
        <v>0</v>
      </c>
      <c r="AMY33" s="404"/>
      <c r="AMZ33" s="1933"/>
      <c r="ANA33" s="22"/>
      <c r="ANB33" s="321"/>
      <c r="ANC33" s="76"/>
      <c r="AND33" s="78">
        <f t="shared" si="146"/>
        <v>0</v>
      </c>
      <c r="ANF33" s="321"/>
      <c r="ANG33" s="1933"/>
      <c r="ANH33" s="22"/>
      <c r="ANI33" s="404"/>
      <c r="ANJ33" s="76"/>
      <c r="ANK33" s="78">
        <f t="shared" si="147"/>
        <v>0</v>
      </c>
      <c r="ANM33" s="31"/>
      <c r="ANN33" s="1933"/>
      <c r="ANO33" s="22"/>
      <c r="ANP33" s="31"/>
      <c r="ANQ33" s="76"/>
      <c r="ANR33" s="78">
        <f t="shared" si="148"/>
        <v>0</v>
      </c>
      <c r="ANT33" s="1933"/>
      <c r="ANU33" s="1933"/>
      <c r="ANV33" s="22"/>
      <c r="ANW33" s="31"/>
      <c r="ANX33" s="76"/>
      <c r="ANY33" s="78">
        <f t="shared" si="149"/>
        <v>0</v>
      </c>
      <c r="AOA33" s="1933"/>
      <c r="AOB33" s="1933"/>
      <c r="AOC33" s="22"/>
      <c r="AOD33" s="31"/>
      <c r="AOE33" s="76"/>
      <c r="AOF33" s="78">
        <f t="shared" si="150"/>
        <v>0</v>
      </c>
      <c r="AOH33" s="321"/>
      <c r="AOI33" s="1933"/>
      <c r="AOJ33" s="22"/>
      <c r="AOK33" s="404"/>
      <c r="AOL33" s="76"/>
      <c r="AOM33" s="78">
        <f t="shared" si="151"/>
        <v>0</v>
      </c>
      <c r="AOO33" s="1933"/>
      <c r="AOP33" s="1933"/>
      <c r="AOQ33" s="22"/>
      <c r="AOR33" s="31"/>
      <c r="AOS33" s="76"/>
      <c r="AOT33" s="78">
        <f t="shared" si="199"/>
        <v>4592</v>
      </c>
      <c r="AOV33" s="404"/>
      <c r="AOW33" s="1933"/>
      <c r="AOX33" s="22"/>
      <c r="AOY33" s="31"/>
      <c r="AOZ33" s="76"/>
      <c r="APA33" s="78">
        <f t="shared" si="152"/>
        <v>0</v>
      </c>
      <c r="APC33" s="321"/>
      <c r="APD33" s="1933"/>
      <c r="APE33" s="22"/>
      <c r="APF33" s="31"/>
      <c r="APG33" s="76"/>
      <c r="APH33" s="78">
        <f t="shared" si="153"/>
        <v>0</v>
      </c>
      <c r="APJ33" s="321"/>
      <c r="APK33" s="1933"/>
      <c r="APL33" s="22"/>
      <c r="APM33" s="31"/>
      <c r="APN33" s="76"/>
      <c r="APO33" s="78">
        <f t="shared" si="154"/>
        <v>0</v>
      </c>
      <c r="APQ33" s="1933"/>
      <c r="APR33" s="1933"/>
      <c r="APS33" s="22"/>
      <c r="APT33" s="31"/>
      <c r="APU33" s="76"/>
      <c r="APV33" s="78">
        <f t="shared" si="155"/>
        <v>0</v>
      </c>
      <c r="APX33" s="404"/>
      <c r="APY33" s="1933"/>
      <c r="APZ33" s="22"/>
      <c r="AQA33" s="404"/>
      <c r="AQB33" s="76"/>
      <c r="AQC33" s="78">
        <f t="shared" si="205"/>
        <v>0</v>
      </c>
      <c r="AQE33" s="1933"/>
      <c r="AQF33" s="1933"/>
      <c r="AQG33" s="22"/>
      <c r="AQH33" s="31"/>
      <c r="AQI33" s="76"/>
      <c r="AQJ33" s="131">
        <f t="shared" si="5"/>
        <v>7383.5</v>
      </c>
      <c r="AQL33" s="1933"/>
      <c r="AQM33" s="1933"/>
      <c r="AQN33" s="22"/>
      <c r="AQO33" s="31"/>
      <c r="AQP33" s="76"/>
      <c r="AQQ33" s="131">
        <f t="shared" si="6"/>
        <v>0</v>
      </c>
      <c r="AQS33" s="1933"/>
      <c r="AQT33" s="1933"/>
      <c r="AQU33" s="22"/>
      <c r="AQV33" s="31"/>
      <c r="AQW33" s="76"/>
      <c r="AQX33" s="131">
        <f t="shared" si="156"/>
        <v>4518.5</v>
      </c>
      <c r="AQZ33" s="321"/>
      <c r="ARA33" s="1933"/>
      <c r="ARB33" s="777"/>
      <c r="ARC33" s="321"/>
      <c r="ARD33" s="76"/>
      <c r="ARE33" s="78">
        <f t="shared" si="157"/>
        <v>0</v>
      </c>
      <c r="ARG33" s="1933"/>
      <c r="ARH33" s="1933"/>
      <c r="ARI33" s="22"/>
      <c r="ARJ33" s="31"/>
      <c r="ARK33" s="76"/>
      <c r="ARL33" s="78">
        <f t="shared" si="158"/>
        <v>0</v>
      </c>
      <c r="ARN33" s="404"/>
      <c r="ARO33" s="1933"/>
      <c r="ARP33" s="22"/>
      <c r="ARQ33" s="404"/>
      <c r="ARR33" s="76"/>
      <c r="ARS33" s="78">
        <f t="shared" si="159"/>
        <v>0</v>
      </c>
      <c r="ARU33" s="404"/>
      <c r="ARV33" s="1933"/>
      <c r="ARW33" s="22"/>
      <c r="ARX33" s="321"/>
      <c r="ARY33" s="76"/>
      <c r="ARZ33" s="78">
        <f t="shared" si="7"/>
        <v>0</v>
      </c>
      <c r="ASB33" s="404"/>
      <c r="ASC33" s="1933"/>
      <c r="ASD33" s="22"/>
      <c r="ASE33" s="31"/>
      <c r="ASF33" s="76"/>
      <c r="ASG33" s="78">
        <f t="shared" si="160"/>
        <v>0</v>
      </c>
      <c r="ASI33" s="404"/>
      <c r="ASJ33" s="1933"/>
      <c r="ASK33" s="22"/>
      <c r="ASL33" s="31"/>
      <c r="ASM33" s="76"/>
      <c r="ASN33" s="131">
        <f t="shared" si="161"/>
        <v>0</v>
      </c>
      <c r="ASP33" s="1933"/>
      <c r="ASQ33" s="1933"/>
      <c r="ASR33" s="22"/>
      <c r="ASS33" s="31"/>
      <c r="AST33" s="76"/>
      <c r="ASU33" s="131">
        <f t="shared" si="162"/>
        <v>0</v>
      </c>
      <c r="ASW33" s="1933"/>
      <c r="ASX33" s="1933"/>
      <c r="ASY33" s="22"/>
      <c r="ASZ33" s="31"/>
      <c r="ATA33" s="76"/>
      <c r="ATB33" s="131">
        <f t="shared" si="163"/>
        <v>0</v>
      </c>
      <c r="ATD33" s="1933"/>
      <c r="ATE33" s="1933"/>
      <c r="ATF33" s="22"/>
      <c r="ATG33" s="31"/>
      <c r="ATH33" s="76"/>
      <c r="ATI33" s="78">
        <f t="shared" si="164"/>
        <v>0</v>
      </c>
      <c r="ATK33" s="321"/>
      <c r="ATL33" s="1933"/>
      <c r="ATM33" s="22"/>
      <c r="ATN33" s="31"/>
      <c r="ATO33" s="76"/>
      <c r="ATP33" s="78">
        <f t="shared" si="165"/>
        <v>0</v>
      </c>
      <c r="ATR33" s="321"/>
      <c r="ATS33" s="1933"/>
      <c r="ATT33" s="22"/>
      <c r="ATU33" s="31"/>
      <c r="ATV33" s="76"/>
      <c r="ATW33" s="78">
        <f t="shared" si="166"/>
        <v>0</v>
      </c>
      <c r="ATY33" s="321"/>
      <c r="ATZ33" s="1933"/>
      <c r="AUA33" s="22"/>
      <c r="AUB33" s="31"/>
      <c r="AUC33" s="76"/>
      <c r="AUD33" s="78">
        <f t="shared" si="167"/>
        <v>0</v>
      </c>
      <c r="AUF33" s="786"/>
      <c r="AUG33" s="1332"/>
      <c r="AUH33" s="139"/>
      <c r="AUI33" s="368"/>
      <c r="AUJ33" s="66"/>
      <c r="AUK33" s="131">
        <f t="shared" si="168"/>
        <v>0</v>
      </c>
      <c r="AUM33" s="1933"/>
      <c r="AUN33" s="1332"/>
      <c r="AUP33" s="61"/>
      <c r="AUQ33" s="66"/>
      <c r="AUR33" s="131">
        <f t="shared" si="169"/>
        <v>0</v>
      </c>
      <c r="AUT33" s="31"/>
      <c r="AUU33" s="1934"/>
      <c r="AUV33" s="76"/>
      <c r="AUW33" s="31"/>
      <c r="AUX33" s="76"/>
      <c r="AUY33" s="78">
        <f t="shared" si="170"/>
        <v>0</v>
      </c>
      <c r="AVA33" s="31"/>
      <c r="AVB33" s="1933"/>
      <c r="AVC33" s="22"/>
      <c r="AVD33" s="31"/>
      <c r="AVE33" s="76"/>
      <c r="AVF33" s="78">
        <f t="shared" si="171"/>
        <v>0</v>
      </c>
      <c r="AVH33" s="404"/>
      <c r="AVI33" s="1933"/>
      <c r="AVJ33" s="22"/>
      <c r="AVK33" s="31"/>
      <c r="AVL33" s="76"/>
      <c r="AVM33" s="78">
        <f t="shared" si="172"/>
        <v>2512.5</v>
      </c>
      <c r="AVO33" s="320"/>
      <c r="AVP33" s="1932"/>
      <c r="AVQ33" s="139"/>
      <c r="AVR33" s="31"/>
      <c r="AVS33" s="349"/>
      <c r="AVT33" s="131">
        <f t="shared" si="173"/>
        <v>0</v>
      </c>
      <c r="AVV33" s="404"/>
      <c r="AVW33" s="1933"/>
      <c r="AVX33" s="1348"/>
      <c r="AVY33" s="1365"/>
      <c r="AVZ33" s="1264"/>
      <c r="AWA33" s="78">
        <f t="shared" si="191"/>
        <v>0</v>
      </c>
      <c r="AWC33" s="1933"/>
      <c r="AWD33" s="1933"/>
      <c r="AWE33" s="1348"/>
      <c r="AWF33" s="1365"/>
      <c r="AWG33" s="1264"/>
      <c r="AWH33" s="78">
        <f t="shared" si="192"/>
        <v>0</v>
      </c>
      <c r="AWJ33" s="1933"/>
      <c r="AWK33" s="1933"/>
      <c r="AWL33" s="22"/>
      <c r="AWM33" s="31"/>
      <c r="AWN33" s="76"/>
      <c r="AWO33" s="78">
        <f t="shared" si="193"/>
        <v>0</v>
      </c>
      <c r="AWQ33" s="320"/>
      <c r="AWR33" s="1931"/>
      <c r="AWS33" s="104"/>
      <c r="AWT33" s="49"/>
      <c r="AWU33" s="139"/>
      <c r="AWV33" s="131">
        <f t="shared" si="194"/>
        <v>0</v>
      </c>
      <c r="AWW33" s="243"/>
      <c r="AWX33" s="424"/>
      <c r="AWY33" s="1931"/>
      <c r="AWZ33" s="104"/>
      <c r="AXA33" s="49"/>
      <c r="AXB33" s="139"/>
      <c r="AXC33" s="78">
        <f t="shared" si="174"/>
        <v>30000</v>
      </c>
      <c r="AXE33" s="31"/>
      <c r="AXF33" s="1933"/>
      <c r="AXG33" s="22"/>
      <c r="AXH33" s="31"/>
      <c r="AXI33" s="76"/>
      <c r="AXJ33" s="78">
        <f t="shared" si="175"/>
        <v>0</v>
      </c>
      <c r="AXL33" s="1933"/>
      <c r="AXM33" s="1933"/>
      <c r="AXN33" s="22"/>
      <c r="AXO33" s="31"/>
      <c r="AXP33" s="76"/>
      <c r="AXQ33" s="78">
        <f t="shared" si="176"/>
        <v>0</v>
      </c>
      <c r="AXS33" s="1933"/>
      <c r="AXT33" s="1933"/>
      <c r="AXU33" s="22"/>
      <c r="AXV33" s="31"/>
      <c r="AXW33" s="76"/>
      <c r="AXX33" s="78">
        <f t="shared" si="177"/>
        <v>0</v>
      </c>
      <c r="AXZ33" s="1933"/>
      <c r="AYA33" s="1933"/>
      <c r="AYB33" s="22"/>
      <c r="AYC33" s="31"/>
      <c r="AYD33" s="76"/>
      <c r="AYE33" s="78">
        <f t="shared" si="178"/>
        <v>0</v>
      </c>
      <c r="AYG33" s="404"/>
      <c r="AYH33" s="1933"/>
      <c r="AYI33" s="22"/>
      <c r="AYJ33" s="31"/>
      <c r="AYK33" s="76"/>
      <c r="AYL33" s="78">
        <f t="shared" si="179"/>
        <v>0</v>
      </c>
      <c r="AYN33" s="404"/>
      <c r="AYO33" s="1933"/>
      <c r="AYP33" s="22"/>
      <c r="AYQ33" s="31"/>
      <c r="AYR33" s="76"/>
      <c r="AYS33" s="78">
        <f t="shared" si="180"/>
        <v>0</v>
      </c>
      <c r="AYU33" s="404"/>
      <c r="AYV33" s="1933"/>
      <c r="AYW33" s="22"/>
      <c r="AYX33" s="404"/>
      <c r="AYY33" s="76"/>
      <c r="AYZ33" s="78">
        <f t="shared" si="181"/>
        <v>0</v>
      </c>
      <c r="AZB33" s="1933"/>
      <c r="AZC33" s="1933"/>
      <c r="AZD33" s="22"/>
      <c r="AZE33" s="31"/>
      <c r="AZF33" s="76"/>
      <c r="AZG33" s="78">
        <f t="shared" si="182"/>
        <v>0</v>
      </c>
      <c r="AZI33" s="424"/>
      <c r="AZJ33" s="1931"/>
      <c r="AZK33" s="104"/>
      <c r="AZL33" s="481"/>
      <c r="AZM33" s="388"/>
      <c r="AZN33" s="131">
        <f t="shared" si="183"/>
        <v>0</v>
      </c>
      <c r="AZP33" s="424"/>
      <c r="AZQ33" s="1931"/>
      <c r="AZR33" s="104"/>
      <c r="AZS33" s="481"/>
      <c r="AZT33" s="388"/>
      <c r="AZU33" s="131">
        <f t="shared" si="184"/>
        <v>0</v>
      </c>
      <c r="AZV33" s="243"/>
      <c r="AZW33" s="1933"/>
      <c r="AZX33" s="1933"/>
      <c r="AZY33" s="22"/>
      <c r="AZZ33" s="31"/>
      <c r="BAA33" s="76"/>
      <c r="BAB33" s="78">
        <f t="shared" si="185"/>
        <v>0</v>
      </c>
      <c r="BAD33" s="1933"/>
      <c r="BAE33" s="1933"/>
      <c r="BAF33" s="22"/>
      <c r="BAG33" s="31"/>
      <c r="BAH33" s="76"/>
      <c r="BAI33" s="78">
        <f t="shared" si="186"/>
        <v>0</v>
      </c>
      <c r="BAK33" s="1933"/>
      <c r="BAL33" s="1933"/>
      <c r="BAM33" s="22"/>
      <c r="BAN33" s="31"/>
      <c r="BAO33" s="76"/>
      <c r="BAP33" s="78">
        <f t="shared" si="187"/>
        <v>0</v>
      </c>
      <c r="BAR33" s="1933"/>
      <c r="BAS33" s="1933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3"/>
      <c r="C34" s="1912">
        <v>10000</v>
      </c>
      <c r="D34" s="31"/>
      <c r="E34" s="139"/>
      <c r="F34" s="131">
        <f t="shared" si="8"/>
        <v>2790100</v>
      </c>
      <c r="H34" s="786"/>
      <c r="I34" s="1933"/>
      <c r="J34" s="693"/>
      <c r="K34" s="31"/>
      <c r="L34" s="139"/>
      <c r="M34" s="131">
        <f t="shared" si="9"/>
        <v>20000</v>
      </c>
      <c r="O34" s="424"/>
      <c r="P34" s="1931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3"/>
      <c r="X34" s="22"/>
      <c r="Y34" s="31"/>
      <c r="Z34" s="76"/>
      <c r="AA34" s="78">
        <f t="shared" si="10"/>
        <v>1000</v>
      </c>
      <c r="AC34" s="1933"/>
      <c r="AD34" s="1933"/>
      <c r="AE34" s="22"/>
      <c r="AF34" s="31"/>
      <c r="AG34" s="76"/>
      <c r="AH34" s="78">
        <f t="shared" si="11"/>
        <v>-100000</v>
      </c>
      <c r="AJ34" s="404"/>
      <c r="AK34" s="1933"/>
      <c r="AL34" s="22"/>
      <c r="AM34" s="31"/>
      <c r="AN34" s="76"/>
      <c r="AO34" s="78">
        <f t="shared" si="12"/>
        <v>90000</v>
      </c>
      <c r="AQ34" s="1933"/>
      <c r="AR34" s="1933"/>
      <c r="AS34" s="22"/>
      <c r="AT34" s="31"/>
      <c r="AU34" s="76"/>
      <c r="AV34" s="78">
        <f t="shared" si="13"/>
        <v>0</v>
      </c>
      <c r="AX34" s="31"/>
      <c r="AY34" s="1933"/>
      <c r="AZ34" s="22"/>
      <c r="BA34" s="31"/>
      <c r="BB34" s="76"/>
      <c r="BC34" s="78">
        <f t="shared" si="14"/>
        <v>0</v>
      </c>
      <c r="BE34" s="1933"/>
      <c r="BF34" s="1933"/>
      <c r="BG34" s="22"/>
      <c r="BH34" s="31"/>
      <c r="BI34" s="76"/>
      <c r="BJ34" s="78">
        <f t="shared" si="15"/>
        <v>0</v>
      </c>
      <c r="BL34" s="31"/>
      <c r="BM34" s="1933"/>
      <c r="BN34" s="22"/>
      <c r="BO34" s="31"/>
      <c r="BP34" s="76"/>
      <c r="BQ34" s="78">
        <f t="shared" si="16"/>
        <v>0</v>
      </c>
      <c r="BS34" s="1933"/>
      <c r="BT34" s="1933"/>
      <c r="BU34" s="22"/>
      <c r="BV34" s="31"/>
      <c r="BW34" s="76"/>
      <c r="BX34" s="78">
        <f t="shared" si="17"/>
        <v>0</v>
      </c>
      <c r="BZ34" s="1933"/>
      <c r="CA34" s="1933"/>
      <c r="CB34" s="1933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31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3"/>
      <c r="DE34" s="22"/>
      <c r="DF34" s="31"/>
      <c r="DG34" s="76"/>
      <c r="DH34" s="78">
        <f t="shared" si="21"/>
        <v>0</v>
      </c>
      <c r="DJ34" s="1933"/>
      <c r="DK34" s="1933"/>
      <c r="DL34" s="1933"/>
      <c r="DM34" s="22"/>
      <c r="DN34" s="31"/>
      <c r="DO34" s="76"/>
      <c r="DP34" s="78">
        <f t="shared" si="22"/>
        <v>0</v>
      </c>
      <c r="DR34" s="404"/>
      <c r="DS34" s="1933"/>
      <c r="DT34" s="22"/>
      <c r="DU34" s="321"/>
      <c r="DV34" s="76"/>
      <c r="DW34" s="78">
        <f t="shared" si="23"/>
        <v>0</v>
      </c>
      <c r="DY34" s="1933"/>
      <c r="DZ34" s="1933"/>
      <c r="EA34" s="22"/>
      <c r="EB34" s="31"/>
      <c r="EC34" s="76"/>
      <c r="ED34" s="78">
        <f t="shared" si="24"/>
        <v>0</v>
      </c>
      <c r="EF34" s="404"/>
      <c r="EG34" s="1933"/>
      <c r="EH34" s="22"/>
      <c r="EI34" s="31"/>
      <c r="EJ34" s="76"/>
      <c r="EK34" s="78">
        <f t="shared" si="25"/>
        <v>10936</v>
      </c>
      <c r="EM34" s="1933"/>
      <c r="EN34" s="1933"/>
      <c r="EO34" s="22"/>
      <c r="EP34" s="31"/>
      <c r="EQ34" s="76"/>
      <c r="ER34" s="78">
        <f t="shared" si="26"/>
        <v>0</v>
      </c>
      <c r="ET34" s="321"/>
      <c r="EU34" s="1933"/>
      <c r="EV34" s="22"/>
      <c r="EW34" s="31"/>
      <c r="EX34" s="76"/>
      <c r="EY34" s="78">
        <f t="shared" si="27"/>
        <v>0</v>
      </c>
      <c r="FA34" s="321"/>
      <c r="FB34" s="1933"/>
      <c r="FC34" s="22"/>
      <c r="FD34" s="31"/>
      <c r="FE34" s="76"/>
      <c r="FF34" s="78">
        <f t="shared" si="28"/>
        <v>0</v>
      </c>
      <c r="FH34" s="31"/>
      <c r="FI34" s="1933"/>
      <c r="FJ34" s="22"/>
      <c r="FK34" s="31"/>
      <c r="FL34" s="76"/>
      <c r="FM34" s="78">
        <f t="shared" si="29"/>
        <v>0</v>
      </c>
      <c r="FO34" s="31"/>
      <c r="FP34" s="1933"/>
      <c r="FQ34" s="22"/>
      <c r="FR34" s="31"/>
      <c r="FS34" s="76"/>
      <c r="FT34" s="78">
        <f t="shared" si="30"/>
        <v>0</v>
      </c>
      <c r="FV34" s="404">
        <v>39726</v>
      </c>
      <c r="FW34" s="1325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3"/>
      <c r="GE34" s="22"/>
      <c r="GF34" s="31"/>
      <c r="GG34" s="76"/>
      <c r="GH34" s="78">
        <f t="shared" si="32"/>
        <v>0</v>
      </c>
      <c r="GJ34" s="1933"/>
      <c r="GK34" s="1933"/>
      <c r="GL34" s="22"/>
      <c r="GM34" s="31"/>
      <c r="GN34" s="76"/>
      <c r="GO34" s="78">
        <f t="shared" si="33"/>
        <v>0</v>
      </c>
      <c r="GQ34" s="1933"/>
      <c r="GR34" s="1933"/>
      <c r="GS34" s="22"/>
      <c r="GT34" s="31"/>
      <c r="GU34" s="76"/>
      <c r="GV34" s="78">
        <f t="shared" si="34"/>
        <v>0</v>
      </c>
      <c r="GX34" s="31"/>
      <c r="GY34" s="1933"/>
      <c r="GZ34" s="22"/>
      <c r="HA34" s="31"/>
      <c r="HB34" s="76"/>
      <c r="HC34" s="78">
        <f t="shared" si="35"/>
        <v>0</v>
      </c>
      <c r="HE34" s="1933"/>
      <c r="HF34" s="1933"/>
      <c r="HG34" s="22"/>
      <c r="HH34" s="31"/>
      <c r="HI34" s="76"/>
      <c r="HJ34" s="78">
        <f t="shared" si="36"/>
        <v>0</v>
      </c>
      <c r="HL34" s="31"/>
      <c r="HM34" s="1933"/>
      <c r="HN34" s="22"/>
      <c r="HO34" s="31"/>
      <c r="HP34" s="76"/>
      <c r="HQ34" s="78">
        <f t="shared" si="37"/>
        <v>0</v>
      </c>
      <c r="HS34" s="31"/>
      <c r="HT34" s="1933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3"/>
      <c r="II34" s="104"/>
      <c r="IJ34" s="31"/>
      <c r="IK34" s="76"/>
      <c r="IL34" s="78">
        <f t="shared" si="40"/>
        <v>0</v>
      </c>
      <c r="IN34" s="1933"/>
      <c r="IO34" s="1933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3"/>
      <c r="JD34" s="22"/>
      <c r="JE34" s="31"/>
      <c r="JF34" s="76"/>
      <c r="JG34" s="78">
        <f t="shared" si="43"/>
        <v>0</v>
      </c>
      <c r="JI34" s="1933"/>
      <c r="JJ34" s="1933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3"/>
      <c r="KT34" s="22"/>
      <c r="KU34" s="1299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3"/>
      <c r="LG34" s="856"/>
      <c r="LH34" s="22"/>
      <c r="LI34" s="31"/>
      <c r="LJ34" s="76"/>
      <c r="LK34" s="131">
        <f t="shared" si="50"/>
        <v>0</v>
      </c>
      <c r="LM34" s="404"/>
      <c r="LN34" s="1933"/>
      <c r="LO34" s="22"/>
      <c r="LP34" s="31"/>
      <c r="LQ34" s="76"/>
      <c r="LR34" s="131">
        <f t="shared" si="0"/>
        <v>0</v>
      </c>
      <c r="LT34" s="424"/>
      <c r="LU34" s="1931"/>
      <c r="LV34" s="104"/>
      <c r="LW34" s="431"/>
      <c r="LX34" s="139"/>
      <c r="LY34" s="78">
        <f t="shared" si="51"/>
        <v>0</v>
      </c>
      <c r="MA34" s="424"/>
      <c r="MB34" s="1931"/>
      <c r="MC34" s="104"/>
      <c r="MD34" s="431"/>
      <c r="ME34" s="139"/>
      <c r="MF34" s="131">
        <f t="shared" si="52"/>
        <v>0</v>
      </c>
      <c r="MH34" s="404"/>
      <c r="MI34" s="1933"/>
      <c r="MJ34" s="22"/>
      <c r="MK34" s="31"/>
      <c r="ML34" s="76"/>
      <c r="MM34" s="131">
        <f t="shared" si="53"/>
        <v>0</v>
      </c>
      <c r="MO34" s="1933"/>
      <c r="MP34" s="1933"/>
      <c r="MQ34" s="22"/>
      <c r="MR34" s="31"/>
      <c r="MS34" s="76"/>
      <c r="MT34" s="131">
        <f t="shared" si="54"/>
        <v>0</v>
      </c>
      <c r="MV34" s="31"/>
      <c r="MW34" s="1933"/>
      <c r="MX34" s="104"/>
      <c r="MY34" s="1363"/>
      <c r="MZ34" s="76"/>
      <c r="NA34" s="131">
        <f t="shared" si="198"/>
        <v>20586.5</v>
      </c>
      <c r="NC34" s="31"/>
      <c r="ND34" s="1933"/>
      <c r="NE34" s="104"/>
      <c r="NF34" s="1363"/>
      <c r="NG34" s="76"/>
      <c r="NH34" s="131">
        <f t="shared" si="55"/>
        <v>0</v>
      </c>
      <c r="NJ34" s="31"/>
      <c r="NK34" s="1934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3"/>
      <c r="NY34" s="1933"/>
      <c r="NZ34" s="22"/>
      <c r="OA34" s="31"/>
      <c r="OB34" s="76"/>
      <c r="OC34" s="78">
        <f t="shared" si="58"/>
        <v>0</v>
      </c>
      <c r="OE34" s="1933"/>
      <c r="OF34" s="1933"/>
      <c r="OG34" s="22"/>
      <c r="OH34" s="31"/>
      <c r="OI34" s="76"/>
      <c r="OJ34" s="78">
        <f t="shared" si="59"/>
        <v>0</v>
      </c>
      <c r="OL34" s="1933"/>
      <c r="OM34" s="1933"/>
      <c r="ON34" s="22"/>
      <c r="OO34" s="31"/>
      <c r="OP34" s="76"/>
      <c r="OQ34" s="78">
        <f t="shared" si="60"/>
        <v>0</v>
      </c>
      <c r="OS34" s="1933"/>
      <c r="OT34" s="1933"/>
      <c r="OU34" s="22"/>
      <c r="OV34" s="31"/>
      <c r="OW34" s="76"/>
      <c r="OX34" s="78">
        <f t="shared" si="61"/>
        <v>0</v>
      </c>
      <c r="OZ34" s="1933"/>
      <c r="PA34" s="1933"/>
      <c r="PB34" s="22"/>
      <c r="PC34" s="31"/>
      <c r="PD34" s="76"/>
      <c r="PE34" s="78">
        <f t="shared" si="62"/>
        <v>0</v>
      </c>
      <c r="PG34" s="1933"/>
      <c r="PH34" s="1933"/>
      <c r="PI34" s="22"/>
      <c r="PJ34" s="31"/>
      <c r="PK34" s="76"/>
      <c r="PL34" s="78">
        <f t="shared" si="63"/>
        <v>0</v>
      </c>
      <c r="PN34" s="31"/>
      <c r="PO34" s="1933"/>
      <c r="PP34" s="22"/>
      <c r="PQ34" s="31"/>
      <c r="PR34" s="76"/>
      <c r="PS34" s="78">
        <f t="shared" si="64"/>
        <v>0</v>
      </c>
      <c r="PU34" s="1933"/>
      <c r="PV34" s="1933"/>
      <c r="PW34" s="22"/>
      <c r="PX34" s="31"/>
      <c r="PY34" s="76"/>
      <c r="PZ34" s="78">
        <f t="shared" si="65"/>
        <v>32916</v>
      </c>
      <c r="QB34" s="1933"/>
      <c r="QC34" s="1933"/>
      <c r="QD34" s="22"/>
      <c r="QE34" s="31"/>
      <c r="QF34" s="76"/>
      <c r="QG34" s="78">
        <f t="shared" si="66"/>
        <v>0</v>
      </c>
      <c r="QI34" s="404"/>
      <c r="QJ34" s="1933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6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2"/>
      <c r="QY34" s="773"/>
      <c r="QZ34" s="31"/>
      <c r="RA34" s="139"/>
      <c r="RB34" s="131">
        <f t="shared" si="69"/>
        <v>0</v>
      </c>
      <c r="RD34" s="1931"/>
      <c r="RE34" s="1931"/>
      <c r="RF34" s="260"/>
      <c r="RG34" s="257"/>
      <c r="RH34" s="66"/>
      <c r="RI34" s="78">
        <f t="shared" si="70"/>
        <v>0</v>
      </c>
      <c r="RK34" s="1931"/>
      <c r="RL34" s="1931"/>
      <c r="RM34" s="260"/>
      <c r="RN34" s="257"/>
      <c r="RO34" s="66"/>
      <c r="RP34" s="78">
        <f t="shared" si="71"/>
        <v>0</v>
      </c>
      <c r="RR34" s="1931"/>
      <c r="RS34" s="1932"/>
      <c r="RT34" s="260"/>
      <c r="RU34" s="257"/>
      <c r="RV34" s="66"/>
      <c r="RW34" s="78">
        <f t="shared" si="72"/>
        <v>11123</v>
      </c>
      <c r="RY34" s="1933"/>
      <c r="RZ34" s="1933"/>
      <c r="SA34" s="22"/>
      <c r="SB34" s="31"/>
      <c r="SC34" s="76"/>
      <c r="SD34" s="78">
        <f t="shared" si="195"/>
        <v>23250</v>
      </c>
      <c r="SF34" s="1933"/>
      <c r="SG34" s="1933"/>
      <c r="SH34" s="22"/>
      <c r="SI34" s="31"/>
      <c r="SJ34" s="76"/>
      <c r="SK34" s="78">
        <f t="shared" si="196"/>
        <v>0</v>
      </c>
      <c r="SM34" s="1933"/>
      <c r="SN34" s="1933"/>
      <c r="SO34" s="22"/>
      <c r="SP34" s="31"/>
      <c r="SQ34" s="76"/>
      <c r="SR34" s="78">
        <f t="shared" si="73"/>
        <v>0</v>
      </c>
      <c r="ST34" s="1933"/>
      <c r="SU34" s="1933"/>
      <c r="SV34" s="22"/>
      <c r="SW34" s="31"/>
      <c r="SX34" s="76"/>
      <c r="SY34" s="78">
        <f t="shared" si="74"/>
        <v>0</v>
      </c>
      <c r="TA34" s="404"/>
      <c r="TB34" s="1933"/>
      <c r="TC34" s="22"/>
      <c r="TD34" s="31"/>
      <c r="TE34" s="76"/>
      <c r="TF34" s="78">
        <f t="shared" si="75"/>
        <v>0</v>
      </c>
      <c r="TH34" s="1933"/>
      <c r="TI34" s="1933"/>
      <c r="TJ34" s="22"/>
      <c r="TK34" s="31"/>
      <c r="TL34" s="76"/>
      <c r="TM34" s="78">
        <f t="shared" si="201"/>
        <v>20668.5</v>
      </c>
      <c r="TO34" s="1933"/>
      <c r="TP34" s="1933"/>
      <c r="TQ34" s="777"/>
      <c r="TR34" s="31"/>
      <c r="TS34" s="76"/>
      <c r="TT34" s="78">
        <f t="shared" si="202"/>
        <v>0</v>
      </c>
      <c r="TV34" s="404"/>
      <c r="TW34" s="1933"/>
      <c r="TX34" s="22"/>
      <c r="TY34" s="31"/>
      <c r="TZ34" s="76"/>
      <c r="UA34" s="78">
        <f t="shared" si="203"/>
        <v>0</v>
      </c>
      <c r="UC34" s="404"/>
      <c r="UD34" s="1933"/>
      <c r="UE34" s="22"/>
      <c r="UF34" s="31"/>
      <c r="UG34" s="76"/>
      <c r="UH34" s="78">
        <f t="shared" si="79"/>
        <v>0</v>
      </c>
      <c r="UJ34" s="404"/>
      <c r="UK34" s="1933"/>
      <c r="UL34" s="22"/>
      <c r="UM34" s="31"/>
      <c r="UN34" s="76"/>
      <c r="UO34" s="78">
        <f t="shared" si="80"/>
        <v>0</v>
      </c>
      <c r="UQ34" s="404"/>
      <c r="UR34" s="1933"/>
      <c r="US34" s="22"/>
      <c r="UT34" s="31"/>
      <c r="UU34" s="76"/>
      <c r="UV34" s="78">
        <f t="shared" si="81"/>
        <v>0</v>
      </c>
      <c r="UX34" s="404"/>
      <c r="UY34" s="1933"/>
      <c r="UZ34" s="22"/>
      <c r="VA34" s="31"/>
      <c r="VB34" s="76"/>
      <c r="VC34" s="78">
        <f t="shared" si="82"/>
        <v>201</v>
      </c>
      <c r="VE34" s="1933"/>
      <c r="VF34" s="1933"/>
      <c r="VG34" s="22"/>
      <c r="VH34" s="31"/>
      <c r="VI34" s="76"/>
      <c r="VJ34" s="78">
        <f t="shared" si="83"/>
        <v>47775</v>
      </c>
      <c r="VL34" s="1933"/>
      <c r="VM34" s="1933"/>
      <c r="VN34" s="22"/>
      <c r="VO34" s="31"/>
      <c r="VP34" s="76"/>
      <c r="VQ34" s="78">
        <f t="shared" si="84"/>
        <v>0</v>
      </c>
      <c r="VS34" s="1933"/>
      <c r="VT34" s="1933"/>
      <c r="VU34" s="22"/>
      <c r="VV34" s="31"/>
      <c r="VW34" s="76"/>
      <c r="VX34" s="78">
        <f t="shared" si="85"/>
        <v>0</v>
      </c>
      <c r="VZ34" s="404"/>
      <c r="WA34" s="1933"/>
      <c r="WB34" s="22"/>
      <c r="WC34" s="31"/>
      <c r="WD34" s="76"/>
      <c r="WE34" s="78">
        <f t="shared" si="86"/>
        <v>274.5</v>
      </c>
      <c r="WG34" s="1933"/>
      <c r="WH34" s="1933"/>
      <c r="WI34" s="22"/>
      <c r="WJ34" s="31"/>
      <c r="WK34" s="76"/>
      <c r="WL34" s="78">
        <f t="shared" si="87"/>
        <v>0</v>
      </c>
      <c r="WN34" s="1933"/>
      <c r="WO34" s="1933"/>
      <c r="WP34" s="22"/>
      <c r="WQ34" s="31"/>
      <c r="WR34" s="76"/>
      <c r="WS34" s="78">
        <f t="shared" si="88"/>
        <v>0</v>
      </c>
      <c r="WU34" s="1933"/>
      <c r="WV34" s="1933"/>
      <c r="WW34" s="22"/>
      <c r="WX34" s="31"/>
      <c r="WY34" s="76"/>
      <c r="WZ34" s="78">
        <f t="shared" si="89"/>
        <v>0</v>
      </c>
      <c r="XB34" s="1931"/>
      <c r="XC34" s="1931"/>
      <c r="XD34" s="104"/>
      <c r="XE34" s="49"/>
      <c r="XF34" s="139"/>
      <c r="XG34" s="131">
        <f t="shared" si="90"/>
        <v>0</v>
      </c>
      <c r="XH34" s="243"/>
      <c r="XI34" s="1933"/>
      <c r="XJ34" s="1933"/>
      <c r="XK34" s="22"/>
      <c r="XL34" s="31"/>
      <c r="XM34" s="76"/>
      <c r="XN34" s="78">
        <f t="shared" si="91"/>
        <v>0</v>
      </c>
      <c r="XP34" s="404"/>
      <c r="XQ34" s="1933"/>
      <c r="XR34" s="22"/>
      <c r="XS34" s="31"/>
      <c r="XT34" s="76"/>
      <c r="XU34" s="78">
        <f t="shared" si="92"/>
        <v>0</v>
      </c>
      <c r="XW34" s="1933"/>
      <c r="XX34" s="1933"/>
      <c r="XY34" s="22"/>
      <c r="XZ34" s="31"/>
      <c r="YA34" s="76"/>
      <c r="YB34" s="78">
        <f t="shared" si="93"/>
        <v>0</v>
      </c>
      <c r="YD34" s="1933"/>
      <c r="YE34" s="1933"/>
      <c r="YF34" s="22"/>
      <c r="YG34" s="31"/>
      <c r="YH34" s="76"/>
      <c r="YI34" s="78">
        <f t="shared" si="94"/>
        <v>0</v>
      </c>
      <c r="YK34" s="31"/>
      <c r="YL34" s="1933"/>
      <c r="YM34" s="22"/>
      <c r="YN34" s="31"/>
      <c r="YO34" s="76"/>
      <c r="YP34" s="78">
        <f t="shared" si="95"/>
        <v>0</v>
      </c>
      <c r="YR34" s="1933"/>
      <c r="YS34" s="1933"/>
      <c r="YT34" s="22"/>
      <c r="YU34" s="31"/>
      <c r="YV34" s="76"/>
      <c r="YW34" s="78">
        <f t="shared" si="96"/>
        <v>0</v>
      </c>
      <c r="YY34" s="1933"/>
      <c r="YZ34" s="1933"/>
      <c r="ZA34" s="22"/>
      <c r="ZB34" s="31"/>
      <c r="ZC34" s="76"/>
      <c r="ZD34" s="78">
        <f t="shared" si="97"/>
        <v>0</v>
      </c>
      <c r="ZF34" s="49"/>
      <c r="ZG34" s="1931"/>
      <c r="ZH34" s="104"/>
      <c r="ZI34" s="49"/>
      <c r="ZJ34" s="139"/>
      <c r="ZK34" s="78">
        <f t="shared" si="98"/>
        <v>0</v>
      </c>
      <c r="ZM34" s="1933"/>
      <c r="ZN34" s="1933"/>
      <c r="ZO34" s="22"/>
      <c r="ZP34" s="31"/>
      <c r="ZQ34" s="76"/>
      <c r="ZR34" s="78">
        <f t="shared" si="99"/>
        <v>0</v>
      </c>
      <c r="ZT34" s="1933"/>
      <c r="ZU34" s="1933"/>
      <c r="ZV34" s="22"/>
      <c r="ZW34" s="31"/>
      <c r="ZX34" s="76"/>
      <c r="ZY34" s="78">
        <f t="shared" si="100"/>
        <v>11212</v>
      </c>
      <c r="AAA34" s="1933"/>
      <c r="AAB34" s="1933"/>
      <c r="AAC34" s="22"/>
      <c r="AAD34" s="31"/>
      <c r="AAE34" s="76"/>
      <c r="AAF34" s="78">
        <f t="shared" si="101"/>
        <v>0</v>
      </c>
      <c r="AAH34" s="1933"/>
      <c r="AAI34" s="1933"/>
      <c r="AAJ34" s="22"/>
      <c r="AAK34" s="31"/>
      <c r="AAL34" s="76"/>
      <c r="AAM34" s="78">
        <f t="shared" si="102"/>
        <v>0</v>
      </c>
      <c r="AAO34" s="1933"/>
      <c r="AAP34" s="1933"/>
      <c r="AAQ34" s="22"/>
      <c r="AAR34" s="31"/>
      <c r="AAS34" s="76"/>
      <c r="AAT34" s="78">
        <f t="shared" si="103"/>
        <v>0</v>
      </c>
      <c r="AAV34" s="404"/>
      <c r="AAW34" s="1933"/>
      <c r="AAX34" s="22"/>
      <c r="AAY34" s="31"/>
      <c r="AAZ34" s="76"/>
      <c r="ABA34" s="78">
        <f t="shared" si="104"/>
        <v>0</v>
      </c>
      <c r="ABC34" s="404"/>
      <c r="ABD34" s="1933"/>
      <c r="ABE34" s="22"/>
      <c r="ABF34" s="321"/>
      <c r="ABG34" s="76"/>
      <c r="ABH34" s="78">
        <f t="shared" si="105"/>
        <v>0</v>
      </c>
      <c r="ABJ34" s="1933"/>
      <c r="ABK34" s="1933"/>
      <c r="ABL34" s="22"/>
      <c r="ABM34" s="31"/>
      <c r="ABN34" s="76"/>
      <c r="ABO34" s="78">
        <f t="shared" si="106"/>
        <v>0</v>
      </c>
      <c r="ABQ34" s="1933"/>
      <c r="ABR34" s="1933"/>
      <c r="ABS34" s="22"/>
      <c r="ABT34" s="31"/>
      <c r="ABU34" s="76"/>
      <c r="ABV34" s="78">
        <f t="shared" si="107"/>
        <v>0</v>
      </c>
      <c r="ABX34" s="1933"/>
      <c r="ABY34" s="1933"/>
      <c r="ABZ34" s="22"/>
      <c r="ACA34" s="31"/>
      <c r="ACB34" s="76"/>
      <c r="ACC34" s="78">
        <f t="shared" si="108"/>
        <v>0</v>
      </c>
      <c r="ACE34" s="321"/>
      <c r="ACF34" s="1933"/>
      <c r="ACG34" s="22"/>
      <c r="ACH34" s="404"/>
      <c r="ACI34" s="76"/>
      <c r="ACJ34" s="78">
        <f t="shared" si="109"/>
        <v>0</v>
      </c>
      <c r="ACL34" s="321"/>
      <c r="ACM34" s="1933"/>
      <c r="ACN34" s="22"/>
      <c r="ACO34" s="321"/>
      <c r="ACP34" s="76"/>
      <c r="ACQ34" s="78">
        <f t="shared" si="110"/>
        <v>0</v>
      </c>
      <c r="ACS34" s="1933"/>
      <c r="ACT34" s="1933"/>
      <c r="ACU34" s="22"/>
      <c r="ACV34" s="31"/>
      <c r="ACW34" s="76"/>
      <c r="ACX34" s="78">
        <f t="shared" si="1"/>
        <v>0</v>
      </c>
      <c r="ACZ34" s="404"/>
      <c r="ADA34" s="1933"/>
      <c r="ADB34" s="22"/>
      <c r="ADC34" s="404"/>
      <c r="ADD34" s="76"/>
      <c r="ADE34" s="78">
        <f t="shared" si="111"/>
        <v>0</v>
      </c>
      <c r="ADG34" s="404"/>
      <c r="ADH34" s="1933"/>
      <c r="ADI34" s="22"/>
      <c r="ADJ34" s="321"/>
      <c r="ADK34" s="76"/>
      <c r="ADL34" s="78">
        <f t="shared" si="112"/>
        <v>0</v>
      </c>
      <c r="ADN34" s="1933"/>
      <c r="ADO34" s="1933"/>
      <c r="ADP34" s="22"/>
      <c r="ADQ34" s="31"/>
      <c r="ADR34" s="76"/>
      <c r="ADS34" s="78">
        <f t="shared" si="113"/>
        <v>0</v>
      </c>
      <c r="ADU34" s="321"/>
      <c r="ADV34" s="1933"/>
      <c r="ADW34" s="22"/>
      <c r="ADX34" s="404"/>
      <c r="ADY34" s="76"/>
      <c r="ADZ34" s="78">
        <f t="shared" si="114"/>
        <v>0</v>
      </c>
      <c r="AEB34" s="404"/>
      <c r="AEC34" s="1934"/>
      <c r="AED34" s="787"/>
      <c r="AEE34" s="31"/>
      <c r="AEF34" s="754"/>
      <c r="AEG34" s="131">
        <f t="shared" si="115"/>
        <v>0</v>
      </c>
      <c r="AEI34" s="404"/>
      <c r="AEJ34" s="1934"/>
      <c r="AEK34" s="787"/>
      <c r="AEL34" s="31"/>
      <c r="AEM34" s="754"/>
      <c r="AEN34" s="131">
        <f t="shared" si="116"/>
        <v>3380</v>
      </c>
      <c r="AEP34" s="404"/>
      <c r="AEQ34" s="1934"/>
      <c r="AER34" s="787"/>
      <c r="AES34" s="404"/>
      <c r="AET34" s="754"/>
      <c r="AEU34" s="131">
        <f t="shared" si="117"/>
        <v>0</v>
      </c>
      <c r="AEW34" s="1933"/>
      <c r="AEX34" s="1933"/>
      <c r="AEY34" s="22"/>
      <c r="AEZ34" s="31"/>
      <c r="AFA34" s="76"/>
      <c r="AFB34" s="78">
        <f t="shared" si="118"/>
        <v>0</v>
      </c>
      <c r="AFD34" s="1933"/>
      <c r="AFE34" s="1933"/>
      <c r="AFF34" s="22"/>
      <c r="AFG34" s="31"/>
      <c r="AFH34" s="76"/>
      <c r="AFI34" s="78">
        <f t="shared" si="119"/>
        <v>6523</v>
      </c>
      <c r="AFK34" s="404"/>
      <c r="AFL34" s="1933"/>
      <c r="AFM34" s="22"/>
      <c r="AFN34" s="31"/>
      <c r="AFO34" s="76"/>
      <c r="AFP34" s="78">
        <f t="shared" si="120"/>
        <v>0</v>
      </c>
      <c r="AFR34" s="404"/>
      <c r="AFS34" s="1933"/>
      <c r="AFT34" s="22"/>
      <c r="AFU34" s="31"/>
      <c r="AFV34" s="76"/>
      <c r="AFW34" s="78">
        <f t="shared" si="121"/>
        <v>0</v>
      </c>
      <c r="AFY34" s="31"/>
      <c r="AFZ34" s="1933"/>
      <c r="AGA34" s="22"/>
      <c r="AGB34" s="31"/>
      <c r="AGC34" s="76"/>
      <c r="AGD34" s="78">
        <f t="shared" si="122"/>
        <v>0</v>
      </c>
      <c r="AGF34" s="1933"/>
      <c r="AGG34" s="1933"/>
      <c r="AGH34" s="22"/>
      <c r="AGI34" s="31"/>
      <c r="AGJ34" s="76"/>
      <c r="AGK34" s="78">
        <f t="shared" si="123"/>
        <v>0</v>
      </c>
      <c r="AGM34" s="1933"/>
      <c r="AGN34" s="1933"/>
      <c r="AGO34" s="22"/>
      <c r="AGP34" s="31"/>
      <c r="AGQ34" s="76"/>
      <c r="AGR34" s="78">
        <f t="shared" si="124"/>
        <v>0</v>
      </c>
      <c r="AGT34" s="1933"/>
      <c r="AGU34" s="1933"/>
      <c r="AGV34" s="22"/>
      <c r="AGW34" s="31"/>
      <c r="AGX34" s="76"/>
      <c r="AGY34" s="78">
        <f t="shared" si="125"/>
        <v>0</v>
      </c>
      <c r="AHA34" s="1933"/>
      <c r="AHB34" s="1933"/>
      <c r="AHC34" s="22"/>
      <c r="AHD34" s="31"/>
      <c r="AHE34" s="76"/>
      <c r="AHF34" s="78">
        <f t="shared" si="126"/>
        <v>0</v>
      </c>
      <c r="AHH34" s="1933"/>
      <c r="AHI34" s="1933"/>
      <c r="AHJ34" s="22"/>
      <c r="AHK34" s="31"/>
      <c r="AHL34" s="76"/>
      <c r="AHM34" s="78">
        <f t="shared" si="127"/>
        <v>37741</v>
      </c>
      <c r="AHO34" s="1933"/>
      <c r="AHP34" s="1933"/>
      <c r="AHQ34" s="22"/>
      <c r="AHR34" s="31"/>
      <c r="AHS34" s="76"/>
      <c r="AHT34" s="78">
        <f t="shared" si="128"/>
        <v>0</v>
      </c>
      <c r="AHV34" s="1933"/>
      <c r="AHW34" s="1933"/>
      <c r="AHX34" s="22"/>
      <c r="AHY34" s="31"/>
      <c r="AHZ34" s="76"/>
      <c r="AIA34" s="78">
        <f t="shared" si="129"/>
        <v>0</v>
      </c>
      <c r="AIC34" s="404"/>
      <c r="AID34" s="1933"/>
      <c r="AIE34" s="22"/>
      <c r="AIF34" s="31"/>
      <c r="AIG34" s="76"/>
      <c r="AIH34" s="78">
        <f t="shared" si="130"/>
        <v>0</v>
      </c>
      <c r="AIJ34" s="321"/>
      <c r="AIK34" s="1933"/>
      <c r="AIL34" s="22"/>
      <c r="AIM34" s="49"/>
      <c r="AIN34" s="76"/>
      <c r="AIO34" s="78">
        <f t="shared" si="131"/>
        <v>0</v>
      </c>
      <c r="AIQ34" s="404"/>
      <c r="AIR34" s="1933"/>
      <c r="AIS34" s="22"/>
      <c r="AIT34" s="31"/>
      <c r="AIU34" s="76"/>
      <c r="AIV34" s="78">
        <f t="shared" si="132"/>
        <v>0</v>
      </c>
      <c r="AIX34" s="1933"/>
      <c r="AIY34" s="1933"/>
      <c r="AIZ34" s="22"/>
      <c r="AJA34" s="31"/>
      <c r="AJB34" s="76"/>
      <c r="AJC34" s="78">
        <f t="shared" si="133"/>
        <v>0</v>
      </c>
      <c r="AJE34" s="49"/>
      <c r="AJF34" s="1931"/>
      <c r="AJG34" s="104"/>
      <c r="AJH34" s="49"/>
      <c r="AJI34" s="139"/>
      <c r="AJJ34" s="131">
        <f t="shared" si="134"/>
        <v>0</v>
      </c>
      <c r="AJL34" s="1933"/>
      <c r="AJM34" s="1933"/>
      <c r="AJN34" s="22"/>
      <c r="AJO34" s="31"/>
      <c r="AJP34" s="76"/>
      <c r="AJQ34" s="78">
        <f t="shared" si="135"/>
        <v>0</v>
      </c>
      <c r="AJS34" s="1931"/>
      <c r="AJT34" s="1931"/>
      <c r="AJU34" s="104"/>
      <c r="AJV34" s="49"/>
      <c r="AJW34" s="139"/>
      <c r="AJX34" s="131">
        <f t="shared" si="136"/>
        <v>0</v>
      </c>
      <c r="AJY34" s="243"/>
      <c r="AJZ34" s="1933"/>
      <c r="AKA34" s="1933"/>
      <c r="AKB34" s="22"/>
      <c r="AKC34" s="31"/>
      <c r="AKD34" s="76"/>
      <c r="AKE34" s="78">
        <f t="shared" si="137"/>
        <v>0</v>
      </c>
      <c r="AKG34" s="31"/>
      <c r="AKH34" s="1933"/>
      <c r="AKI34" s="22"/>
      <c r="AKJ34" s="31"/>
      <c r="AKK34" s="76"/>
      <c r="AKL34" s="78">
        <f t="shared" si="138"/>
        <v>0</v>
      </c>
      <c r="AKN34" s="1933"/>
      <c r="AKO34" s="1933"/>
      <c r="AKP34" s="777"/>
      <c r="AKQ34" s="31"/>
      <c r="AKR34" s="76"/>
      <c r="AKS34" s="78">
        <f t="shared" si="139"/>
        <v>0</v>
      </c>
      <c r="AKU34" s="1931"/>
      <c r="AKV34" s="1931"/>
      <c r="AKW34" s="104"/>
      <c r="AKX34" s="49"/>
      <c r="AKY34" s="139"/>
      <c r="AKZ34" s="78">
        <f t="shared" si="2"/>
        <v>0</v>
      </c>
      <c r="ALB34" s="1933"/>
      <c r="ALC34" s="1933"/>
      <c r="ALD34" s="22"/>
      <c r="ALE34" s="31"/>
      <c r="ALF34" s="76"/>
      <c r="ALG34" s="78">
        <f t="shared" si="140"/>
        <v>0</v>
      </c>
      <c r="ALI34" s="1933"/>
      <c r="ALJ34" s="1933"/>
      <c r="ALK34" s="22"/>
      <c r="ALL34" s="31"/>
      <c r="ALM34" s="76"/>
      <c r="ALN34" s="78">
        <f t="shared" si="141"/>
        <v>0</v>
      </c>
      <c r="ALP34" s="1933"/>
      <c r="ALQ34" s="1933"/>
      <c r="ALR34" s="22"/>
      <c r="ALS34" s="31"/>
      <c r="ALT34" s="76"/>
      <c r="ALU34" s="78">
        <f t="shared" si="142"/>
        <v>0</v>
      </c>
      <c r="ALW34" s="1933"/>
      <c r="ALX34" s="1933"/>
      <c r="ALY34" s="22"/>
      <c r="ALZ34" s="31"/>
      <c r="AMA34" s="76"/>
      <c r="AMB34" s="78">
        <f t="shared" si="143"/>
        <v>0</v>
      </c>
      <c r="AMD34" s="404"/>
      <c r="AME34" s="1933"/>
      <c r="AMF34" s="22"/>
      <c r="AMG34" s="404"/>
      <c r="AMH34" s="76"/>
      <c r="AMI34" s="78">
        <f t="shared" si="144"/>
        <v>0</v>
      </c>
      <c r="AMK34" s="1933"/>
      <c r="AML34" s="1933"/>
      <c r="AMM34" s="22"/>
      <c r="AMN34" s="31"/>
      <c r="AMO34" s="76"/>
      <c r="AMP34" s="78">
        <f t="shared" si="145"/>
        <v>0</v>
      </c>
      <c r="AMR34" s="31"/>
      <c r="AMS34" s="1933"/>
      <c r="AMT34" s="22"/>
      <c r="AMU34" s="31"/>
      <c r="AMV34" s="76"/>
      <c r="AMW34" s="131">
        <f t="shared" si="3"/>
        <v>0</v>
      </c>
      <c r="AMY34" s="404"/>
      <c r="AMZ34" s="1933"/>
      <c r="ANA34" s="22"/>
      <c r="ANB34" s="321"/>
      <c r="ANC34" s="76"/>
      <c r="AND34" s="78">
        <f t="shared" si="146"/>
        <v>0</v>
      </c>
      <c r="ANF34" s="321"/>
      <c r="ANG34" s="1933"/>
      <c r="ANH34" s="22"/>
      <c r="ANI34" s="404"/>
      <c r="ANJ34" s="76"/>
      <c r="ANK34" s="78">
        <f t="shared" si="147"/>
        <v>0</v>
      </c>
      <c r="ANM34" s="31"/>
      <c r="ANN34" s="1933"/>
      <c r="ANO34" s="22"/>
      <c r="ANP34" s="31"/>
      <c r="ANQ34" s="76"/>
      <c r="ANR34" s="78">
        <f t="shared" si="148"/>
        <v>0</v>
      </c>
      <c r="ANT34" s="1933"/>
      <c r="ANU34" s="1933"/>
      <c r="ANV34" s="22"/>
      <c r="ANW34" s="31"/>
      <c r="ANX34" s="76"/>
      <c r="ANY34" s="78">
        <f t="shared" si="149"/>
        <v>0</v>
      </c>
      <c r="AOA34" s="1933"/>
      <c r="AOB34" s="1933"/>
      <c r="AOC34" s="22"/>
      <c r="AOD34" s="31"/>
      <c r="AOE34" s="76"/>
      <c r="AOF34" s="78">
        <f t="shared" si="150"/>
        <v>0</v>
      </c>
      <c r="AOH34" s="321"/>
      <c r="AOI34" s="1933"/>
      <c r="AOJ34" s="22"/>
      <c r="AOK34" s="404"/>
      <c r="AOL34" s="76"/>
      <c r="AOM34" s="78">
        <f t="shared" si="151"/>
        <v>0</v>
      </c>
      <c r="AOO34" s="1933"/>
      <c r="AOP34" s="1933"/>
      <c r="AOQ34" s="22"/>
      <c r="AOR34" s="31"/>
      <c r="AOS34" s="76"/>
      <c r="AOT34" s="78">
        <f t="shared" si="199"/>
        <v>4592</v>
      </c>
      <c r="AOV34" s="404"/>
      <c r="AOW34" s="1933"/>
      <c r="AOX34" s="22"/>
      <c r="AOY34" s="31"/>
      <c r="AOZ34" s="76"/>
      <c r="APA34" s="78">
        <f t="shared" si="152"/>
        <v>0</v>
      </c>
      <c r="APC34" s="321"/>
      <c r="APD34" s="1933"/>
      <c r="APE34" s="22"/>
      <c r="APF34" s="31"/>
      <c r="APG34" s="76"/>
      <c r="APH34" s="78">
        <f t="shared" si="153"/>
        <v>0</v>
      </c>
      <c r="APJ34" s="321"/>
      <c r="APK34" s="1933"/>
      <c r="APL34" s="22"/>
      <c r="APM34" s="31"/>
      <c r="APN34" s="76"/>
      <c r="APO34" s="78">
        <f t="shared" si="154"/>
        <v>0</v>
      </c>
      <c r="APQ34" s="1933"/>
      <c r="APR34" s="1933"/>
      <c r="APS34" s="22"/>
      <c r="APT34" s="31"/>
      <c r="APU34" s="76"/>
      <c r="APV34" s="78">
        <f t="shared" si="155"/>
        <v>0</v>
      </c>
      <c r="APX34" s="404"/>
      <c r="APY34" s="1933"/>
      <c r="APZ34" s="22"/>
      <c r="AQA34" s="404"/>
      <c r="AQB34" s="76"/>
      <c r="AQC34" s="78">
        <f t="shared" si="205"/>
        <v>0</v>
      </c>
      <c r="AQE34" s="1933"/>
      <c r="AQF34" s="1933"/>
      <c r="AQG34" s="22"/>
      <c r="AQH34" s="31"/>
      <c r="AQI34" s="76"/>
      <c r="AQJ34" s="131">
        <f t="shared" si="5"/>
        <v>7383.5</v>
      </c>
      <c r="AQL34" s="1933"/>
      <c r="AQM34" s="1933"/>
      <c r="AQN34" s="22"/>
      <c r="AQO34" s="31"/>
      <c r="AQP34" s="76"/>
      <c r="AQQ34" s="131">
        <f t="shared" si="6"/>
        <v>0</v>
      </c>
      <c r="AQS34" s="1933"/>
      <c r="AQT34" s="1933"/>
      <c r="AQU34" s="22"/>
      <c r="AQV34" s="31"/>
      <c r="AQW34" s="76"/>
      <c r="AQX34" s="131">
        <f t="shared" si="156"/>
        <v>4518.5</v>
      </c>
      <c r="AQZ34" s="321"/>
      <c r="ARA34" s="1933"/>
      <c r="ARB34" s="777"/>
      <c r="ARC34" s="321"/>
      <c r="ARD34" s="76"/>
      <c r="ARE34" s="78">
        <f t="shared" si="157"/>
        <v>0</v>
      </c>
      <c r="ARG34" s="1933"/>
      <c r="ARH34" s="1933"/>
      <c r="ARI34" s="22"/>
      <c r="ARJ34" s="31"/>
      <c r="ARK34" s="76"/>
      <c r="ARL34" s="78">
        <f t="shared" si="158"/>
        <v>0</v>
      </c>
      <c r="ARN34" s="404"/>
      <c r="ARO34" s="1933"/>
      <c r="ARP34" s="22"/>
      <c r="ARQ34" s="404"/>
      <c r="ARR34" s="76"/>
      <c r="ARS34" s="78">
        <f t="shared" si="159"/>
        <v>0</v>
      </c>
      <c r="ARU34" s="404"/>
      <c r="ARV34" s="1933"/>
      <c r="ARW34" s="22"/>
      <c r="ARX34" s="321"/>
      <c r="ARY34" s="76"/>
      <c r="ARZ34" s="78">
        <f t="shared" si="7"/>
        <v>0</v>
      </c>
      <c r="ASB34" s="404"/>
      <c r="ASC34" s="1933"/>
      <c r="ASD34" s="22"/>
      <c r="ASE34" s="31"/>
      <c r="ASF34" s="76"/>
      <c r="ASG34" s="78">
        <f t="shared" si="160"/>
        <v>0</v>
      </c>
      <c r="ASI34" s="404"/>
      <c r="ASJ34" s="1933"/>
      <c r="ASK34" s="22"/>
      <c r="ASL34" s="31"/>
      <c r="ASM34" s="76"/>
      <c r="ASN34" s="131">
        <f t="shared" si="161"/>
        <v>0</v>
      </c>
      <c r="ASP34" s="1933"/>
      <c r="ASQ34" s="1933"/>
      <c r="ASR34" s="22"/>
      <c r="ASS34" s="31"/>
      <c r="AST34" s="76"/>
      <c r="ASU34" s="131">
        <f t="shared" si="162"/>
        <v>0</v>
      </c>
      <c r="ASW34" s="1933"/>
      <c r="ASX34" s="1933"/>
      <c r="ASY34" s="22"/>
      <c r="ASZ34" s="31"/>
      <c r="ATA34" s="76"/>
      <c r="ATB34" s="131">
        <f t="shared" si="163"/>
        <v>0</v>
      </c>
      <c r="ATD34" s="1933"/>
      <c r="ATE34" s="1933"/>
      <c r="ATF34" s="22"/>
      <c r="ATG34" s="31"/>
      <c r="ATH34" s="76"/>
      <c r="ATI34" s="78">
        <f t="shared" si="164"/>
        <v>0</v>
      </c>
      <c r="ATK34" s="321"/>
      <c r="ATL34" s="1933"/>
      <c r="ATM34" s="22"/>
      <c r="ATN34" s="31"/>
      <c r="ATO34" s="76"/>
      <c r="ATP34" s="78">
        <f t="shared" si="165"/>
        <v>0</v>
      </c>
      <c r="ATR34" s="321"/>
      <c r="ATS34" s="1933"/>
      <c r="ATT34" s="22"/>
      <c r="ATU34" s="31"/>
      <c r="ATV34" s="76"/>
      <c r="ATW34" s="78">
        <f t="shared" si="166"/>
        <v>0</v>
      </c>
      <c r="ATY34" s="321"/>
      <c r="ATZ34" s="1933"/>
      <c r="AUA34" s="22"/>
      <c r="AUB34" s="31"/>
      <c r="AUC34" s="76"/>
      <c r="AUD34" s="78">
        <f t="shared" si="167"/>
        <v>0</v>
      </c>
      <c r="AUF34" s="786"/>
      <c r="AUG34" s="1332"/>
      <c r="AUH34" s="76"/>
      <c r="AUI34" s="368"/>
      <c r="AUJ34" s="67"/>
      <c r="AUK34" s="131">
        <f t="shared" si="168"/>
        <v>0</v>
      </c>
      <c r="AUM34" s="31"/>
      <c r="AUN34" s="1332"/>
      <c r="AUO34" s="76"/>
      <c r="AUP34" s="61"/>
      <c r="AUQ34" s="67"/>
      <c r="AUR34" s="131">
        <f t="shared" si="169"/>
        <v>0</v>
      </c>
      <c r="AUT34" s="859"/>
      <c r="AUU34" s="1934"/>
      <c r="AUV34" s="76"/>
      <c r="AUW34" s="31"/>
      <c r="AUX34" s="76"/>
      <c r="AUY34" s="78">
        <f t="shared" si="170"/>
        <v>0</v>
      </c>
      <c r="AVA34" s="859"/>
      <c r="AVB34" s="1933"/>
      <c r="AVC34" s="22"/>
      <c r="AVD34" s="31"/>
      <c r="AVE34" s="76"/>
      <c r="AVF34" s="78">
        <f t="shared" si="171"/>
        <v>0</v>
      </c>
      <c r="AVH34" s="542"/>
      <c r="AVI34" s="1933"/>
      <c r="AVJ34" s="22"/>
      <c r="AVK34" s="31"/>
      <c r="AVL34" s="76"/>
      <c r="AVM34" s="78">
        <f t="shared" si="172"/>
        <v>2512.5</v>
      </c>
      <c r="AVO34" s="320"/>
      <c r="AVP34" s="1932"/>
      <c r="AVQ34" s="349"/>
      <c r="AVR34" s="49"/>
      <c r="AVS34" s="349"/>
      <c r="AVT34" s="131">
        <f t="shared" si="173"/>
        <v>0</v>
      </c>
      <c r="AVV34" s="404"/>
      <c r="AVW34" s="1933"/>
      <c r="AVX34" s="1348"/>
      <c r="AVY34" s="1365"/>
      <c r="AVZ34" s="1264"/>
      <c r="AWA34" s="78">
        <f t="shared" si="191"/>
        <v>0</v>
      </c>
      <c r="AWC34" s="1933"/>
      <c r="AWD34" s="1933"/>
      <c r="AWE34" s="1348"/>
      <c r="AWF34" s="1365"/>
      <c r="AWG34" s="1264"/>
      <c r="AWH34" s="78">
        <f t="shared" si="192"/>
        <v>0</v>
      </c>
      <c r="AWJ34" s="1933"/>
      <c r="AWK34" s="1933"/>
      <c r="AWL34" s="22"/>
      <c r="AWM34" s="31"/>
      <c r="AWN34" s="76"/>
      <c r="AWO34" s="78">
        <f t="shared" si="193"/>
        <v>0</v>
      </c>
      <c r="AWQ34" s="320"/>
      <c r="AWR34" s="1931"/>
      <c r="AWS34" s="104"/>
      <c r="AWT34" s="49"/>
      <c r="AWU34" s="139"/>
      <c r="AWV34" s="131">
        <f t="shared" si="194"/>
        <v>0</v>
      </c>
      <c r="AWW34" s="243"/>
      <c r="AWX34" s="424"/>
      <c r="AWY34" s="1931"/>
      <c r="AWZ34" s="104"/>
      <c r="AXA34" s="49"/>
      <c r="AXB34" s="139"/>
      <c r="AXC34" s="78">
        <f t="shared" si="174"/>
        <v>30000</v>
      </c>
      <c r="AXE34" s="31"/>
      <c r="AXF34" s="1933"/>
      <c r="AXG34" s="22"/>
      <c r="AXH34" s="31"/>
      <c r="AXI34" s="76"/>
      <c r="AXJ34" s="78">
        <f t="shared" si="175"/>
        <v>0</v>
      </c>
      <c r="AXL34" s="1933"/>
      <c r="AXM34" s="1933"/>
      <c r="AXN34" s="22"/>
      <c r="AXO34" s="31"/>
      <c r="AXP34" s="76"/>
      <c r="AXQ34" s="78">
        <f t="shared" si="176"/>
        <v>0</v>
      </c>
      <c r="AXS34" s="1933"/>
      <c r="AXT34" s="1933"/>
      <c r="AXU34" s="22"/>
      <c r="AXV34" s="31"/>
      <c r="AXW34" s="76"/>
      <c r="AXX34" s="78">
        <f t="shared" si="177"/>
        <v>0</v>
      </c>
      <c r="AXZ34" s="1933"/>
      <c r="AYA34" s="1933"/>
      <c r="AYB34" s="22"/>
      <c r="AYC34" s="31"/>
      <c r="AYD34" s="76"/>
      <c r="AYE34" s="78">
        <f t="shared" si="178"/>
        <v>0</v>
      </c>
      <c r="AYG34" s="404"/>
      <c r="AYH34" s="1933"/>
      <c r="AYI34" s="22"/>
      <c r="AYJ34" s="31"/>
      <c r="AYK34" s="76"/>
      <c r="AYL34" s="78">
        <f t="shared" si="179"/>
        <v>0</v>
      </c>
      <c r="AYN34" s="404"/>
      <c r="AYO34" s="1933"/>
      <c r="AYP34" s="22"/>
      <c r="AYQ34" s="31"/>
      <c r="AYR34" s="76"/>
      <c r="AYS34" s="78">
        <f t="shared" si="180"/>
        <v>0</v>
      </c>
      <c r="AYU34" s="404"/>
      <c r="AYV34" s="1933"/>
      <c r="AYW34" s="22"/>
      <c r="AYX34" s="404"/>
      <c r="AYY34" s="76"/>
      <c r="AYZ34" s="78">
        <f t="shared" si="181"/>
        <v>0</v>
      </c>
      <c r="AZB34" s="1933"/>
      <c r="AZC34" s="1933"/>
      <c r="AZD34" s="22"/>
      <c r="AZE34" s="31"/>
      <c r="AZF34" s="76"/>
      <c r="AZG34" s="78">
        <f t="shared" si="182"/>
        <v>0</v>
      </c>
      <c r="AZI34" s="424"/>
      <c r="AZJ34" s="1931"/>
      <c r="AZK34" s="104"/>
      <c r="AZL34" s="424"/>
      <c r="AZM34" s="139"/>
      <c r="AZN34" s="78">
        <f t="shared" si="183"/>
        <v>0</v>
      </c>
      <c r="AZP34" s="424"/>
      <c r="AZQ34" s="1931"/>
      <c r="AZR34" s="104"/>
      <c r="AZS34" s="424"/>
      <c r="AZT34" s="139"/>
      <c r="AZU34" s="131">
        <f t="shared" si="184"/>
        <v>0</v>
      </c>
      <c r="AZV34" s="243"/>
      <c r="AZW34" s="1933"/>
      <c r="AZX34" s="1933"/>
      <c r="AZY34" s="22"/>
      <c r="AZZ34" s="31"/>
      <c r="BAA34" s="76"/>
      <c r="BAB34" s="78">
        <f t="shared" si="185"/>
        <v>0</v>
      </c>
      <c r="BAD34" s="1933"/>
      <c r="BAE34" s="1933"/>
      <c r="BAF34" s="22"/>
      <c r="BAG34" s="31"/>
      <c r="BAH34" s="76"/>
      <c r="BAI34" s="78">
        <f t="shared" si="186"/>
        <v>0</v>
      </c>
      <c r="BAK34" s="1933"/>
      <c r="BAL34" s="1933"/>
      <c r="BAM34" s="22"/>
      <c r="BAN34" s="31"/>
      <c r="BAO34" s="76"/>
      <c r="BAP34" s="78">
        <f t="shared" si="187"/>
        <v>0</v>
      </c>
      <c r="BAR34" s="1933"/>
      <c r="BAS34" s="1933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3"/>
      <c r="C35" s="1895">
        <v>100000</v>
      </c>
      <c r="D35" s="49"/>
      <c r="E35" s="139"/>
      <c r="F35" s="131">
        <f t="shared" si="8"/>
        <v>2890100</v>
      </c>
      <c r="H35" s="786"/>
      <c r="I35" s="1933"/>
      <c r="J35" s="349"/>
      <c r="K35" s="49"/>
      <c r="L35" s="139"/>
      <c r="M35" s="131">
        <f t="shared" si="9"/>
        <v>20000</v>
      </c>
      <c r="O35" s="424"/>
      <c r="P35" s="1931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3"/>
      <c r="X35" s="22"/>
      <c r="Y35" s="31"/>
      <c r="Z35" s="76"/>
      <c r="AA35" s="78">
        <f t="shared" si="10"/>
        <v>1000</v>
      </c>
      <c r="AC35" s="1933"/>
      <c r="AD35" s="1933"/>
      <c r="AE35" s="22"/>
      <c r="AF35" s="31"/>
      <c r="AG35" s="76"/>
      <c r="AH35" s="78">
        <f t="shared" si="11"/>
        <v>-100000</v>
      </c>
      <c r="AJ35" s="404"/>
      <c r="AK35" s="1933"/>
      <c r="AL35" s="22"/>
      <c r="AM35" s="31"/>
      <c r="AN35" s="76"/>
      <c r="AO35" s="78">
        <f t="shared" si="12"/>
        <v>90000</v>
      </c>
      <c r="AQ35" s="1933"/>
      <c r="AR35" s="1933"/>
      <c r="AS35" s="22"/>
      <c r="AT35" s="31"/>
      <c r="AU35" s="76"/>
      <c r="AV35" s="78">
        <f t="shared" si="13"/>
        <v>0</v>
      </c>
      <c r="AX35" s="1933"/>
      <c r="AY35" s="1933"/>
      <c r="AZ35" s="22"/>
      <c r="BA35" s="31"/>
      <c r="BB35" s="76"/>
      <c r="BC35" s="78">
        <f t="shared" si="14"/>
        <v>0</v>
      </c>
      <c r="BE35" s="1933"/>
      <c r="BF35" s="1933"/>
      <c r="BG35" s="22"/>
      <c r="BH35" s="31"/>
      <c r="BI35" s="76"/>
      <c r="BJ35" s="78">
        <f t="shared" si="15"/>
        <v>0</v>
      </c>
      <c r="BL35" s="31"/>
      <c r="BM35" s="1933"/>
      <c r="BN35" s="22"/>
      <c r="BO35" s="31"/>
      <c r="BP35" s="76"/>
      <c r="BQ35" s="78">
        <f t="shared" si="16"/>
        <v>0</v>
      </c>
      <c r="BS35" s="1933"/>
      <c r="BT35" s="1933"/>
      <c r="BU35" s="22"/>
      <c r="BV35" s="31"/>
      <c r="BW35" s="76"/>
      <c r="BX35" s="78">
        <f t="shared" si="17"/>
        <v>0</v>
      </c>
      <c r="BZ35" s="1933"/>
      <c r="CA35" s="1933"/>
      <c r="CB35" s="1933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31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3"/>
      <c r="DE35" s="22"/>
      <c r="DF35" s="31"/>
      <c r="DG35" s="76"/>
      <c r="DH35" s="78">
        <f t="shared" si="21"/>
        <v>0</v>
      </c>
      <c r="DJ35" s="1933"/>
      <c r="DK35" s="1933"/>
      <c r="DL35" s="1933"/>
      <c r="DM35" s="22"/>
      <c r="DN35" s="31"/>
      <c r="DO35" s="76"/>
      <c r="DP35" s="78">
        <f t="shared" si="22"/>
        <v>0</v>
      </c>
      <c r="DR35" s="404"/>
      <c r="DS35" s="1933"/>
      <c r="DT35" s="22"/>
      <c r="DU35" s="321"/>
      <c r="DV35" s="76"/>
      <c r="DW35" s="78">
        <f t="shared" si="23"/>
        <v>0</v>
      </c>
      <c r="DY35" s="1933"/>
      <c r="DZ35" s="1933"/>
      <c r="EA35" s="22"/>
      <c r="EB35" s="31"/>
      <c r="EC35" s="76"/>
      <c r="ED35" s="78">
        <f t="shared" si="24"/>
        <v>0</v>
      </c>
      <c r="EF35" s="404"/>
      <c r="EG35" s="1933"/>
      <c r="EH35" s="22"/>
      <c r="EI35" s="31"/>
      <c r="EJ35" s="76"/>
      <c r="EK35" s="78">
        <f t="shared" si="25"/>
        <v>10936</v>
      </c>
      <c r="EM35" s="1933"/>
      <c r="EN35" s="1933"/>
      <c r="EO35" s="22"/>
      <c r="EP35" s="31"/>
      <c r="EQ35" s="76"/>
      <c r="ER35" s="78">
        <f t="shared" si="26"/>
        <v>0</v>
      </c>
      <c r="ET35" s="321"/>
      <c r="EU35" s="1933"/>
      <c r="EV35" s="22"/>
      <c r="EW35" s="31"/>
      <c r="EX35" s="76"/>
      <c r="EY35" s="78">
        <f t="shared" si="27"/>
        <v>0</v>
      </c>
      <c r="FA35" s="321"/>
      <c r="FB35" s="1933"/>
      <c r="FC35" s="22"/>
      <c r="FD35" s="31"/>
      <c r="FE35" s="76"/>
      <c r="FF35" s="78">
        <f t="shared" si="28"/>
        <v>0</v>
      </c>
      <c r="FH35" s="31"/>
      <c r="FI35" s="1933"/>
      <c r="FJ35" s="22"/>
      <c r="FK35" s="31"/>
      <c r="FL35" s="76"/>
      <c r="FM35" s="78">
        <f t="shared" si="29"/>
        <v>0</v>
      </c>
      <c r="FO35" s="31"/>
      <c r="FP35" s="1933"/>
      <c r="FQ35" s="22"/>
      <c r="FR35" s="31"/>
      <c r="FS35" s="76"/>
      <c r="FT35" s="78">
        <f t="shared" si="30"/>
        <v>0</v>
      </c>
      <c r="FV35" s="404">
        <v>39728</v>
      </c>
      <c r="FW35" s="1933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3"/>
      <c r="GE35" s="22"/>
      <c r="GF35" s="31"/>
      <c r="GG35" s="76"/>
      <c r="GH35" s="78">
        <f t="shared" si="32"/>
        <v>0</v>
      </c>
      <c r="GJ35" s="1933"/>
      <c r="GK35" s="1933"/>
      <c r="GL35" s="22"/>
      <c r="GM35" s="31"/>
      <c r="GN35" s="76"/>
      <c r="GO35" s="78">
        <f t="shared" si="33"/>
        <v>0</v>
      </c>
      <c r="GQ35" s="1933"/>
      <c r="GR35" s="1933"/>
      <c r="GS35" s="22"/>
      <c r="GT35" s="31"/>
      <c r="GU35" s="76"/>
      <c r="GV35" s="78">
        <f t="shared" si="34"/>
        <v>0</v>
      </c>
      <c r="GX35" s="31"/>
      <c r="GY35" s="1933"/>
      <c r="GZ35" s="22"/>
      <c r="HA35" s="31"/>
      <c r="HB35" s="76"/>
      <c r="HC35" s="78">
        <f t="shared" si="35"/>
        <v>0</v>
      </c>
      <c r="HE35" s="1933"/>
      <c r="HF35" s="1933"/>
      <c r="HG35" s="22"/>
      <c r="HH35" s="31"/>
      <c r="HI35" s="76"/>
      <c r="HJ35" s="78">
        <f t="shared" si="36"/>
        <v>0</v>
      </c>
      <c r="HL35" s="31"/>
      <c r="HM35" s="1933"/>
      <c r="HN35" s="22"/>
      <c r="HO35" s="31"/>
      <c r="HP35" s="76"/>
      <c r="HQ35" s="78">
        <f t="shared" si="37"/>
        <v>0</v>
      </c>
      <c r="HS35" s="31"/>
      <c r="HT35" s="1933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3"/>
      <c r="II35" s="104"/>
      <c r="IJ35" s="31"/>
      <c r="IK35" s="76"/>
      <c r="IL35" s="78">
        <f t="shared" si="40"/>
        <v>0</v>
      </c>
      <c r="IN35" s="1933"/>
      <c r="IO35" s="1933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3"/>
      <c r="JD35" s="22"/>
      <c r="JE35" s="31"/>
      <c r="JF35" s="76"/>
      <c r="JG35" s="78">
        <f t="shared" si="43"/>
        <v>0</v>
      </c>
      <c r="JI35" s="1933"/>
      <c r="JJ35" s="1933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3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3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3"/>
      <c r="LO35" s="22"/>
      <c r="LP35" s="31"/>
      <c r="LQ35" s="76"/>
      <c r="LR35" s="131">
        <f t="shared" si="0"/>
        <v>0</v>
      </c>
      <c r="LT35" s="424"/>
      <c r="LU35" s="1931"/>
      <c r="LV35" s="104"/>
      <c r="LW35" s="49"/>
      <c r="LX35" s="139"/>
      <c r="LY35" s="78">
        <f t="shared" si="51"/>
        <v>0</v>
      </c>
      <c r="MA35" s="424"/>
      <c r="MB35" s="1931"/>
      <c r="MC35" s="104"/>
      <c r="MD35" s="49"/>
      <c r="ME35" s="139"/>
      <c r="MF35" s="78">
        <f t="shared" si="52"/>
        <v>0</v>
      </c>
      <c r="MH35" s="404"/>
      <c r="MI35" s="1933"/>
      <c r="MJ35" s="22"/>
      <c r="MK35" s="31"/>
      <c r="ML35" s="76"/>
      <c r="MM35" s="78">
        <f t="shared" si="53"/>
        <v>0</v>
      </c>
      <c r="MO35" s="1933"/>
      <c r="MP35" s="1933"/>
      <c r="MQ35" s="22"/>
      <c r="MR35" s="31"/>
      <c r="MS35" s="76"/>
      <c r="MT35" s="78">
        <f t="shared" si="54"/>
        <v>0</v>
      </c>
      <c r="MV35" s="31"/>
      <c r="MW35" s="1933"/>
      <c r="MX35" s="104"/>
      <c r="MY35" s="1363"/>
      <c r="MZ35" s="76"/>
      <c r="NA35" s="131">
        <f t="shared" si="198"/>
        <v>20586.5</v>
      </c>
      <c r="NC35" s="31"/>
      <c r="ND35" s="1933"/>
      <c r="NE35" s="104"/>
      <c r="NF35" s="1363"/>
      <c r="NG35" s="76"/>
      <c r="NH35" s="131">
        <f t="shared" si="55"/>
        <v>0</v>
      </c>
      <c r="NJ35" s="31"/>
      <c r="NK35" s="1934"/>
      <c r="NL35" s="773"/>
      <c r="NM35" s="31"/>
      <c r="NN35" s="76"/>
      <c r="NO35" s="131">
        <f t="shared" si="204"/>
        <v>0</v>
      </c>
      <c r="NQ35" s="404"/>
      <c r="NR35" s="1934"/>
      <c r="NS35" s="76"/>
      <c r="NT35" s="404"/>
      <c r="NU35" s="76"/>
      <c r="NV35" s="131">
        <f t="shared" si="57"/>
        <v>0</v>
      </c>
      <c r="NX35" s="1933"/>
      <c r="NY35" s="1933"/>
      <c r="NZ35" s="22"/>
      <c r="OA35" s="31"/>
      <c r="OB35" s="76"/>
      <c r="OC35" s="78">
        <f t="shared" si="58"/>
        <v>0</v>
      </c>
      <c r="OE35" s="1933"/>
      <c r="OF35" s="1933"/>
      <c r="OG35" s="22"/>
      <c r="OH35" s="31"/>
      <c r="OI35" s="76"/>
      <c r="OJ35" s="78">
        <f t="shared" si="59"/>
        <v>0</v>
      </c>
      <c r="OL35" s="1933"/>
      <c r="OM35" s="1933"/>
      <c r="ON35" s="22"/>
      <c r="OO35" s="31"/>
      <c r="OP35" s="76"/>
      <c r="OQ35" s="78">
        <f t="shared" si="60"/>
        <v>0</v>
      </c>
      <c r="OS35" s="1933"/>
      <c r="OT35" s="1933"/>
      <c r="OU35" s="22"/>
      <c r="OV35" s="31"/>
      <c r="OW35" s="76"/>
      <c r="OX35" s="78">
        <f t="shared" si="61"/>
        <v>0</v>
      </c>
      <c r="OZ35" s="1933"/>
      <c r="PA35" s="1933"/>
      <c r="PB35" s="22"/>
      <c r="PC35" s="31"/>
      <c r="PD35" s="76"/>
      <c r="PE35" s="78">
        <f t="shared" si="62"/>
        <v>0</v>
      </c>
      <c r="PG35" s="1933"/>
      <c r="PH35" s="1933"/>
      <c r="PI35" s="22"/>
      <c r="PJ35" s="31"/>
      <c r="PK35" s="76"/>
      <c r="PL35" s="78">
        <f t="shared" si="63"/>
        <v>0</v>
      </c>
      <c r="PN35" s="31"/>
      <c r="PO35" s="1933"/>
      <c r="PP35" s="22"/>
      <c r="PQ35" s="31"/>
      <c r="PR35" s="76"/>
      <c r="PS35" s="78">
        <f t="shared" si="64"/>
        <v>0</v>
      </c>
      <c r="PU35" s="1933"/>
      <c r="PV35" s="1933"/>
      <c r="PW35" s="22"/>
      <c r="PX35" s="31"/>
      <c r="PY35" s="76"/>
      <c r="PZ35" s="78">
        <f t="shared" si="65"/>
        <v>32916</v>
      </c>
      <c r="QB35" s="1933"/>
      <c r="QC35" s="1933"/>
      <c r="QD35" s="22"/>
      <c r="QE35" s="31"/>
      <c r="QF35" s="76"/>
      <c r="QG35" s="78">
        <f t="shared" si="66"/>
        <v>0</v>
      </c>
      <c r="QI35" s="404"/>
      <c r="QJ35" s="1933"/>
      <c r="QK35" s="22"/>
      <c r="QL35" s="31"/>
      <c r="QM35" s="76"/>
      <c r="QN35" s="78">
        <f t="shared" si="67"/>
        <v>0</v>
      </c>
      <c r="QP35" s="835"/>
      <c r="QQ35" s="792"/>
      <c r="QR35" s="1367"/>
      <c r="QS35" s="321">
        <v>41145</v>
      </c>
      <c r="QT35" s="139">
        <v>100</v>
      </c>
      <c r="QU35" s="131">
        <f t="shared" si="68"/>
        <v>26533.5</v>
      </c>
      <c r="QW35" s="520"/>
      <c r="QX35" s="1332"/>
      <c r="QY35" s="773"/>
      <c r="QZ35" s="31"/>
      <c r="RA35" s="139"/>
      <c r="RB35" s="131">
        <f t="shared" si="69"/>
        <v>0</v>
      </c>
      <c r="RD35" s="1931"/>
      <c r="RE35" s="1931"/>
      <c r="RF35" s="260"/>
      <c r="RG35" s="257"/>
      <c r="RH35" s="66"/>
      <c r="RI35" s="78">
        <f t="shared" si="70"/>
        <v>0</v>
      </c>
      <c r="RK35" s="1931"/>
      <c r="RL35" s="1931"/>
      <c r="RM35" s="260"/>
      <c r="RN35" s="257"/>
      <c r="RO35" s="66"/>
      <c r="RP35" s="78">
        <f t="shared" si="71"/>
        <v>0</v>
      </c>
      <c r="RR35" s="1931"/>
      <c r="RS35" s="1932"/>
      <c r="RT35" s="260"/>
      <c r="RU35" s="257"/>
      <c r="RV35" s="66"/>
      <c r="RW35" s="78">
        <f t="shared" si="72"/>
        <v>11123</v>
      </c>
      <c r="RY35" s="1933"/>
      <c r="RZ35" s="1933"/>
      <c r="SA35" s="22"/>
      <c r="SB35" s="31"/>
      <c r="SC35" s="76"/>
      <c r="SD35" s="78">
        <f t="shared" si="195"/>
        <v>23250</v>
      </c>
      <c r="SF35" s="1933"/>
      <c r="SG35" s="1933"/>
      <c r="SH35" s="22"/>
      <c r="SI35" s="31"/>
      <c r="SJ35" s="76"/>
      <c r="SK35" s="78">
        <f t="shared" si="196"/>
        <v>0</v>
      </c>
      <c r="SM35" s="1933"/>
      <c r="SN35" s="1933"/>
      <c r="SO35" s="22"/>
      <c r="SP35" s="31"/>
      <c r="SQ35" s="76"/>
      <c r="SR35" s="78">
        <f t="shared" si="73"/>
        <v>0</v>
      </c>
      <c r="ST35" s="1933"/>
      <c r="SU35" s="1933"/>
      <c r="SV35" s="22"/>
      <c r="SW35" s="31"/>
      <c r="SX35" s="76"/>
      <c r="SY35" s="78">
        <f t="shared" si="74"/>
        <v>0</v>
      </c>
      <c r="TA35" s="404"/>
      <c r="TB35" s="1933"/>
      <c r="TC35" s="22"/>
      <c r="TD35" s="31"/>
      <c r="TE35" s="76"/>
      <c r="TF35" s="78">
        <f t="shared" si="75"/>
        <v>0</v>
      </c>
      <c r="TH35" s="1933"/>
      <c r="TI35" s="1933"/>
      <c r="TJ35" s="22"/>
      <c r="TK35" s="31"/>
      <c r="TL35" s="76"/>
      <c r="TM35" s="78">
        <f t="shared" si="201"/>
        <v>20668.5</v>
      </c>
      <c r="TO35" s="1933"/>
      <c r="TP35" s="1933"/>
      <c r="TQ35" s="22"/>
      <c r="TR35" s="31"/>
      <c r="TS35" s="76"/>
      <c r="TT35" s="78">
        <f t="shared" si="202"/>
        <v>0</v>
      </c>
      <c r="TV35" s="404"/>
      <c r="TW35" s="1933"/>
      <c r="TX35" s="22"/>
      <c r="TY35" s="31"/>
      <c r="TZ35" s="76"/>
      <c r="UA35" s="78">
        <f t="shared" si="203"/>
        <v>0</v>
      </c>
      <c r="UC35" s="404"/>
      <c r="UD35" s="1933"/>
      <c r="UE35" s="22"/>
      <c r="UF35" s="31"/>
      <c r="UG35" s="76"/>
      <c r="UH35" s="78">
        <f t="shared" si="79"/>
        <v>0</v>
      </c>
      <c r="UJ35" s="404"/>
      <c r="UK35" s="1933"/>
      <c r="UL35" s="22"/>
      <c r="UM35" s="31"/>
      <c r="UN35" s="76"/>
      <c r="UO35" s="78">
        <f t="shared" si="80"/>
        <v>0</v>
      </c>
      <c r="UQ35" s="404"/>
      <c r="UR35" s="1933"/>
      <c r="US35" s="22"/>
      <c r="UT35" s="31"/>
      <c r="UU35" s="76"/>
      <c r="UV35" s="78">
        <f t="shared" si="81"/>
        <v>0</v>
      </c>
      <c r="UX35" s="404"/>
      <c r="UY35" s="1933"/>
      <c r="UZ35" s="22"/>
      <c r="VA35" s="31"/>
      <c r="VB35" s="76"/>
      <c r="VC35" s="78">
        <f t="shared" si="82"/>
        <v>201</v>
      </c>
      <c r="VE35" s="1933"/>
      <c r="VF35" s="1933"/>
      <c r="VG35" s="22"/>
      <c r="VH35" s="31"/>
      <c r="VI35" s="76"/>
      <c r="VJ35" s="78">
        <f t="shared" si="83"/>
        <v>47775</v>
      </c>
      <c r="VL35" s="1933"/>
      <c r="VM35" s="1933"/>
      <c r="VN35" s="22"/>
      <c r="VO35" s="31"/>
      <c r="VP35" s="76"/>
      <c r="VQ35" s="78">
        <f t="shared" si="84"/>
        <v>0</v>
      </c>
      <c r="VS35" s="1933"/>
      <c r="VT35" s="1933"/>
      <c r="VU35" s="22"/>
      <c r="VV35" s="31"/>
      <c r="VW35" s="76"/>
      <c r="VX35" s="78">
        <f t="shared" si="85"/>
        <v>0</v>
      </c>
      <c r="VZ35" s="404"/>
      <c r="WA35" s="1933"/>
      <c r="WB35" s="22"/>
      <c r="WC35" s="31"/>
      <c r="WD35" s="76"/>
      <c r="WE35" s="78">
        <f t="shared" si="86"/>
        <v>274.5</v>
      </c>
      <c r="WG35" s="1933"/>
      <c r="WH35" s="1933"/>
      <c r="WI35" s="22"/>
      <c r="WJ35" s="31"/>
      <c r="WK35" s="76"/>
      <c r="WL35" s="78">
        <f t="shared" si="87"/>
        <v>0</v>
      </c>
      <c r="WN35" s="1933"/>
      <c r="WO35" s="1933"/>
      <c r="WP35" s="22"/>
      <c r="WQ35" s="31"/>
      <c r="WR35" s="76"/>
      <c r="WS35" s="78">
        <f t="shared" si="88"/>
        <v>0</v>
      </c>
      <c r="WU35" s="1933"/>
      <c r="WV35" s="1933"/>
      <c r="WW35" s="22"/>
      <c r="WX35" s="31"/>
      <c r="WY35" s="76"/>
      <c r="WZ35" s="78">
        <f t="shared" si="89"/>
        <v>0</v>
      </c>
      <c r="XB35" s="1931"/>
      <c r="XC35" s="1931"/>
      <c r="XD35" s="104"/>
      <c r="XE35" s="49"/>
      <c r="XF35" s="139"/>
      <c r="XG35" s="131">
        <f t="shared" si="90"/>
        <v>0</v>
      </c>
      <c r="XH35" s="243"/>
      <c r="XI35" s="1933"/>
      <c r="XJ35" s="1933"/>
      <c r="XK35" s="22"/>
      <c r="XL35" s="31"/>
      <c r="XM35" s="76"/>
      <c r="XN35" s="78">
        <f t="shared" si="91"/>
        <v>0</v>
      </c>
      <c r="XP35" s="404"/>
      <c r="XQ35" s="1933"/>
      <c r="XR35" s="22"/>
      <c r="XS35" s="31"/>
      <c r="XT35" s="76"/>
      <c r="XU35" s="78">
        <f t="shared" si="92"/>
        <v>0</v>
      </c>
      <c r="XW35" s="1933"/>
      <c r="XX35" s="1933"/>
      <c r="XY35" s="22"/>
      <c r="XZ35" s="31"/>
      <c r="YA35" s="76"/>
      <c r="YB35" s="78">
        <f t="shared" si="93"/>
        <v>0</v>
      </c>
      <c r="YD35" s="1933"/>
      <c r="YE35" s="1933"/>
      <c r="YF35" s="22"/>
      <c r="YG35" s="31"/>
      <c r="YH35" s="76"/>
      <c r="YI35" s="78">
        <f t="shared" si="94"/>
        <v>0</v>
      </c>
      <c r="YK35" s="31"/>
      <c r="YL35" s="1933"/>
      <c r="YM35" s="22"/>
      <c r="YN35" s="31"/>
      <c r="YO35" s="76"/>
      <c r="YP35" s="78">
        <f t="shared" si="95"/>
        <v>0</v>
      </c>
      <c r="YR35" s="1933"/>
      <c r="YS35" s="1933"/>
      <c r="YT35" s="22"/>
      <c r="YU35" s="31"/>
      <c r="YV35" s="76"/>
      <c r="YW35" s="78">
        <f t="shared" si="96"/>
        <v>0</v>
      </c>
      <c r="YY35" s="1933"/>
      <c r="YZ35" s="1933"/>
      <c r="ZA35" s="22"/>
      <c r="ZB35" s="31"/>
      <c r="ZC35" s="76"/>
      <c r="ZD35" s="78">
        <f t="shared" si="97"/>
        <v>0</v>
      </c>
      <c r="ZF35" s="49"/>
      <c r="ZG35" s="1931"/>
      <c r="ZH35" s="104"/>
      <c r="ZI35" s="49"/>
      <c r="ZJ35" s="139"/>
      <c r="ZK35" s="78">
        <f t="shared" si="98"/>
        <v>0</v>
      </c>
      <c r="ZM35" s="1933"/>
      <c r="ZN35" s="1933"/>
      <c r="ZO35" s="22"/>
      <c r="ZP35" s="31"/>
      <c r="ZQ35" s="76"/>
      <c r="ZR35" s="78">
        <f t="shared" si="99"/>
        <v>0</v>
      </c>
      <c r="ZT35" s="1933"/>
      <c r="ZU35" s="1933"/>
      <c r="ZV35" s="22"/>
      <c r="ZW35" s="31"/>
      <c r="ZX35" s="76"/>
      <c r="ZY35" s="78">
        <f t="shared" si="100"/>
        <v>11212</v>
      </c>
      <c r="AAA35" s="1933"/>
      <c r="AAB35" s="1933"/>
      <c r="AAC35" s="22"/>
      <c r="AAD35" s="31"/>
      <c r="AAE35" s="76"/>
      <c r="AAF35" s="78">
        <f t="shared" si="101"/>
        <v>0</v>
      </c>
      <c r="AAH35" s="1933"/>
      <c r="AAI35" s="1933"/>
      <c r="AAJ35" s="22"/>
      <c r="AAK35" s="31"/>
      <c r="AAL35" s="76"/>
      <c r="AAM35" s="78">
        <f t="shared" si="102"/>
        <v>0</v>
      </c>
      <c r="AAO35" s="1933"/>
      <c r="AAP35" s="1933"/>
      <c r="AAQ35" s="22"/>
      <c r="AAR35" s="31"/>
      <c r="AAS35" s="76"/>
      <c r="AAT35" s="78">
        <f t="shared" si="103"/>
        <v>0</v>
      </c>
      <c r="AAV35" s="404"/>
      <c r="AAW35" s="1933"/>
      <c r="AAX35" s="22"/>
      <c r="AAY35" s="31"/>
      <c r="AAZ35" s="76"/>
      <c r="ABA35" s="78">
        <f t="shared" si="104"/>
        <v>0</v>
      </c>
      <c r="ABC35" s="404"/>
      <c r="ABD35" s="1933"/>
      <c r="ABE35" s="22"/>
      <c r="ABF35" s="321"/>
      <c r="ABG35" s="76"/>
      <c r="ABH35" s="78">
        <f t="shared" si="105"/>
        <v>0</v>
      </c>
      <c r="ABJ35" s="1933"/>
      <c r="ABK35" s="1933"/>
      <c r="ABL35" s="22"/>
      <c r="ABM35" s="31"/>
      <c r="ABN35" s="76"/>
      <c r="ABO35" s="78">
        <f t="shared" si="106"/>
        <v>0</v>
      </c>
      <c r="ABQ35" s="1933"/>
      <c r="ABR35" s="1933"/>
      <c r="ABS35" s="22"/>
      <c r="ABT35" s="31"/>
      <c r="ABU35" s="76"/>
      <c r="ABV35" s="78">
        <f t="shared" si="107"/>
        <v>0</v>
      </c>
      <c r="ABX35" s="1933"/>
      <c r="ABY35" s="1933"/>
      <c r="ABZ35" s="22"/>
      <c r="ACA35" s="31"/>
      <c r="ACB35" s="76"/>
      <c r="ACC35" s="78">
        <f t="shared" si="108"/>
        <v>0</v>
      </c>
      <c r="ACE35" s="321"/>
      <c r="ACF35" s="1933"/>
      <c r="ACG35" s="22"/>
      <c r="ACH35" s="404"/>
      <c r="ACI35" s="76"/>
      <c r="ACJ35" s="78">
        <f t="shared" si="109"/>
        <v>0</v>
      </c>
      <c r="ACL35" s="321"/>
      <c r="ACM35" s="1933"/>
      <c r="ACN35" s="22"/>
      <c r="ACO35" s="321"/>
      <c r="ACP35" s="76"/>
      <c r="ACQ35" s="78">
        <f t="shared" si="110"/>
        <v>0</v>
      </c>
      <c r="ACS35" s="1933"/>
      <c r="ACT35" s="1933"/>
      <c r="ACU35" s="22"/>
      <c r="ACV35" s="31"/>
      <c r="ACW35" s="76"/>
      <c r="ACX35" s="78">
        <f t="shared" si="1"/>
        <v>0</v>
      </c>
      <c r="ACZ35" s="404"/>
      <c r="ADA35" s="1933"/>
      <c r="ADB35" s="22"/>
      <c r="ADC35" s="404"/>
      <c r="ADD35" s="76"/>
      <c r="ADE35" s="78">
        <f t="shared" si="111"/>
        <v>0</v>
      </c>
      <c r="ADG35" s="404"/>
      <c r="ADH35" s="1933"/>
      <c r="ADI35" s="22"/>
      <c r="ADJ35" s="321"/>
      <c r="ADK35" s="76"/>
      <c r="ADL35" s="78">
        <f t="shared" si="112"/>
        <v>0</v>
      </c>
      <c r="ADN35" s="1933"/>
      <c r="ADO35" s="1933"/>
      <c r="ADP35" s="22"/>
      <c r="ADQ35" s="31"/>
      <c r="ADR35" s="76"/>
      <c r="ADS35" s="78">
        <f t="shared" si="113"/>
        <v>0</v>
      </c>
      <c r="ADU35" s="321"/>
      <c r="ADV35" s="1933"/>
      <c r="ADW35" s="22"/>
      <c r="ADX35" s="404"/>
      <c r="ADY35" s="76"/>
      <c r="ADZ35" s="78">
        <f t="shared" si="114"/>
        <v>0</v>
      </c>
      <c r="AEB35" s="404"/>
      <c r="AEC35" s="1934"/>
      <c r="AED35" s="76"/>
      <c r="AEE35" s="31"/>
      <c r="AEF35" s="754"/>
      <c r="AEG35" s="131">
        <f t="shared" si="115"/>
        <v>0</v>
      </c>
      <c r="AEI35" s="404"/>
      <c r="AEJ35" s="1934"/>
      <c r="AEK35" s="76"/>
      <c r="AEL35" s="31"/>
      <c r="AEM35" s="754"/>
      <c r="AEN35" s="131">
        <f t="shared" si="116"/>
        <v>3380</v>
      </c>
      <c r="AEP35" s="404"/>
      <c r="AEQ35" s="1934"/>
      <c r="AER35" s="76"/>
      <c r="AES35" s="404"/>
      <c r="AET35" s="754"/>
      <c r="AEU35" s="131">
        <f t="shared" si="117"/>
        <v>0</v>
      </c>
      <c r="AEW35" s="1933"/>
      <c r="AEX35" s="1933"/>
      <c r="AEY35" s="22"/>
      <c r="AEZ35" s="31"/>
      <c r="AFA35" s="76"/>
      <c r="AFB35" s="78">
        <f t="shared" si="118"/>
        <v>0</v>
      </c>
      <c r="AFD35" s="1933"/>
      <c r="AFE35" s="1933"/>
      <c r="AFF35" s="22"/>
      <c r="AFG35" s="31"/>
      <c r="AFH35" s="76"/>
      <c r="AFI35" s="78">
        <f t="shared" si="119"/>
        <v>6523</v>
      </c>
      <c r="AFK35" s="404"/>
      <c r="AFL35" s="1933"/>
      <c r="AFM35" s="22"/>
      <c r="AFN35" s="31"/>
      <c r="AFO35" s="76"/>
      <c r="AFP35" s="78">
        <f t="shared" si="120"/>
        <v>0</v>
      </c>
      <c r="AFR35" s="404"/>
      <c r="AFS35" s="1933"/>
      <c r="AFT35" s="22"/>
      <c r="AFU35" s="31"/>
      <c r="AFV35" s="76"/>
      <c r="AFW35" s="78">
        <f t="shared" si="121"/>
        <v>0</v>
      </c>
      <c r="AFY35" s="31"/>
      <c r="AFZ35" s="1933"/>
      <c r="AGA35" s="22"/>
      <c r="AGB35" s="31"/>
      <c r="AGC35" s="76"/>
      <c r="AGD35" s="78">
        <f t="shared" si="122"/>
        <v>0</v>
      </c>
      <c r="AGF35" s="1933"/>
      <c r="AGG35" s="1933"/>
      <c r="AGH35" s="22"/>
      <c r="AGI35" s="31"/>
      <c r="AGJ35" s="76"/>
      <c r="AGK35" s="78">
        <f t="shared" si="123"/>
        <v>0</v>
      </c>
      <c r="AGM35" s="1933"/>
      <c r="AGN35" s="1933"/>
      <c r="AGO35" s="22"/>
      <c r="AGP35" s="31"/>
      <c r="AGQ35" s="76"/>
      <c r="AGR35" s="78">
        <f t="shared" si="124"/>
        <v>0</v>
      </c>
      <c r="AGT35" s="1933"/>
      <c r="AGU35" s="1933"/>
      <c r="AGV35" s="22"/>
      <c r="AGW35" s="31"/>
      <c r="AGX35" s="76"/>
      <c r="AGY35" s="78">
        <f t="shared" si="125"/>
        <v>0</v>
      </c>
      <c r="AHA35" s="1933"/>
      <c r="AHB35" s="1933"/>
      <c r="AHC35" s="22"/>
      <c r="AHD35" s="31"/>
      <c r="AHE35" s="76"/>
      <c r="AHF35" s="78">
        <f t="shared" si="126"/>
        <v>0</v>
      </c>
      <c r="AHH35" s="1933"/>
      <c r="AHI35" s="1933"/>
      <c r="AHJ35" s="22"/>
      <c r="AHK35" s="31"/>
      <c r="AHL35" s="76"/>
      <c r="AHM35" s="78">
        <f t="shared" si="127"/>
        <v>37741</v>
      </c>
      <c r="AHO35" s="1933"/>
      <c r="AHP35" s="1933"/>
      <c r="AHQ35" s="22"/>
      <c r="AHR35" s="31"/>
      <c r="AHS35" s="76"/>
      <c r="AHT35" s="78">
        <f t="shared" si="128"/>
        <v>0</v>
      </c>
      <c r="AHV35" s="1933"/>
      <c r="AHW35" s="1933"/>
      <c r="AHX35" s="22"/>
      <c r="AHY35" s="31"/>
      <c r="AHZ35" s="76"/>
      <c r="AIA35" s="78">
        <f t="shared" si="129"/>
        <v>0</v>
      </c>
      <c r="AIC35" s="404"/>
      <c r="AID35" s="1933"/>
      <c r="AIE35" s="22"/>
      <c r="AIF35" s="31"/>
      <c r="AIG35" s="76"/>
      <c r="AIH35" s="78">
        <f t="shared" si="130"/>
        <v>0</v>
      </c>
      <c r="AIJ35" s="321"/>
      <c r="AIK35" s="1933"/>
      <c r="AIL35" s="22"/>
      <c r="AIM35" s="49"/>
      <c r="AIN35" s="76"/>
      <c r="AIO35" s="78">
        <f t="shared" si="131"/>
        <v>0</v>
      </c>
      <c r="AIQ35" s="404"/>
      <c r="AIR35" s="1933"/>
      <c r="AIS35" s="22"/>
      <c r="AIT35" s="31"/>
      <c r="AIU35" s="76"/>
      <c r="AIV35" s="78">
        <f t="shared" si="132"/>
        <v>0</v>
      </c>
      <c r="AIX35" s="1933"/>
      <c r="AIY35" s="1933"/>
      <c r="AIZ35" s="22"/>
      <c r="AJA35" s="31"/>
      <c r="AJB35" s="76"/>
      <c r="AJC35" s="78">
        <f t="shared" si="133"/>
        <v>0</v>
      </c>
      <c r="AJE35" s="49"/>
      <c r="AJF35" s="1931"/>
      <c r="AJG35" s="104"/>
      <c r="AJH35" s="49"/>
      <c r="AJI35" s="139"/>
      <c r="AJJ35" s="131">
        <f t="shared" si="134"/>
        <v>0</v>
      </c>
      <c r="AJL35" s="1933"/>
      <c r="AJM35" s="1933"/>
      <c r="AJN35" s="22"/>
      <c r="AJO35" s="31"/>
      <c r="AJP35" s="76"/>
      <c r="AJQ35" s="78">
        <f t="shared" si="135"/>
        <v>0</v>
      </c>
      <c r="AJS35" s="1931"/>
      <c r="AJT35" s="1931"/>
      <c r="AJU35" s="104"/>
      <c r="AJV35" s="49"/>
      <c r="AJW35" s="139"/>
      <c r="AJX35" s="131">
        <f t="shared" si="136"/>
        <v>0</v>
      </c>
      <c r="AJY35" s="243"/>
      <c r="AJZ35" s="1933"/>
      <c r="AKA35" s="1933"/>
      <c r="AKB35" s="22"/>
      <c r="AKC35" s="31"/>
      <c r="AKD35" s="76"/>
      <c r="AKE35" s="78">
        <f t="shared" si="137"/>
        <v>0</v>
      </c>
      <c r="AKG35" s="31"/>
      <c r="AKH35" s="1933"/>
      <c r="AKI35" s="22"/>
      <c r="AKJ35" s="31"/>
      <c r="AKK35" s="76"/>
      <c r="AKL35" s="78">
        <f t="shared" si="138"/>
        <v>0</v>
      </c>
      <c r="AKN35" s="1933"/>
      <c r="AKO35" s="1933"/>
      <c r="AKP35" s="777"/>
      <c r="AKQ35" s="31"/>
      <c r="AKR35" s="76"/>
      <c r="AKS35" s="78">
        <f t="shared" si="139"/>
        <v>0</v>
      </c>
      <c r="AKU35" s="1931"/>
      <c r="AKV35" s="1931"/>
      <c r="AKW35" s="104"/>
      <c r="AKX35" s="49"/>
      <c r="AKY35" s="139"/>
      <c r="AKZ35" s="78">
        <f t="shared" si="2"/>
        <v>0</v>
      </c>
      <c r="ALB35" s="1933"/>
      <c r="ALC35" s="1933"/>
      <c r="ALD35" s="22"/>
      <c r="ALE35" s="31"/>
      <c r="ALF35" s="76"/>
      <c r="ALG35" s="78">
        <f t="shared" si="140"/>
        <v>0</v>
      </c>
      <c r="ALI35" s="1933"/>
      <c r="ALJ35" s="1933"/>
      <c r="ALK35" s="22"/>
      <c r="ALL35" s="31"/>
      <c r="ALM35" s="76"/>
      <c r="ALN35" s="78">
        <f t="shared" si="141"/>
        <v>0</v>
      </c>
      <c r="ALP35" s="1933"/>
      <c r="ALQ35" s="1933"/>
      <c r="ALR35" s="22"/>
      <c r="ALS35" s="31"/>
      <c r="ALT35" s="76"/>
      <c r="ALU35" s="78">
        <f t="shared" si="142"/>
        <v>0</v>
      </c>
      <c r="ALW35" s="1933"/>
      <c r="ALX35" s="1933"/>
      <c r="ALY35" s="22"/>
      <c r="ALZ35" s="31"/>
      <c r="AMA35" s="76"/>
      <c r="AMB35" s="78">
        <f t="shared" si="143"/>
        <v>0</v>
      </c>
      <c r="AMD35" s="404"/>
      <c r="AME35" s="1933"/>
      <c r="AMF35" s="22"/>
      <c r="AMG35" s="404"/>
      <c r="AMH35" s="76"/>
      <c r="AMI35" s="78">
        <f t="shared" si="144"/>
        <v>0</v>
      </c>
      <c r="AMK35" s="1933"/>
      <c r="AML35" s="1933"/>
      <c r="AMM35" s="22"/>
      <c r="AMN35" s="31"/>
      <c r="AMO35" s="76"/>
      <c r="AMP35" s="78">
        <f t="shared" si="145"/>
        <v>0</v>
      </c>
      <c r="AMR35" s="31"/>
      <c r="AMS35" s="1933"/>
      <c r="AMT35" s="22"/>
      <c r="AMU35" s="31"/>
      <c r="AMV35" s="76"/>
      <c r="AMW35" s="131">
        <f t="shared" si="3"/>
        <v>0</v>
      </c>
      <c r="AMY35" s="404"/>
      <c r="AMZ35" s="1933"/>
      <c r="ANA35" s="22"/>
      <c r="ANB35" s="321"/>
      <c r="ANC35" s="76"/>
      <c r="AND35" s="78">
        <f t="shared" si="146"/>
        <v>0</v>
      </c>
      <c r="ANF35" s="321"/>
      <c r="ANG35" s="1933"/>
      <c r="ANH35" s="22"/>
      <c r="ANI35" s="404"/>
      <c r="ANJ35" s="76"/>
      <c r="ANK35" s="78">
        <f t="shared" si="147"/>
        <v>0</v>
      </c>
      <c r="ANM35" s="31"/>
      <c r="ANN35" s="1933"/>
      <c r="ANO35" s="22"/>
      <c r="ANP35" s="31"/>
      <c r="ANQ35" s="76"/>
      <c r="ANR35" s="78">
        <f t="shared" si="148"/>
        <v>0</v>
      </c>
      <c r="ANT35" s="1933"/>
      <c r="ANU35" s="1933"/>
      <c r="ANV35" s="22"/>
      <c r="ANW35" s="31"/>
      <c r="ANX35" s="76"/>
      <c r="ANY35" s="78">
        <f t="shared" si="149"/>
        <v>0</v>
      </c>
      <c r="AOA35" s="1933"/>
      <c r="AOB35" s="1933"/>
      <c r="AOC35" s="22"/>
      <c r="AOD35" s="31"/>
      <c r="AOE35" s="76"/>
      <c r="AOF35" s="78">
        <f t="shared" si="150"/>
        <v>0</v>
      </c>
      <c r="AOH35" s="321"/>
      <c r="AOI35" s="1933"/>
      <c r="AOJ35" s="22"/>
      <c r="AOK35" s="404"/>
      <c r="AOL35" s="76"/>
      <c r="AOM35" s="78">
        <f t="shared" si="151"/>
        <v>0</v>
      </c>
      <c r="AOO35" s="1933"/>
      <c r="AOP35" s="1933"/>
      <c r="AOQ35" s="22"/>
      <c r="AOR35" s="31"/>
      <c r="AOS35" s="76"/>
      <c r="AOT35" s="78">
        <f t="shared" si="199"/>
        <v>4592</v>
      </c>
      <c r="AOV35" s="404"/>
      <c r="AOW35" s="1933"/>
      <c r="AOX35" s="22"/>
      <c r="AOY35" s="31"/>
      <c r="AOZ35" s="76"/>
      <c r="APA35" s="78">
        <f t="shared" si="152"/>
        <v>0</v>
      </c>
      <c r="APC35" s="321"/>
      <c r="APD35" s="1933"/>
      <c r="APE35" s="22"/>
      <c r="APF35" s="31"/>
      <c r="APG35" s="76"/>
      <c r="APH35" s="78">
        <f t="shared" si="153"/>
        <v>0</v>
      </c>
      <c r="APJ35" s="321"/>
      <c r="APK35" s="1933"/>
      <c r="APL35" s="22"/>
      <c r="APM35" s="31"/>
      <c r="APN35" s="76"/>
      <c r="APO35" s="78">
        <f t="shared" si="154"/>
        <v>0</v>
      </c>
      <c r="APQ35" s="1933"/>
      <c r="APR35" s="1933"/>
      <c r="APS35" s="22"/>
      <c r="APT35" s="31"/>
      <c r="APU35" s="76"/>
      <c r="APV35" s="78">
        <f t="shared" si="155"/>
        <v>0</v>
      </c>
      <c r="APX35" s="404"/>
      <c r="APY35" s="1933"/>
      <c r="APZ35" s="22"/>
      <c r="AQA35" s="404"/>
      <c r="AQB35" s="76"/>
      <c r="AQC35" s="78">
        <f t="shared" si="205"/>
        <v>0</v>
      </c>
      <c r="AQE35" s="1933"/>
      <c r="AQF35" s="1933"/>
      <c r="AQG35" s="22"/>
      <c r="AQH35" s="31"/>
      <c r="AQI35" s="76"/>
      <c r="AQJ35" s="131">
        <f t="shared" si="5"/>
        <v>7383.5</v>
      </c>
      <c r="AQL35" s="1933"/>
      <c r="AQM35" s="1933"/>
      <c r="AQN35" s="22"/>
      <c r="AQO35" s="31"/>
      <c r="AQP35" s="76"/>
      <c r="AQQ35" s="131">
        <f t="shared" si="6"/>
        <v>0</v>
      </c>
      <c r="AQS35" s="1933"/>
      <c r="AQT35" s="1933"/>
      <c r="AQU35" s="22"/>
      <c r="AQV35" s="31"/>
      <c r="AQW35" s="76"/>
      <c r="AQX35" s="131">
        <f t="shared" si="156"/>
        <v>4518.5</v>
      </c>
      <c r="AQZ35" s="321"/>
      <c r="ARA35" s="1933"/>
      <c r="ARB35" s="777"/>
      <c r="ARC35" s="321"/>
      <c r="ARD35" s="76"/>
      <c r="ARE35" s="78">
        <f t="shared" si="157"/>
        <v>0</v>
      </c>
      <c r="ARG35" s="1933"/>
      <c r="ARH35" s="1933"/>
      <c r="ARI35" s="22"/>
      <c r="ARJ35" s="31"/>
      <c r="ARK35" s="76"/>
      <c r="ARL35" s="78">
        <f t="shared" si="158"/>
        <v>0</v>
      </c>
      <c r="ARN35" s="404"/>
      <c r="ARO35" s="1933"/>
      <c r="ARP35" s="22"/>
      <c r="ARQ35" s="404"/>
      <c r="ARR35" s="76"/>
      <c r="ARS35" s="78">
        <f t="shared" si="159"/>
        <v>0</v>
      </c>
      <c r="ARU35" s="404"/>
      <c r="ARV35" s="1933"/>
      <c r="ARW35" s="22"/>
      <c r="ARX35" s="321"/>
      <c r="ARY35" s="76"/>
      <c r="ARZ35" s="78">
        <f t="shared" si="7"/>
        <v>0</v>
      </c>
      <c r="ASB35" s="404"/>
      <c r="ASC35" s="1933"/>
      <c r="ASD35" s="22"/>
      <c r="ASE35" s="31"/>
      <c r="ASF35" s="76"/>
      <c r="ASG35" s="78">
        <f t="shared" si="160"/>
        <v>0</v>
      </c>
      <c r="ASI35" s="404"/>
      <c r="ASJ35" s="1933"/>
      <c r="ASK35" s="22"/>
      <c r="ASL35" s="31"/>
      <c r="ASM35" s="76"/>
      <c r="ASN35" s="131">
        <f t="shared" si="161"/>
        <v>0</v>
      </c>
      <c r="ASP35" s="1933"/>
      <c r="ASQ35" s="1933"/>
      <c r="ASR35" s="22"/>
      <c r="ASS35" s="31"/>
      <c r="AST35" s="76"/>
      <c r="ASU35" s="131">
        <f t="shared" si="162"/>
        <v>0</v>
      </c>
      <c r="ASW35" s="1933"/>
      <c r="ASX35" s="1933"/>
      <c r="ASY35" s="22"/>
      <c r="ASZ35" s="31"/>
      <c r="ATA35" s="76"/>
      <c r="ATB35" s="131">
        <f t="shared" si="163"/>
        <v>0</v>
      </c>
      <c r="ATD35" s="1933"/>
      <c r="ATE35" s="1933"/>
      <c r="ATF35" s="22"/>
      <c r="ATG35" s="31"/>
      <c r="ATH35" s="76"/>
      <c r="ATI35" s="78">
        <f t="shared" si="164"/>
        <v>0</v>
      </c>
      <c r="ATK35" s="321"/>
      <c r="ATL35" s="1933"/>
      <c r="ATM35" s="22"/>
      <c r="ATN35" s="31"/>
      <c r="ATO35" s="76"/>
      <c r="ATP35" s="78">
        <f t="shared" si="165"/>
        <v>0</v>
      </c>
      <c r="ATR35" s="321"/>
      <c r="ATS35" s="1933"/>
      <c r="ATT35" s="22"/>
      <c r="ATU35" s="31"/>
      <c r="ATV35" s="76"/>
      <c r="ATW35" s="78">
        <f t="shared" si="166"/>
        <v>0</v>
      </c>
      <c r="ATY35" s="321"/>
      <c r="ATZ35" s="1933"/>
      <c r="AUA35" s="22"/>
      <c r="AUB35" s="31"/>
      <c r="AUC35" s="76"/>
      <c r="AUD35" s="78">
        <f t="shared" si="167"/>
        <v>0</v>
      </c>
      <c r="AUF35" s="786"/>
      <c r="AUG35" s="1332"/>
      <c r="AUI35" s="368"/>
      <c r="AUJ35" s="67"/>
      <c r="AUK35" s="131">
        <f t="shared" si="168"/>
        <v>0</v>
      </c>
      <c r="AUM35" s="1933"/>
      <c r="AUN35" s="1332"/>
      <c r="AUP35" s="61"/>
      <c r="AUQ35" s="67"/>
      <c r="AUR35" s="131">
        <f t="shared" si="169"/>
        <v>0</v>
      </c>
      <c r="AUT35" s="859"/>
      <c r="AUU35" s="1933"/>
      <c r="AUV35" s="22"/>
      <c r="AUW35" s="31"/>
      <c r="AUX35" s="76"/>
      <c r="AUY35" s="78">
        <f t="shared" si="170"/>
        <v>0</v>
      </c>
      <c r="AVA35" s="859"/>
      <c r="AVB35" s="1933"/>
      <c r="AVC35" s="22"/>
      <c r="AVD35" s="31"/>
      <c r="AVE35" s="76"/>
      <c r="AVF35" s="78">
        <f t="shared" si="171"/>
        <v>0</v>
      </c>
      <c r="AVH35" s="542"/>
      <c r="AVI35" s="1933"/>
      <c r="AVJ35" s="22"/>
      <c r="AVK35" s="31"/>
      <c r="AVL35" s="76"/>
      <c r="AVM35" s="78">
        <f t="shared" si="172"/>
        <v>2512.5</v>
      </c>
      <c r="AVO35" s="320"/>
      <c r="AVP35" s="1932"/>
      <c r="AVQ35" s="139"/>
      <c r="AVR35" s="49"/>
      <c r="AVS35" s="349"/>
      <c r="AVT35" s="131">
        <f t="shared" si="173"/>
        <v>0</v>
      </c>
      <c r="AVV35" s="404"/>
      <c r="AVW35" s="1933"/>
      <c r="AVX35" s="22"/>
      <c r="AVY35" s="31"/>
      <c r="AVZ35" s="76"/>
      <c r="AWA35" s="78">
        <f t="shared" si="191"/>
        <v>0</v>
      </c>
      <c r="AWC35" s="1933"/>
      <c r="AWD35" s="1933"/>
      <c r="AWE35" s="22"/>
      <c r="AWF35" s="31"/>
      <c r="AWG35" s="76"/>
      <c r="AWH35" s="78">
        <f t="shared" si="192"/>
        <v>0</v>
      </c>
      <c r="AWJ35" s="1933"/>
      <c r="AWK35" s="1933"/>
      <c r="AWL35" s="22"/>
      <c r="AWM35" s="31"/>
      <c r="AWN35" s="76"/>
      <c r="AWO35" s="78">
        <f t="shared" si="193"/>
        <v>0</v>
      </c>
      <c r="AWQ35" s="320"/>
      <c r="AWR35" s="1931"/>
      <c r="AWS35" s="104"/>
      <c r="AWT35" s="49"/>
      <c r="AWU35" s="139"/>
      <c r="AWV35" s="131">
        <f t="shared" si="194"/>
        <v>0</v>
      </c>
      <c r="AWW35" s="243"/>
      <c r="AWX35" s="424"/>
      <c r="AWY35" s="1931"/>
      <c r="AWZ35" s="104"/>
      <c r="AXA35" s="49"/>
      <c r="AXB35" s="139"/>
      <c r="AXC35" s="78">
        <f t="shared" si="174"/>
        <v>30000</v>
      </c>
      <c r="AXE35" s="31"/>
      <c r="AXF35" s="1933"/>
      <c r="AXG35" s="22"/>
      <c r="AXH35" s="31"/>
      <c r="AXI35" s="76"/>
      <c r="AXJ35" s="78">
        <f t="shared" si="175"/>
        <v>0</v>
      </c>
      <c r="AXL35" s="1933"/>
      <c r="AXM35" s="1933"/>
      <c r="AXN35" s="22"/>
      <c r="AXO35" s="31"/>
      <c r="AXP35" s="76"/>
      <c r="AXQ35" s="78">
        <f t="shared" si="176"/>
        <v>0</v>
      </c>
      <c r="AXS35" s="1933"/>
      <c r="AXT35" s="1933"/>
      <c r="AXU35" s="22"/>
      <c r="AXV35" s="31"/>
      <c r="AXW35" s="76"/>
      <c r="AXX35" s="78">
        <f t="shared" si="177"/>
        <v>0</v>
      </c>
      <c r="AXZ35" s="1933"/>
      <c r="AYA35" s="1933"/>
      <c r="AYB35" s="22"/>
      <c r="AYC35" s="31"/>
      <c r="AYD35" s="76"/>
      <c r="AYE35" s="78">
        <f t="shared" si="178"/>
        <v>0</v>
      </c>
      <c r="AYG35" s="404"/>
      <c r="AYH35" s="1933"/>
      <c r="AYI35" s="22"/>
      <c r="AYJ35" s="31"/>
      <c r="AYK35" s="76"/>
      <c r="AYL35" s="78">
        <f t="shared" si="179"/>
        <v>0</v>
      </c>
      <c r="AYN35" s="404"/>
      <c r="AYO35" s="1933"/>
      <c r="AYP35" s="22"/>
      <c r="AYQ35" s="31"/>
      <c r="AYR35" s="76"/>
      <c r="AYS35" s="78">
        <f t="shared" si="180"/>
        <v>0</v>
      </c>
      <c r="AYU35" s="404"/>
      <c r="AYV35" s="1933"/>
      <c r="AYW35" s="22"/>
      <c r="AYX35" s="404"/>
      <c r="AYY35" s="76"/>
      <c r="AYZ35" s="78">
        <f t="shared" si="181"/>
        <v>0</v>
      </c>
      <c r="AZB35" s="1933"/>
      <c r="AZC35" s="1933"/>
      <c r="AZD35" s="22"/>
      <c r="AZE35" s="31"/>
      <c r="AZF35" s="76"/>
      <c r="AZG35" s="78">
        <f t="shared" si="182"/>
        <v>0</v>
      </c>
      <c r="AZI35" s="424"/>
      <c r="AZJ35" s="1931"/>
      <c r="AZK35" s="104"/>
      <c r="AZL35" s="424"/>
      <c r="AZM35" s="139"/>
      <c r="AZN35" s="78">
        <f t="shared" si="183"/>
        <v>0</v>
      </c>
      <c r="AZP35" s="424"/>
      <c r="AZQ35" s="1931"/>
      <c r="AZR35" s="104"/>
      <c r="AZS35" s="424"/>
      <c r="AZT35" s="139"/>
      <c r="AZU35" s="131">
        <f t="shared" si="184"/>
        <v>0</v>
      </c>
      <c r="AZV35" s="243"/>
      <c r="AZW35" s="1933"/>
      <c r="AZX35" s="1933"/>
      <c r="AZY35" s="22"/>
      <c r="AZZ35" s="31"/>
      <c r="BAA35" s="76"/>
      <c r="BAB35" s="78">
        <f t="shared" si="185"/>
        <v>0</v>
      </c>
      <c r="BAD35" s="1933"/>
      <c r="BAE35" s="1933"/>
      <c r="BAF35" s="22"/>
      <c r="BAG35" s="31"/>
      <c r="BAH35" s="76"/>
      <c r="BAI35" s="78">
        <f t="shared" si="186"/>
        <v>0</v>
      </c>
      <c r="BAK35" s="1933"/>
      <c r="BAL35" s="1933"/>
      <c r="BAM35" s="22"/>
      <c r="BAN35" s="31"/>
      <c r="BAO35" s="76"/>
      <c r="BAP35" s="78">
        <f t="shared" si="187"/>
        <v>0</v>
      </c>
      <c r="BAR35" s="1933"/>
      <c r="BAS35" s="1933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3"/>
      <c r="C36" s="1912">
        <v>100000</v>
      </c>
      <c r="D36" s="49"/>
      <c r="E36" s="76"/>
      <c r="F36" s="131">
        <f t="shared" si="8"/>
        <v>2990100</v>
      </c>
      <c r="H36" s="31"/>
      <c r="I36" s="1933"/>
      <c r="J36" s="699"/>
      <c r="K36" s="49"/>
      <c r="L36" s="76"/>
      <c r="M36" s="131">
        <f t="shared" si="9"/>
        <v>20000</v>
      </c>
      <c r="O36" s="424"/>
      <c r="P36" s="1931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3"/>
      <c r="X36" s="22"/>
      <c r="Y36" s="31"/>
      <c r="Z36" s="76"/>
      <c r="AA36" s="78">
        <f t="shared" si="10"/>
        <v>1000</v>
      </c>
      <c r="AC36" s="1933"/>
      <c r="AD36" s="1933"/>
      <c r="AE36" s="22"/>
      <c r="AF36" s="31"/>
      <c r="AG36" s="76"/>
      <c r="AH36" s="78">
        <f t="shared" si="11"/>
        <v>-100000</v>
      </c>
      <c r="AJ36" s="404"/>
      <c r="AK36" s="1933"/>
      <c r="AL36" s="22"/>
      <c r="AM36" s="31"/>
      <c r="AN36" s="76"/>
      <c r="AO36" s="78">
        <f t="shared" si="12"/>
        <v>90000</v>
      </c>
      <c r="AQ36" s="1933"/>
      <c r="AR36" s="1933"/>
      <c r="AS36" s="22"/>
      <c r="AT36" s="31"/>
      <c r="AU36" s="76"/>
      <c r="AV36" s="78">
        <f t="shared" si="13"/>
        <v>0</v>
      </c>
      <c r="AX36" s="1933"/>
      <c r="AY36" s="1933"/>
      <c r="AZ36" s="22"/>
      <c r="BA36" s="31"/>
      <c r="BB36" s="76"/>
      <c r="BC36" s="78">
        <f t="shared" si="14"/>
        <v>0</v>
      </c>
      <c r="BE36" s="1933"/>
      <c r="BF36" s="1933"/>
      <c r="BG36" s="22"/>
      <c r="BH36" s="31"/>
      <c r="BI36" s="76"/>
      <c r="BJ36" s="78">
        <f t="shared" si="15"/>
        <v>0</v>
      </c>
      <c r="BL36" s="1933"/>
      <c r="BM36" s="1933"/>
      <c r="BN36" s="22"/>
      <c r="BO36" s="31"/>
      <c r="BP36" s="76"/>
      <c r="BQ36" s="78">
        <f t="shared" si="16"/>
        <v>0</v>
      </c>
      <c r="BS36" s="1933"/>
      <c r="BT36" s="1933"/>
      <c r="BU36" s="22"/>
      <c r="BV36" s="31"/>
      <c r="BW36" s="76"/>
      <c r="BX36" s="78">
        <f t="shared" si="17"/>
        <v>0</v>
      </c>
      <c r="BZ36" s="1933"/>
      <c r="CA36" s="1933"/>
      <c r="CB36" s="1933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31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3"/>
      <c r="DE36" s="22"/>
      <c r="DF36" s="31"/>
      <c r="DG36" s="76"/>
      <c r="DH36" s="78">
        <f t="shared" si="21"/>
        <v>0</v>
      </c>
      <c r="DJ36" s="1933"/>
      <c r="DK36" s="1933"/>
      <c r="DL36" s="1933"/>
      <c r="DM36" s="22"/>
      <c r="DN36" s="31"/>
      <c r="DO36" s="76"/>
      <c r="DP36" s="78">
        <f t="shared" si="22"/>
        <v>0</v>
      </c>
      <c r="DR36" s="404"/>
      <c r="DS36" s="1933"/>
      <c r="DT36" s="22"/>
      <c r="DU36" s="321"/>
      <c r="DV36" s="76"/>
      <c r="DW36" s="78">
        <f t="shared" si="23"/>
        <v>0</v>
      </c>
      <c r="DY36" s="1933"/>
      <c r="DZ36" s="1933"/>
      <c r="EA36" s="22"/>
      <c r="EB36" s="31"/>
      <c r="EC36" s="76"/>
      <c r="ED36" s="78">
        <f t="shared" si="24"/>
        <v>0</v>
      </c>
      <c r="EF36" s="404"/>
      <c r="EG36" s="1933"/>
      <c r="EH36" s="22"/>
      <c r="EI36" s="31"/>
      <c r="EJ36" s="76"/>
      <c r="EK36" s="78">
        <f t="shared" si="25"/>
        <v>10936</v>
      </c>
      <c r="EM36" s="1933"/>
      <c r="EN36" s="1933"/>
      <c r="EO36" s="22"/>
      <c r="EP36" s="31"/>
      <c r="EQ36" s="76"/>
      <c r="ER36" s="78">
        <f t="shared" si="26"/>
        <v>0</v>
      </c>
      <c r="ET36" s="321"/>
      <c r="EU36" s="1933"/>
      <c r="EV36" s="22"/>
      <c r="EW36" s="31"/>
      <c r="EX36" s="76"/>
      <c r="EY36" s="78">
        <f t="shared" si="27"/>
        <v>0</v>
      </c>
      <c r="FA36" s="321"/>
      <c r="FB36" s="1933"/>
      <c r="FC36" s="22"/>
      <c r="FD36" s="31"/>
      <c r="FE36" s="76"/>
      <c r="FF36" s="78">
        <f t="shared" si="28"/>
        <v>0</v>
      </c>
      <c r="FH36" s="1933"/>
      <c r="FI36" s="1933"/>
      <c r="FJ36" s="22"/>
      <c r="FK36" s="31"/>
      <c r="FL36" s="76"/>
      <c r="FM36" s="78">
        <f t="shared" si="29"/>
        <v>0</v>
      </c>
      <c r="FO36" s="1933"/>
      <c r="FP36" s="1933"/>
      <c r="FQ36" s="22"/>
      <c r="FR36" s="31"/>
      <c r="FS36" s="76"/>
      <c r="FT36" s="78">
        <f t="shared" si="30"/>
        <v>0</v>
      </c>
      <c r="FV36" s="404">
        <v>39728</v>
      </c>
      <c r="FW36" s="1933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3"/>
      <c r="GE36" s="22"/>
      <c r="GF36" s="31"/>
      <c r="GG36" s="76"/>
      <c r="GH36" s="78">
        <f t="shared" si="32"/>
        <v>0</v>
      </c>
      <c r="GJ36" s="1933"/>
      <c r="GK36" s="1933"/>
      <c r="GL36" s="22"/>
      <c r="GM36" s="31"/>
      <c r="GN36" s="76"/>
      <c r="GO36" s="78">
        <f t="shared" si="33"/>
        <v>0</v>
      </c>
      <c r="GQ36" s="1933"/>
      <c r="GR36" s="1933"/>
      <c r="GS36" s="22"/>
      <c r="GT36" s="31"/>
      <c r="GU36" s="76"/>
      <c r="GV36" s="78">
        <f t="shared" si="34"/>
        <v>0</v>
      </c>
      <c r="GX36" s="31"/>
      <c r="GY36" s="1933"/>
      <c r="GZ36" s="22"/>
      <c r="HA36" s="31"/>
      <c r="HB36" s="76"/>
      <c r="HC36" s="78">
        <f t="shared" si="35"/>
        <v>0</v>
      </c>
      <c r="HE36" s="1933"/>
      <c r="HF36" s="1933"/>
      <c r="HG36" s="22"/>
      <c r="HH36" s="31"/>
      <c r="HI36" s="76"/>
      <c r="HJ36" s="78">
        <f t="shared" si="36"/>
        <v>0</v>
      </c>
      <c r="HL36" s="31"/>
      <c r="HM36" s="1933"/>
      <c r="HN36" s="22"/>
      <c r="HO36" s="31"/>
      <c r="HP36" s="76"/>
      <c r="HQ36" s="78">
        <f t="shared" si="37"/>
        <v>0</v>
      </c>
      <c r="HS36" s="31"/>
      <c r="HT36" s="1933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3"/>
      <c r="II36" s="22"/>
      <c r="IJ36" s="31"/>
      <c r="IK36" s="76"/>
      <c r="IL36" s="78">
        <f t="shared" si="40"/>
        <v>0</v>
      </c>
      <c r="IN36" s="1933"/>
      <c r="IO36" s="1933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3"/>
      <c r="JD36" s="22"/>
      <c r="JE36" s="31"/>
      <c r="JF36" s="76"/>
      <c r="JG36" s="78">
        <f t="shared" si="43"/>
        <v>0</v>
      </c>
      <c r="JI36" s="1933"/>
      <c r="JJ36" s="1933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3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3"/>
      <c r="LG36" s="856"/>
      <c r="LH36" s="22"/>
      <c r="LI36" s="31"/>
      <c r="LJ36" s="76"/>
      <c r="LK36" s="131">
        <f t="shared" si="50"/>
        <v>0</v>
      </c>
      <c r="LM36" s="404"/>
      <c r="LN36" s="1933"/>
      <c r="LO36" s="22"/>
      <c r="LP36" s="31"/>
      <c r="LQ36" s="76"/>
      <c r="LR36" s="131">
        <f t="shared" si="0"/>
        <v>0</v>
      </c>
      <c r="LT36" s="424"/>
      <c r="LU36" s="1931"/>
      <c r="LV36" s="104"/>
      <c r="LW36" s="49"/>
      <c r="LX36" s="139"/>
      <c r="LY36" s="78">
        <f t="shared" si="51"/>
        <v>0</v>
      </c>
      <c r="MA36" s="424"/>
      <c r="MB36" s="1931"/>
      <c r="MC36" s="104"/>
      <c r="MD36" s="49"/>
      <c r="ME36" s="139"/>
      <c r="MF36" s="78">
        <f t="shared" si="52"/>
        <v>0</v>
      </c>
      <c r="MH36" s="404"/>
      <c r="MI36" s="1933"/>
      <c r="MJ36" s="22"/>
      <c r="MK36" s="31"/>
      <c r="ML36" s="76"/>
      <c r="MM36" s="78">
        <f t="shared" si="53"/>
        <v>0</v>
      </c>
      <c r="MO36" s="1933"/>
      <c r="MP36" s="1933"/>
      <c r="MQ36" s="22"/>
      <c r="MR36" s="31"/>
      <c r="MS36" s="76"/>
      <c r="MT36" s="78">
        <f t="shared" si="54"/>
        <v>0</v>
      </c>
      <c r="MV36" s="31"/>
      <c r="MW36" s="1933"/>
      <c r="MX36" s="104"/>
      <c r="MY36" s="1363"/>
      <c r="MZ36" s="76"/>
      <c r="NA36" s="131">
        <f t="shared" si="198"/>
        <v>20586.5</v>
      </c>
      <c r="NC36" s="31"/>
      <c r="ND36" s="1933"/>
      <c r="NE36" s="104"/>
      <c r="NF36" s="1363"/>
      <c r="NG36" s="76"/>
      <c r="NH36" s="131">
        <f t="shared" si="55"/>
        <v>0</v>
      </c>
      <c r="NJ36" s="31"/>
      <c r="NK36" s="1934"/>
      <c r="NL36" s="76"/>
      <c r="NM36" s="31"/>
      <c r="NN36" s="76"/>
      <c r="NO36" s="131">
        <f t="shared" si="204"/>
        <v>0</v>
      </c>
      <c r="NQ36" s="404"/>
      <c r="NR36" s="1934"/>
      <c r="NS36" s="76"/>
      <c r="NT36" s="404"/>
      <c r="NU36" s="76"/>
      <c r="NV36" s="131">
        <f t="shared" si="57"/>
        <v>0</v>
      </c>
      <c r="NX36" s="1933"/>
      <c r="NY36" s="1933"/>
      <c r="NZ36" s="22"/>
      <c r="OA36" s="31"/>
      <c r="OB36" s="76"/>
      <c r="OC36" s="78">
        <f t="shared" si="58"/>
        <v>0</v>
      </c>
      <c r="OE36" s="1933"/>
      <c r="OF36" s="1933"/>
      <c r="OG36" s="22"/>
      <c r="OH36" s="31"/>
      <c r="OI36" s="76"/>
      <c r="OJ36" s="78">
        <f t="shared" si="59"/>
        <v>0</v>
      </c>
      <c r="OL36" s="1933"/>
      <c r="OM36" s="1933"/>
      <c r="ON36" s="22"/>
      <c r="OO36" s="31"/>
      <c r="OP36" s="76"/>
      <c r="OQ36" s="78">
        <f t="shared" si="60"/>
        <v>0</v>
      </c>
      <c r="OS36" s="1933"/>
      <c r="OT36" s="1933"/>
      <c r="OU36" s="22"/>
      <c r="OV36" s="31"/>
      <c r="OW36" s="76"/>
      <c r="OX36" s="78">
        <f t="shared" si="61"/>
        <v>0</v>
      </c>
      <c r="OZ36" s="1933"/>
      <c r="PA36" s="1933"/>
      <c r="PB36" s="22"/>
      <c r="PC36" s="31"/>
      <c r="PD36" s="76"/>
      <c r="PE36" s="78">
        <f t="shared" si="62"/>
        <v>0</v>
      </c>
      <c r="PG36" s="1933"/>
      <c r="PH36" s="1933"/>
      <c r="PI36" s="22"/>
      <c r="PJ36" s="31"/>
      <c r="PK36" s="76"/>
      <c r="PL36" s="78">
        <f t="shared" si="63"/>
        <v>0</v>
      </c>
      <c r="PN36" s="31"/>
      <c r="PO36" s="1933"/>
      <c r="PP36" s="22"/>
      <c r="PQ36" s="31"/>
      <c r="PR36" s="76"/>
      <c r="PS36" s="78">
        <f t="shared" si="64"/>
        <v>0</v>
      </c>
      <c r="PU36" s="1933"/>
      <c r="PV36" s="1933"/>
      <c r="PW36" s="22"/>
      <c r="PX36" s="31"/>
      <c r="PY36" s="76"/>
      <c r="PZ36" s="78">
        <f t="shared" si="65"/>
        <v>32916</v>
      </c>
      <c r="QB36" s="1933"/>
      <c r="QC36" s="1933"/>
      <c r="QD36" s="22"/>
      <c r="QE36" s="31"/>
      <c r="QF36" s="76"/>
      <c r="QG36" s="78">
        <f t="shared" si="66"/>
        <v>0</v>
      </c>
      <c r="QI36" s="404"/>
      <c r="QJ36" s="1933"/>
      <c r="QK36" s="22"/>
      <c r="QL36" s="31"/>
      <c r="QM36" s="76"/>
      <c r="QN36" s="78">
        <f t="shared" si="67"/>
        <v>0</v>
      </c>
      <c r="QP36" s="321"/>
      <c r="QQ36" s="1933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2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32"/>
      <c r="RT36" s="139"/>
      <c r="RU36" s="49"/>
      <c r="RV36" s="139"/>
      <c r="RW36" s="78">
        <f t="shared" si="72"/>
        <v>11123</v>
      </c>
      <c r="RY36" s="1933"/>
      <c r="RZ36" s="1933"/>
      <c r="SA36" s="22"/>
      <c r="SB36" s="31"/>
      <c r="SC36" s="76"/>
      <c r="SD36" s="78">
        <f t="shared" si="195"/>
        <v>23250</v>
      </c>
      <c r="SF36" s="1933"/>
      <c r="SG36" s="1933"/>
      <c r="SH36" s="22"/>
      <c r="SI36" s="31"/>
      <c r="SJ36" s="76"/>
      <c r="SK36" s="78">
        <f t="shared" si="196"/>
        <v>0</v>
      </c>
      <c r="SM36" s="1933"/>
      <c r="SN36" s="1933"/>
      <c r="SO36" s="22"/>
      <c r="SP36" s="31"/>
      <c r="SQ36" s="76"/>
      <c r="SR36" s="78">
        <f t="shared" si="73"/>
        <v>0</v>
      </c>
      <c r="ST36" s="1933"/>
      <c r="SU36" s="1933"/>
      <c r="SV36" s="22"/>
      <c r="SW36" s="31"/>
      <c r="SX36" s="76"/>
      <c r="SY36" s="78">
        <f t="shared" si="74"/>
        <v>0</v>
      </c>
      <c r="TA36" s="404"/>
      <c r="TB36" s="1933"/>
      <c r="TC36" s="22"/>
      <c r="TD36" s="31"/>
      <c r="TE36" s="76"/>
      <c r="TF36" s="78">
        <f t="shared" si="75"/>
        <v>0</v>
      </c>
      <c r="TH36" s="1933"/>
      <c r="TI36" s="1933"/>
      <c r="TJ36" s="22"/>
      <c r="TK36" s="31"/>
      <c r="TL36" s="76"/>
      <c r="TM36" s="78">
        <f t="shared" si="201"/>
        <v>20668.5</v>
      </c>
      <c r="TO36" s="1933"/>
      <c r="TP36" s="1933"/>
      <c r="TQ36" s="22"/>
      <c r="TR36" s="31"/>
      <c r="TS36" s="76"/>
      <c r="TT36" s="78">
        <f t="shared" si="202"/>
        <v>0</v>
      </c>
      <c r="TV36" s="404"/>
      <c r="TW36" s="1933"/>
      <c r="TX36" s="22"/>
      <c r="TY36" s="31"/>
      <c r="TZ36" s="76"/>
      <c r="UA36" s="78">
        <f t="shared" si="203"/>
        <v>0</v>
      </c>
      <c r="UC36" s="404"/>
      <c r="UD36" s="1933"/>
      <c r="UE36" s="22"/>
      <c r="UF36" s="31"/>
      <c r="UG36" s="76"/>
      <c r="UH36" s="78">
        <f t="shared" si="79"/>
        <v>0</v>
      </c>
      <c r="UJ36" s="404"/>
      <c r="UK36" s="1933"/>
      <c r="UL36" s="22"/>
      <c r="UM36" s="31"/>
      <c r="UN36" s="76"/>
      <c r="UO36" s="78">
        <f t="shared" si="80"/>
        <v>0</v>
      </c>
      <c r="UQ36" s="404"/>
      <c r="UR36" s="1933"/>
      <c r="US36" s="22"/>
      <c r="UT36" s="31"/>
      <c r="UU36" s="76"/>
      <c r="UV36" s="78">
        <f t="shared" si="81"/>
        <v>0</v>
      </c>
      <c r="UX36" s="404"/>
      <c r="UY36" s="1933"/>
      <c r="UZ36" s="22"/>
      <c r="VA36" s="31"/>
      <c r="VB36" s="76"/>
      <c r="VC36" s="78">
        <f t="shared" si="82"/>
        <v>201</v>
      </c>
      <c r="VE36" s="1933"/>
      <c r="VF36" s="1933"/>
      <c r="VG36" s="22"/>
      <c r="VH36" s="31"/>
      <c r="VI36" s="76"/>
      <c r="VJ36" s="78">
        <f t="shared" si="83"/>
        <v>47775</v>
      </c>
      <c r="VL36" s="1933"/>
      <c r="VM36" s="1933"/>
      <c r="VN36" s="22"/>
      <c r="VO36" s="31"/>
      <c r="VP36" s="76"/>
      <c r="VQ36" s="78">
        <f t="shared" si="84"/>
        <v>0</v>
      </c>
      <c r="VS36" s="1933"/>
      <c r="VT36" s="1933"/>
      <c r="VU36" s="22"/>
      <c r="VV36" s="31"/>
      <c r="VW36" s="76"/>
      <c r="VX36" s="78">
        <f t="shared" si="85"/>
        <v>0</v>
      </c>
      <c r="VZ36" s="404"/>
      <c r="WA36" s="1933"/>
      <c r="WB36" s="22"/>
      <c r="WC36" s="31"/>
      <c r="WD36" s="76"/>
      <c r="WE36" s="78">
        <f t="shared" si="86"/>
        <v>274.5</v>
      </c>
      <c r="WG36" s="1933"/>
      <c r="WH36" s="1933"/>
      <c r="WI36" s="22"/>
      <c r="WJ36" s="31"/>
      <c r="WK36" s="76"/>
      <c r="WL36" s="78">
        <f t="shared" si="87"/>
        <v>0</v>
      </c>
      <c r="WN36" s="1933"/>
      <c r="WO36" s="1933"/>
      <c r="WP36" s="22"/>
      <c r="WQ36" s="31"/>
      <c r="WR36" s="76"/>
      <c r="WS36" s="78">
        <f t="shared" si="88"/>
        <v>0</v>
      </c>
      <c r="WU36" s="1933"/>
      <c r="WV36" s="1933"/>
      <c r="WW36" s="22"/>
      <c r="WX36" s="31"/>
      <c r="WY36" s="76"/>
      <c r="WZ36" s="78">
        <f t="shared" si="89"/>
        <v>0</v>
      </c>
      <c r="XB36" s="1931"/>
      <c r="XC36" s="1931"/>
      <c r="XD36" s="104"/>
      <c r="XE36" s="49"/>
      <c r="XF36" s="139"/>
      <c r="XG36" s="131">
        <f t="shared" si="90"/>
        <v>0</v>
      </c>
      <c r="XH36" s="243"/>
      <c r="XI36" s="1933"/>
      <c r="XJ36" s="1933"/>
      <c r="XK36" s="22"/>
      <c r="XL36" s="31"/>
      <c r="XM36" s="76"/>
      <c r="XN36" s="78">
        <f t="shared" si="91"/>
        <v>0</v>
      </c>
      <c r="XP36" s="404"/>
      <c r="XQ36" s="1933"/>
      <c r="XR36" s="22"/>
      <c r="XS36" s="31"/>
      <c r="XT36" s="76"/>
      <c r="XU36" s="78">
        <f t="shared" si="92"/>
        <v>0</v>
      </c>
      <c r="XW36" s="1933"/>
      <c r="XX36" s="1933"/>
      <c r="XY36" s="22"/>
      <c r="XZ36" s="31"/>
      <c r="YA36" s="76"/>
      <c r="YB36" s="78">
        <f t="shared" si="93"/>
        <v>0</v>
      </c>
      <c r="YD36" s="1933"/>
      <c r="YE36" s="1933"/>
      <c r="YF36" s="22"/>
      <c r="YG36" s="31"/>
      <c r="YH36" s="76"/>
      <c r="YI36" s="78">
        <f t="shared" si="94"/>
        <v>0</v>
      </c>
      <c r="YK36" s="1933"/>
      <c r="YL36" s="1933"/>
      <c r="YM36" s="22"/>
      <c r="YN36" s="31"/>
      <c r="YO36" s="76"/>
      <c r="YP36" s="78">
        <f t="shared" si="95"/>
        <v>0</v>
      </c>
      <c r="YR36" s="1933"/>
      <c r="YS36" s="1933"/>
      <c r="YT36" s="22"/>
      <c r="YU36" s="31"/>
      <c r="YV36" s="76"/>
      <c r="YW36" s="78">
        <f t="shared" si="96"/>
        <v>0</v>
      </c>
      <c r="YY36" s="1933"/>
      <c r="YZ36" s="1933"/>
      <c r="ZA36" s="22"/>
      <c r="ZB36" s="31"/>
      <c r="ZC36" s="76"/>
      <c r="ZD36" s="78">
        <f t="shared" si="97"/>
        <v>0</v>
      </c>
      <c r="ZF36" s="49"/>
      <c r="ZG36" s="1931"/>
      <c r="ZH36" s="104"/>
      <c r="ZI36" s="49"/>
      <c r="ZJ36" s="139"/>
      <c r="ZK36" s="78">
        <f t="shared" si="98"/>
        <v>0</v>
      </c>
      <c r="ZM36" s="1933"/>
      <c r="ZN36" s="1933"/>
      <c r="ZO36" s="22"/>
      <c r="ZP36" s="31"/>
      <c r="ZQ36" s="76"/>
      <c r="ZR36" s="78">
        <f t="shared" si="99"/>
        <v>0</v>
      </c>
      <c r="ZT36" s="1933"/>
      <c r="ZU36" s="1933"/>
      <c r="ZV36" s="22"/>
      <c r="ZW36" s="31"/>
      <c r="ZX36" s="76"/>
      <c r="ZY36" s="78">
        <f t="shared" si="100"/>
        <v>11212</v>
      </c>
      <c r="AAA36" s="1933"/>
      <c r="AAB36" s="1933"/>
      <c r="AAC36" s="22"/>
      <c r="AAD36" s="31"/>
      <c r="AAE36" s="76"/>
      <c r="AAF36" s="78">
        <f t="shared" si="101"/>
        <v>0</v>
      </c>
      <c r="AAH36" s="1933"/>
      <c r="AAI36" s="1933"/>
      <c r="AAJ36" s="22"/>
      <c r="AAK36" s="31"/>
      <c r="AAL36" s="76"/>
      <c r="AAM36" s="78">
        <f t="shared" si="102"/>
        <v>0</v>
      </c>
      <c r="AAO36" s="1933"/>
      <c r="AAP36" s="1933"/>
      <c r="AAQ36" s="22"/>
      <c r="AAR36" s="31"/>
      <c r="AAS36" s="76"/>
      <c r="AAT36" s="78">
        <f t="shared" si="103"/>
        <v>0</v>
      </c>
      <c r="AAV36" s="404"/>
      <c r="AAW36" s="1933"/>
      <c r="AAX36" s="22"/>
      <c r="AAY36" s="31"/>
      <c r="AAZ36" s="76"/>
      <c r="ABA36" s="78">
        <f t="shared" si="104"/>
        <v>0</v>
      </c>
      <c r="ABC36" s="404"/>
      <c r="ABD36" s="1933"/>
      <c r="ABE36" s="22"/>
      <c r="ABF36" s="321"/>
      <c r="ABG36" s="76"/>
      <c r="ABH36" s="78">
        <f t="shared" si="105"/>
        <v>0</v>
      </c>
      <c r="ABJ36" s="1933"/>
      <c r="ABK36" s="1933"/>
      <c r="ABL36" s="22"/>
      <c r="ABM36" s="31"/>
      <c r="ABN36" s="76"/>
      <c r="ABO36" s="78">
        <f t="shared" si="106"/>
        <v>0</v>
      </c>
      <c r="ABQ36" s="1933"/>
      <c r="ABR36" s="1933"/>
      <c r="ABS36" s="22"/>
      <c r="ABT36" s="31"/>
      <c r="ABU36" s="76"/>
      <c r="ABV36" s="78">
        <f t="shared" si="107"/>
        <v>0</v>
      </c>
      <c r="ABX36" s="1933"/>
      <c r="ABY36" s="1933"/>
      <c r="ABZ36" s="22"/>
      <c r="ACA36" s="31"/>
      <c r="ACB36" s="76"/>
      <c r="ACC36" s="78">
        <f t="shared" si="108"/>
        <v>0</v>
      </c>
      <c r="ACE36" s="321"/>
      <c r="ACF36" s="1933"/>
      <c r="ACG36" s="22"/>
      <c r="ACH36" s="404"/>
      <c r="ACI36" s="76"/>
      <c r="ACJ36" s="78">
        <f t="shared" si="109"/>
        <v>0</v>
      </c>
      <c r="ACL36" s="321"/>
      <c r="ACM36" s="1933"/>
      <c r="ACN36" s="22"/>
      <c r="ACO36" s="321"/>
      <c r="ACP36" s="76"/>
      <c r="ACQ36" s="78">
        <f t="shared" si="110"/>
        <v>0</v>
      </c>
      <c r="ACS36" s="1933"/>
      <c r="ACT36" s="1933"/>
      <c r="ACU36" s="22"/>
      <c r="ACV36" s="31"/>
      <c r="ACW36" s="76"/>
      <c r="ACX36" s="78">
        <f t="shared" si="1"/>
        <v>0</v>
      </c>
      <c r="ACZ36" s="404"/>
      <c r="ADA36" s="1933"/>
      <c r="ADB36" s="22"/>
      <c r="ADC36" s="404"/>
      <c r="ADD36" s="76"/>
      <c r="ADE36" s="78">
        <f t="shared" si="111"/>
        <v>0</v>
      </c>
      <c r="ADG36" s="404"/>
      <c r="ADH36" s="1933"/>
      <c r="ADI36" s="22"/>
      <c r="ADJ36" s="321"/>
      <c r="ADK36" s="76"/>
      <c r="ADL36" s="78">
        <f t="shared" si="112"/>
        <v>0</v>
      </c>
      <c r="ADN36" s="1933"/>
      <c r="ADO36" s="1933"/>
      <c r="ADP36" s="22"/>
      <c r="ADQ36" s="31"/>
      <c r="ADR36" s="76"/>
      <c r="ADS36" s="78">
        <f t="shared" si="113"/>
        <v>0</v>
      </c>
      <c r="ADU36" s="321"/>
      <c r="ADV36" s="1933"/>
      <c r="ADW36" s="22"/>
      <c r="ADX36" s="404"/>
      <c r="ADY36" s="76"/>
      <c r="ADZ36" s="78">
        <f t="shared" si="114"/>
        <v>0</v>
      </c>
      <c r="AEB36" s="404"/>
      <c r="AEC36" s="1934"/>
      <c r="AED36" s="76"/>
      <c r="AEE36" s="31"/>
      <c r="AEF36" s="754"/>
      <c r="AEG36" s="131">
        <f t="shared" si="115"/>
        <v>0</v>
      </c>
      <c r="AEI36" s="404"/>
      <c r="AEJ36" s="1934"/>
      <c r="AEK36" s="76"/>
      <c r="AEL36" s="31"/>
      <c r="AEM36" s="754"/>
      <c r="AEN36" s="131">
        <f t="shared" si="116"/>
        <v>3380</v>
      </c>
      <c r="AEP36" s="404"/>
      <c r="AEQ36" s="1934"/>
      <c r="AER36" s="76"/>
      <c r="AES36" s="404"/>
      <c r="AET36" s="754"/>
      <c r="AEU36" s="131">
        <f t="shared" si="117"/>
        <v>0</v>
      </c>
      <c r="AEW36" s="1933"/>
      <c r="AEX36" s="1933"/>
      <c r="AEY36" s="22"/>
      <c r="AEZ36" s="31"/>
      <c r="AFA36" s="76"/>
      <c r="AFB36" s="78">
        <f t="shared" si="118"/>
        <v>0</v>
      </c>
      <c r="AFD36" s="1933"/>
      <c r="AFE36" s="1933"/>
      <c r="AFF36" s="22"/>
      <c r="AFG36" s="31"/>
      <c r="AFH36" s="76"/>
      <c r="AFI36" s="78">
        <f t="shared" si="119"/>
        <v>6523</v>
      </c>
      <c r="AFK36" s="404"/>
      <c r="AFL36" s="1933"/>
      <c r="AFM36" s="22"/>
      <c r="AFN36" s="31"/>
      <c r="AFO36" s="76"/>
      <c r="AFP36" s="78">
        <f t="shared" si="120"/>
        <v>0</v>
      </c>
      <c r="AFR36" s="404"/>
      <c r="AFS36" s="1933"/>
      <c r="AFT36" s="22"/>
      <c r="AFU36" s="31"/>
      <c r="AFV36" s="76"/>
      <c r="AFW36" s="78">
        <f t="shared" si="121"/>
        <v>0</v>
      </c>
      <c r="AFY36" s="31"/>
      <c r="AFZ36" s="1933"/>
      <c r="AGA36" s="22"/>
      <c r="AGB36" s="31"/>
      <c r="AGC36" s="76"/>
      <c r="AGD36" s="78">
        <f t="shared" si="122"/>
        <v>0</v>
      </c>
      <c r="AGF36" s="1933"/>
      <c r="AGG36" s="1933"/>
      <c r="AGH36" s="22"/>
      <c r="AGI36" s="31"/>
      <c r="AGJ36" s="76"/>
      <c r="AGK36" s="78">
        <f t="shared" si="123"/>
        <v>0</v>
      </c>
      <c r="AGM36" s="1933"/>
      <c r="AGN36" s="1933"/>
      <c r="AGO36" s="22"/>
      <c r="AGP36" s="31"/>
      <c r="AGQ36" s="76"/>
      <c r="AGR36" s="78">
        <f t="shared" si="124"/>
        <v>0</v>
      </c>
      <c r="AGT36" s="1933"/>
      <c r="AGU36" s="1933"/>
      <c r="AGV36" s="22"/>
      <c r="AGW36" s="31"/>
      <c r="AGX36" s="76"/>
      <c r="AGY36" s="78">
        <f t="shared" si="125"/>
        <v>0</v>
      </c>
      <c r="AHA36" s="1933"/>
      <c r="AHB36" s="1933"/>
      <c r="AHC36" s="22"/>
      <c r="AHD36" s="31"/>
      <c r="AHE36" s="76"/>
      <c r="AHF36" s="78">
        <f t="shared" si="126"/>
        <v>0</v>
      </c>
      <c r="AHH36" s="1933"/>
      <c r="AHI36" s="1933"/>
      <c r="AHJ36" s="22"/>
      <c r="AHK36" s="31"/>
      <c r="AHL36" s="76"/>
      <c r="AHM36" s="78">
        <f t="shared" si="127"/>
        <v>37741</v>
      </c>
      <c r="AHO36" s="1933"/>
      <c r="AHP36" s="1933"/>
      <c r="AHQ36" s="22"/>
      <c r="AHR36" s="31"/>
      <c r="AHS36" s="76"/>
      <c r="AHT36" s="78">
        <f t="shared" si="128"/>
        <v>0</v>
      </c>
      <c r="AHV36" s="1933"/>
      <c r="AHW36" s="1933"/>
      <c r="AHX36" s="22"/>
      <c r="AHY36" s="31"/>
      <c r="AHZ36" s="76"/>
      <c r="AIA36" s="78">
        <f t="shared" si="129"/>
        <v>0</v>
      </c>
      <c r="AIC36" s="404"/>
      <c r="AID36" s="1933"/>
      <c r="AIE36" s="22"/>
      <c r="AIF36" s="31"/>
      <c r="AIG36" s="76"/>
      <c r="AIH36" s="78">
        <f t="shared" si="130"/>
        <v>0</v>
      </c>
      <c r="AIJ36" s="321"/>
      <c r="AIK36" s="1933"/>
      <c r="AIL36" s="22"/>
      <c r="AIM36" s="49"/>
      <c r="AIN36" s="76"/>
      <c r="AIO36" s="78">
        <f t="shared" si="131"/>
        <v>0</v>
      </c>
      <c r="AIQ36" s="404"/>
      <c r="AIR36" s="1933"/>
      <c r="AIS36" s="22"/>
      <c r="AIT36" s="31"/>
      <c r="AIU36" s="76"/>
      <c r="AIV36" s="78">
        <f t="shared" si="132"/>
        <v>0</v>
      </c>
      <c r="AIX36" s="1933"/>
      <c r="AIY36" s="1933"/>
      <c r="AIZ36" s="22"/>
      <c r="AJA36" s="31"/>
      <c r="AJB36" s="76"/>
      <c r="AJC36" s="78">
        <f t="shared" si="133"/>
        <v>0</v>
      </c>
      <c r="AJE36" s="49"/>
      <c r="AJF36" s="1931"/>
      <c r="AJG36" s="104"/>
      <c r="AJH36" s="49"/>
      <c r="AJI36" s="139"/>
      <c r="AJJ36" s="131">
        <f t="shared" si="134"/>
        <v>0</v>
      </c>
      <c r="AJL36" s="1933"/>
      <c r="AJM36" s="1933"/>
      <c r="AJN36" s="22"/>
      <c r="AJO36" s="31"/>
      <c r="AJP36" s="76"/>
      <c r="AJQ36" s="78">
        <f t="shared" si="135"/>
        <v>0</v>
      </c>
      <c r="AJS36" s="1931"/>
      <c r="AJT36" s="1931"/>
      <c r="AJU36" s="104"/>
      <c r="AJV36" s="49"/>
      <c r="AJW36" s="139"/>
      <c r="AJX36" s="131">
        <f t="shared" si="136"/>
        <v>0</v>
      </c>
      <c r="AJY36" s="243"/>
      <c r="AJZ36" s="1933"/>
      <c r="AKA36" s="1933"/>
      <c r="AKB36" s="22"/>
      <c r="AKC36" s="31"/>
      <c r="AKD36" s="76"/>
      <c r="AKE36" s="78">
        <f t="shared" si="137"/>
        <v>0</v>
      </c>
      <c r="AKG36" s="31"/>
      <c r="AKH36" s="1933"/>
      <c r="AKI36" s="22"/>
      <c r="AKJ36" s="31"/>
      <c r="AKK36" s="76"/>
      <c r="AKL36" s="78">
        <f t="shared" si="138"/>
        <v>0</v>
      </c>
      <c r="AKN36" s="1933"/>
      <c r="AKO36" s="1933"/>
      <c r="AKP36" s="777"/>
      <c r="AKQ36" s="31"/>
      <c r="AKR36" s="76"/>
      <c r="AKS36" s="78">
        <f t="shared" si="139"/>
        <v>0</v>
      </c>
      <c r="AKU36" s="1931"/>
      <c r="AKV36" s="1931"/>
      <c r="AKW36" s="104"/>
      <c r="AKX36" s="49"/>
      <c r="AKY36" s="139"/>
      <c r="AKZ36" s="78">
        <f t="shared" si="2"/>
        <v>0</v>
      </c>
      <c r="ALB36" s="1933"/>
      <c r="ALC36" s="1933"/>
      <c r="ALD36" s="22"/>
      <c r="ALE36" s="31"/>
      <c r="ALF36" s="76"/>
      <c r="ALG36" s="78">
        <f t="shared" si="140"/>
        <v>0</v>
      </c>
      <c r="ALI36" s="1933"/>
      <c r="ALJ36" s="1933"/>
      <c r="ALK36" s="22"/>
      <c r="ALL36" s="31"/>
      <c r="ALM36" s="76"/>
      <c r="ALN36" s="78">
        <f t="shared" si="141"/>
        <v>0</v>
      </c>
      <c r="ALP36" s="1933"/>
      <c r="ALQ36" s="1933"/>
      <c r="ALR36" s="22"/>
      <c r="ALS36" s="31"/>
      <c r="ALT36" s="76"/>
      <c r="ALU36" s="78">
        <f t="shared" si="142"/>
        <v>0</v>
      </c>
      <c r="ALW36" s="1933"/>
      <c r="ALX36" s="1933"/>
      <c r="ALY36" s="22"/>
      <c r="ALZ36" s="31"/>
      <c r="AMA36" s="76"/>
      <c r="AMB36" s="78">
        <f t="shared" si="143"/>
        <v>0</v>
      </c>
      <c r="AMD36" s="404"/>
      <c r="AME36" s="1933"/>
      <c r="AMF36" s="22"/>
      <c r="AMG36" s="404"/>
      <c r="AMH36" s="76"/>
      <c r="AMI36" s="78">
        <f t="shared" si="144"/>
        <v>0</v>
      </c>
      <c r="AMK36" s="1933"/>
      <c r="AML36" s="1933"/>
      <c r="AMM36" s="22"/>
      <c r="AMN36" s="31"/>
      <c r="AMO36" s="76"/>
      <c r="AMP36" s="78">
        <f t="shared" si="145"/>
        <v>0</v>
      </c>
      <c r="AMR36" s="31"/>
      <c r="AMS36" s="1933"/>
      <c r="AMT36" s="22"/>
      <c r="AMU36" s="31"/>
      <c r="AMV36" s="76"/>
      <c r="AMW36" s="131">
        <f t="shared" si="3"/>
        <v>0</v>
      </c>
      <c r="AMY36" s="404"/>
      <c r="AMZ36" s="1933"/>
      <c r="ANA36" s="22"/>
      <c r="ANB36" s="321"/>
      <c r="ANC36" s="76"/>
      <c r="AND36" s="78">
        <f t="shared" si="146"/>
        <v>0</v>
      </c>
      <c r="ANF36" s="321"/>
      <c r="ANG36" s="1933"/>
      <c r="ANH36" s="22"/>
      <c r="ANI36" s="404"/>
      <c r="ANJ36" s="76"/>
      <c r="ANK36" s="78">
        <f t="shared" si="147"/>
        <v>0</v>
      </c>
      <c r="ANM36" s="31"/>
      <c r="ANN36" s="1933"/>
      <c r="ANO36" s="22"/>
      <c r="ANP36" s="31"/>
      <c r="ANQ36" s="76"/>
      <c r="ANR36" s="78">
        <f t="shared" si="148"/>
        <v>0</v>
      </c>
      <c r="ANT36" s="1933"/>
      <c r="ANU36" s="1933"/>
      <c r="ANV36" s="22"/>
      <c r="ANW36" s="31"/>
      <c r="ANX36" s="76"/>
      <c r="ANY36" s="78">
        <f t="shared" si="149"/>
        <v>0</v>
      </c>
      <c r="AOA36" s="1933"/>
      <c r="AOB36" s="1933"/>
      <c r="AOC36" s="22"/>
      <c r="AOD36" s="31"/>
      <c r="AOE36" s="76"/>
      <c r="AOF36" s="78">
        <f t="shared" si="150"/>
        <v>0</v>
      </c>
      <c r="AOH36" s="321"/>
      <c r="AOI36" s="1933"/>
      <c r="AOJ36" s="22"/>
      <c r="AOK36" s="404"/>
      <c r="AOL36" s="76"/>
      <c r="AOM36" s="78">
        <f t="shared" si="151"/>
        <v>0</v>
      </c>
      <c r="AOO36" s="1933"/>
      <c r="AOP36" s="1933"/>
      <c r="AOQ36" s="22"/>
      <c r="AOR36" s="31"/>
      <c r="AOS36" s="76"/>
      <c r="AOT36" s="78">
        <f t="shared" si="199"/>
        <v>4592</v>
      </c>
      <c r="AOV36" s="404"/>
      <c r="AOW36" s="1933"/>
      <c r="AOX36" s="22"/>
      <c r="AOY36" s="31"/>
      <c r="AOZ36" s="76"/>
      <c r="APA36" s="78">
        <f t="shared" si="152"/>
        <v>0</v>
      </c>
      <c r="APC36" s="321"/>
      <c r="APD36" s="1933"/>
      <c r="APE36" s="22"/>
      <c r="APF36" s="31"/>
      <c r="APG36" s="76"/>
      <c r="APH36" s="78">
        <f t="shared" si="153"/>
        <v>0</v>
      </c>
      <c r="APJ36" s="321"/>
      <c r="APK36" s="1933"/>
      <c r="APL36" s="22"/>
      <c r="APM36" s="31"/>
      <c r="APN36" s="76"/>
      <c r="APO36" s="78">
        <f t="shared" si="154"/>
        <v>0</v>
      </c>
      <c r="APQ36" s="1933"/>
      <c r="APR36" s="1933"/>
      <c r="APS36" s="22"/>
      <c r="APT36" s="31"/>
      <c r="APU36" s="76"/>
      <c r="APV36" s="78">
        <f t="shared" si="155"/>
        <v>0</v>
      </c>
      <c r="APX36" s="404"/>
      <c r="APY36" s="1933"/>
      <c r="APZ36" s="22"/>
      <c r="AQA36" s="404"/>
      <c r="AQB36" s="76"/>
      <c r="AQC36" s="78">
        <f t="shared" si="205"/>
        <v>0</v>
      </c>
      <c r="AQE36" s="1933"/>
      <c r="AQF36" s="1933"/>
      <c r="AQG36" s="22"/>
      <c r="AQH36" s="31"/>
      <c r="AQI36" s="76"/>
      <c r="AQJ36" s="131">
        <f t="shared" si="5"/>
        <v>7383.5</v>
      </c>
      <c r="AQL36" s="1933"/>
      <c r="AQM36" s="1933"/>
      <c r="AQN36" s="22"/>
      <c r="AQO36" s="31"/>
      <c r="AQP36" s="76"/>
      <c r="AQQ36" s="131">
        <f t="shared" si="6"/>
        <v>0</v>
      </c>
      <c r="AQS36" s="1933"/>
      <c r="AQT36" s="1933"/>
      <c r="AQU36" s="22"/>
      <c r="AQV36" s="31"/>
      <c r="AQW36" s="76"/>
      <c r="AQX36" s="131">
        <f t="shared" si="156"/>
        <v>4518.5</v>
      </c>
      <c r="AQZ36" s="321"/>
      <c r="ARA36" s="1933"/>
      <c r="ARB36" s="777"/>
      <c r="ARC36" s="321"/>
      <c r="ARD36" s="76"/>
      <c r="ARE36" s="78">
        <f t="shared" si="157"/>
        <v>0</v>
      </c>
      <c r="ARG36" s="1933"/>
      <c r="ARH36" s="1933"/>
      <c r="ARI36" s="22"/>
      <c r="ARJ36" s="31"/>
      <c r="ARK36" s="76"/>
      <c r="ARL36" s="78">
        <f t="shared" si="158"/>
        <v>0</v>
      </c>
      <c r="ARN36" s="404"/>
      <c r="ARO36" s="1933"/>
      <c r="ARP36" s="22"/>
      <c r="ARQ36" s="404"/>
      <c r="ARR36" s="76"/>
      <c r="ARS36" s="78">
        <f t="shared" si="159"/>
        <v>0</v>
      </c>
      <c r="ARU36" s="404"/>
      <c r="ARV36" s="1933"/>
      <c r="ARW36" s="22"/>
      <c r="ARX36" s="321"/>
      <c r="ARY36" s="76"/>
      <c r="ARZ36" s="78">
        <f t="shared" si="7"/>
        <v>0</v>
      </c>
      <c r="ASB36" s="404"/>
      <c r="ASC36" s="1933"/>
      <c r="ASD36" s="22"/>
      <c r="ASE36" s="31"/>
      <c r="ASF36" s="76"/>
      <c r="ASG36" s="78">
        <f t="shared" si="160"/>
        <v>0</v>
      </c>
      <c r="ASI36" s="404"/>
      <c r="ASJ36" s="1933"/>
      <c r="ASK36" s="22"/>
      <c r="ASL36" s="31"/>
      <c r="ASM36" s="76"/>
      <c r="ASN36" s="131">
        <f t="shared" si="161"/>
        <v>0</v>
      </c>
      <c r="ASP36" s="1933"/>
      <c r="ASQ36" s="1933"/>
      <c r="ASR36" s="22"/>
      <c r="ASS36" s="31"/>
      <c r="AST36" s="76"/>
      <c r="ASU36" s="131">
        <f t="shared" si="162"/>
        <v>0</v>
      </c>
      <c r="ASW36" s="1933"/>
      <c r="ASX36" s="1933"/>
      <c r="ASY36" s="22"/>
      <c r="ASZ36" s="31"/>
      <c r="ATA36" s="76"/>
      <c r="ATB36" s="131">
        <f t="shared" si="163"/>
        <v>0</v>
      </c>
      <c r="ATD36" s="1933"/>
      <c r="ATE36" s="1933"/>
      <c r="ATF36" s="22"/>
      <c r="ATG36" s="31"/>
      <c r="ATH36" s="76"/>
      <c r="ATI36" s="78">
        <f t="shared" si="164"/>
        <v>0</v>
      </c>
      <c r="ATK36" s="321"/>
      <c r="ATL36" s="1933"/>
      <c r="ATM36" s="22"/>
      <c r="ATN36" s="31"/>
      <c r="ATO36" s="76"/>
      <c r="ATP36" s="78">
        <f t="shared" si="165"/>
        <v>0</v>
      </c>
      <c r="ATR36" s="321"/>
      <c r="ATS36" s="1933"/>
      <c r="ATT36" s="22"/>
      <c r="ATU36" s="31"/>
      <c r="ATV36" s="76"/>
      <c r="ATW36" s="78">
        <f t="shared" si="166"/>
        <v>0</v>
      </c>
      <c r="ATY36" s="321"/>
      <c r="ATZ36" s="1933"/>
      <c r="AUA36" s="22"/>
      <c r="AUB36" s="31"/>
      <c r="AUC36" s="76"/>
      <c r="AUD36" s="78">
        <f t="shared" si="167"/>
        <v>0</v>
      </c>
      <c r="AUF36" s="786"/>
      <c r="AUG36" s="1332"/>
      <c r="AUI36" s="368"/>
      <c r="AUJ36" s="67"/>
      <c r="AUK36" s="131">
        <f t="shared" si="168"/>
        <v>0</v>
      </c>
      <c r="AUM36" s="1933"/>
      <c r="AUN36" s="1332"/>
      <c r="AUP36" s="61"/>
      <c r="AUQ36" s="67"/>
      <c r="AUR36" s="131">
        <f t="shared" si="169"/>
        <v>0</v>
      </c>
      <c r="AUT36" s="859"/>
      <c r="AUU36" s="1933"/>
      <c r="AUV36" s="22"/>
      <c r="AUW36" s="31"/>
      <c r="AUX36" s="76"/>
      <c r="AUY36" s="78">
        <f t="shared" si="170"/>
        <v>0</v>
      </c>
      <c r="AVA36" s="859"/>
      <c r="AVB36" s="1933"/>
      <c r="AVC36" s="22"/>
      <c r="AVD36" s="31"/>
      <c r="AVE36" s="76"/>
      <c r="AVF36" s="78">
        <f t="shared" si="171"/>
        <v>0</v>
      </c>
      <c r="AVH36" s="542"/>
      <c r="AVI36" s="1933"/>
      <c r="AVJ36" s="22"/>
      <c r="AVK36" s="31"/>
      <c r="AVL36" s="76"/>
      <c r="AVM36" s="78">
        <f t="shared" si="172"/>
        <v>2512.5</v>
      </c>
      <c r="AVO36" s="321"/>
      <c r="AVP36" s="1934"/>
      <c r="AVQ36" s="699"/>
      <c r="AVR36" s="49"/>
      <c r="AVS36" s="349"/>
      <c r="AVT36" s="131">
        <f t="shared" si="173"/>
        <v>0</v>
      </c>
      <c r="AVV36" s="404"/>
      <c r="AVW36" s="1933"/>
      <c r="AVX36" s="22"/>
      <c r="AVY36" s="31"/>
      <c r="AVZ36" s="76"/>
      <c r="AWA36" s="78">
        <f t="shared" si="191"/>
        <v>0</v>
      </c>
      <c r="AWC36" s="1933"/>
      <c r="AWD36" s="1933"/>
      <c r="AWE36" s="22"/>
      <c r="AWF36" s="31"/>
      <c r="AWG36" s="76"/>
      <c r="AWH36" s="78">
        <f t="shared" si="192"/>
        <v>0</v>
      </c>
      <c r="AWJ36" s="1933"/>
      <c r="AWK36" s="1933"/>
      <c r="AWL36" s="22"/>
      <c r="AWM36" s="31"/>
      <c r="AWN36" s="76"/>
      <c r="AWO36" s="78">
        <f t="shared" si="193"/>
        <v>0</v>
      </c>
      <c r="AWQ36" s="320"/>
      <c r="AWR36" s="1931"/>
      <c r="AWS36" s="104"/>
      <c r="AWT36" s="49"/>
      <c r="AWU36" s="139"/>
      <c r="AWV36" s="131">
        <f t="shared" si="194"/>
        <v>0</v>
      </c>
      <c r="AWW36" s="243"/>
      <c r="AWX36" s="424"/>
      <c r="AWY36" s="1933"/>
      <c r="AWZ36" s="22"/>
      <c r="AXA36" s="31"/>
      <c r="AXB36" s="76"/>
      <c r="AXC36" s="78">
        <f t="shared" si="174"/>
        <v>30000</v>
      </c>
      <c r="AXE36" s="1933"/>
      <c r="AXF36" s="1933"/>
      <c r="AXG36" s="22"/>
      <c r="AXH36" s="31"/>
      <c r="AXI36" s="76"/>
      <c r="AXJ36" s="78">
        <f t="shared" si="175"/>
        <v>0</v>
      </c>
      <c r="AXL36" s="1933"/>
      <c r="AXM36" s="1933"/>
      <c r="AXN36" s="22"/>
      <c r="AXO36" s="31"/>
      <c r="AXP36" s="76"/>
      <c r="AXQ36" s="78">
        <f t="shared" si="176"/>
        <v>0</v>
      </c>
      <c r="AXS36" s="1933"/>
      <c r="AXT36" s="1933"/>
      <c r="AXU36" s="22"/>
      <c r="AXV36" s="31"/>
      <c r="AXW36" s="76"/>
      <c r="AXX36" s="78">
        <f t="shared" si="177"/>
        <v>0</v>
      </c>
      <c r="AXZ36" s="1933"/>
      <c r="AYA36" s="1933"/>
      <c r="AYB36" s="22"/>
      <c r="AYC36" s="31"/>
      <c r="AYD36" s="76"/>
      <c r="AYE36" s="78">
        <f t="shared" si="178"/>
        <v>0</v>
      </c>
      <c r="AYG36" s="404"/>
      <c r="AYH36" s="1933"/>
      <c r="AYI36" s="22"/>
      <c r="AYJ36" s="31"/>
      <c r="AYK36" s="76"/>
      <c r="AYL36" s="78">
        <f t="shared" si="179"/>
        <v>0</v>
      </c>
      <c r="AYN36" s="404"/>
      <c r="AYO36" s="1933"/>
      <c r="AYP36" s="22"/>
      <c r="AYQ36" s="31"/>
      <c r="AYR36" s="76"/>
      <c r="AYS36" s="78">
        <f t="shared" si="180"/>
        <v>0</v>
      </c>
      <c r="AYU36" s="404"/>
      <c r="AYV36" s="1933"/>
      <c r="AYW36" s="22"/>
      <c r="AYX36" s="404"/>
      <c r="AYY36" s="76"/>
      <c r="AYZ36" s="78">
        <f t="shared" si="181"/>
        <v>0</v>
      </c>
      <c r="AZB36" s="1933"/>
      <c r="AZC36" s="1933"/>
      <c r="AZD36" s="22"/>
      <c r="AZE36" s="31"/>
      <c r="AZF36" s="76"/>
      <c r="AZG36" s="78">
        <f t="shared" si="182"/>
        <v>0</v>
      </c>
      <c r="AZI36" s="424"/>
      <c r="AZJ36" s="1931"/>
      <c r="AZK36" s="104"/>
      <c r="AZL36" s="424"/>
      <c r="AZM36" s="139"/>
      <c r="AZN36" s="78">
        <f t="shared" si="183"/>
        <v>0</v>
      </c>
      <c r="AZP36" s="424"/>
      <c r="AZQ36" s="1931"/>
      <c r="AZR36" s="104"/>
      <c r="AZS36" s="424"/>
      <c r="AZT36" s="139"/>
      <c r="AZU36" s="131">
        <f t="shared" si="184"/>
        <v>0</v>
      </c>
      <c r="AZV36" s="243"/>
      <c r="AZW36" s="1933"/>
      <c r="AZX36" s="1933"/>
      <c r="AZY36" s="22"/>
      <c r="AZZ36" s="31"/>
      <c r="BAA36" s="76"/>
      <c r="BAB36" s="78">
        <f t="shared" si="185"/>
        <v>0</v>
      </c>
      <c r="BAD36" s="1933"/>
      <c r="BAE36" s="1933"/>
      <c r="BAF36" s="22"/>
      <c r="BAG36" s="31"/>
      <c r="BAH36" s="76"/>
      <c r="BAI36" s="78">
        <f t="shared" si="186"/>
        <v>0</v>
      </c>
      <c r="BAK36" s="1933"/>
      <c r="BAL36" s="1933"/>
      <c r="BAM36" s="22"/>
      <c r="BAN36" s="31"/>
      <c r="BAO36" s="76"/>
      <c r="BAP36" s="78">
        <f t="shared" si="187"/>
        <v>0</v>
      </c>
      <c r="BAR36" s="1933"/>
      <c r="BAS36" s="1933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3"/>
      <c r="C37" s="1914">
        <v>100000</v>
      </c>
      <c r="D37" s="31"/>
      <c r="E37" s="76"/>
      <c r="F37" s="131">
        <f>F36+C37-E37</f>
        <v>3090100</v>
      </c>
      <c r="H37" s="1933"/>
      <c r="I37" s="1933"/>
      <c r="J37" s="699"/>
      <c r="K37" s="31"/>
      <c r="L37" s="76"/>
      <c r="M37" s="131">
        <f>M36+J37-L37</f>
        <v>20000</v>
      </c>
      <c r="O37" s="404"/>
      <c r="P37" s="1933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3"/>
      <c r="X37" s="22"/>
      <c r="Y37" s="31"/>
      <c r="Z37" s="76"/>
      <c r="AA37" s="78">
        <f t="shared" si="10"/>
        <v>1000</v>
      </c>
      <c r="AC37" s="1933"/>
      <c r="AD37" s="1933"/>
      <c r="AE37" s="22"/>
      <c r="AF37" s="31"/>
      <c r="AG37" s="76"/>
      <c r="AH37" s="78">
        <f t="shared" si="11"/>
        <v>-100000</v>
      </c>
      <c r="AJ37" s="404"/>
      <c r="AK37" s="1933"/>
      <c r="AL37" s="22"/>
      <c r="AM37" s="31"/>
      <c r="AN37" s="76"/>
      <c r="AO37" s="78">
        <f t="shared" si="12"/>
        <v>90000</v>
      </c>
      <c r="AQ37" s="1933"/>
      <c r="AR37" s="1933"/>
      <c r="AS37" s="22"/>
      <c r="AT37" s="31"/>
      <c r="AU37" s="76"/>
      <c r="AV37" s="78">
        <f t="shared" si="13"/>
        <v>0</v>
      </c>
      <c r="AX37" s="1933"/>
      <c r="AY37" s="1933"/>
      <c r="AZ37" s="22"/>
      <c r="BA37" s="31"/>
      <c r="BB37" s="76"/>
      <c r="BC37" s="78">
        <f t="shared" si="14"/>
        <v>0</v>
      </c>
      <c r="BE37" s="1933"/>
      <c r="BF37" s="1933"/>
      <c r="BG37" s="22"/>
      <c r="BH37" s="31"/>
      <c r="BI37" s="76"/>
      <c r="BJ37" s="78">
        <f t="shared" si="15"/>
        <v>0</v>
      </c>
      <c r="BL37" s="1933"/>
      <c r="BM37" s="1933"/>
      <c r="BN37" s="22"/>
      <c r="BO37" s="31"/>
      <c r="BP37" s="76"/>
      <c r="BQ37" s="78">
        <f t="shared" si="16"/>
        <v>0</v>
      </c>
      <c r="BS37" s="1933"/>
      <c r="BT37" s="1933"/>
      <c r="BU37" s="22"/>
      <c r="BV37" s="31"/>
      <c r="BW37" s="76"/>
      <c r="BX37" s="78">
        <f t="shared" si="17"/>
        <v>0</v>
      </c>
      <c r="BZ37" s="1933"/>
      <c r="CA37" s="1933"/>
      <c r="CB37" s="1933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31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3"/>
      <c r="DD37" s="1933"/>
      <c r="DE37" s="22"/>
      <c r="DF37" s="31"/>
      <c r="DG37" s="76"/>
      <c r="DH37" s="78">
        <f t="shared" si="21"/>
        <v>0</v>
      </c>
      <c r="DJ37" s="1933"/>
      <c r="DK37" s="1933"/>
      <c r="DL37" s="1933"/>
      <c r="DM37" s="22"/>
      <c r="DN37" s="31"/>
      <c r="DO37" s="76"/>
      <c r="DP37" s="78">
        <f t="shared" si="22"/>
        <v>0</v>
      </c>
      <c r="DR37" s="404"/>
      <c r="DS37" s="1933"/>
      <c r="DT37" s="22"/>
      <c r="DU37" s="321"/>
      <c r="DV37" s="76"/>
      <c r="DW37" s="78">
        <f t="shared" si="23"/>
        <v>0</v>
      </c>
      <c r="DY37" s="1933"/>
      <c r="DZ37" s="1933"/>
      <c r="EA37" s="22"/>
      <c r="EB37" s="31"/>
      <c r="EC37" s="76"/>
      <c r="ED37" s="78">
        <f t="shared" si="24"/>
        <v>0</v>
      </c>
      <c r="EF37" s="404"/>
      <c r="EG37" s="1933"/>
      <c r="EH37" s="22"/>
      <c r="EI37" s="31"/>
      <c r="EJ37" s="76"/>
      <c r="EK37" s="78">
        <f t="shared" si="25"/>
        <v>10936</v>
      </c>
      <c r="EM37" s="1933"/>
      <c r="EN37" s="1933"/>
      <c r="EO37" s="22"/>
      <c r="EP37" s="31"/>
      <c r="EQ37" s="76"/>
      <c r="ER37" s="78">
        <f t="shared" si="26"/>
        <v>0</v>
      </c>
      <c r="ET37" s="321"/>
      <c r="EU37" s="1933"/>
      <c r="EV37" s="22"/>
      <c r="EW37" s="31"/>
      <c r="EX37" s="76"/>
      <c r="EY37" s="78">
        <f t="shared" si="27"/>
        <v>0</v>
      </c>
      <c r="FA37" s="321"/>
      <c r="FB37" s="1933"/>
      <c r="FC37" s="22"/>
      <c r="FD37" s="31"/>
      <c r="FE37" s="76"/>
      <c r="FF37" s="78">
        <f t="shared" si="28"/>
        <v>0</v>
      </c>
      <c r="FH37" s="31"/>
      <c r="FI37" s="1933"/>
      <c r="FJ37" s="22"/>
      <c r="FK37" s="31"/>
      <c r="FL37" s="76"/>
      <c r="FM37" s="78">
        <f t="shared" si="29"/>
        <v>0</v>
      </c>
      <c r="FO37" s="31"/>
      <c r="FP37" s="1933"/>
      <c r="FQ37" s="22"/>
      <c r="FR37" s="31"/>
      <c r="FS37" s="76"/>
      <c r="FT37" s="78">
        <f t="shared" si="30"/>
        <v>0</v>
      </c>
      <c r="FV37" s="404">
        <v>39730</v>
      </c>
      <c r="FW37" s="1933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3"/>
      <c r="GE37" s="22"/>
      <c r="GF37" s="31"/>
      <c r="GG37" s="76"/>
      <c r="GH37" s="78">
        <f t="shared" si="32"/>
        <v>0</v>
      </c>
      <c r="GJ37" s="1933"/>
      <c r="GK37" s="1933"/>
      <c r="GL37" s="22"/>
      <c r="GM37" s="31"/>
      <c r="GN37" s="76"/>
      <c r="GO37" s="78">
        <f t="shared" si="33"/>
        <v>0</v>
      </c>
      <c r="GQ37" s="1933"/>
      <c r="GR37" s="1933"/>
      <c r="GS37" s="22"/>
      <c r="GT37" s="31"/>
      <c r="GU37" s="76"/>
      <c r="GV37" s="78">
        <f t="shared" si="34"/>
        <v>0</v>
      </c>
      <c r="GX37" s="31"/>
      <c r="GY37" s="1933"/>
      <c r="GZ37" s="22"/>
      <c r="HA37" s="31"/>
      <c r="HB37" s="76"/>
      <c r="HC37" s="78">
        <f t="shared" si="35"/>
        <v>0</v>
      </c>
      <c r="HE37" s="1933"/>
      <c r="HF37" s="1933"/>
      <c r="HG37" s="22"/>
      <c r="HH37" s="31"/>
      <c r="HI37" s="76"/>
      <c r="HJ37" s="78">
        <f t="shared" si="36"/>
        <v>0</v>
      </c>
      <c r="HL37" s="31"/>
      <c r="HM37" s="1933"/>
      <c r="HN37" s="22"/>
      <c r="HO37" s="31"/>
      <c r="HP37" s="76"/>
      <c r="HQ37" s="78">
        <f t="shared" si="37"/>
        <v>0</v>
      </c>
      <c r="HS37" s="31"/>
      <c r="HT37" s="1933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3"/>
      <c r="II37" s="22"/>
      <c r="IJ37" s="31"/>
      <c r="IK37" s="76"/>
      <c r="IL37" s="78">
        <f t="shared" si="40"/>
        <v>0</v>
      </c>
      <c r="IN37" s="1933"/>
      <c r="IO37" s="1933"/>
      <c r="IP37" s="22"/>
      <c r="IQ37" s="31"/>
      <c r="IR37" s="76"/>
      <c r="IS37" s="78">
        <f t="shared" si="41"/>
        <v>0</v>
      </c>
      <c r="IU37" s="1933"/>
      <c r="IV37" s="776"/>
      <c r="IW37" s="22"/>
      <c r="IX37" s="31"/>
      <c r="IY37" s="76"/>
      <c r="IZ37" s="78">
        <f t="shared" si="42"/>
        <v>0</v>
      </c>
      <c r="JB37" s="1933"/>
      <c r="JC37" s="1933"/>
      <c r="JD37" s="22"/>
      <c r="JE37" s="31"/>
      <c r="JF37" s="76"/>
      <c r="JG37" s="78">
        <f t="shared" si="43"/>
        <v>0</v>
      </c>
      <c r="JI37" s="1933"/>
      <c r="JJ37" s="1933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3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3"/>
      <c r="LG37" s="856"/>
      <c r="LH37" s="22"/>
      <c r="LI37" s="31"/>
      <c r="LJ37" s="76"/>
      <c r="LK37" s="131">
        <f t="shared" si="50"/>
        <v>0</v>
      </c>
      <c r="LM37" s="404"/>
      <c r="LN37" s="1933"/>
      <c r="LO37" s="22"/>
      <c r="LP37" s="31"/>
      <c r="LQ37" s="76"/>
      <c r="LR37" s="78">
        <f t="shared" si="0"/>
        <v>0</v>
      </c>
      <c r="LT37" s="424"/>
      <c r="LU37" s="1931"/>
      <c r="LV37" s="104"/>
      <c r="LW37" s="49"/>
      <c r="LX37" s="139"/>
      <c r="LY37" s="78">
        <f t="shared" si="51"/>
        <v>0</v>
      </c>
      <c r="MA37" s="424"/>
      <c r="MB37" s="1931"/>
      <c r="MC37" s="104"/>
      <c r="MD37" s="49"/>
      <c r="ME37" s="139"/>
      <c r="MF37" s="78">
        <f t="shared" si="52"/>
        <v>0</v>
      </c>
      <c r="MH37" s="404"/>
      <c r="MI37" s="1933"/>
      <c r="MJ37" s="22"/>
      <c r="MK37" s="31"/>
      <c r="ML37" s="76"/>
      <c r="MM37" s="78">
        <f t="shared" si="53"/>
        <v>0</v>
      </c>
      <c r="MO37" s="1933"/>
      <c r="MP37" s="1933"/>
      <c r="MQ37" s="22"/>
      <c r="MR37" s="31"/>
      <c r="MS37" s="76"/>
      <c r="MT37" s="78">
        <f t="shared" si="54"/>
        <v>0</v>
      </c>
      <c r="MV37" s="31"/>
      <c r="MW37" s="1933"/>
      <c r="MX37" s="104"/>
      <c r="MY37" s="1363"/>
      <c r="MZ37" s="76"/>
      <c r="NA37" s="131">
        <f t="shared" si="198"/>
        <v>20586.5</v>
      </c>
      <c r="NC37" s="31"/>
      <c r="ND37" s="1933"/>
      <c r="NE37" s="104"/>
      <c r="NF37" s="1363"/>
      <c r="NG37" s="76"/>
      <c r="NH37" s="131">
        <f t="shared" si="55"/>
        <v>0</v>
      </c>
      <c r="NJ37" s="1933"/>
      <c r="NK37" s="1934"/>
      <c r="NL37" s="773"/>
      <c r="NM37" s="31"/>
      <c r="NN37" s="76"/>
      <c r="NO37" s="131">
        <f t="shared" si="204"/>
        <v>0</v>
      </c>
      <c r="NQ37" s="404"/>
      <c r="NR37" s="1934"/>
      <c r="NS37" s="773"/>
      <c r="NT37" s="404"/>
      <c r="NU37" s="76"/>
      <c r="NV37" s="131">
        <f t="shared" si="57"/>
        <v>0</v>
      </c>
      <c r="NX37" s="1933"/>
      <c r="NY37" s="1933"/>
      <c r="NZ37" s="22"/>
      <c r="OA37" s="31"/>
      <c r="OB37" s="76"/>
      <c r="OC37" s="78">
        <f t="shared" si="58"/>
        <v>0</v>
      </c>
      <c r="OE37" s="1933"/>
      <c r="OF37" s="1933"/>
      <c r="OG37" s="22"/>
      <c r="OH37" s="31"/>
      <c r="OI37" s="76"/>
      <c r="OJ37" s="78">
        <f t="shared" si="59"/>
        <v>0</v>
      </c>
      <c r="OL37" s="1933"/>
      <c r="OM37" s="1933"/>
      <c r="ON37" s="22"/>
      <c r="OO37" s="31"/>
      <c r="OP37" s="76"/>
      <c r="OQ37" s="78">
        <f t="shared" si="60"/>
        <v>0</v>
      </c>
      <c r="OS37" s="1933"/>
      <c r="OT37" s="1933"/>
      <c r="OU37" s="22"/>
      <c r="OV37" s="31"/>
      <c r="OW37" s="76"/>
      <c r="OX37" s="78">
        <f t="shared" si="61"/>
        <v>0</v>
      </c>
      <c r="OZ37" s="1933"/>
      <c r="PA37" s="1933"/>
      <c r="PB37" s="22"/>
      <c r="PC37" s="31"/>
      <c r="PD37" s="76"/>
      <c r="PE37" s="78">
        <f t="shared" si="62"/>
        <v>0</v>
      </c>
      <c r="PG37" s="1933"/>
      <c r="PH37" s="1933"/>
      <c r="PI37" s="22"/>
      <c r="PJ37" s="31"/>
      <c r="PK37" s="76"/>
      <c r="PL37" s="78">
        <f t="shared" si="63"/>
        <v>0</v>
      </c>
      <c r="PN37" s="1933"/>
      <c r="PO37" s="1933"/>
      <c r="PP37" s="22"/>
      <c r="PQ37" s="31"/>
      <c r="PR37" s="76"/>
      <c r="PS37" s="78">
        <f t="shared" si="64"/>
        <v>0</v>
      </c>
      <c r="PU37" s="1933"/>
      <c r="PV37" s="1933"/>
      <c r="PW37" s="22"/>
      <c r="PX37" s="31"/>
      <c r="PY37" s="76"/>
      <c r="PZ37" s="78">
        <f t="shared" si="65"/>
        <v>32916</v>
      </c>
      <c r="QB37" s="1933"/>
      <c r="QC37" s="1933"/>
      <c r="QD37" s="22"/>
      <c r="QE37" s="31"/>
      <c r="QF37" s="76"/>
      <c r="QG37" s="78">
        <f t="shared" si="66"/>
        <v>0</v>
      </c>
      <c r="QI37" s="404"/>
      <c r="QJ37" s="1933"/>
      <c r="QK37" s="22"/>
      <c r="QL37" s="31"/>
      <c r="QM37" s="76"/>
      <c r="QN37" s="78">
        <f t="shared" si="67"/>
        <v>0</v>
      </c>
      <c r="QP37" s="321"/>
      <c r="QQ37" s="1933"/>
      <c r="QR37" s="773"/>
      <c r="QS37" s="321">
        <v>41153</v>
      </c>
      <c r="QT37" s="139">
        <v>100</v>
      </c>
      <c r="QU37" s="131">
        <f t="shared" si="68"/>
        <v>26333.5</v>
      </c>
      <c r="QW37" s="1357"/>
      <c r="QX37" s="1358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32"/>
      <c r="RT37" s="139"/>
      <c r="RU37" s="49"/>
      <c r="RV37" s="139"/>
      <c r="RW37" s="78">
        <f t="shared" si="72"/>
        <v>11123</v>
      </c>
      <c r="RY37" s="1933"/>
      <c r="RZ37" s="1933"/>
      <c r="SA37" s="22"/>
      <c r="SB37" s="31"/>
      <c r="SC37" s="76"/>
      <c r="SD37" s="78">
        <f t="shared" si="195"/>
        <v>23250</v>
      </c>
      <c r="SF37" s="1933"/>
      <c r="SG37" s="1933"/>
      <c r="SH37" s="22"/>
      <c r="SI37" s="31"/>
      <c r="SJ37" s="76"/>
      <c r="SK37" s="78">
        <f t="shared" si="196"/>
        <v>0</v>
      </c>
      <c r="SM37" s="1933"/>
      <c r="SN37" s="1933"/>
      <c r="SO37" s="22"/>
      <c r="SP37" s="31"/>
      <c r="SQ37" s="76"/>
      <c r="SR37" s="78">
        <f t="shared" si="73"/>
        <v>0</v>
      </c>
      <c r="ST37" s="1933"/>
      <c r="SU37" s="1933"/>
      <c r="SV37" s="22"/>
      <c r="SW37" s="31"/>
      <c r="SX37" s="76"/>
      <c r="SY37" s="78">
        <f t="shared" si="74"/>
        <v>0</v>
      </c>
      <c r="TA37" s="404"/>
      <c r="TB37" s="1933"/>
      <c r="TC37" s="22"/>
      <c r="TD37" s="31"/>
      <c r="TE37" s="76"/>
      <c r="TF37" s="78">
        <f t="shared" si="75"/>
        <v>0</v>
      </c>
      <c r="TH37" s="1933"/>
      <c r="TI37" s="1933"/>
      <c r="TJ37" s="22"/>
      <c r="TK37" s="31"/>
      <c r="TL37" s="76"/>
      <c r="TM37" s="78">
        <f t="shared" si="201"/>
        <v>20668.5</v>
      </c>
      <c r="TO37" s="1933"/>
      <c r="TP37" s="1933"/>
      <c r="TQ37" s="22"/>
      <c r="TR37" s="31"/>
      <c r="TS37" s="76"/>
      <c r="TT37" s="78">
        <f t="shared" si="202"/>
        <v>0</v>
      </c>
      <c r="TV37" s="404"/>
      <c r="TW37" s="1933"/>
      <c r="TX37" s="22"/>
      <c r="TY37" s="31"/>
      <c r="TZ37" s="76"/>
      <c r="UA37" s="78">
        <f t="shared" si="203"/>
        <v>0</v>
      </c>
      <c r="UC37" s="404"/>
      <c r="UD37" s="1933"/>
      <c r="UE37" s="22"/>
      <c r="UF37" s="31"/>
      <c r="UG37" s="76"/>
      <c r="UH37" s="78">
        <f t="shared" si="79"/>
        <v>0</v>
      </c>
      <c r="UJ37" s="404"/>
      <c r="UK37" s="1933"/>
      <c r="UL37" s="22"/>
      <c r="UM37" s="31"/>
      <c r="UN37" s="76"/>
      <c r="UO37" s="78">
        <f t="shared" si="80"/>
        <v>0</v>
      </c>
      <c r="UQ37" s="404"/>
      <c r="UR37" s="1933"/>
      <c r="US37" s="22"/>
      <c r="UT37" s="31"/>
      <c r="UU37" s="76"/>
      <c r="UV37" s="78">
        <f t="shared" si="81"/>
        <v>0</v>
      </c>
      <c r="UX37" s="404"/>
      <c r="UY37" s="1933"/>
      <c r="UZ37" s="22"/>
      <c r="VA37" s="31"/>
      <c r="VB37" s="76"/>
      <c r="VC37" s="78">
        <f t="shared" si="82"/>
        <v>201</v>
      </c>
      <c r="VE37" s="1933"/>
      <c r="VF37" s="1933"/>
      <c r="VG37" s="22"/>
      <c r="VH37" s="31"/>
      <c r="VI37" s="76"/>
      <c r="VJ37" s="78">
        <f t="shared" si="83"/>
        <v>47775</v>
      </c>
      <c r="VL37" s="1933"/>
      <c r="VM37" s="1933"/>
      <c r="VN37" s="22"/>
      <c r="VO37" s="31"/>
      <c r="VP37" s="76"/>
      <c r="VQ37" s="78">
        <f t="shared" si="84"/>
        <v>0</v>
      </c>
      <c r="VS37" s="1933"/>
      <c r="VT37" s="1933"/>
      <c r="VU37" s="22"/>
      <c r="VV37" s="31"/>
      <c r="VW37" s="76"/>
      <c r="VX37" s="78">
        <f t="shared" si="85"/>
        <v>0</v>
      </c>
      <c r="VZ37" s="404"/>
      <c r="WA37" s="1933"/>
      <c r="WB37" s="22"/>
      <c r="WC37" s="31"/>
      <c r="WD37" s="76"/>
      <c r="WE37" s="78">
        <f t="shared" si="86"/>
        <v>274.5</v>
      </c>
      <c r="WG37" s="1933"/>
      <c r="WH37" s="1933"/>
      <c r="WI37" s="22"/>
      <c r="WJ37" s="31"/>
      <c r="WK37" s="76"/>
      <c r="WL37" s="78">
        <f t="shared" si="87"/>
        <v>0</v>
      </c>
      <c r="WN37" s="1933"/>
      <c r="WO37" s="1933"/>
      <c r="WP37" s="22"/>
      <c r="WQ37" s="31"/>
      <c r="WR37" s="76"/>
      <c r="WS37" s="78">
        <f t="shared" si="88"/>
        <v>0</v>
      </c>
      <c r="WU37" s="1933"/>
      <c r="WV37" s="1933"/>
      <c r="WW37" s="22"/>
      <c r="WX37" s="31"/>
      <c r="WY37" s="76"/>
      <c r="WZ37" s="78">
        <f t="shared" si="89"/>
        <v>0</v>
      </c>
      <c r="XB37" s="1931"/>
      <c r="XC37" s="1931"/>
      <c r="XD37" s="104"/>
      <c r="XE37" s="49"/>
      <c r="XF37" s="139"/>
      <c r="XG37" s="131">
        <f t="shared" si="90"/>
        <v>0</v>
      </c>
      <c r="XH37" s="243"/>
      <c r="XI37" s="1933"/>
      <c r="XJ37" s="1933"/>
      <c r="XK37" s="22"/>
      <c r="XL37" s="31"/>
      <c r="XM37" s="76"/>
      <c r="XN37" s="78">
        <f t="shared" si="91"/>
        <v>0</v>
      </c>
      <c r="XP37" s="404"/>
      <c r="XQ37" s="1933"/>
      <c r="XR37" s="22"/>
      <c r="XS37" s="31"/>
      <c r="XT37" s="76"/>
      <c r="XU37" s="78">
        <f t="shared" si="92"/>
        <v>0</v>
      </c>
      <c r="XW37" s="1933"/>
      <c r="XX37" s="1933"/>
      <c r="XY37" s="22"/>
      <c r="XZ37" s="31"/>
      <c r="YA37" s="76"/>
      <c r="YB37" s="78">
        <f t="shared" si="93"/>
        <v>0</v>
      </c>
      <c r="YD37" s="1933"/>
      <c r="YE37" s="1933"/>
      <c r="YF37" s="22"/>
      <c r="YG37" s="31"/>
      <c r="YH37" s="76"/>
      <c r="YI37" s="78">
        <f t="shared" si="94"/>
        <v>0</v>
      </c>
      <c r="YK37" s="1933"/>
      <c r="YL37" s="1933"/>
      <c r="YM37" s="22"/>
      <c r="YN37" s="31"/>
      <c r="YO37" s="76"/>
      <c r="YP37" s="78">
        <f t="shared" si="95"/>
        <v>0</v>
      </c>
      <c r="YR37" s="1933"/>
      <c r="YS37" s="1933"/>
      <c r="YT37" s="22"/>
      <c r="YU37" s="31"/>
      <c r="YV37" s="76"/>
      <c r="YW37" s="78">
        <f t="shared" si="96"/>
        <v>0</v>
      </c>
      <c r="YY37" s="1933"/>
      <c r="YZ37" s="1933"/>
      <c r="ZA37" s="22"/>
      <c r="ZB37" s="31"/>
      <c r="ZC37" s="76"/>
      <c r="ZD37" s="78">
        <f t="shared" si="97"/>
        <v>0</v>
      </c>
      <c r="ZF37" s="49"/>
      <c r="ZG37" s="1931"/>
      <c r="ZH37" s="104"/>
      <c r="ZI37" s="49"/>
      <c r="ZJ37" s="139"/>
      <c r="ZK37" s="78">
        <f t="shared" si="98"/>
        <v>0</v>
      </c>
      <c r="ZM37" s="1933"/>
      <c r="ZN37" s="1933"/>
      <c r="ZO37" s="22"/>
      <c r="ZP37" s="31"/>
      <c r="ZQ37" s="76"/>
      <c r="ZR37" s="78">
        <f t="shared" si="99"/>
        <v>0</v>
      </c>
      <c r="ZT37" s="1933"/>
      <c r="ZU37" s="1933"/>
      <c r="ZV37" s="22"/>
      <c r="ZW37" s="31"/>
      <c r="ZX37" s="76"/>
      <c r="ZY37" s="78">
        <f t="shared" si="100"/>
        <v>11212</v>
      </c>
      <c r="AAA37" s="1933"/>
      <c r="AAB37" s="1933"/>
      <c r="AAC37" s="22"/>
      <c r="AAD37" s="31"/>
      <c r="AAE37" s="76"/>
      <c r="AAF37" s="78">
        <f t="shared" si="101"/>
        <v>0</v>
      </c>
      <c r="AAH37" s="1933"/>
      <c r="AAI37" s="1933"/>
      <c r="AAJ37" s="22"/>
      <c r="AAK37" s="31"/>
      <c r="AAL37" s="76"/>
      <c r="AAM37" s="78">
        <f t="shared" si="102"/>
        <v>0</v>
      </c>
      <c r="AAO37" s="1933"/>
      <c r="AAP37" s="1933"/>
      <c r="AAQ37" s="22"/>
      <c r="AAR37" s="31"/>
      <c r="AAS37" s="76"/>
      <c r="AAT37" s="78">
        <f t="shared" si="103"/>
        <v>0</v>
      </c>
      <c r="AAV37" s="404"/>
      <c r="AAW37" s="1933"/>
      <c r="AAX37" s="22"/>
      <c r="AAY37" s="31"/>
      <c r="AAZ37" s="76"/>
      <c r="ABA37" s="78">
        <f t="shared" si="104"/>
        <v>0</v>
      </c>
      <c r="ABC37" s="404"/>
      <c r="ABD37" s="1933"/>
      <c r="ABE37" s="22"/>
      <c r="ABF37" s="321"/>
      <c r="ABG37" s="76"/>
      <c r="ABH37" s="78">
        <f t="shared" si="105"/>
        <v>0</v>
      </c>
      <c r="ABJ37" s="1933"/>
      <c r="ABK37" s="1933"/>
      <c r="ABL37" s="22"/>
      <c r="ABM37" s="31"/>
      <c r="ABN37" s="76"/>
      <c r="ABO37" s="78">
        <f t="shared" si="106"/>
        <v>0</v>
      </c>
      <c r="ABQ37" s="1933"/>
      <c r="ABR37" s="1933"/>
      <c r="ABS37" s="22"/>
      <c r="ABT37" s="31"/>
      <c r="ABU37" s="76"/>
      <c r="ABV37" s="78">
        <f t="shared" si="107"/>
        <v>0</v>
      </c>
      <c r="ABX37" s="1933"/>
      <c r="ABY37" s="1933"/>
      <c r="ABZ37" s="22"/>
      <c r="ACA37" s="31"/>
      <c r="ACB37" s="76"/>
      <c r="ACC37" s="78">
        <f t="shared" si="108"/>
        <v>0</v>
      </c>
      <c r="ACE37" s="321"/>
      <c r="ACF37" s="1933"/>
      <c r="ACG37" s="22"/>
      <c r="ACH37" s="404"/>
      <c r="ACI37" s="76"/>
      <c r="ACJ37" s="78">
        <f t="shared" si="109"/>
        <v>0</v>
      </c>
      <c r="ACL37" s="321"/>
      <c r="ACM37" s="1933"/>
      <c r="ACN37" s="22"/>
      <c r="ACO37" s="321"/>
      <c r="ACP37" s="76"/>
      <c r="ACQ37" s="78">
        <f t="shared" si="110"/>
        <v>0</v>
      </c>
      <c r="ACS37" s="1933"/>
      <c r="ACT37" s="1933"/>
      <c r="ACU37" s="22"/>
      <c r="ACV37" s="31"/>
      <c r="ACW37" s="76"/>
      <c r="ACX37" s="78">
        <f t="shared" si="1"/>
        <v>0</v>
      </c>
      <c r="ACZ37" s="404"/>
      <c r="ADA37" s="1933"/>
      <c r="ADB37" s="22"/>
      <c r="ADC37" s="404"/>
      <c r="ADD37" s="76"/>
      <c r="ADE37" s="78">
        <f t="shared" si="111"/>
        <v>0</v>
      </c>
      <c r="ADG37" s="404"/>
      <c r="ADH37" s="1933"/>
      <c r="ADI37" s="22"/>
      <c r="ADJ37" s="321"/>
      <c r="ADK37" s="76"/>
      <c r="ADL37" s="78">
        <f t="shared" si="112"/>
        <v>0</v>
      </c>
      <c r="ADN37" s="1933"/>
      <c r="ADO37" s="1933"/>
      <c r="ADP37" s="22"/>
      <c r="ADQ37" s="31"/>
      <c r="ADR37" s="76"/>
      <c r="ADS37" s="78">
        <f t="shared" si="113"/>
        <v>0</v>
      </c>
      <c r="ADU37" s="321"/>
      <c r="ADV37" s="1933"/>
      <c r="ADW37" s="22"/>
      <c r="ADX37" s="404"/>
      <c r="ADY37" s="76"/>
      <c r="ADZ37" s="78">
        <f t="shared" si="114"/>
        <v>0</v>
      </c>
      <c r="AEB37" s="404"/>
      <c r="AEC37" s="1934"/>
      <c r="AED37" s="76"/>
      <c r="AEE37" s="31"/>
      <c r="AEF37" s="754"/>
      <c r="AEG37" s="131">
        <f t="shared" si="115"/>
        <v>0</v>
      </c>
      <c r="AEI37" s="404"/>
      <c r="AEJ37" s="1934"/>
      <c r="AEK37" s="76"/>
      <c r="AEL37" s="31"/>
      <c r="AEM37" s="754"/>
      <c r="AEN37" s="131">
        <f t="shared" si="116"/>
        <v>3380</v>
      </c>
      <c r="AEP37" s="404"/>
      <c r="AEQ37" s="1934"/>
      <c r="AER37" s="76"/>
      <c r="AES37" s="404"/>
      <c r="AET37" s="754"/>
      <c r="AEU37" s="131">
        <f t="shared" si="117"/>
        <v>0</v>
      </c>
      <c r="AEW37" s="1933"/>
      <c r="AEX37" s="1933"/>
      <c r="AEY37" s="22"/>
      <c r="AEZ37" s="31"/>
      <c r="AFA37" s="76"/>
      <c r="AFB37" s="78">
        <f t="shared" si="118"/>
        <v>0</v>
      </c>
      <c r="AFD37" s="1933"/>
      <c r="AFE37" s="1933"/>
      <c r="AFF37" s="22"/>
      <c r="AFG37" s="31"/>
      <c r="AFH37" s="76"/>
      <c r="AFI37" s="78">
        <f t="shared" si="119"/>
        <v>6523</v>
      </c>
      <c r="AFK37" s="404"/>
      <c r="AFL37" s="1933"/>
      <c r="AFM37" s="22"/>
      <c r="AFN37" s="31"/>
      <c r="AFO37" s="76"/>
      <c r="AFP37" s="78">
        <f t="shared" si="120"/>
        <v>0</v>
      </c>
      <c r="AFR37" s="404"/>
      <c r="AFS37" s="1933"/>
      <c r="AFT37" s="22"/>
      <c r="AFU37" s="31"/>
      <c r="AFV37" s="76"/>
      <c r="AFW37" s="78">
        <f t="shared" si="121"/>
        <v>0</v>
      </c>
      <c r="AFY37" s="49"/>
      <c r="AFZ37" s="1931"/>
      <c r="AGA37" s="104"/>
      <c r="AGB37" s="49"/>
      <c r="AGC37" s="139"/>
      <c r="AGD37" s="78">
        <f t="shared" si="122"/>
        <v>0</v>
      </c>
      <c r="AGF37" s="1933"/>
      <c r="AGG37" s="1933"/>
      <c r="AGH37" s="22"/>
      <c r="AGI37" s="31"/>
      <c r="AGJ37" s="76"/>
      <c r="AGK37" s="78">
        <f t="shared" si="123"/>
        <v>0</v>
      </c>
      <c r="AGM37" s="1933"/>
      <c r="AGN37" s="1933"/>
      <c r="AGO37" s="22"/>
      <c r="AGP37" s="31"/>
      <c r="AGQ37" s="76"/>
      <c r="AGR37" s="78">
        <f t="shared" si="124"/>
        <v>0</v>
      </c>
      <c r="AGT37" s="1933"/>
      <c r="AGU37" s="1933"/>
      <c r="AGV37" s="22"/>
      <c r="AGW37" s="31"/>
      <c r="AGX37" s="76"/>
      <c r="AGY37" s="78">
        <f t="shared" si="125"/>
        <v>0</v>
      </c>
      <c r="AHA37" s="1933"/>
      <c r="AHB37" s="1933"/>
      <c r="AHC37" s="22"/>
      <c r="AHD37" s="31"/>
      <c r="AHE37" s="76"/>
      <c r="AHF37" s="78">
        <f t="shared" si="126"/>
        <v>0</v>
      </c>
      <c r="AHH37" s="1933"/>
      <c r="AHI37" s="1933"/>
      <c r="AHJ37" s="22"/>
      <c r="AHK37" s="31"/>
      <c r="AHL37" s="76"/>
      <c r="AHM37" s="78">
        <f t="shared" si="127"/>
        <v>37741</v>
      </c>
      <c r="AHO37" s="1933"/>
      <c r="AHP37" s="1933"/>
      <c r="AHQ37" s="22"/>
      <c r="AHR37" s="31"/>
      <c r="AHS37" s="76"/>
      <c r="AHT37" s="78">
        <f t="shared" si="128"/>
        <v>0</v>
      </c>
      <c r="AHV37" s="1933"/>
      <c r="AHW37" s="1933"/>
      <c r="AHX37" s="22"/>
      <c r="AHY37" s="31"/>
      <c r="AHZ37" s="76"/>
      <c r="AIA37" s="78">
        <f t="shared" si="129"/>
        <v>0</v>
      </c>
      <c r="AIC37" s="404"/>
      <c r="AID37" s="1933"/>
      <c r="AIE37" s="22"/>
      <c r="AIF37" s="31"/>
      <c r="AIG37" s="76"/>
      <c r="AIH37" s="78">
        <f t="shared" si="130"/>
        <v>0</v>
      </c>
      <c r="AIJ37" s="321"/>
      <c r="AIK37" s="1933"/>
      <c r="AIL37" s="22"/>
      <c r="AIM37" s="49"/>
      <c r="AIN37" s="76"/>
      <c r="AIO37" s="78">
        <f t="shared" si="131"/>
        <v>0</v>
      </c>
      <c r="AIQ37" s="404"/>
      <c r="AIR37" s="1933"/>
      <c r="AIS37" s="22"/>
      <c r="AIT37" s="31"/>
      <c r="AIU37" s="76"/>
      <c r="AIV37" s="78">
        <f t="shared" si="132"/>
        <v>0</v>
      </c>
      <c r="AIX37" s="1933"/>
      <c r="AIY37" s="1933"/>
      <c r="AIZ37" s="22"/>
      <c r="AJA37" s="31"/>
      <c r="AJB37" s="76"/>
      <c r="AJC37" s="78">
        <f t="shared" si="133"/>
        <v>0</v>
      </c>
      <c r="AJE37" s="49"/>
      <c r="AJF37" s="1931"/>
      <c r="AJG37" s="104"/>
      <c r="AJH37" s="49"/>
      <c r="AJI37" s="139"/>
      <c r="AJJ37" s="131">
        <f t="shared" si="134"/>
        <v>0</v>
      </c>
      <c r="AJL37" s="1933"/>
      <c r="AJM37" s="1933"/>
      <c r="AJN37" s="22"/>
      <c r="AJO37" s="31"/>
      <c r="AJP37" s="76"/>
      <c r="AJQ37" s="78">
        <f t="shared" si="135"/>
        <v>0</v>
      </c>
      <c r="AJS37" s="1931"/>
      <c r="AJT37" s="1931"/>
      <c r="AJU37" s="104"/>
      <c r="AJV37" s="49"/>
      <c r="AJW37" s="139"/>
      <c r="AJX37" s="131">
        <f t="shared" si="136"/>
        <v>0</v>
      </c>
      <c r="AJY37" s="243"/>
      <c r="AJZ37" s="1933"/>
      <c r="AKA37" s="1933"/>
      <c r="AKB37" s="22"/>
      <c r="AKC37" s="31"/>
      <c r="AKD37" s="76"/>
      <c r="AKE37" s="78">
        <f t="shared" si="137"/>
        <v>0</v>
      </c>
      <c r="AKG37" s="31"/>
      <c r="AKH37" s="1933"/>
      <c r="AKI37" s="22"/>
      <c r="AKJ37" s="31"/>
      <c r="AKK37" s="76"/>
      <c r="AKL37" s="78">
        <f t="shared" si="138"/>
        <v>0</v>
      </c>
      <c r="AKN37" s="1933"/>
      <c r="AKO37" s="1933"/>
      <c r="AKP37" s="777"/>
      <c r="AKQ37" s="31"/>
      <c r="AKR37" s="76"/>
      <c r="AKS37" s="78">
        <f t="shared" si="139"/>
        <v>0</v>
      </c>
      <c r="AKU37" s="1931"/>
      <c r="AKV37" s="1931"/>
      <c r="AKW37" s="104"/>
      <c r="AKX37" s="49"/>
      <c r="AKY37" s="139"/>
      <c r="AKZ37" s="78">
        <f t="shared" si="2"/>
        <v>0</v>
      </c>
      <c r="ALB37" s="1933"/>
      <c r="ALC37" s="1933"/>
      <c r="ALD37" s="22"/>
      <c r="ALE37" s="31"/>
      <c r="ALF37" s="76"/>
      <c r="ALG37" s="78">
        <f t="shared" si="140"/>
        <v>0</v>
      </c>
      <c r="ALI37" s="1933"/>
      <c r="ALJ37" s="1933"/>
      <c r="ALK37" s="22"/>
      <c r="ALL37" s="31"/>
      <c r="ALM37" s="76"/>
      <c r="ALN37" s="78">
        <f t="shared" si="141"/>
        <v>0</v>
      </c>
      <c r="ALP37" s="1933"/>
      <c r="ALQ37" s="1933"/>
      <c r="ALR37" s="22"/>
      <c r="ALS37" s="31"/>
      <c r="ALT37" s="76"/>
      <c r="ALU37" s="78">
        <f t="shared" si="142"/>
        <v>0</v>
      </c>
      <c r="ALW37" s="1933"/>
      <c r="ALX37" s="1933"/>
      <c r="ALY37" s="22"/>
      <c r="ALZ37" s="31"/>
      <c r="AMA37" s="76"/>
      <c r="AMB37" s="78">
        <f t="shared" si="143"/>
        <v>0</v>
      </c>
      <c r="AMD37" s="404"/>
      <c r="AME37" s="1933"/>
      <c r="AMF37" s="22"/>
      <c r="AMG37" s="404"/>
      <c r="AMH37" s="76"/>
      <c r="AMI37" s="78">
        <f t="shared" si="144"/>
        <v>0</v>
      </c>
      <c r="AMK37" s="1933"/>
      <c r="AML37" s="1933"/>
      <c r="AMM37" s="22"/>
      <c r="AMN37" s="31"/>
      <c r="AMO37" s="76"/>
      <c r="AMP37" s="78">
        <f t="shared" si="145"/>
        <v>0</v>
      </c>
      <c r="AMR37" s="31"/>
      <c r="AMS37" s="1933"/>
      <c r="AMT37" s="22"/>
      <c r="AMU37" s="31"/>
      <c r="AMV37" s="76"/>
      <c r="AMW37" s="78">
        <f t="shared" si="3"/>
        <v>0</v>
      </c>
      <c r="AMY37" s="404"/>
      <c r="AMZ37" s="1933"/>
      <c r="ANA37" s="22"/>
      <c r="ANB37" s="321"/>
      <c r="ANC37" s="76"/>
      <c r="AND37" s="78">
        <f t="shared" si="146"/>
        <v>0</v>
      </c>
      <c r="ANF37" s="321"/>
      <c r="ANG37" s="1933"/>
      <c r="ANH37" s="22"/>
      <c r="ANI37" s="404"/>
      <c r="ANJ37" s="76"/>
      <c r="ANK37" s="78">
        <f t="shared" si="147"/>
        <v>0</v>
      </c>
      <c r="ANM37" s="31"/>
      <c r="ANN37" s="1933"/>
      <c r="ANO37" s="22"/>
      <c r="ANP37" s="31"/>
      <c r="ANQ37" s="76"/>
      <c r="ANR37" s="78">
        <f t="shared" si="148"/>
        <v>0</v>
      </c>
      <c r="ANT37" s="1933"/>
      <c r="ANU37" s="1933"/>
      <c r="ANV37" s="22"/>
      <c r="ANW37" s="31"/>
      <c r="ANX37" s="76"/>
      <c r="ANY37" s="78">
        <f t="shared" si="149"/>
        <v>0</v>
      </c>
      <c r="AOA37" s="1933"/>
      <c r="AOB37" s="1933"/>
      <c r="AOC37" s="22"/>
      <c r="AOD37" s="31"/>
      <c r="AOE37" s="76"/>
      <c r="AOF37" s="78">
        <f t="shared" si="150"/>
        <v>0</v>
      </c>
      <c r="AOH37" s="321"/>
      <c r="AOI37" s="1933"/>
      <c r="AOJ37" s="22"/>
      <c r="AOK37" s="404"/>
      <c r="AOL37" s="76"/>
      <c r="AOM37" s="78">
        <f t="shared" si="151"/>
        <v>0</v>
      </c>
      <c r="AOO37" s="1933"/>
      <c r="AOP37" s="1933"/>
      <c r="AOQ37" s="22"/>
      <c r="AOR37" s="31"/>
      <c r="AOS37" s="76"/>
      <c r="AOT37" s="78">
        <f t="shared" si="199"/>
        <v>4592</v>
      </c>
      <c r="AOV37" s="404"/>
      <c r="AOW37" s="1933"/>
      <c r="AOX37" s="22"/>
      <c r="AOY37" s="31"/>
      <c r="AOZ37" s="76"/>
      <c r="APA37" s="78">
        <f t="shared" si="152"/>
        <v>0</v>
      </c>
      <c r="APC37" s="321"/>
      <c r="APD37" s="1933"/>
      <c r="APE37" s="22"/>
      <c r="APF37" s="31"/>
      <c r="APG37" s="76"/>
      <c r="APH37" s="78">
        <f t="shared" si="153"/>
        <v>0</v>
      </c>
      <c r="APJ37" s="321"/>
      <c r="APK37" s="1933"/>
      <c r="APL37" s="22"/>
      <c r="APM37" s="31"/>
      <c r="APN37" s="76"/>
      <c r="APO37" s="78">
        <f t="shared" si="154"/>
        <v>0</v>
      </c>
      <c r="APQ37" s="1933"/>
      <c r="APR37" s="1933"/>
      <c r="APS37" s="22"/>
      <c r="APT37" s="31"/>
      <c r="APU37" s="76"/>
      <c r="APV37" s="78">
        <f t="shared" si="155"/>
        <v>0</v>
      </c>
      <c r="APX37" s="404"/>
      <c r="APY37" s="1933"/>
      <c r="APZ37" s="22"/>
      <c r="AQA37" s="404"/>
      <c r="AQB37" s="76"/>
      <c r="AQC37" s="78">
        <f t="shared" si="205"/>
        <v>0</v>
      </c>
      <c r="AQE37" s="1933"/>
      <c r="AQF37" s="1933"/>
      <c r="AQG37" s="22"/>
      <c r="AQH37" s="31"/>
      <c r="AQI37" s="76"/>
      <c r="AQJ37" s="131">
        <f t="shared" si="5"/>
        <v>7383.5</v>
      </c>
      <c r="AQL37" s="1933"/>
      <c r="AQM37" s="1933"/>
      <c r="AQN37" s="22"/>
      <c r="AQO37" s="31"/>
      <c r="AQP37" s="76"/>
      <c r="AQQ37" s="131">
        <f t="shared" si="6"/>
        <v>0</v>
      </c>
      <c r="AQS37" s="1933"/>
      <c r="AQT37" s="1933"/>
      <c r="AQU37" s="22"/>
      <c r="AQV37" s="31"/>
      <c r="AQW37" s="76"/>
      <c r="AQX37" s="131">
        <f t="shared" si="156"/>
        <v>4518.5</v>
      </c>
      <c r="AQZ37" s="321"/>
      <c r="ARA37" s="1933"/>
      <c r="ARB37" s="777"/>
      <c r="ARC37" s="321"/>
      <c r="ARD37" s="76"/>
      <c r="ARE37" s="78">
        <f t="shared" si="157"/>
        <v>0</v>
      </c>
      <c r="ARG37" s="1933"/>
      <c r="ARH37" s="1933"/>
      <c r="ARI37" s="22"/>
      <c r="ARJ37" s="31"/>
      <c r="ARK37" s="76"/>
      <c r="ARL37" s="78">
        <f t="shared" si="158"/>
        <v>0</v>
      </c>
      <c r="ARN37" s="404"/>
      <c r="ARO37" s="1933"/>
      <c r="ARP37" s="22"/>
      <c r="ARQ37" s="404"/>
      <c r="ARR37" s="76"/>
      <c r="ARS37" s="78">
        <f t="shared" si="159"/>
        <v>0</v>
      </c>
      <c r="ARU37" s="404"/>
      <c r="ARV37" s="1933"/>
      <c r="ARW37" s="22"/>
      <c r="ARX37" s="321"/>
      <c r="ARY37" s="76"/>
      <c r="ARZ37" s="78">
        <f t="shared" si="7"/>
        <v>0</v>
      </c>
      <c r="ASB37" s="404"/>
      <c r="ASC37" s="1933"/>
      <c r="ASD37" s="22"/>
      <c r="ASE37" s="31"/>
      <c r="ASF37" s="76"/>
      <c r="ASG37" s="78">
        <f t="shared" si="160"/>
        <v>0</v>
      </c>
      <c r="ASI37" s="404"/>
      <c r="ASJ37" s="1933"/>
      <c r="ASK37" s="22"/>
      <c r="ASL37" s="31"/>
      <c r="ASM37" s="76"/>
      <c r="ASN37" s="131">
        <f t="shared" si="161"/>
        <v>0</v>
      </c>
      <c r="ASP37" s="1933"/>
      <c r="ASQ37" s="1933"/>
      <c r="ASR37" s="22"/>
      <c r="ASS37" s="31"/>
      <c r="AST37" s="76"/>
      <c r="ASU37" s="131">
        <f t="shared" si="162"/>
        <v>0</v>
      </c>
      <c r="ASW37" s="1933"/>
      <c r="ASX37" s="1933"/>
      <c r="ASY37" s="22"/>
      <c r="ASZ37" s="31"/>
      <c r="ATA37" s="76"/>
      <c r="ATB37" s="131">
        <f t="shared" si="163"/>
        <v>0</v>
      </c>
      <c r="ATD37" s="1933"/>
      <c r="ATE37" s="1933"/>
      <c r="ATF37" s="22"/>
      <c r="ATG37" s="31"/>
      <c r="ATH37" s="76"/>
      <c r="ATI37" s="78">
        <f t="shared" si="164"/>
        <v>0</v>
      </c>
      <c r="ATK37" s="321"/>
      <c r="ATL37" s="1933"/>
      <c r="ATM37" s="22"/>
      <c r="ATN37" s="31"/>
      <c r="ATO37" s="76"/>
      <c r="ATP37" s="78">
        <f t="shared" si="165"/>
        <v>0</v>
      </c>
      <c r="ATR37" s="321"/>
      <c r="ATS37" s="1933"/>
      <c r="ATT37" s="22"/>
      <c r="ATU37" s="31"/>
      <c r="ATV37" s="76"/>
      <c r="ATW37" s="78">
        <f t="shared" si="166"/>
        <v>0</v>
      </c>
      <c r="ATY37" s="321"/>
      <c r="ATZ37" s="1933"/>
      <c r="AUA37" s="22"/>
      <c r="AUB37" s="31"/>
      <c r="AUC37" s="76"/>
      <c r="AUD37" s="78">
        <f t="shared" si="167"/>
        <v>0</v>
      </c>
      <c r="AUF37" s="786"/>
      <c r="AUG37" s="1332"/>
      <c r="AUH37" s="76"/>
      <c r="AUI37" s="368"/>
      <c r="AUJ37" s="67"/>
      <c r="AUK37" s="131">
        <f>AUK36+AUH37-AUJ37</f>
        <v>0</v>
      </c>
      <c r="AUM37" s="31"/>
      <c r="AUN37" s="1332"/>
      <c r="AUO37" s="76"/>
      <c r="AUP37" s="61"/>
      <c r="AUQ37" s="67"/>
      <c r="AUR37" s="131">
        <f t="shared" si="169"/>
        <v>0</v>
      </c>
      <c r="AUT37" s="859"/>
      <c r="AUU37" s="1933"/>
      <c r="AUV37" s="22"/>
      <c r="AUW37" s="31"/>
      <c r="AUX37" s="76"/>
      <c r="AUY37" s="78">
        <f t="shared" si="170"/>
        <v>0</v>
      </c>
      <c r="AVA37" s="859"/>
      <c r="AVB37" s="1933"/>
      <c r="AVC37" s="22"/>
      <c r="AVD37" s="31"/>
      <c r="AVE37" s="76"/>
      <c r="AVF37" s="78">
        <f t="shared" si="171"/>
        <v>0</v>
      </c>
      <c r="AVH37" s="542"/>
      <c r="AVI37" s="1933"/>
      <c r="AVJ37" s="22"/>
      <c r="AVK37" s="31"/>
      <c r="AVL37" s="76"/>
      <c r="AVM37" s="78">
        <f t="shared" si="172"/>
        <v>2512.5</v>
      </c>
      <c r="AVO37" s="321"/>
      <c r="AVP37" s="1934"/>
      <c r="AVQ37" s="699"/>
      <c r="AVR37" s="49"/>
      <c r="AVS37" s="349"/>
      <c r="AVT37" s="131">
        <f t="shared" si="173"/>
        <v>0</v>
      </c>
      <c r="AVV37" s="404"/>
      <c r="AVW37" s="1933"/>
      <c r="AVX37" s="22"/>
      <c r="AVY37" s="31"/>
      <c r="AVZ37" s="76"/>
      <c r="AWA37" s="78">
        <f t="shared" si="191"/>
        <v>0</v>
      </c>
      <c r="AWC37" s="1933"/>
      <c r="AWD37" s="1933"/>
      <c r="AWE37" s="22"/>
      <c r="AWF37" s="31"/>
      <c r="AWG37" s="76"/>
      <c r="AWH37" s="78">
        <f t="shared" si="192"/>
        <v>0</v>
      </c>
      <c r="AWJ37" s="1933"/>
      <c r="AWK37" s="1933"/>
      <c r="AWL37" s="22"/>
      <c r="AWM37" s="31"/>
      <c r="AWN37" s="76"/>
      <c r="AWO37" s="78">
        <f t="shared" si="193"/>
        <v>0</v>
      </c>
      <c r="AWQ37" s="320"/>
      <c r="AWR37" s="1931"/>
      <c r="AWS37" s="104"/>
      <c r="AWT37" s="49"/>
      <c r="AWU37" s="139"/>
      <c r="AWV37" s="131">
        <f t="shared" si="194"/>
        <v>0</v>
      </c>
      <c r="AWW37" s="243"/>
      <c r="AWX37" s="424"/>
      <c r="AWY37" s="1933"/>
      <c r="AWZ37" s="22"/>
      <c r="AXA37" s="31"/>
      <c r="AXB37" s="76"/>
      <c r="AXC37" s="78">
        <f t="shared" si="174"/>
        <v>30000</v>
      </c>
      <c r="AXE37" s="1933"/>
      <c r="AXF37" s="1933"/>
      <c r="AXG37" s="22"/>
      <c r="AXH37" s="31"/>
      <c r="AXI37" s="76"/>
      <c r="AXJ37" s="78">
        <f t="shared" si="175"/>
        <v>0</v>
      </c>
      <c r="AXL37" s="1933"/>
      <c r="AXM37" s="1933"/>
      <c r="AXN37" s="22"/>
      <c r="AXO37" s="31"/>
      <c r="AXP37" s="76"/>
      <c r="AXQ37" s="78">
        <f t="shared" si="176"/>
        <v>0</v>
      </c>
      <c r="AXS37" s="1933"/>
      <c r="AXT37" s="1933"/>
      <c r="AXU37" s="22"/>
      <c r="AXV37" s="31"/>
      <c r="AXW37" s="76"/>
      <c r="AXX37" s="78">
        <f t="shared" si="177"/>
        <v>0</v>
      </c>
      <c r="AXZ37" s="1933"/>
      <c r="AYA37" s="1933"/>
      <c r="AYB37" s="22"/>
      <c r="AYC37" s="31"/>
      <c r="AYD37" s="76"/>
      <c r="AYE37" s="78">
        <f t="shared" si="178"/>
        <v>0</v>
      </c>
      <c r="AYG37" s="404"/>
      <c r="AYH37" s="1933"/>
      <c r="AYI37" s="22"/>
      <c r="AYJ37" s="31"/>
      <c r="AYK37" s="76"/>
      <c r="AYL37" s="78">
        <f t="shared" si="179"/>
        <v>0</v>
      </c>
      <c r="AYN37" s="404"/>
      <c r="AYO37" s="1933"/>
      <c r="AYP37" s="22"/>
      <c r="AYQ37" s="31"/>
      <c r="AYR37" s="76"/>
      <c r="AYS37" s="78">
        <f t="shared" si="180"/>
        <v>0</v>
      </c>
      <c r="AYU37" s="404"/>
      <c r="AYV37" s="1933"/>
      <c r="AYW37" s="22"/>
      <c r="AYX37" s="404"/>
      <c r="AYY37" s="76"/>
      <c r="AYZ37" s="78">
        <f t="shared" si="181"/>
        <v>0</v>
      </c>
      <c r="AZB37" s="1933"/>
      <c r="AZC37" s="1933"/>
      <c r="AZD37" s="22"/>
      <c r="AZE37" s="31"/>
      <c r="AZF37" s="76"/>
      <c r="AZG37" s="78">
        <f t="shared" si="182"/>
        <v>0</v>
      </c>
      <c r="AZI37" s="424"/>
      <c r="AZJ37" s="1931"/>
      <c r="AZK37" s="104"/>
      <c r="AZL37" s="424"/>
      <c r="AZM37" s="139"/>
      <c r="AZN37" s="78">
        <f t="shared" si="183"/>
        <v>0</v>
      </c>
      <c r="AZP37" s="424"/>
      <c r="AZQ37" s="1931"/>
      <c r="AZR37" s="104"/>
      <c r="AZS37" s="424"/>
      <c r="AZT37" s="139"/>
      <c r="AZU37" s="131">
        <f t="shared" si="184"/>
        <v>0</v>
      </c>
      <c r="AZV37" s="243"/>
      <c r="AZW37" s="1933"/>
      <c r="AZX37" s="1933"/>
      <c r="AZY37" s="22"/>
      <c r="AZZ37" s="31"/>
      <c r="BAA37" s="76"/>
      <c r="BAB37" s="78">
        <f t="shared" si="185"/>
        <v>0</v>
      </c>
      <c r="BAD37" s="1933"/>
      <c r="BAE37" s="1933"/>
      <c r="BAF37" s="22"/>
      <c r="BAG37" s="31"/>
      <c r="BAH37" s="76"/>
      <c r="BAI37" s="78">
        <f t="shared" si="186"/>
        <v>0</v>
      </c>
      <c r="BAK37" s="1933"/>
      <c r="BAL37" s="1933"/>
      <c r="BAM37" s="22"/>
      <c r="BAN37" s="31"/>
      <c r="BAO37" s="76"/>
      <c r="BAP37" s="78">
        <f t="shared" si="187"/>
        <v>0</v>
      </c>
      <c r="BAR37" s="1933"/>
      <c r="BAS37" s="1933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3"/>
      <c r="C38" s="1912">
        <v>10000</v>
      </c>
      <c r="D38" s="31"/>
      <c r="E38" s="76"/>
      <c r="F38" s="131">
        <f t="shared" ref="F38:F44" si="206">F37+C38-E38</f>
        <v>3100100</v>
      </c>
      <c r="H38" s="31"/>
      <c r="I38" s="1933"/>
      <c r="J38" s="349"/>
      <c r="K38" s="31"/>
      <c r="L38" s="76"/>
      <c r="M38" s="131">
        <f t="shared" ref="M38:M44" si="207">M37+J38-L38</f>
        <v>20000</v>
      </c>
      <c r="O38" s="404"/>
      <c r="P38" s="1933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3"/>
      <c r="X38" s="22"/>
      <c r="Y38" s="31"/>
      <c r="Z38" s="76"/>
      <c r="AA38" s="78">
        <f t="shared" si="10"/>
        <v>1000</v>
      </c>
      <c r="AC38" s="1933"/>
      <c r="AD38" s="1933"/>
      <c r="AE38" s="22"/>
      <c r="AF38" s="31"/>
      <c r="AG38" s="76"/>
      <c r="AH38" s="78">
        <f t="shared" si="11"/>
        <v>-100000</v>
      </c>
      <c r="AJ38" s="404"/>
      <c r="AK38" s="1933"/>
      <c r="AL38" s="22"/>
      <c r="AM38" s="31"/>
      <c r="AN38" s="76"/>
      <c r="AO38" s="78">
        <f t="shared" si="12"/>
        <v>90000</v>
      </c>
      <c r="AQ38" s="1933"/>
      <c r="AR38" s="1933"/>
      <c r="AS38" s="22"/>
      <c r="AT38" s="31"/>
      <c r="AU38" s="76"/>
      <c r="AV38" s="78">
        <f t="shared" si="13"/>
        <v>0</v>
      </c>
      <c r="AX38" s="1933"/>
      <c r="AY38" s="1933"/>
      <c r="AZ38" s="22"/>
      <c r="BA38" s="31"/>
      <c r="BB38" s="76"/>
      <c r="BC38" s="78">
        <f t="shared" si="14"/>
        <v>0</v>
      </c>
      <c r="BE38" s="1933"/>
      <c r="BF38" s="1933"/>
      <c r="BG38" s="22"/>
      <c r="BH38" s="31"/>
      <c r="BI38" s="76"/>
      <c r="BJ38" s="78">
        <f t="shared" si="15"/>
        <v>0</v>
      </c>
      <c r="BL38" s="1933"/>
      <c r="BM38" s="1933"/>
      <c r="BN38" s="22"/>
      <c r="BO38" s="31"/>
      <c r="BP38" s="76"/>
      <c r="BQ38" s="78">
        <f t="shared" si="16"/>
        <v>0</v>
      </c>
      <c r="BS38" s="1933"/>
      <c r="BT38" s="1933"/>
      <c r="BU38" s="22"/>
      <c r="BV38" s="31"/>
      <c r="BW38" s="76"/>
      <c r="BX38" s="78">
        <f t="shared" si="17"/>
        <v>0</v>
      </c>
      <c r="BZ38" s="1933"/>
      <c r="CA38" s="1933"/>
      <c r="CB38" s="1933"/>
      <c r="CC38" s="22"/>
      <c r="CD38" s="31"/>
      <c r="CE38" s="76"/>
      <c r="CF38" s="78">
        <f t="shared" si="18"/>
        <v>0</v>
      </c>
      <c r="CH38" s="404">
        <v>40981</v>
      </c>
      <c r="CI38" s="1933" t="s">
        <v>689</v>
      </c>
      <c r="CJ38" s="799">
        <v>313320</v>
      </c>
      <c r="CK38" s="526">
        <v>40991</v>
      </c>
      <c r="CL38" s="1361">
        <v>179480</v>
      </c>
      <c r="CM38" s="131">
        <f t="shared" si="19"/>
        <v>462233</v>
      </c>
      <c r="CO38" s="49"/>
      <c r="CP38" s="1931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3"/>
      <c r="DE38" s="22"/>
      <c r="DF38" s="31"/>
      <c r="DG38" s="76"/>
      <c r="DH38" s="78">
        <f t="shared" si="21"/>
        <v>0</v>
      </c>
      <c r="DJ38" s="1933"/>
      <c r="DK38" s="1933"/>
      <c r="DL38" s="1933"/>
      <c r="DM38" s="22"/>
      <c r="DN38" s="31"/>
      <c r="DO38" s="76"/>
      <c r="DP38" s="78">
        <f t="shared" si="22"/>
        <v>0</v>
      </c>
      <c r="DR38" s="404"/>
      <c r="DS38" s="1933"/>
      <c r="DT38" s="22"/>
      <c r="DU38" s="321"/>
      <c r="DV38" s="76"/>
      <c r="DW38" s="78">
        <f t="shared" si="23"/>
        <v>0</v>
      </c>
      <c r="DY38" s="1933"/>
      <c r="DZ38" s="1933"/>
      <c r="EA38" s="22"/>
      <c r="EB38" s="31"/>
      <c r="EC38" s="76"/>
      <c r="ED38" s="78">
        <f t="shared" si="24"/>
        <v>0</v>
      </c>
      <c r="EF38" s="404"/>
      <c r="EG38" s="1933"/>
      <c r="EH38" s="22"/>
      <c r="EI38" s="31"/>
      <c r="EJ38" s="76"/>
      <c r="EK38" s="78">
        <f t="shared" si="25"/>
        <v>10936</v>
      </c>
      <c r="EM38" s="1933"/>
      <c r="EN38" s="1933"/>
      <c r="EO38" s="22"/>
      <c r="EP38" s="31"/>
      <c r="EQ38" s="76"/>
      <c r="ER38" s="78">
        <f t="shared" si="26"/>
        <v>0</v>
      </c>
      <c r="ET38" s="321"/>
      <c r="EU38" s="1933"/>
      <c r="EV38" s="22"/>
      <c r="EW38" s="31"/>
      <c r="EX38" s="76"/>
      <c r="EY38" s="78">
        <f t="shared" si="27"/>
        <v>0</v>
      </c>
      <c r="FA38" s="321"/>
      <c r="FB38" s="1933"/>
      <c r="FC38" s="22"/>
      <c r="FD38" s="31"/>
      <c r="FE38" s="76"/>
      <c r="FF38" s="78">
        <f t="shared" si="28"/>
        <v>0</v>
      </c>
      <c r="FH38" s="31"/>
      <c r="FI38" s="1933"/>
      <c r="FJ38" s="22"/>
      <c r="FK38" s="31"/>
      <c r="FL38" s="76"/>
      <c r="FM38" s="78">
        <f t="shared" si="29"/>
        <v>0</v>
      </c>
      <c r="FO38" s="31"/>
      <c r="FP38" s="1933"/>
      <c r="FQ38" s="22"/>
      <c r="FR38" s="31"/>
      <c r="FS38" s="76"/>
      <c r="FT38" s="78">
        <f t="shared" si="30"/>
        <v>0</v>
      </c>
      <c r="FV38" s="404">
        <v>39732</v>
      </c>
      <c r="FW38" s="1933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3"/>
      <c r="GE38" s="22"/>
      <c r="GF38" s="31"/>
      <c r="GG38" s="76"/>
      <c r="GH38" s="78">
        <f t="shared" si="32"/>
        <v>0</v>
      </c>
      <c r="GJ38" s="1933"/>
      <c r="GK38" s="1933"/>
      <c r="GL38" s="22"/>
      <c r="GM38" s="31"/>
      <c r="GN38" s="76"/>
      <c r="GO38" s="78">
        <f t="shared" si="33"/>
        <v>0</v>
      </c>
      <c r="GQ38" s="1933"/>
      <c r="GR38" s="1933"/>
      <c r="GS38" s="22"/>
      <c r="GT38" s="31"/>
      <c r="GU38" s="76"/>
      <c r="GV38" s="78">
        <f t="shared" si="34"/>
        <v>0</v>
      </c>
      <c r="GX38" s="31"/>
      <c r="GY38" s="1933"/>
      <c r="GZ38" s="22"/>
      <c r="HA38" s="31"/>
      <c r="HB38" s="76"/>
      <c r="HC38" s="78">
        <f t="shared" si="35"/>
        <v>0</v>
      </c>
      <c r="HE38" s="1933"/>
      <c r="HF38" s="1933"/>
      <c r="HG38" s="22"/>
      <c r="HH38" s="31"/>
      <c r="HI38" s="76"/>
      <c r="HJ38" s="78">
        <f t="shared" si="36"/>
        <v>0</v>
      </c>
      <c r="HL38" s="31"/>
      <c r="HM38" s="1933"/>
      <c r="HN38" s="22"/>
      <c r="HO38" s="31"/>
      <c r="HP38" s="76"/>
      <c r="HQ38" s="78">
        <f t="shared" si="37"/>
        <v>0</v>
      </c>
      <c r="HS38" s="31"/>
      <c r="HT38" s="1933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3"/>
      <c r="II38" s="22"/>
      <c r="IJ38" s="31"/>
      <c r="IK38" s="76"/>
      <c r="IL38" s="78">
        <f t="shared" si="40"/>
        <v>0</v>
      </c>
      <c r="IN38" s="1933"/>
      <c r="IO38" s="1933"/>
      <c r="IP38" s="22"/>
      <c r="IQ38" s="31"/>
      <c r="IR38" s="76"/>
      <c r="IS38" s="78">
        <f t="shared" si="41"/>
        <v>0</v>
      </c>
      <c r="IU38" s="1933"/>
      <c r="IV38" s="776"/>
      <c r="IW38" s="22"/>
      <c r="IX38" s="31"/>
      <c r="IY38" s="76"/>
      <c r="IZ38" s="78">
        <f t="shared" si="42"/>
        <v>0</v>
      </c>
      <c r="JB38" s="31"/>
      <c r="JC38" s="1933"/>
      <c r="JD38" s="22"/>
      <c r="JE38" s="31"/>
      <c r="JF38" s="76"/>
      <c r="JG38" s="78">
        <f t="shared" si="43"/>
        <v>0</v>
      </c>
      <c r="JI38" s="1933"/>
      <c r="JJ38" s="1933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3"/>
      <c r="KT38" s="22"/>
      <c r="KU38" s="31"/>
      <c r="KV38" s="76"/>
      <c r="KW38" s="131">
        <f t="shared" si="48"/>
        <v>0</v>
      </c>
      <c r="KY38" s="1933"/>
      <c r="KZ38" s="856"/>
      <c r="LA38" s="22"/>
      <c r="LB38" s="786"/>
      <c r="LC38" s="76"/>
      <c r="LD38" s="131">
        <f t="shared" si="49"/>
        <v>0</v>
      </c>
      <c r="LF38" s="1933"/>
      <c r="LG38" s="856"/>
      <c r="LH38" s="22"/>
      <c r="LI38" s="31"/>
      <c r="LJ38" s="76"/>
      <c r="LK38" s="131">
        <f t="shared" si="50"/>
        <v>0</v>
      </c>
      <c r="LM38" s="404"/>
      <c r="LN38" s="1933"/>
      <c r="LO38" s="22"/>
      <c r="LP38" s="31"/>
      <c r="LQ38" s="76"/>
      <c r="LR38" s="78">
        <f t="shared" si="0"/>
        <v>0</v>
      </c>
      <c r="LT38" s="404"/>
      <c r="LU38" s="1933"/>
      <c r="LV38" s="22"/>
      <c r="LW38" s="31"/>
      <c r="LX38" s="76"/>
      <c r="LY38" s="78">
        <f t="shared" si="51"/>
        <v>0</v>
      </c>
      <c r="MA38" s="404"/>
      <c r="MB38" s="1933"/>
      <c r="MC38" s="22"/>
      <c r="MD38" s="31"/>
      <c r="ME38" s="76"/>
      <c r="MF38" s="78">
        <f t="shared" si="52"/>
        <v>0</v>
      </c>
      <c r="MH38" s="404"/>
      <c r="MI38" s="1933"/>
      <c r="MJ38" s="22"/>
      <c r="MK38" s="31"/>
      <c r="ML38" s="76"/>
      <c r="MM38" s="78">
        <f t="shared" si="53"/>
        <v>0</v>
      </c>
      <c r="MO38" s="1933"/>
      <c r="MP38" s="1933"/>
      <c r="MQ38" s="22"/>
      <c r="MR38" s="31"/>
      <c r="MS38" s="76"/>
      <c r="MT38" s="78">
        <f t="shared" si="54"/>
        <v>0</v>
      </c>
      <c r="MV38" s="31"/>
      <c r="MW38" s="1933"/>
      <c r="MX38" s="104"/>
      <c r="MY38" s="1363"/>
      <c r="MZ38" s="76"/>
      <c r="NA38" s="131">
        <f t="shared" si="198"/>
        <v>20586.5</v>
      </c>
      <c r="NC38" s="31"/>
      <c r="ND38" s="1933"/>
      <c r="NE38" s="104"/>
      <c r="NF38" s="1363"/>
      <c r="NG38" s="76"/>
      <c r="NH38" s="131">
        <f t="shared" si="55"/>
        <v>0</v>
      </c>
      <c r="NJ38" s="31"/>
      <c r="NK38" s="1934"/>
      <c r="NL38" s="76"/>
      <c r="NM38" s="31"/>
      <c r="NN38" s="76"/>
      <c r="NO38" s="131">
        <f t="shared" si="204"/>
        <v>0</v>
      </c>
      <c r="NQ38" s="404"/>
      <c r="NR38" s="1934"/>
      <c r="NS38" s="76"/>
      <c r="NT38" s="404"/>
      <c r="NU38" s="76"/>
      <c r="NV38" s="131">
        <f t="shared" si="57"/>
        <v>0</v>
      </c>
      <c r="NX38" s="1933"/>
      <c r="NY38" s="1933"/>
      <c r="NZ38" s="22"/>
      <c r="OA38" s="31"/>
      <c r="OB38" s="76"/>
      <c r="OC38" s="78">
        <f t="shared" si="58"/>
        <v>0</v>
      </c>
      <c r="OE38" s="1933"/>
      <c r="OF38" s="1933"/>
      <c r="OG38" s="22"/>
      <c r="OH38" s="31"/>
      <c r="OI38" s="76"/>
      <c r="OJ38" s="78">
        <f t="shared" si="59"/>
        <v>0</v>
      </c>
      <c r="OL38" s="1933"/>
      <c r="OM38" s="1933"/>
      <c r="ON38" s="22"/>
      <c r="OO38" s="31"/>
      <c r="OP38" s="76"/>
      <c r="OQ38" s="78">
        <f t="shared" si="60"/>
        <v>0</v>
      </c>
      <c r="OS38" s="1933"/>
      <c r="OT38" s="1933"/>
      <c r="OU38" s="22"/>
      <c r="OV38" s="31"/>
      <c r="OW38" s="76"/>
      <c r="OX38" s="78">
        <f t="shared" si="61"/>
        <v>0</v>
      </c>
      <c r="OZ38" s="1933"/>
      <c r="PA38" s="1933"/>
      <c r="PB38" s="22"/>
      <c r="PC38" s="31"/>
      <c r="PD38" s="76"/>
      <c r="PE38" s="78">
        <f t="shared" si="62"/>
        <v>0</v>
      </c>
      <c r="PG38" s="1933"/>
      <c r="PH38" s="1933"/>
      <c r="PI38" s="22"/>
      <c r="PJ38" s="31"/>
      <c r="PK38" s="76"/>
      <c r="PL38" s="78">
        <f t="shared" si="63"/>
        <v>0</v>
      </c>
      <c r="PN38" s="1933"/>
      <c r="PO38" s="1933"/>
      <c r="PP38" s="22"/>
      <c r="PQ38" s="31"/>
      <c r="PR38" s="76"/>
      <c r="PS38" s="78">
        <f t="shared" si="64"/>
        <v>0</v>
      </c>
      <c r="PU38" s="1933"/>
      <c r="PV38" s="1933"/>
      <c r="PW38" s="22"/>
      <c r="PX38" s="31"/>
      <c r="PY38" s="76"/>
      <c r="PZ38" s="78">
        <f t="shared" si="65"/>
        <v>32916</v>
      </c>
      <c r="QB38" s="1933"/>
      <c r="QC38" s="1933"/>
      <c r="QD38" s="22"/>
      <c r="QE38" s="31"/>
      <c r="QF38" s="76"/>
      <c r="QG38" s="78">
        <f t="shared" si="66"/>
        <v>0</v>
      </c>
      <c r="QI38" s="404"/>
      <c r="QJ38" s="1933"/>
      <c r="QK38" s="22"/>
      <c r="QL38" s="31"/>
      <c r="QM38" s="76"/>
      <c r="QN38" s="78">
        <f t="shared" si="67"/>
        <v>0</v>
      </c>
      <c r="QP38" s="321"/>
      <c r="QQ38" s="1933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2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32"/>
      <c r="RT38" s="139"/>
      <c r="RU38" s="49"/>
      <c r="RV38" s="139"/>
      <c r="RW38" s="78">
        <f t="shared" si="72"/>
        <v>11123</v>
      </c>
      <c r="RY38" s="1933"/>
      <c r="RZ38" s="1933"/>
      <c r="SA38" s="22"/>
      <c r="SB38" s="31"/>
      <c r="SC38" s="76"/>
      <c r="SD38" s="78">
        <f t="shared" si="195"/>
        <v>23250</v>
      </c>
      <c r="SF38" s="1933"/>
      <c r="SG38" s="1933"/>
      <c r="SH38" s="22"/>
      <c r="SI38" s="31"/>
      <c r="SJ38" s="76"/>
      <c r="SK38" s="78">
        <f t="shared" si="196"/>
        <v>0</v>
      </c>
      <c r="SM38" s="1933"/>
      <c r="SN38" s="1933"/>
      <c r="SO38" s="22"/>
      <c r="SP38" s="31"/>
      <c r="SQ38" s="76"/>
      <c r="SR38" s="78">
        <f t="shared" si="73"/>
        <v>0</v>
      </c>
      <c r="ST38" s="1933"/>
      <c r="SU38" s="1933"/>
      <c r="SV38" s="22"/>
      <c r="SW38" s="31"/>
      <c r="SX38" s="76"/>
      <c r="SY38" s="78">
        <f t="shared" si="74"/>
        <v>0</v>
      </c>
      <c r="TA38" s="404"/>
      <c r="TB38" s="1933"/>
      <c r="TC38" s="22"/>
      <c r="TD38" s="31"/>
      <c r="TE38" s="76"/>
      <c r="TF38" s="78">
        <f t="shared" si="75"/>
        <v>0</v>
      </c>
      <c r="TH38" s="1933"/>
      <c r="TI38" s="1933"/>
      <c r="TJ38" s="22"/>
      <c r="TK38" s="31"/>
      <c r="TL38" s="76"/>
      <c r="TM38" s="78">
        <f t="shared" si="201"/>
        <v>20668.5</v>
      </c>
      <c r="TO38" s="1933"/>
      <c r="TP38" s="1933"/>
      <c r="TQ38" s="22"/>
      <c r="TR38" s="31"/>
      <c r="TS38" s="76"/>
      <c r="TT38" s="78">
        <f t="shared" si="202"/>
        <v>0</v>
      </c>
      <c r="TV38" s="404"/>
      <c r="TW38" s="1933"/>
      <c r="TX38" s="22"/>
      <c r="TY38" s="31"/>
      <c r="TZ38" s="76"/>
      <c r="UA38" s="78">
        <f t="shared" si="203"/>
        <v>0</v>
      </c>
      <c r="UC38" s="404"/>
      <c r="UD38" s="1933"/>
      <c r="UE38" s="22"/>
      <c r="UF38" s="31"/>
      <c r="UG38" s="76"/>
      <c r="UH38" s="78">
        <f t="shared" si="79"/>
        <v>0</v>
      </c>
      <c r="UJ38" s="404"/>
      <c r="UK38" s="1933"/>
      <c r="UL38" s="22"/>
      <c r="UM38" s="31"/>
      <c r="UN38" s="76"/>
      <c r="UO38" s="78">
        <f t="shared" si="80"/>
        <v>0</v>
      </c>
      <c r="UQ38" s="404"/>
      <c r="UR38" s="1933"/>
      <c r="US38" s="22"/>
      <c r="UT38" s="31"/>
      <c r="UU38" s="76"/>
      <c r="UV38" s="78">
        <f t="shared" si="81"/>
        <v>0</v>
      </c>
      <c r="UX38" s="404"/>
      <c r="UY38" s="1933"/>
      <c r="UZ38" s="22"/>
      <c r="VA38" s="31"/>
      <c r="VB38" s="76"/>
      <c r="VC38" s="78">
        <f t="shared" si="82"/>
        <v>201</v>
      </c>
      <c r="VE38" s="1933"/>
      <c r="VF38" s="1933"/>
      <c r="VG38" s="22"/>
      <c r="VH38" s="31"/>
      <c r="VI38" s="76"/>
      <c r="VJ38" s="78">
        <f t="shared" si="83"/>
        <v>47775</v>
      </c>
      <c r="VL38" s="1933"/>
      <c r="VM38" s="1933"/>
      <c r="VN38" s="22"/>
      <c r="VO38" s="31"/>
      <c r="VP38" s="76"/>
      <c r="VQ38" s="78">
        <f t="shared" si="84"/>
        <v>0</v>
      </c>
      <c r="VS38" s="1933"/>
      <c r="VT38" s="1933"/>
      <c r="VU38" s="22"/>
      <c r="VV38" s="31"/>
      <c r="VW38" s="76"/>
      <c r="VX38" s="78">
        <f t="shared" si="85"/>
        <v>0</v>
      </c>
      <c r="VZ38" s="404"/>
      <c r="WA38" s="1933"/>
      <c r="WB38" s="22"/>
      <c r="WC38" s="31"/>
      <c r="WD38" s="76"/>
      <c r="WE38" s="78">
        <f t="shared" si="86"/>
        <v>274.5</v>
      </c>
      <c r="WG38" s="1933"/>
      <c r="WH38" s="1933"/>
      <c r="WI38" s="22"/>
      <c r="WJ38" s="31"/>
      <c r="WK38" s="76"/>
      <c r="WL38" s="78">
        <f t="shared" si="87"/>
        <v>0</v>
      </c>
      <c r="WN38" s="1933"/>
      <c r="WO38" s="1933"/>
      <c r="WP38" s="22"/>
      <c r="WQ38" s="31"/>
      <c r="WR38" s="76"/>
      <c r="WS38" s="78">
        <f t="shared" si="88"/>
        <v>0</v>
      </c>
      <c r="WU38" s="1933"/>
      <c r="WV38" s="1933"/>
      <c r="WW38" s="22"/>
      <c r="WX38" s="31"/>
      <c r="WY38" s="76"/>
      <c r="WZ38" s="78">
        <f t="shared" si="89"/>
        <v>0</v>
      </c>
      <c r="XB38" s="1931"/>
      <c r="XC38" s="1931"/>
      <c r="XD38" s="104"/>
      <c r="XE38" s="49"/>
      <c r="XF38" s="139"/>
      <c r="XG38" s="131">
        <f t="shared" si="90"/>
        <v>0</v>
      </c>
      <c r="XH38" s="243"/>
      <c r="XI38" s="1933"/>
      <c r="XJ38" s="1933"/>
      <c r="XK38" s="22"/>
      <c r="XL38" s="31"/>
      <c r="XM38" s="76"/>
      <c r="XN38" s="78">
        <f t="shared" si="91"/>
        <v>0</v>
      </c>
      <c r="XP38" s="404"/>
      <c r="XQ38" s="1933"/>
      <c r="XR38" s="22"/>
      <c r="XS38" s="31"/>
      <c r="XT38" s="76"/>
      <c r="XU38" s="78">
        <f t="shared" si="92"/>
        <v>0</v>
      </c>
      <c r="XW38" s="1933"/>
      <c r="XX38" s="1933"/>
      <c r="XY38" s="22"/>
      <c r="XZ38" s="31"/>
      <c r="YA38" s="76"/>
      <c r="YB38" s="78">
        <f t="shared" si="93"/>
        <v>0</v>
      </c>
      <c r="YD38" s="1933"/>
      <c r="YE38" s="1933"/>
      <c r="YF38" s="22"/>
      <c r="YG38" s="31"/>
      <c r="YH38" s="76"/>
      <c r="YI38" s="78">
        <f t="shared" si="94"/>
        <v>0</v>
      </c>
      <c r="YK38" s="1933"/>
      <c r="YL38" s="1933"/>
      <c r="YM38" s="22"/>
      <c r="YN38" s="31"/>
      <c r="YO38" s="76"/>
      <c r="YP38" s="78">
        <f t="shared" si="95"/>
        <v>0</v>
      </c>
      <c r="YR38" s="1933"/>
      <c r="YS38" s="1933"/>
      <c r="YT38" s="22"/>
      <c r="YU38" s="31"/>
      <c r="YV38" s="76"/>
      <c r="YW38" s="78">
        <f t="shared" si="96"/>
        <v>0</v>
      </c>
      <c r="YY38" s="1933"/>
      <c r="YZ38" s="1933"/>
      <c r="ZA38" s="22"/>
      <c r="ZB38" s="31"/>
      <c r="ZC38" s="76"/>
      <c r="ZD38" s="78">
        <f t="shared" si="97"/>
        <v>0</v>
      </c>
      <c r="ZF38" s="1933"/>
      <c r="ZG38" s="1933"/>
      <c r="ZH38" s="22"/>
      <c r="ZI38" s="31"/>
      <c r="ZJ38" s="76"/>
      <c r="ZK38" s="78">
        <f t="shared" si="98"/>
        <v>0</v>
      </c>
      <c r="ZM38" s="1933"/>
      <c r="ZN38" s="1933"/>
      <c r="ZO38" s="22"/>
      <c r="ZP38" s="31"/>
      <c r="ZQ38" s="76"/>
      <c r="ZR38" s="78">
        <f t="shared" si="99"/>
        <v>0</v>
      </c>
      <c r="ZT38" s="1933"/>
      <c r="ZU38" s="1933"/>
      <c r="ZV38" s="22"/>
      <c r="ZW38" s="31"/>
      <c r="ZX38" s="76"/>
      <c r="ZY38" s="78">
        <f t="shared" si="100"/>
        <v>11212</v>
      </c>
      <c r="AAA38" s="1933"/>
      <c r="AAB38" s="1933"/>
      <c r="AAC38" s="22"/>
      <c r="AAD38" s="31"/>
      <c r="AAE38" s="76"/>
      <c r="AAF38" s="78">
        <f t="shared" si="101"/>
        <v>0</v>
      </c>
      <c r="AAH38" s="1933"/>
      <c r="AAI38" s="1933"/>
      <c r="AAJ38" s="22"/>
      <c r="AAK38" s="31"/>
      <c r="AAL38" s="76"/>
      <c r="AAM38" s="78">
        <f t="shared" si="102"/>
        <v>0</v>
      </c>
      <c r="AAO38" s="1933"/>
      <c r="AAP38" s="1933"/>
      <c r="AAQ38" s="22"/>
      <c r="AAR38" s="31"/>
      <c r="AAS38" s="76"/>
      <c r="AAT38" s="78">
        <f t="shared" si="103"/>
        <v>0</v>
      </c>
      <c r="AAV38" s="404"/>
      <c r="AAW38" s="1933"/>
      <c r="AAX38" s="22"/>
      <c r="AAY38" s="31"/>
      <c r="AAZ38" s="76"/>
      <c r="ABA38" s="78">
        <f t="shared" si="104"/>
        <v>0</v>
      </c>
      <c r="ABC38" s="404"/>
      <c r="ABD38" s="1933"/>
      <c r="ABE38" s="22"/>
      <c r="ABF38" s="321"/>
      <c r="ABG38" s="76"/>
      <c r="ABH38" s="78">
        <f t="shared" si="105"/>
        <v>0</v>
      </c>
      <c r="ABJ38" s="1933"/>
      <c r="ABK38" s="1933"/>
      <c r="ABL38" s="22"/>
      <c r="ABM38" s="31"/>
      <c r="ABN38" s="76"/>
      <c r="ABO38" s="78">
        <f t="shared" si="106"/>
        <v>0</v>
      </c>
      <c r="ABQ38" s="1933"/>
      <c r="ABR38" s="1933"/>
      <c r="ABS38" s="22"/>
      <c r="ABT38" s="31"/>
      <c r="ABU38" s="76"/>
      <c r="ABV38" s="78">
        <f t="shared" si="107"/>
        <v>0</v>
      </c>
      <c r="ABX38" s="1933"/>
      <c r="ABY38" s="1933"/>
      <c r="ABZ38" s="22"/>
      <c r="ACA38" s="31"/>
      <c r="ACB38" s="76"/>
      <c r="ACC38" s="78">
        <f t="shared" si="108"/>
        <v>0</v>
      </c>
      <c r="ACE38" s="321"/>
      <c r="ACF38" s="1933"/>
      <c r="ACG38" s="22"/>
      <c r="ACH38" s="404"/>
      <c r="ACI38" s="76"/>
      <c r="ACJ38" s="78">
        <f t="shared" si="109"/>
        <v>0</v>
      </c>
      <c r="ACL38" s="321"/>
      <c r="ACM38" s="1933"/>
      <c r="ACN38" s="22"/>
      <c r="ACO38" s="321"/>
      <c r="ACP38" s="76"/>
      <c r="ACQ38" s="78">
        <f t="shared" si="110"/>
        <v>0</v>
      </c>
      <c r="ACS38" s="1933"/>
      <c r="ACT38" s="1933"/>
      <c r="ACU38" s="22"/>
      <c r="ACV38" s="31"/>
      <c r="ACW38" s="76"/>
      <c r="ACX38" s="78">
        <f t="shared" si="1"/>
        <v>0</v>
      </c>
      <c r="ACZ38" s="404"/>
      <c r="ADA38" s="1933"/>
      <c r="ADB38" s="22"/>
      <c r="ADC38" s="404"/>
      <c r="ADD38" s="76"/>
      <c r="ADE38" s="78">
        <f t="shared" si="111"/>
        <v>0</v>
      </c>
      <c r="ADG38" s="404"/>
      <c r="ADH38" s="1933"/>
      <c r="ADI38" s="22"/>
      <c r="ADJ38" s="321"/>
      <c r="ADK38" s="76"/>
      <c r="ADL38" s="78">
        <f t="shared" si="112"/>
        <v>0</v>
      </c>
      <c r="ADN38" s="1933"/>
      <c r="ADO38" s="1933"/>
      <c r="ADP38" s="22"/>
      <c r="ADQ38" s="31"/>
      <c r="ADR38" s="76"/>
      <c r="ADS38" s="78">
        <f t="shared" si="113"/>
        <v>0</v>
      </c>
      <c r="ADU38" s="321"/>
      <c r="ADV38" s="1933"/>
      <c r="ADW38" s="22"/>
      <c r="ADX38" s="404"/>
      <c r="ADY38" s="76"/>
      <c r="ADZ38" s="78">
        <f t="shared" si="114"/>
        <v>0</v>
      </c>
      <c r="AEB38" s="404"/>
      <c r="AEC38" s="1933"/>
      <c r="AED38" s="22"/>
      <c r="AEE38" s="31"/>
      <c r="AEF38" s="754"/>
      <c r="AEG38" s="131">
        <f t="shared" si="115"/>
        <v>0</v>
      </c>
      <c r="AEI38" s="404"/>
      <c r="AEJ38" s="1933"/>
      <c r="AEK38" s="22"/>
      <c r="AEL38" s="31"/>
      <c r="AEM38" s="754"/>
      <c r="AEN38" s="131">
        <f t="shared" si="116"/>
        <v>3380</v>
      </c>
      <c r="AEP38" s="404"/>
      <c r="AEQ38" s="1933"/>
      <c r="AER38" s="22"/>
      <c r="AES38" s="404"/>
      <c r="AET38" s="754"/>
      <c r="AEU38" s="131">
        <f t="shared" si="117"/>
        <v>0</v>
      </c>
      <c r="AEW38" s="1933"/>
      <c r="AEX38" s="1933"/>
      <c r="AEY38" s="22"/>
      <c r="AEZ38" s="31"/>
      <c r="AFA38" s="76"/>
      <c r="AFB38" s="78">
        <f t="shared" si="118"/>
        <v>0</v>
      </c>
      <c r="AFD38" s="1933"/>
      <c r="AFE38" s="1933"/>
      <c r="AFF38" s="22"/>
      <c r="AFG38" s="31"/>
      <c r="AFH38" s="76"/>
      <c r="AFI38" s="78">
        <f t="shared" si="119"/>
        <v>6523</v>
      </c>
      <c r="AFK38" s="404"/>
      <c r="AFL38" s="1933"/>
      <c r="AFM38" s="22"/>
      <c r="AFN38" s="31"/>
      <c r="AFO38" s="76"/>
      <c r="AFP38" s="78">
        <f t="shared" si="120"/>
        <v>0</v>
      </c>
      <c r="AFR38" s="404"/>
      <c r="AFS38" s="1933"/>
      <c r="AFT38" s="22"/>
      <c r="AFU38" s="31"/>
      <c r="AFV38" s="76"/>
      <c r="AFW38" s="78">
        <f t="shared" si="121"/>
        <v>0</v>
      </c>
      <c r="AFY38" s="49"/>
      <c r="AFZ38" s="1931"/>
      <c r="AGA38" s="104"/>
      <c r="AGB38" s="49"/>
      <c r="AGC38" s="139"/>
      <c r="AGD38" s="78">
        <f t="shared" si="122"/>
        <v>0</v>
      </c>
      <c r="AGF38" s="1933"/>
      <c r="AGG38" s="1933"/>
      <c r="AGH38" s="22"/>
      <c r="AGI38" s="31"/>
      <c r="AGJ38" s="76"/>
      <c r="AGK38" s="78">
        <f t="shared" si="123"/>
        <v>0</v>
      </c>
      <c r="AGM38" s="1933"/>
      <c r="AGN38" s="1933"/>
      <c r="AGO38" s="22"/>
      <c r="AGP38" s="31"/>
      <c r="AGQ38" s="76"/>
      <c r="AGR38" s="78">
        <f t="shared" si="124"/>
        <v>0</v>
      </c>
      <c r="AGT38" s="1933"/>
      <c r="AGU38" s="1933"/>
      <c r="AGV38" s="22"/>
      <c r="AGW38" s="31"/>
      <c r="AGX38" s="76"/>
      <c r="AGY38" s="78">
        <f t="shared" si="125"/>
        <v>0</v>
      </c>
      <c r="AHA38" s="1933"/>
      <c r="AHB38" s="1933"/>
      <c r="AHC38" s="22"/>
      <c r="AHD38" s="31"/>
      <c r="AHE38" s="76"/>
      <c r="AHF38" s="78">
        <f t="shared" si="126"/>
        <v>0</v>
      </c>
      <c r="AHH38" s="1933"/>
      <c r="AHI38" s="1933"/>
      <c r="AHJ38" s="22"/>
      <c r="AHK38" s="31"/>
      <c r="AHL38" s="76"/>
      <c r="AHM38" s="78">
        <f t="shared" si="127"/>
        <v>37741</v>
      </c>
      <c r="AHO38" s="1933"/>
      <c r="AHP38" s="1933"/>
      <c r="AHQ38" s="22"/>
      <c r="AHR38" s="31"/>
      <c r="AHS38" s="76"/>
      <c r="AHT38" s="78">
        <f t="shared" si="128"/>
        <v>0</v>
      </c>
      <c r="AHV38" s="1933"/>
      <c r="AHW38" s="1933"/>
      <c r="AHX38" s="22"/>
      <c r="AHY38" s="31"/>
      <c r="AHZ38" s="76"/>
      <c r="AIA38" s="78">
        <f t="shared" si="129"/>
        <v>0</v>
      </c>
      <c r="AIC38" s="404"/>
      <c r="AID38" s="1933"/>
      <c r="AIE38" s="22"/>
      <c r="AIF38" s="31"/>
      <c r="AIG38" s="76"/>
      <c r="AIH38" s="78">
        <f t="shared" si="130"/>
        <v>0</v>
      </c>
      <c r="AIJ38" s="321"/>
      <c r="AIK38" s="1933"/>
      <c r="AIL38" s="22"/>
      <c r="AIM38" s="49"/>
      <c r="AIN38" s="76"/>
      <c r="AIO38" s="78">
        <f t="shared" si="131"/>
        <v>0</v>
      </c>
      <c r="AIQ38" s="404"/>
      <c r="AIR38" s="1933"/>
      <c r="AIS38" s="22"/>
      <c r="AIT38" s="31"/>
      <c r="AIU38" s="76"/>
      <c r="AIV38" s="78">
        <f t="shared" si="132"/>
        <v>0</v>
      </c>
      <c r="AIX38" s="1933"/>
      <c r="AIY38" s="1933"/>
      <c r="AIZ38" s="22"/>
      <c r="AJA38" s="31"/>
      <c r="AJB38" s="76"/>
      <c r="AJC38" s="78">
        <f t="shared" si="133"/>
        <v>0</v>
      </c>
      <c r="AJE38" s="49"/>
      <c r="AJF38" s="1931"/>
      <c r="AJG38" s="104"/>
      <c r="AJH38" s="49"/>
      <c r="AJI38" s="139"/>
      <c r="AJJ38" s="78">
        <f t="shared" si="134"/>
        <v>0</v>
      </c>
      <c r="AJL38" s="1933"/>
      <c r="AJM38" s="1933"/>
      <c r="AJN38" s="22"/>
      <c r="AJO38" s="31"/>
      <c r="AJP38" s="76"/>
      <c r="AJQ38" s="78">
        <f t="shared" si="135"/>
        <v>0</v>
      </c>
      <c r="AJS38" s="1931"/>
      <c r="AJT38" s="1931"/>
      <c r="AJU38" s="104"/>
      <c r="AJV38" s="49"/>
      <c r="AJW38" s="139"/>
      <c r="AJX38" s="131">
        <f t="shared" si="136"/>
        <v>0</v>
      </c>
      <c r="AJY38" s="243"/>
      <c r="AJZ38" s="1933"/>
      <c r="AKA38" s="1933"/>
      <c r="AKB38" s="22"/>
      <c r="AKC38" s="31"/>
      <c r="AKD38" s="76"/>
      <c r="AKE38" s="78">
        <f t="shared" si="137"/>
        <v>0</v>
      </c>
      <c r="AKG38" s="31"/>
      <c r="AKH38" s="1933"/>
      <c r="AKI38" s="22"/>
      <c r="AKJ38" s="31"/>
      <c r="AKK38" s="76"/>
      <c r="AKL38" s="78">
        <f t="shared" si="138"/>
        <v>0</v>
      </c>
      <c r="AKN38" s="1933"/>
      <c r="AKO38" s="1933"/>
      <c r="AKP38" s="777"/>
      <c r="AKQ38" s="31"/>
      <c r="AKR38" s="76"/>
      <c r="AKS38" s="78">
        <f t="shared" si="139"/>
        <v>0</v>
      </c>
      <c r="AKU38" s="1933"/>
      <c r="AKV38" s="1933"/>
      <c r="AKW38" s="22"/>
      <c r="AKX38" s="31"/>
      <c r="AKY38" s="76"/>
      <c r="AKZ38" s="78">
        <f t="shared" si="2"/>
        <v>0</v>
      </c>
      <c r="ALB38" s="1933"/>
      <c r="ALC38" s="1933"/>
      <c r="ALD38" s="22"/>
      <c r="ALE38" s="31"/>
      <c r="ALF38" s="76"/>
      <c r="ALG38" s="78">
        <f t="shared" si="140"/>
        <v>0</v>
      </c>
      <c r="ALI38" s="1933"/>
      <c r="ALJ38" s="1933"/>
      <c r="ALK38" s="22"/>
      <c r="ALL38" s="31"/>
      <c r="ALM38" s="76"/>
      <c r="ALN38" s="78">
        <f t="shared" si="141"/>
        <v>0</v>
      </c>
      <c r="ALP38" s="1933"/>
      <c r="ALQ38" s="1933"/>
      <c r="ALR38" s="22"/>
      <c r="ALS38" s="31"/>
      <c r="ALT38" s="76"/>
      <c r="ALU38" s="78">
        <f t="shared" si="142"/>
        <v>0</v>
      </c>
      <c r="ALW38" s="1933"/>
      <c r="ALX38" s="1933"/>
      <c r="ALY38" s="22"/>
      <c r="ALZ38" s="31"/>
      <c r="AMA38" s="76"/>
      <c r="AMB38" s="78">
        <f t="shared" si="143"/>
        <v>0</v>
      </c>
      <c r="AMD38" s="404"/>
      <c r="AME38" s="1933"/>
      <c r="AMF38" s="22"/>
      <c r="AMG38" s="404"/>
      <c r="AMH38" s="76"/>
      <c r="AMI38" s="78">
        <f t="shared" si="144"/>
        <v>0</v>
      </c>
      <c r="AMK38" s="1933"/>
      <c r="AML38" s="1933"/>
      <c r="AMM38" s="22"/>
      <c r="AMN38" s="31"/>
      <c r="AMO38" s="76"/>
      <c r="AMP38" s="78">
        <f t="shared" si="145"/>
        <v>0</v>
      </c>
      <c r="AMR38" s="31"/>
      <c r="AMS38" s="1933"/>
      <c r="AMT38" s="22"/>
      <c r="AMU38" s="31"/>
      <c r="AMV38" s="76"/>
      <c r="AMW38" s="78">
        <f t="shared" si="3"/>
        <v>0</v>
      </c>
      <c r="AMY38" s="404"/>
      <c r="AMZ38" s="1933"/>
      <c r="ANA38" s="22"/>
      <c r="ANB38" s="321"/>
      <c r="ANC38" s="76"/>
      <c r="AND38" s="78">
        <f t="shared" si="146"/>
        <v>0</v>
      </c>
      <c r="ANF38" s="321"/>
      <c r="ANG38" s="1933"/>
      <c r="ANH38" s="22"/>
      <c r="ANI38" s="404"/>
      <c r="ANJ38" s="76"/>
      <c r="ANK38" s="78">
        <f t="shared" si="147"/>
        <v>0</v>
      </c>
      <c r="ANM38" s="31"/>
      <c r="ANN38" s="1933"/>
      <c r="ANO38" s="22"/>
      <c r="ANP38" s="31"/>
      <c r="ANQ38" s="76"/>
      <c r="ANR38" s="78">
        <f t="shared" si="148"/>
        <v>0</v>
      </c>
      <c r="ANT38" s="1933"/>
      <c r="ANU38" s="1933"/>
      <c r="ANV38" s="22"/>
      <c r="ANW38" s="31"/>
      <c r="ANX38" s="76"/>
      <c r="ANY38" s="78">
        <f t="shared" si="149"/>
        <v>0</v>
      </c>
      <c r="AOA38" s="1933"/>
      <c r="AOB38" s="1933"/>
      <c r="AOC38" s="22"/>
      <c r="AOD38" s="31"/>
      <c r="AOE38" s="76"/>
      <c r="AOF38" s="78">
        <f t="shared" si="150"/>
        <v>0</v>
      </c>
      <c r="AOH38" s="321"/>
      <c r="AOI38" s="1933"/>
      <c r="AOJ38" s="22"/>
      <c r="AOK38" s="404"/>
      <c r="AOL38" s="76"/>
      <c r="AOM38" s="78">
        <f t="shared" si="151"/>
        <v>0</v>
      </c>
      <c r="AOO38" s="1933"/>
      <c r="AOP38" s="1933"/>
      <c r="AOQ38" s="22"/>
      <c r="AOR38" s="31"/>
      <c r="AOS38" s="76"/>
      <c r="AOT38" s="78">
        <f t="shared" si="199"/>
        <v>4592</v>
      </c>
      <c r="AOV38" s="404"/>
      <c r="AOW38" s="1933"/>
      <c r="AOX38" s="22"/>
      <c r="AOY38" s="31"/>
      <c r="AOZ38" s="76"/>
      <c r="APA38" s="78">
        <f t="shared" si="152"/>
        <v>0</v>
      </c>
      <c r="APC38" s="321"/>
      <c r="APD38" s="1933"/>
      <c r="APE38" s="22"/>
      <c r="APF38" s="31"/>
      <c r="APG38" s="76"/>
      <c r="APH38" s="78">
        <f t="shared" si="153"/>
        <v>0</v>
      </c>
      <c r="APJ38" s="321"/>
      <c r="APK38" s="1933"/>
      <c r="APL38" s="22"/>
      <c r="APM38" s="31"/>
      <c r="APN38" s="76"/>
      <c r="APO38" s="78">
        <f t="shared" si="154"/>
        <v>0</v>
      </c>
      <c r="APQ38" s="1933"/>
      <c r="APR38" s="1933"/>
      <c r="APS38" s="22"/>
      <c r="APT38" s="31"/>
      <c r="APU38" s="76"/>
      <c r="APV38" s="78">
        <f t="shared" si="155"/>
        <v>0</v>
      </c>
      <c r="APX38" s="404"/>
      <c r="APY38" s="1933"/>
      <c r="APZ38" s="22"/>
      <c r="AQA38" s="404"/>
      <c r="AQB38" s="76"/>
      <c r="AQC38" s="78">
        <f t="shared" si="205"/>
        <v>0</v>
      </c>
      <c r="AQE38" s="1933"/>
      <c r="AQF38" s="1933"/>
      <c r="AQG38" s="22"/>
      <c r="AQH38" s="31"/>
      <c r="AQI38" s="76"/>
      <c r="AQJ38" s="131">
        <f t="shared" si="5"/>
        <v>7383.5</v>
      </c>
      <c r="AQL38" s="1933"/>
      <c r="AQM38" s="1933"/>
      <c r="AQN38" s="22"/>
      <c r="AQO38" s="31"/>
      <c r="AQP38" s="76"/>
      <c r="AQQ38" s="131">
        <f t="shared" si="6"/>
        <v>0</v>
      </c>
      <c r="AQS38" s="1933"/>
      <c r="AQT38" s="1933"/>
      <c r="AQU38" s="22"/>
      <c r="AQV38" s="31"/>
      <c r="AQW38" s="76"/>
      <c r="AQX38" s="131">
        <f t="shared" si="156"/>
        <v>4518.5</v>
      </c>
      <c r="AQZ38" s="321"/>
      <c r="ARA38" s="1933"/>
      <c r="ARB38" s="777"/>
      <c r="ARC38" s="321"/>
      <c r="ARD38" s="76"/>
      <c r="ARE38" s="78">
        <f t="shared" si="157"/>
        <v>0</v>
      </c>
      <c r="ARG38" s="1933"/>
      <c r="ARH38" s="1933"/>
      <c r="ARI38" s="22"/>
      <c r="ARJ38" s="31"/>
      <c r="ARK38" s="76"/>
      <c r="ARL38" s="78">
        <f t="shared" si="158"/>
        <v>0</v>
      </c>
      <c r="ARN38" s="404"/>
      <c r="ARO38" s="1933"/>
      <c r="ARP38" s="22"/>
      <c r="ARQ38" s="404"/>
      <c r="ARR38" s="76"/>
      <c r="ARS38" s="78">
        <f t="shared" si="159"/>
        <v>0</v>
      </c>
      <c r="ARU38" s="404"/>
      <c r="ARV38" s="1933"/>
      <c r="ARW38" s="22"/>
      <c r="ARX38" s="321"/>
      <c r="ARY38" s="76"/>
      <c r="ARZ38" s="78">
        <f t="shared" si="7"/>
        <v>0</v>
      </c>
      <c r="ASB38" s="404"/>
      <c r="ASC38" s="1933"/>
      <c r="ASD38" s="22"/>
      <c r="ASE38" s="31"/>
      <c r="ASF38" s="76"/>
      <c r="ASG38" s="78">
        <f t="shared" si="160"/>
        <v>0</v>
      </c>
      <c r="ASI38" s="404"/>
      <c r="ASJ38" s="1933"/>
      <c r="ASK38" s="22"/>
      <c r="ASL38" s="31"/>
      <c r="ASM38" s="76"/>
      <c r="ASN38" s="131">
        <f t="shared" si="161"/>
        <v>0</v>
      </c>
      <c r="ASP38" s="1933"/>
      <c r="ASQ38" s="1933"/>
      <c r="ASR38" s="22"/>
      <c r="ASS38" s="31"/>
      <c r="AST38" s="76"/>
      <c r="ASU38" s="131">
        <f t="shared" si="162"/>
        <v>0</v>
      </c>
      <c r="ASW38" s="1933"/>
      <c r="ASX38" s="1933"/>
      <c r="ASY38" s="22"/>
      <c r="ASZ38" s="31"/>
      <c r="ATA38" s="76"/>
      <c r="ATB38" s="131">
        <f t="shared" si="163"/>
        <v>0</v>
      </c>
      <c r="ATD38" s="1933"/>
      <c r="ATE38" s="1933"/>
      <c r="ATF38" s="22"/>
      <c r="ATG38" s="31"/>
      <c r="ATH38" s="76"/>
      <c r="ATI38" s="78">
        <f t="shared" si="164"/>
        <v>0</v>
      </c>
      <c r="ATK38" s="321"/>
      <c r="ATL38" s="1933"/>
      <c r="ATM38" s="22"/>
      <c r="ATN38" s="31"/>
      <c r="ATO38" s="76"/>
      <c r="ATP38" s="78">
        <f t="shared" si="165"/>
        <v>0</v>
      </c>
      <c r="ATR38" s="321"/>
      <c r="ATS38" s="1933"/>
      <c r="ATT38" s="22"/>
      <c r="ATU38" s="31"/>
      <c r="ATV38" s="76"/>
      <c r="ATW38" s="78">
        <f t="shared" si="166"/>
        <v>0</v>
      </c>
      <c r="ATY38" s="321"/>
      <c r="ATZ38" s="1933"/>
      <c r="AUA38" s="22"/>
      <c r="AUB38" s="31"/>
      <c r="AUC38" s="76"/>
      <c r="AUD38" s="78">
        <f t="shared" si="167"/>
        <v>0</v>
      </c>
      <c r="AUF38" s="786"/>
      <c r="AUG38" s="1332"/>
      <c r="AUI38" s="368"/>
      <c r="AUJ38" s="66"/>
      <c r="AUK38" s="131">
        <f>AUK37+AUH38-AUJ38</f>
        <v>0</v>
      </c>
      <c r="AUM38" s="1933"/>
      <c r="AUN38" s="1332"/>
      <c r="AUP38" s="61"/>
      <c r="AUQ38" s="66"/>
      <c r="AUR38" s="131">
        <f t="shared" si="169"/>
        <v>0</v>
      </c>
      <c r="AUT38" s="859"/>
      <c r="AUU38" s="1933"/>
      <c r="AUV38" s="22"/>
      <c r="AUW38" s="31"/>
      <c r="AUX38" s="76"/>
      <c r="AUY38" s="78">
        <f t="shared" si="170"/>
        <v>0</v>
      </c>
      <c r="AVA38" s="859"/>
      <c r="AVB38" s="1933"/>
      <c r="AVC38" s="22"/>
      <c r="AVD38" s="31"/>
      <c r="AVE38" s="76"/>
      <c r="AVF38" s="78">
        <f t="shared" si="171"/>
        <v>0</v>
      </c>
      <c r="AVH38" s="542"/>
      <c r="AVI38" s="1933"/>
      <c r="AVJ38" s="22"/>
      <c r="AVK38" s="31"/>
      <c r="AVL38" s="76"/>
      <c r="AVM38" s="78">
        <f t="shared" si="172"/>
        <v>2512.5</v>
      </c>
      <c r="AVO38" s="320"/>
      <c r="AVP38" s="1932"/>
      <c r="AVQ38" s="349"/>
      <c r="AVR38" s="31"/>
      <c r="AVS38" s="349"/>
      <c r="AVT38" s="131">
        <f t="shared" si="173"/>
        <v>0</v>
      </c>
      <c r="AVV38" s="404"/>
      <c r="AVW38" s="1933"/>
      <c r="AVX38" s="22"/>
      <c r="AVY38" s="31"/>
      <c r="AVZ38" s="76"/>
      <c r="AWA38" s="78">
        <f t="shared" si="191"/>
        <v>0</v>
      </c>
      <c r="AWC38" s="1933"/>
      <c r="AWD38" s="1933"/>
      <c r="AWE38" s="22"/>
      <c r="AWF38" s="31"/>
      <c r="AWG38" s="76"/>
      <c r="AWH38" s="78">
        <f t="shared" si="192"/>
        <v>0</v>
      </c>
      <c r="AWJ38" s="1933"/>
      <c r="AWK38" s="1933"/>
      <c r="AWL38" s="22"/>
      <c r="AWM38" s="31"/>
      <c r="AWN38" s="76"/>
      <c r="AWO38" s="78">
        <f t="shared" si="193"/>
        <v>0</v>
      </c>
      <c r="AWQ38" s="320"/>
      <c r="AWR38" s="1931"/>
      <c r="AWS38" s="104"/>
      <c r="AWT38" s="49"/>
      <c r="AWU38" s="139"/>
      <c r="AWV38" s="131">
        <f t="shared" si="194"/>
        <v>0</v>
      </c>
      <c r="AWW38" s="243"/>
      <c r="AWX38" s="424"/>
      <c r="AWY38" s="1933"/>
      <c r="AWZ38" s="22"/>
      <c r="AXA38" s="31"/>
      <c r="AXB38" s="76"/>
      <c r="AXC38" s="78">
        <f t="shared" si="174"/>
        <v>30000</v>
      </c>
      <c r="AXE38" s="1933"/>
      <c r="AXF38" s="1933"/>
      <c r="AXG38" s="22"/>
      <c r="AXH38" s="31"/>
      <c r="AXI38" s="76"/>
      <c r="AXJ38" s="78">
        <f t="shared" si="175"/>
        <v>0</v>
      </c>
      <c r="AXL38" s="1933"/>
      <c r="AXM38" s="1933"/>
      <c r="AXN38" s="22"/>
      <c r="AXO38" s="31"/>
      <c r="AXP38" s="76"/>
      <c r="AXQ38" s="78">
        <f t="shared" si="176"/>
        <v>0</v>
      </c>
      <c r="AXS38" s="1933"/>
      <c r="AXT38" s="1933"/>
      <c r="AXU38" s="22"/>
      <c r="AXV38" s="31"/>
      <c r="AXW38" s="76"/>
      <c r="AXX38" s="78">
        <f t="shared" si="177"/>
        <v>0</v>
      </c>
      <c r="AXZ38" s="1933"/>
      <c r="AYA38" s="1933"/>
      <c r="AYB38" s="22"/>
      <c r="AYC38" s="31"/>
      <c r="AYD38" s="76"/>
      <c r="AYE38" s="78">
        <f t="shared" si="178"/>
        <v>0</v>
      </c>
      <c r="AYG38" s="404"/>
      <c r="AYH38" s="1933"/>
      <c r="AYI38" s="22"/>
      <c r="AYJ38" s="31"/>
      <c r="AYK38" s="76"/>
      <c r="AYL38" s="78">
        <f t="shared" si="179"/>
        <v>0</v>
      </c>
      <c r="AYN38" s="404"/>
      <c r="AYO38" s="1933"/>
      <c r="AYP38" s="22"/>
      <c r="AYQ38" s="31"/>
      <c r="AYR38" s="76"/>
      <c r="AYS38" s="78">
        <f t="shared" si="180"/>
        <v>0</v>
      </c>
      <c r="AYU38" s="404"/>
      <c r="AYV38" s="1933"/>
      <c r="AYW38" s="22"/>
      <c r="AYX38" s="404"/>
      <c r="AYY38" s="76"/>
      <c r="AYZ38" s="78">
        <f t="shared" si="181"/>
        <v>0</v>
      </c>
      <c r="AZB38" s="1933"/>
      <c r="AZC38" s="1933"/>
      <c r="AZD38" s="22"/>
      <c r="AZE38" s="31"/>
      <c r="AZF38" s="76"/>
      <c r="AZG38" s="78">
        <f t="shared" si="182"/>
        <v>0</v>
      </c>
      <c r="AZI38" s="424"/>
      <c r="AZJ38" s="1931"/>
      <c r="AZK38" s="104"/>
      <c r="AZL38" s="424"/>
      <c r="AZM38" s="139"/>
      <c r="AZN38" s="78">
        <f t="shared" si="183"/>
        <v>0</v>
      </c>
      <c r="AZP38" s="424"/>
      <c r="AZQ38" s="1931"/>
      <c r="AZR38" s="104"/>
      <c r="AZS38" s="424"/>
      <c r="AZT38" s="139"/>
      <c r="AZU38" s="131">
        <f t="shared" si="184"/>
        <v>0</v>
      </c>
      <c r="AZV38" s="243"/>
      <c r="AZW38" s="1933"/>
      <c r="AZX38" s="1933"/>
      <c r="AZY38" s="22"/>
      <c r="AZZ38" s="31"/>
      <c r="BAA38" s="76"/>
      <c r="BAB38" s="78">
        <f t="shared" si="185"/>
        <v>0</v>
      </c>
      <c r="BAD38" s="1933"/>
      <c r="BAE38" s="1933"/>
      <c r="BAF38" s="22"/>
      <c r="BAG38" s="31"/>
      <c r="BAH38" s="76"/>
      <c r="BAI38" s="78">
        <f t="shared" si="186"/>
        <v>0</v>
      </c>
      <c r="BAK38" s="1933"/>
      <c r="BAL38" s="1933"/>
      <c r="BAM38" s="22"/>
      <c r="BAN38" s="31"/>
      <c r="BAO38" s="76"/>
      <c r="BAP38" s="78">
        <f t="shared" si="187"/>
        <v>0</v>
      </c>
      <c r="BAR38" s="1933"/>
      <c r="BAS38" s="1933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3"/>
      <c r="C39" s="1914">
        <v>20000</v>
      </c>
      <c r="D39" s="31"/>
      <c r="E39" s="76"/>
      <c r="F39" s="131">
        <f t="shared" si="206"/>
        <v>3120100</v>
      </c>
      <c r="H39" s="31"/>
      <c r="I39" s="1933"/>
      <c r="J39" s="777"/>
      <c r="K39" s="31"/>
      <c r="L39" s="76"/>
      <c r="M39" s="131">
        <f t="shared" si="207"/>
        <v>20000</v>
      </c>
      <c r="O39" s="404"/>
      <c r="P39" s="1933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3"/>
      <c r="X39" s="22"/>
      <c r="Y39" s="31"/>
      <c r="Z39" s="76"/>
      <c r="AA39" s="78">
        <f t="shared" si="10"/>
        <v>1000</v>
      </c>
      <c r="AC39" s="1933"/>
      <c r="AD39" s="1933"/>
      <c r="AE39" s="22"/>
      <c r="AF39" s="31"/>
      <c r="AG39" s="76"/>
      <c r="AH39" s="78">
        <f t="shared" si="11"/>
        <v>-100000</v>
      </c>
      <c r="AJ39" s="404"/>
      <c r="AK39" s="1933"/>
      <c r="AL39" s="22"/>
      <c r="AM39" s="31"/>
      <c r="AN39" s="76"/>
      <c r="AO39" s="78">
        <f t="shared" si="12"/>
        <v>90000</v>
      </c>
      <c r="AQ39" s="1933"/>
      <c r="AR39" s="1933"/>
      <c r="AS39" s="22"/>
      <c r="AT39" s="31"/>
      <c r="AU39" s="76"/>
      <c r="AV39" s="78">
        <f t="shared" si="13"/>
        <v>0</v>
      </c>
      <c r="AX39" s="1933"/>
      <c r="AY39" s="1933"/>
      <c r="AZ39" s="22"/>
      <c r="BA39" s="31"/>
      <c r="BB39" s="76"/>
      <c r="BC39" s="78">
        <f t="shared" si="14"/>
        <v>0</v>
      </c>
      <c r="BE39" s="1933"/>
      <c r="BF39" s="1933"/>
      <c r="BG39" s="22"/>
      <c r="BH39" s="31"/>
      <c r="BI39" s="76"/>
      <c r="BJ39" s="78">
        <f t="shared" si="15"/>
        <v>0</v>
      </c>
      <c r="BL39" s="1933"/>
      <c r="BM39" s="1933"/>
      <c r="BN39" s="22"/>
      <c r="BO39" s="31"/>
      <c r="BP39" s="76"/>
      <c r="BQ39" s="78">
        <f t="shared" si="16"/>
        <v>0</v>
      </c>
      <c r="BS39" s="1933"/>
      <c r="BT39" s="1933"/>
      <c r="BU39" s="22"/>
      <c r="BV39" s="31"/>
      <c r="BW39" s="76"/>
      <c r="BX39" s="78">
        <f t="shared" si="17"/>
        <v>0</v>
      </c>
      <c r="BZ39" s="1933"/>
      <c r="CA39" s="1933"/>
      <c r="CB39" s="1933"/>
      <c r="CC39" s="22"/>
      <c r="CD39" s="31"/>
      <c r="CE39" s="76"/>
      <c r="CF39" s="78">
        <f t="shared" si="18"/>
        <v>0</v>
      </c>
      <c r="CH39" s="424"/>
      <c r="CI39" s="1931"/>
      <c r="CJ39" s="799"/>
      <c r="CK39" s="399"/>
      <c r="CL39" s="389"/>
      <c r="CM39" s="131">
        <f t="shared" si="19"/>
        <v>462233</v>
      </c>
      <c r="CO39" s="49"/>
      <c r="CP39" s="1931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3"/>
      <c r="DD39" s="1933"/>
      <c r="DE39" s="22"/>
      <c r="DF39" s="31"/>
      <c r="DG39" s="76"/>
      <c r="DH39" s="78">
        <f t="shared" si="21"/>
        <v>0</v>
      </c>
      <c r="DJ39" s="1933"/>
      <c r="DK39" s="1933"/>
      <c r="DL39" s="1933"/>
      <c r="DM39" s="22"/>
      <c r="DN39" s="31"/>
      <c r="DO39" s="76"/>
      <c r="DP39" s="78">
        <f t="shared" si="22"/>
        <v>0</v>
      </c>
      <c r="DR39" s="404"/>
      <c r="DS39" s="1933"/>
      <c r="DT39" s="22"/>
      <c r="DU39" s="321"/>
      <c r="DV39" s="76"/>
      <c r="DW39" s="78">
        <f t="shared" si="23"/>
        <v>0</v>
      </c>
      <c r="DY39" s="1933"/>
      <c r="DZ39" s="1933"/>
      <c r="EA39" s="22"/>
      <c r="EB39" s="31"/>
      <c r="EC39" s="76"/>
      <c r="ED39" s="78">
        <f t="shared" si="24"/>
        <v>0</v>
      </c>
      <c r="EF39" s="404"/>
      <c r="EG39" s="1933"/>
      <c r="EH39" s="22"/>
      <c r="EI39" s="31"/>
      <c r="EJ39" s="76"/>
      <c r="EK39" s="78">
        <f t="shared" si="25"/>
        <v>10936</v>
      </c>
      <c r="EM39" s="1933"/>
      <c r="EN39" s="1933"/>
      <c r="EO39" s="22"/>
      <c r="EP39" s="31"/>
      <c r="EQ39" s="76"/>
      <c r="ER39" s="78">
        <f t="shared" si="26"/>
        <v>0</v>
      </c>
      <c r="ET39" s="321"/>
      <c r="EU39" s="1933"/>
      <c r="EV39" s="22"/>
      <c r="EW39" s="31"/>
      <c r="EX39" s="76"/>
      <c r="EY39" s="78">
        <f t="shared" si="27"/>
        <v>0</v>
      </c>
      <c r="FA39" s="321"/>
      <c r="FB39" s="1933"/>
      <c r="FC39" s="22"/>
      <c r="FD39" s="31"/>
      <c r="FE39" s="76"/>
      <c r="FF39" s="78">
        <f t="shared" si="28"/>
        <v>0</v>
      </c>
      <c r="FH39" s="31"/>
      <c r="FI39" s="1933"/>
      <c r="FJ39" s="22"/>
      <c r="FK39" s="31"/>
      <c r="FL39" s="76"/>
      <c r="FM39" s="78">
        <f t="shared" si="29"/>
        <v>0</v>
      </c>
      <c r="FO39" s="31"/>
      <c r="FP39" s="1933"/>
      <c r="FQ39" s="22"/>
      <c r="FR39" s="31"/>
      <c r="FS39" s="76"/>
      <c r="FT39" s="78">
        <f t="shared" si="30"/>
        <v>0</v>
      </c>
      <c r="FV39" s="404">
        <v>39732</v>
      </c>
      <c r="FW39" s="1933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3"/>
      <c r="GE39" s="22"/>
      <c r="GF39" s="31"/>
      <c r="GG39" s="76"/>
      <c r="GH39" s="78">
        <f t="shared" si="32"/>
        <v>0</v>
      </c>
      <c r="GJ39" s="1933"/>
      <c r="GK39" s="1933"/>
      <c r="GL39" s="22"/>
      <c r="GM39" s="31"/>
      <c r="GN39" s="76"/>
      <c r="GO39" s="78">
        <f t="shared" si="33"/>
        <v>0</v>
      </c>
      <c r="GQ39" s="1933"/>
      <c r="GR39" s="1933"/>
      <c r="GS39" s="22"/>
      <c r="GT39" s="31"/>
      <c r="GU39" s="76"/>
      <c r="GV39" s="78">
        <f t="shared" si="34"/>
        <v>0</v>
      </c>
      <c r="GX39" s="1933"/>
      <c r="GY39" s="1933"/>
      <c r="GZ39" s="22"/>
      <c r="HA39" s="31"/>
      <c r="HB39" s="76"/>
      <c r="HC39" s="78">
        <f t="shared" si="35"/>
        <v>0</v>
      </c>
      <c r="HE39" s="1933"/>
      <c r="HF39" s="1933"/>
      <c r="HG39" s="22"/>
      <c r="HH39" s="31"/>
      <c r="HI39" s="76"/>
      <c r="HJ39" s="78">
        <f t="shared" si="36"/>
        <v>0</v>
      </c>
      <c r="HL39" s="31"/>
      <c r="HM39" s="1933"/>
      <c r="HN39" s="22"/>
      <c r="HO39" s="31"/>
      <c r="HP39" s="76"/>
      <c r="HQ39" s="78">
        <f t="shared" si="37"/>
        <v>0</v>
      </c>
      <c r="HS39" s="31"/>
      <c r="HT39" s="1933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3"/>
      <c r="II39" s="22"/>
      <c r="IJ39" s="31"/>
      <c r="IK39" s="76"/>
      <c r="IL39" s="78">
        <f t="shared" si="40"/>
        <v>0</v>
      </c>
      <c r="IN39" s="1933"/>
      <c r="IO39" s="1933"/>
      <c r="IP39" s="22"/>
      <c r="IQ39" s="31"/>
      <c r="IR39" s="76"/>
      <c r="IS39" s="78">
        <f t="shared" si="41"/>
        <v>0</v>
      </c>
      <c r="IU39" s="1933"/>
      <c r="IV39" s="776"/>
      <c r="IW39" s="22"/>
      <c r="IX39" s="31"/>
      <c r="IY39" s="76"/>
      <c r="IZ39" s="78">
        <f t="shared" si="42"/>
        <v>0</v>
      </c>
      <c r="JB39" s="31"/>
      <c r="JC39" s="1933"/>
      <c r="JD39" s="22"/>
      <c r="JE39" s="31"/>
      <c r="JF39" s="76"/>
      <c r="JG39" s="78">
        <f t="shared" si="43"/>
        <v>0</v>
      </c>
      <c r="JI39" s="1933"/>
      <c r="JJ39" s="1933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3"/>
      <c r="KT39" s="22"/>
      <c r="KU39" s="31"/>
      <c r="KV39" s="76"/>
      <c r="KW39" s="131">
        <f t="shared" si="48"/>
        <v>0</v>
      </c>
      <c r="KY39" s="1933"/>
      <c r="KZ39" s="856"/>
      <c r="LA39" s="22"/>
      <c r="LB39" s="786"/>
      <c r="LC39" s="76"/>
      <c r="LD39" s="131">
        <f t="shared" si="49"/>
        <v>0</v>
      </c>
      <c r="LF39" s="1933"/>
      <c r="LG39" s="856"/>
      <c r="LH39" s="22"/>
      <c r="LI39" s="31"/>
      <c r="LJ39" s="76"/>
      <c r="LK39" s="131">
        <f t="shared" si="50"/>
        <v>0</v>
      </c>
      <c r="LM39" s="404"/>
      <c r="LN39" s="1933"/>
      <c r="LO39" s="22"/>
      <c r="LP39" s="31"/>
      <c r="LQ39" s="76"/>
      <c r="LR39" s="78">
        <f t="shared" si="0"/>
        <v>0</v>
      </c>
      <c r="LT39" s="404"/>
      <c r="LU39" s="1933"/>
      <c r="LV39" s="22"/>
      <c r="LW39" s="31"/>
      <c r="LX39" s="76"/>
      <c r="LY39" s="78">
        <f t="shared" si="51"/>
        <v>0</v>
      </c>
      <c r="MA39" s="404"/>
      <c r="MB39" s="1933"/>
      <c r="MC39" s="22"/>
      <c r="MD39" s="31"/>
      <c r="ME39" s="76"/>
      <c r="MF39" s="78">
        <f t="shared" si="52"/>
        <v>0</v>
      </c>
      <c r="MH39" s="404"/>
      <c r="MI39" s="1933"/>
      <c r="MJ39" s="22"/>
      <c r="MK39" s="31"/>
      <c r="ML39" s="76"/>
      <c r="MM39" s="78">
        <f t="shared" si="53"/>
        <v>0</v>
      </c>
      <c r="MO39" s="1933"/>
      <c r="MP39" s="1933"/>
      <c r="MQ39" s="22"/>
      <c r="MR39" s="31"/>
      <c r="MS39" s="76"/>
      <c r="MT39" s="78">
        <f t="shared" si="54"/>
        <v>0</v>
      </c>
      <c r="MV39" s="1933"/>
      <c r="MW39" s="1933"/>
      <c r="MX39" s="22"/>
      <c r="MY39" s="1363"/>
      <c r="MZ39" s="76"/>
      <c r="NA39" s="131">
        <f t="shared" si="198"/>
        <v>20586.5</v>
      </c>
      <c r="NC39" s="1933"/>
      <c r="ND39" s="1933"/>
      <c r="NE39" s="22"/>
      <c r="NF39" s="1363"/>
      <c r="NG39" s="76"/>
      <c r="NH39" s="131">
        <f t="shared" si="55"/>
        <v>0</v>
      </c>
      <c r="NJ39" s="1933"/>
      <c r="NK39" s="1934"/>
      <c r="NL39" s="76"/>
      <c r="NM39" s="31"/>
      <c r="NN39" s="76"/>
      <c r="NO39" s="131">
        <f t="shared" si="204"/>
        <v>0</v>
      </c>
      <c r="NQ39" s="404"/>
      <c r="NR39" s="1934"/>
      <c r="NS39" s="76"/>
      <c r="NT39" s="404"/>
      <c r="NU39" s="76"/>
      <c r="NV39" s="131">
        <f t="shared" si="57"/>
        <v>0</v>
      </c>
      <c r="NX39" s="1933"/>
      <c r="NY39" s="1933"/>
      <c r="NZ39" s="22"/>
      <c r="OA39" s="31"/>
      <c r="OB39" s="76"/>
      <c r="OC39" s="78">
        <f t="shared" si="58"/>
        <v>0</v>
      </c>
      <c r="OE39" s="1933"/>
      <c r="OF39" s="1933"/>
      <c r="OG39" s="22"/>
      <c r="OH39" s="31"/>
      <c r="OI39" s="76"/>
      <c r="OJ39" s="78">
        <f t="shared" si="59"/>
        <v>0</v>
      </c>
      <c r="OL39" s="1933"/>
      <c r="OM39" s="1933"/>
      <c r="ON39" s="22"/>
      <c r="OO39" s="31"/>
      <c r="OP39" s="76"/>
      <c r="OQ39" s="78">
        <f t="shared" si="60"/>
        <v>0</v>
      </c>
      <c r="OS39" s="1933"/>
      <c r="OT39" s="1933"/>
      <c r="OU39" s="22"/>
      <c r="OV39" s="31"/>
      <c r="OW39" s="76"/>
      <c r="OX39" s="78">
        <f t="shared" si="61"/>
        <v>0</v>
      </c>
      <c r="OZ39" s="1933"/>
      <c r="PA39" s="1933"/>
      <c r="PB39" s="22"/>
      <c r="PC39" s="31"/>
      <c r="PD39" s="76"/>
      <c r="PE39" s="78">
        <f t="shared" si="62"/>
        <v>0</v>
      </c>
      <c r="PG39" s="1933"/>
      <c r="PH39" s="1933"/>
      <c r="PI39" s="22"/>
      <c r="PJ39" s="31"/>
      <c r="PK39" s="76"/>
      <c r="PL39" s="78">
        <f t="shared" si="63"/>
        <v>0</v>
      </c>
      <c r="PN39" s="1933"/>
      <c r="PO39" s="1933"/>
      <c r="PP39" s="22"/>
      <c r="PQ39" s="31"/>
      <c r="PR39" s="76"/>
      <c r="PS39" s="78">
        <f t="shared" si="64"/>
        <v>0</v>
      </c>
      <c r="PU39" s="1933"/>
      <c r="PV39" s="1933"/>
      <c r="PW39" s="22"/>
      <c r="PX39" s="31"/>
      <c r="PY39" s="76"/>
      <c r="PZ39" s="78">
        <f t="shared" si="65"/>
        <v>32916</v>
      </c>
      <c r="QB39" s="1933"/>
      <c r="QC39" s="1933"/>
      <c r="QD39" s="22"/>
      <c r="QE39" s="31"/>
      <c r="QF39" s="76"/>
      <c r="QG39" s="78">
        <f t="shared" si="66"/>
        <v>0</v>
      </c>
      <c r="QI39" s="404"/>
      <c r="QJ39" s="1933"/>
      <c r="QK39" s="22"/>
      <c r="QL39" s="31"/>
      <c r="QM39" s="76"/>
      <c r="QN39" s="78">
        <f t="shared" si="67"/>
        <v>0</v>
      </c>
      <c r="QP39" s="321"/>
      <c r="QQ39" s="1933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2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8"/>
      <c r="RT39" s="461"/>
      <c r="RU39" s="901"/>
      <c r="RV39" s="461"/>
      <c r="RW39" s="888">
        <f t="shared" si="72"/>
        <v>11123</v>
      </c>
      <c r="RY39" s="1933"/>
      <c r="RZ39" s="1933"/>
      <c r="SA39" s="22"/>
      <c r="SB39" s="31"/>
      <c r="SC39" s="76"/>
      <c r="SD39" s="78">
        <f t="shared" si="195"/>
        <v>23250</v>
      </c>
      <c r="SF39" s="1933"/>
      <c r="SG39" s="1933"/>
      <c r="SH39" s="22"/>
      <c r="SI39" s="31"/>
      <c r="SJ39" s="76"/>
      <c r="SK39" s="78">
        <f t="shared" si="196"/>
        <v>0</v>
      </c>
      <c r="SM39" s="1933"/>
      <c r="SN39" s="1933"/>
      <c r="SO39" s="22"/>
      <c r="SP39" s="31"/>
      <c r="SQ39" s="76"/>
      <c r="SR39" s="78">
        <f t="shared" si="73"/>
        <v>0</v>
      </c>
      <c r="ST39" s="1933"/>
      <c r="SU39" s="1933"/>
      <c r="SV39" s="22"/>
      <c r="SW39" s="31"/>
      <c r="SX39" s="76"/>
      <c r="SY39" s="78">
        <f t="shared" si="74"/>
        <v>0</v>
      </c>
      <c r="TA39" s="404"/>
      <c r="TB39" s="1933"/>
      <c r="TC39" s="22"/>
      <c r="TD39" s="31"/>
      <c r="TE39" s="76"/>
      <c r="TF39" s="78">
        <f t="shared" si="75"/>
        <v>0</v>
      </c>
      <c r="TH39" s="1933"/>
      <c r="TI39" s="1933"/>
      <c r="TJ39" s="22"/>
      <c r="TK39" s="31"/>
      <c r="TL39" s="76"/>
      <c r="TM39" s="78">
        <f t="shared" si="201"/>
        <v>20668.5</v>
      </c>
      <c r="TO39" s="1933"/>
      <c r="TP39" s="1933"/>
      <c r="TQ39" s="22"/>
      <c r="TR39" s="31"/>
      <c r="TS39" s="76"/>
      <c r="TT39" s="78">
        <f t="shared" si="202"/>
        <v>0</v>
      </c>
      <c r="TV39" s="404"/>
      <c r="TW39" s="1933"/>
      <c r="TX39" s="22"/>
      <c r="TY39" s="31"/>
      <c r="TZ39" s="76"/>
      <c r="UA39" s="78">
        <f t="shared" si="203"/>
        <v>0</v>
      </c>
      <c r="UC39" s="404"/>
      <c r="UD39" s="1933"/>
      <c r="UE39" s="22"/>
      <c r="UF39" s="31"/>
      <c r="UG39" s="76"/>
      <c r="UH39" s="78">
        <f t="shared" si="79"/>
        <v>0</v>
      </c>
      <c r="UJ39" s="404"/>
      <c r="UK39" s="1933"/>
      <c r="UL39" s="22"/>
      <c r="UM39" s="31"/>
      <c r="UN39" s="76"/>
      <c r="UO39" s="78">
        <f t="shared" si="80"/>
        <v>0</v>
      </c>
      <c r="UQ39" s="404"/>
      <c r="UR39" s="1933"/>
      <c r="US39" s="22"/>
      <c r="UT39" s="31"/>
      <c r="UU39" s="76"/>
      <c r="UV39" s="78">
        <f t="shared" si="81"/>
        <v>0</v>
      </c>
      <c r="UX39" s="404"/>
      <c r="UY39" s="1933"/>
      <c r="UZ39" s="22"/>
      <c r="VA39" s="31"/>
      <c r="VB39" s="76"/>
      <c r="VC39" s="78">
        <f t="shared" si="82"/>
        <v>201</v>
      </c>
      <c r="VE39" s="1933"/>
      <c r="VF39" s="1933"/>
      <c r="VG39" s="22"/>
      <c r="VH39" s="31"/>
      <c r="VI39" s="76"/>
      <c r="VJ39" s="78">
        <f t="shared" si="83"/>
        <v>47775</v>
      </c>
      <c r="VL39" s="1933"/>
      <c r="VM39" s="1933"/>
      <c r="VN39" s="22"/>
      <c r="VO39" s="31"/>
      <c r="VP39" s="76"/>
      <c r="VQ39" s="78">
        <f t="shared" si="84"/>
        <v>0</v>
      </c>
      <c r="VS39" s="1933"/>
      <c r="VT39" s="1933"/>
      <c r="VU39" s="22"/>
      <c r="VV39" s="31"/>
      <c r="VW39" s="76"/>
      <c r="VX39" s="78">
        <f t="shared" si="85"/>
        <v>0</v>
      </c>
      <c r="VZ39" s="404"/>
      <c r="WA39" s="1933"/>
      <c r="WB39" s="22"/>
      <c r="WC39" s="31"/>
      <c r="WD39" s="76"/>
      <c r="WE39" s="78">
        <f t="shared" si="86"/>
        <v>274.5</v>
      </c>
      <c r="WG39" s="1933"/>
      <c r="WH39" s="1933"/>
      <c r="WI39" s="22"/>
      <c r="WJ39" s="31"/>
      <c r="WK39" s="76"/>
      <c r="WL39" s="78">
        <f t="shared" si="87"/>
        <v>0</v>
      </c>
      <c r="WN39" s="1933"/>
      <c r="WO39" s="1933"/>
      <c r="WP39" s="22"/>
      <c r="WQ39" s="31"/>
      <c r="WR39" s="76"/>
      <c r="WS39" s="78">
        <f t="shared" si="88"/>
        <v>0</v>
      </c>
      <c r="WU39" s="1933"/>
      <c r="WV39" s="1933"/>
      <c r="WW39" s="22"/>
      <c r="WX39" s="31"/>
      <c r="WY39" s="76"/>
      <c r="WZ39" s="78">
        <f t="shared" si="89"/>
        <v>0</v>
      </c>
      <c r="XB39" s="1931"/>
      <c r="XC39" s="1931"/>
      <c r="XD39" s="104"/>
      <c r="XE39" s="49"/>
      <c r="XF39" s="139"/>
      <c r="XG39" s="131">
        <f t="shared" si="90"/>
        <v>0</v>
      </c>
      <c r="XH39" s="243"/>
      <c r="XI39" s="1933"/>
      <c r="XJ39" s="1933"/>
      <c r="XK39" s="22"/>
      <c r="XL39" s="31"/>
      <c r="XM39" s="76"/>
      <c r="XN39" s="78">
        <f t="shared" si="91"/>
        <v>0</v>
      </c>
      <c r="XP39" s="404"/>
      <c r="XQ39" s="1933"/>
      <c r="XR39" s="22"/>
      <c r="XS39" s="31"/>
      <c r="XT39" s="76"/>
      <c r="XU39" s="78">
        <f t="shared" si="92"/>
        <v>0</v>
      </c>
      <c r="XW39" s="1933"/>
      <c r="XX39" s="1933"/>
      <c r="XY39" s="22"/>
      <c r="XZ39" s="31"/>
      <c r="YA39" s="76"/>
      <c r="YB39" s="78">
        <f t="shared" si="93"/>
        <v>0</v>
      </c>
      <c r="YD39" s="1933"/>
      <c r="YE39" s="1933"/>
      <c r="YF39" s="22"/>
      <c r="YG39" s="31"/>
      <c r="YH39" s="76"/>
      <c r="YI39" s="78">
        <f t="shared" si="94"/>
        <v>0</v>
      </c>
      <c r="YK39" s="1933"/>
      <c r="YL39" s="1933"/>
      <c r="YM39" s="22"/>
      <c r="YN39" s="31"/>
      <c r="YO39" s="76"/>
      <c r="YP39" s="78">
        <f t="shared" si="95"/>
        <v>0</v>
      </c>
      <c r="YR39" s="1933"/>
      <c r="YS39" s="1933"/>
      <c r="YT39" s="22"/>
      <c r="YU39" s="31"/>
      <c r="YV39" s="76"/>
      <c r="YW39" s="78">
        <f t="shared" si="96"/>
        <v>0</v>
      </c>
      <c r="YY39" s="1933"/>
      <c r="YZ39" s="1933"/>
      <c r="ZA39" s="22"/>
      <c r="ZB39" s="31"/>
      <c r="ZC39" s="76"/>
      <c r="ZD39" s="78">
        <f t="shared" si="97"/>
        <v>0</v>
      </c>
      <c r="ZF39" s="1933"/>
      <c r="ZG39" s="1933"/>
      <c r="ZH39" s="22"/>
      <c r="ZI39" s="31"/>
      <c r="ZJ39" s="76"/>
      <c r="ZK39" s="78">
        <f t="shared" si="98"/>
        <v>0</v>
      </c>
      <c r="ZM39" s="1933"/>
      <c r="ZN39" s="1933"/>
      <c r="ZO39" s="22"/>
      <c r="ZP39" s="31"/>
      <c r="ZQ39" s="76"/>
      <c r="ZR39" s="78">
        <f t="shared" si="99"/>
        <v>0</v>
      </c>
      <c r="ZT39" s="1933"/>
      <c r="ZU39" s="1933"/>
      <c r="ZV39" s="22"/>
      <c r="ZW39" s="31"/>
      <c r="ZX39" s="76"/>
      <c r="ZY39" s="78">
        <f t="shared" si="100"/>
        <v>11212</v>
      </c>
      <c r="AAA39" s="1933"/>
      <c r="AAB39" s="1933"/>
      <c r="AAC39" s="22"/>
      <c r="AAD39" s="31"/>
      <c r="AAE39" s="76"/>
      <c r="AAF39" s="78">
        <f t="shared" si="101"/>
        <v>0</v>
      </c>
      <c r="AAH39" s="1933"/>
      <c r="AAI39" s="1933"/>
      <c r="AAJ39" s="22"/>
      <c r="AAK39" s="31"/>
      <c r="AAL39" s="76"/>
      <c r="AAM39" s="78">
        <f t="shared" si="102"/>
        <v>0</v>
      </c>
      <c r="AAO39" s="1933"/>
      <c r="AAP39" s="1933"/>
      <c r="AAQ39" s="22"/>
      <c r="AAR39" s="31"/>
      <c r="AAS39" s="76"/>
      <c r="AAT39" s="78">
        <f t="shared" si="103"/>
        <v>0</v>
      </c>
      <c r="AAV39" s="404"/>
      <c r="AAW39" s="1933"/>
      <c r="AAX39" s="22"/>
      <c r="AAY39" s="31"/>
      <c r="AAZ39" s="76"/>
      <c r="ABA39" s="78">
        <f t="shared" si="104"/>
        <v>0</v>
      </c>
      <c r="ABC39" s="404"/>
      <c r="ABD39" s="1933"/>
      <c r="ABE39" s="22"/>
      <c r="ABF39" s="321"/>
      <c r="ABG39" s="76"/>
      <c r="ABH39" s="78">
        <f t="shared" si="105"/>
        <v>0</v>
      </c>
      <c r="ABJ39" s="1933"/>
      <c r="ABK39" s="1933"/>
      <c r="ABL39" s="22"/>
      <c r="ABM39" s="31"/>
      <c r="ABN39" s="76"/>
      <c r="ABO39" s="78">
        <f t="shared" si="106"/>
        <v>0</v>
      </c>
      <c r="ABQ39" s="1933"/>
      <c r="ABR39" s="1933"/>
      <c r="ABS39" s="22"/>
      <c r="ABT39" s="31"/>
      <c r="ABU39" s="76"/>
      <c r="ABV39" s="78">
        <f t="shared" si="107"/>
        <v>0</v>
      </c>
      <c r="ABX39" s="1933"/>
      <c r="ABY39" s="1933"/>
      <c r="ABZ39" s="22"/>
      <c r="ACA39" s="31"/>
      <c r="ACB39" s="76"/>
      <c r="ACC39" s="78">
        <f t="shared" si="108"/>
        <v>0</v>
      </c>
      <c r="ACE39" s="321"/>
      <c r="ACF39" s="1933"/>
      <c r="ACG39" s="22"/>
      <c r="ACH39" s="404"/>
      <c r="ACI39" s="76"/>
      <c r="ACJ39" s="78">
        <f t="shared" si="109"/>
        <v>0</v>
      </c>
      <c r="ACL39" s="321"/>
      <c r="ACM39" s="1933"/>
      <c r="ACN39" s="22"/>
      <c r="ACO39" s="321"/>
      <c r="ACP39" s="76"/>
      <c r="ACQ39" s="78">
        <f t="shared" si="110"/>
        <v>0</v>
      </c>
      <c r="ACS39" s="1933"/>
      <c r="ACT39" s="1933"/>
      <c r="ACU39" s="22"/>
      <c r="ACV39" s="31"/>
      <c r="ACW39" s="76"/>
      <c r="ACX39" s="78">
        <f t="shared" si="1"/>
        <v>0</v>
      </c>
      <c r="ACZ39" s="404"/>
      <c r="ADA39" s="1933"/>
      <c r="ADB39" s="22"/>
      <c r="ADC39" s="404"/>
      <c r="ADD39" s="76"/>
      <c r="ADE39" s="78">
        <f t="shared" si="111"/>
        <v>0</v>
      </c>
      <c r="ADG39" s="404"/>
      <c r="ADH39" s="1933"/>
      <c r="ADI39" s="22"/>
      <c r="ADJ39" s="321"/>
      <c r="ADK39" s="76"/>
      <c r="ADL39" s="78">
        <f t="shared" si="112"/>
        <v>0</v>
      </c>
      <c r="ADN39" s="1933"/>
      <c r="ADO39" s="1933"/>
      <c r="ADP39" s="22"/>
      <c r="ADQ39" s="31"/>
      <c r="ADR39" s="76"/>
      <c r="ADS39" s="78">
        <f t="shared" si="113"/>
        <v>0</v>
      </c>
      <c r="ADU39" s="321"/>
      <c r="ADV39" s="1933"/>
      <c r="ADW39" s="22"/>
      <c r="ADX39" s="404"/>
      <c r="ADY39" s="76"/>
      <c r="ADZ39" s="78">
        <f t="shared" si="114"/>
        <v>0</v>
      </c>
      <c r="AEB39" s="404"/>
      <c r="AEC39" s="1933"/>
      <c r="AED39" s="22"/>
      <c r="AEE39" s="31"/>
      <c r="AEF39" s="76"/>
      <c r="AEG39" s="131">
        <f t="shared" si="115"/>
        <v>0</v>
      </c>
      <c r="AEI39" s="404"/>
      <c r="AEJ39" s="1933"/>
      <c r="AEK39" s="22"/>
      <c r="AEL39" s="31"/>
      <c r="AEM39" s="76"/>
      <c r="AEN39" s="131">
        <f t="shared" si="116"/>
        <v>3380</v>
      </c>
      <c r="AEP39" s="404"/>
      <c r="AEQ39" s="1933"/>
      <c r="AER39" s="22"/>
      <c r="AES39" s="404"/>
      <c r="AET39" s="76"/>
      <c r="AEU39" s="131">
        <f t="shared" si="117"/>
        <v>0</v>
      </c>
      <c r="AEW39" s="1933"/>
      <c r="AEX39" s="1933"/>
      <c r="AEY39" s="22"/>
      <c r="AEZ39" s="31"/>
      <c r="AFA39" s="76"/>
      <c r="AFB39" s="78">
        <f t="shared" si="118"/>
        <v>0</v>
      </c>
      <c r="AFD39" s="1933"/>
      <c r="AFE39" s="1933"/>
      <c r="AFF39" s="22"/>
      <c r="AFG39" s="31"/>
      <c r="AFH39" s="76"/>
      <c r="AFI39" s="78">
        <f t="shared" si="119"/>
        <v>6523</v>
      </c>
      <c r="AFK39" s="404"/>
      <c r="AFL39" s="1933"/>
      <c r="AFM39" s="22"/>
      <c r="AFN39" s="31"/>
      <c r="AFO39" s="76"/>
      <c r="AFP39" s="78">
        <f t="shared" si="120"/>
        <v>0</v>
      </c>
      <c r="AFR39" s="404"/>
      <c r="AFS39" s="1933"/>
      <c r="AFT39" s="22"/>
      <c r="AFU39" s="31"/>
      <c r="AFV39" s="76"/>
      <c r="AFW39" s="78">
        <f t="shared" si="121"/>
        <v>0</v>
      </c>
      <c r="AFY39" s="49"/>
      <c r="AFZ39" s="1931"/>
      <c r="AGA39" s="104"/>
      <c r="AGB39" s="49"/>
      <c r="AGC39" s="139"/>
      <c r="AGD39" s="78">
        <f t="shared" si="122"/>
        <v>0</v>
      </c>
      <c r="AGF39" s="1933"/>
      <c r="AGG39" s="1933"/>
      <c r="AGH39" s="22"/>
      <c r="AGI39" s="31"/>
      <c r="AGJ39" s="76"/>
      <c r="AGK39" s="78">
        <f t="shared" si="123"/>
        <v>0</v>
      </c>
      <c r="AGM39" s="1933"/>
      <c r="AGN39" s="1933"/>
      <c r="AGO39" s="22"/>
      <c r="AGP39" s="31"/>
      <c r="AGQ39" s="76"/>
      <c r="AGR39" s="78">
        <f t="shared" si="124"/>
        <v>0</v>
      </c>
      <c r="AGT39" s="1933"/>
      <c r="AGU39" s="1933"/>
      <c r="AGV39" s="22"/>
      <c r="AGW39" s="31"/>
      <c r="AGX39" s="76"/>
      <c r="AGY39" s="78">
        <f t="shared" si="125"/>
        <v>0</v>
      </c>
      <c r="AHA39" s="1933"/>
      <c r="AHB39" s="1933"/>
      <c r="AHC39" s="22"/>
      <c r="AHD39" s="31"/>
      <c r="AHE39" s="76"/>
      <c r="AHF39" s="78">
        <f t="shared" si="126"/>
        <v>0</v>
      </c>
      <c r="AHH39" s="1933"/>
      <c r="AHI39" s="1933"/>
      <c r="AHJ39" s="22"/>
      <c r="AHK39" s="31"/>
      <c r="AHL39" s="76"/>
      <c r="AHM39" s="78">
        <f t="shared" si="127"/>
        <v>37741</v>
      </c>
      <c r="AHO39" s="1933"/>
      <c r="AHP39" s="1933"/>
      <c r="AHQ39" s="22"/>
      <c r="AHR39" s="31"/>
      <c r="AHS39" s="76"/>
      <c r="AHT39" s="78">
        <f t="shared" si="128"/>
        <v>0</v>
      </c>
      <c r="AHV39" s="1933"/>
      <c r="AHW39" s="1933"/>
      <c r="AHX39" s="22"/>
      <c r="AHY39" s="31"/>
      <c r="AHZ39" s="76"/>
      <c r="AIA39" s="78">
        <f t="shared" si="129"/>
        <v>0</v>
      </c>
      <c r="AIC39" s="404"/>
      <c r="AID39" s="1933"/>
      <c r="AIE39" s="22"/>
      <c r="AIF39" s="31"/>
      <c r="AIG39" s="76"/>
      <c r="AIH39" s="78">
        <f t="shared" si="130"/>
        <v>0</v>
      </c>
      <c r="AIJ39" s="321"/>
      <c r="AIK39" s="1933"/>
      <c r="AIL39" s="22"/>
      <c r="AIM39" s="49"/>
      <c r="AIN39" s="76"/>
      <c r="AIO39" s="78">
        <f t="shared" si="131"/>
        <v>0</v>
      </c>
      <c r="AIQ39" s="404"/>
      <c r="AIR39" s="1933"/>
      <c r="AIS39" s="22"/>
      <c r="AIT39" s="31"/>
      <c r="AIU39" s="76"/>
      <c r="AIV39" s="78">
        <f t="shared" si="132"/>
        <v>0</v>
      </c>
      <c r="AIX39" s="1933"/>
      <c r="AIY39" s="1933"/>
      <c r="AIZ39" s="22"/>
      <c r="AJA39" s="31"/>
      <c r="AJB39" s="76"/>
      <c r="AJC39" s="78">
        <f t="shared" si="133"/>
        <v>0</v>
      </c>
      <c r="AJE39" s="49"/>
      <c r="AJF39" s="1931"/>
      <c r="AJG39" s="104"/>
      <c r="AJH39" s="49"/>
      <c r="AJI39" s="139"/>
      <c r="AJJ39" s="78">
        <f t="shared" si="134"/>
        <v>0</v>
      </c>
      <c r="AJL39" s="1933"/>
      <c r="AJM39" s="1933"/>
      <c r="AJN39" s="22"/>
      <c r="AJO39" s="31"/>
      <c r="AJP39" s="76"/>
      <c r="AJQ39" s="78">
        <f t="shared" si="135"/>
        <v>0</v>
      </c>
      <c r="AJS39" s="1931"/>
      <c r="AJT39" s="1931"/>
      <c r="AJU39" s="104"/>
      <c r="AJV39" s="49"/>
      <c r="AJW39" s="139"/>
      <c r="AJX39" s="131">
        <f t="shared" si="136"/>
        <v>0</v>
      </c>
      <c r="AJY39" s="243"/>
      <c r="AJZ39" s="1933"/>
      <c r="AKA39" s="1933"/>
      <c r="AKB39" s="22"/>
      <c r="AKC39" s="31"/>
      <c r="AKD39" s="76"/>
      <c r="AKE39" s="78">
        <f t="shared" si="137"/>
        <v>0</v>
      </c>
      <c r="AKG39" s="1933"/>
      <c r="AKH39" s="1933"/>
      <c r="AKI39" s="22"/>
      <c r="AKJ39" s="31"/>
      <c r="AKK39" s="76"/>
      <c r="AKL39" s="78">
        <f t="shared" si="138"/>
        <v>0</v>
      </c>
      <c r="AKN39" s="1933"/>
      <c r="AKO39" s="1933"/>
      <c r="AKP39" s="777"/>
      <c r="AKQ39" s="31"/>
      <c r="AKR39" s="76"/>
      <c r="AKS39" s="78">
        <f t="shared" si="139"/>
        <v>0</v>
      </c>
      <c r="AKU39" s="1933"/>
      <c r="AKV39" s="1933"/>
      <c r="AKW39" s="22"/>
      <c r="AKX39" s="31"/>
      <c r="AKY39" s="76"/>
      <c r="AKZ39" s="78">
        <f t="shared" si="2"/>
        <v>0</v>
      </c>
      <c r="ALB39" s="1933"/>
      <c r="ALC39" s="1933"/>
      <c r="ALD39" s="22"/>
      <c r="ALE39" s="31"/>
      <c r="ALF39" s="76"/>
      <c r="ALG39" s="78">
        <f t="shared" si="140"/>
        <v>0</v>
      </c>
      <c r="ALI39" s="1933"/>
      <c r="ALJ39" s="1933"/>
      <c r="ALK39" s="22"/>
      <c r="ALL39" s="31"/>
      <c r="ALM39" s="76"/>
      <c r="ALN39" s="78">
        <f t="shared" si="141"/>
        <v>0</v>
      </c>
      <c r="ALP39" s="1933"/>
      <c r="ALQ39" s="1933"/>
      <c r="ALR39" s="22"/>
      <c r="ALS39" s="31"/>
      <c r="ALT39" s="76"/>
      <c r="ALU39" s="78">
        <f t="shared" si="142"/>
        <v>0</v>
      </c>
      <c r="ALW39" s="1933"/>
      <c r="ALX39" s="1933"/>
      <c r="ALY39" s="22"/>
      <c r="ALZ39" s="31"/>
      <c r="AMA39" s="76"/>
      <c r="AMB39" s="78">
        <f t="shared" si="143"/>
        <v>0</v>
      </c>
      <c r="AMD39" s="404"/>
      <c r="AME39" s="1933"/>
      <c r="AMF39" s="22"/>
      <c r="AMG39" s="404"/>
      <c r="AMH39" s="76"/>
      <c r="AMI39" s="78">
        <f t="shared" si="144"/>
        <v>0</v>
      </c>
      <c r="AMK39" s="1933"/>
      <c r="AML39" s="1933"/>
      <c r="AMM39" s="22"/>
      <c r="AMN39" s="31"/>
      <c r="AMO39" s="76"/>
      <c r="AMP39" s="78">
        <f t="shared" si="145"/>
        <v>0</v>
      </c>
      <c r="AMR39" s="31"/>
      <c r="AMS39" s="1933"/>
      <c r="AMT39" s="22"/>
      <c r="AMU39" s="31"/>
      <c r="AMV39" s="76"/>
      <c r="AMW39" s="78">
        <f t="shared" si="3"/>
        <v>0</v>
      </c>
      <c r="AMY39" s="404"/>
      <c r="AMZ39" s="1933"/>
      <c r="ANA39" s="22"/>
      <c r="ANB39" s="321"/>
      <c r="ANC39" s="76"/>
      <c r="AND39" s="78">
        <f t="shared" si="146"/>
        <v>0</v>
      </c>
      <c r="ANF39" s="321"/>
      <c r="ANG39" s="1933"/>
      <c r="ANH39" s="22"/>
      <c r="ANI39" s="404"/>
      <c r="ANJ39" s="76"/>
      <c r="ANK39" s="78">
        <f t="shared" si="147"/>
        <v>0</v>
      </c>
      <c r="ANM39" s="31"/>
      <c r="ANN39" s="1933"/>
      <c r="ANO39" s="22"/>
      <c r="ANP39" s="31"/>
      <c r="ANQ39" s="76"/>
      <c r="ANR39" s="78">
        <f t="shared" si="148"/>
        <v>0</v>
      </c>
      <c r="ANT39" s="1933"/>
      <c r="ANU39" s="1933"/>
      <c r="ANV39" s="22"/>
      <c r="ANW39" s="31"/>
      <c r="ANX39" s="76"/>
      <c r="ANY39" s="78">
        <f t="shared" si="149"/>
        <v>0</v>
      </c>
      <c r="AOA39" s="1933"/>
      <c r="AOB39" s="1933"/>
      <c r="AOC39" s="22"/>
      <c r="AOD39" s="31"/>
      <c r="AOE39" s="76"/>
      <c r="AOF39" s="78">
        <f t="shared" si="150"/>
        <v>0</v>
      </c>
      <c r="AOH39" s="321"/>
      <c r="AOI39" s="1933"/>
      <c r="AOJ39" s="22"/>
      <c r="AOK39" s="404"/>
      <c r="AOL39" s="76"/>
      <c r="AOM39" s="78">
        <f t="shared" si="151"/>
        <v>0</v>
      </c>
      <c r="AOO39" s="1933"/>
      <c r="AOP39" s="1933"/>
      <c r="AOQ39" s="22"/>
      <c r="AOR39" s="31"/>
      <c r="AOS39" s="76"/>
      <c r="AOT39" s="78">
        <f t="shared" si="199"/>
        <v>4592</v>
      </c>
      <c r="AOV39" s="404"/>
      <c r="AOW39" s="1933"/>
      <c r="AOX39" s="22"/>
      <c r="AOY39" s="31"/>
      <c r="AOZ39" s="76"/>
      <c r="APA39" s="78">
        <f t="shared" si="152"/>
        <v>0</v>
      </c>
      <c r="APC39" s="321"/>
      <c r="APD39" s="1933"/>
      <c r="APE39" s="22"/>
      <c r="APF39" s="31"/>
      <c r="APG39" s="76"/>
      <c r="APH39" s="78">
        <f t="shared" si="153"/>
        <v>0</v>
      </c>
      <c r="APJ39" s="321"/>
      <c r="APK39" s="1933"/>
      <c r="APL39" s="22"/>
      <c r="APM39" s="31"/>
      <c r="APN39" s="76"/>
      <c r="APO39" s="78">
        <f t="shared" si="154"/>
        <v>0</v>
      </c>
      <c r="APQ39" s="1933"/>
      <c r="APR39" s="1933"/>
      <c r="APS39" s="22"/>
      <c r="APT39" s="31"/>
      <c r="APU39" s="76"/>
      <c r="APV39" s="78">
        <f t="shared" si="155"/>
        <v>0</v>
      </c>
      <c r="APX39" s="404"/>
      <c r="APY39" s="1933"/>
      <c r="APZ39" s="22"/>
      <c r="AQA39" s="404"/>
      <c r="AQB39" s="76"/>
      <c r="AQC39" s="78">
        <f t="shared" si="205"/>
        <v>0</v>
      </c>
      <c r="AQE39" s="1933"/>
      <c r="AQF39" s="1933"/>
      <c r="AQG39" s="22"/>
      <c r="AQH39" s="31"/>
      <c r="AQI39" s="76"/>
      <c r="AQJ39" s="131">
        <f t="shared" si="5"/>
        <v>7383.5</v>
      </c>
      <c r="AQL39" s="1933"/>
      <c r="AQM39" s="1933"/>
      <c r="AQN39" s="22"/>
      <c r="AQO39" s="31"/>
      <c r="AQP39" s="76"/>
      <c r="AQQ39" s="131">
        <f t="shared" si="6"/>
        <v>0</v>
      </c>
      <c r="AQS39" s="1933"/>
      <c r="AQT39" s="1933"/>
      <c r="AQU39" s="22"/>
      <c r="AQV39" s="31"/>
      <c r="AQW39" s="76"/>
      <c r="AQX39" s="131">
        <f t="shared" si="156"/>
        <v>4518.5</v>
      </c>
      <c r="AQZ39" s="321"/>
      <c r="ARA39" s="1933"/>
      <c r="ARB39" s="777"/>
      <c r="ARC39" s="321"/>
      <c r="ARD39" s="76"/>
      <c r="ARE39" s="78">
        <f t="shared" si="157"/>
        <v>0</v>
      </c>
      <c r="ARG39" s="1933"/>
      <c r="ARH39" s="1933"/>
      <c r="ARI39" s="22"/>
      <c r="ARJ39" s="31"/>
      <c r="ARK39" s="76"/>
      <c r="ARL39" s="78">
        <f t="shared" si="158"/>
        <v>0</v>
      </c>
      <c r="ARN39" s="404"/>
      <c r="ARO39" s="1933"/>
      <c r="ARP39" s="22"/>
      <c r="ARQ39" s="404"/>
      <c r="ARR39" s="76"/>
      <c r="ARS39" s="78">
        <f t="shared" si="159"/>
        <v>0</v>
      </c>
      <c r="ARU39" s="404"/>
      <c r="ARV39" s="1933"/>
      <c r="ARW39" s="22"/>
      <c r="ARX39" s="321"/>
      <c r="ARY39" s="76"/>
      <c r="ARZ39" s="78">
        <f t="shared" si="7"/>
        <v>0</v>
      </c>
      <c r="ASB39" s="404"/>
      <c r="ASC39" s="1933"/>
      <c r="ASD39" s="22"/>
      <c r="ASE39" s="31"/>
      <c r="ASF39" s="76"/>
      <c r="ASG39" s="78">
        <f t="shared" si="160"/>
        <v>0</v>
      </c>
      <c r="ASI39" s="404"/>
      <c r="ASJ39" s="1933"/>
      <c r="ASK39" s="22"/>
      <c r="ASL39" s="31"/>
      <c r="ASM39" s="76"/>
      <c r="ASN39" s="131">
        <f t="shared" si="161"/>
        <v>0</v>
      </c>
      <c r="ASP39" s="1933"/>
      <c r="ASQ39" s="1933"/>
      <c r="ASR39" s="22"/>
      <c r="ASS39" s="31"/>
      <c r="AST39" s="76"/>
      <c r="ASU39" s="131">
        <f t="shared" si="162"/>
        <v>0</v>
      </c>
      <c r="ASW39" s="1933"/>
      <c r="ASX39" s="1933"/>
      <c r="ASY39" s="22"/>
      <c r="ASZ39" s="31"/>
      <c r="ATA39" s="76"/>
      <c r="ATB39" s="131">
        <f t="shared" si="163"/>
        <v>0</v>
      </c>
      <c r="ATD39" s="1933"/>
      <c r="ATE39" s="1933"/>
      <c r="ATF39" s="22"/>
      <c r="ATG39" s="31"/>
      <c r="ATH39" s="76"/>
      <c r="ATI39" s="78">
        <f t="shared" si="164"/>
        <v>0</v>
      </c>
      <c r="ATK39" s="321"/>
      <c r="ATL39" s="1933"/>
      <c r="ATM39" s="22"/>
      <c r="ATN39" s="31"/>
      <c r="ATO39" s="76"/>
      <c r="ATP39" s="78">
        <f t="shared" si="165"/>
        <v>0</v>
      </c>
      <c r="ATR39" s="321"/>
      <c r="ATS39" s="1933"/>
      <c r="ATT39" s="22"/>
      <c r="ATU39" s="31"/>
      <c r="ATV39" s="76"/>
      <c r="ATW39" s="78">
        <f t="shared" si="166"/>
        <v>0</v>
      </c>
      <c r="ATY39" s="321"/>
      <c r="ATZ39" s="1933"/>
      <c r="AUA39" s="22"/>
      <c r="AUB39" s="31"/>
      <c r="AUC39" s="76"/>
      <c r="AUD39" s="78">
        <f t="shared" si="167"/>
        <v>0</v>
      </c>
      <c r="AUF39" s="31"/>
      <c r="AUG39" s="1332"/>
      <c r="AUH39" s="76"/>
      <c r="AUI39" s="368"/>
      <c r="AUJ39" s="67"/>
      <c r="AUK39" s="131">
        <f>AUK38+AUH39-AUJ39</f>
        <v>0</v>
      </c>
      <c r="AUM39" s="31"/>
      <c r="AUN39" s="1332"/>
      <c r="AUO39" s="76"/>
      <c r="AUP39" s="61"/>
      <c r="AUQ39" s="67"/>
      <c r="AUR39" s="131">
        <f t="shared" si="169"/>
        <v>0</v>
      </c>
      <c r="AUU39" s="1933"/>
      <c r="AUV39" s="22"/>
      <c r="AUW39" s="31"/>
      <c r="AUX39" s="76"/>
      <c r="AUY39" s="78">
        <f t="shared" si="170"/>
        <v>0</v>
      </c>
      <c r="AVB39" s="1933"/>
      <c r="AVC39" s="22"/>
      <c r="AVD39" s="31"/>
      <c r="AVE39" s="76"/>
      <c r="AVF39" s="78">
        <f t="shared" si="171"/>
        <v>0</v>
      </c>
      <c r="AVH39" s="542"/>
      <c r="AVI39" s="1933"/>
      <c r="AVJ39" s="22"/>
      <c r="AVK39" s="31"/>
      <c r="AVL39" s="76"/>
      <c r="AVM39" s="78">
        <f t="shared" si="172"/>
        <v>2512.5</v>
      </c>
      <c r="AVO39" s="320"/>
      <c r="AVP39" s="1932"/>
      <c r="AVQ39" s="349"/>
      <c r="AVR39" s="49"/>
      <c r="AVS39" s="349"/>
      <c r="AVT39" s="131">
        <f t="shared" si="173"/>
        <v>0</v>
      </c>
      <c r="AVV39" s="404"/>
      <c r="AVW39" s="1933"/>
      <c r="AVX39" s="22"/>
      <c r="AVY39" s="31"/>
      <c r="AVZ39" s="76"/>
      <c r="AWA39" s="78">
        <f t="shared" si="191"/>
        <v>0</v>
      </c>
      <c r="AWC39" s="1933"/>
      <c r="AWD39" s="1933"/>
      <c r="AWE39" s="22"/>
      <c r="AWF39" s="31"/>
      <c r="AWG39" s="76"/>
      <c r="AWH39" s="78">
        <f t="shared" si="192"/>
        <v>0</v>
      </c>
      <c r="AWJ39" s="1933"/>
      <c r="AWK39" s="1933"/>
      <c r="AWL39" s="22"/>
      <c r="AWM39" s="31"/>
      <c r="AWN39" s="76"/>
      <c r="AWO39" s="78">
        <f t="shared" si="193"/>
        <v>0</v>
      </c>
      <c r="AWQ39" s="320"/>
      <c r="AWR39" s="1931"/>
      <c r="AWS39" s="104"/>
      <c r="AWT39" s="49"/>
      <c r="AWU39" s="139"/>
      <c r="AWV39" s="131">
        <f t="shared" si="194"/>
        <v>0</v>
      </c>
      <c r="AWW39" s="243"/>
      <c r="AWX39" s="424"/>
      <c r="AWY39" s="1933"/>
      <c r="AWZ39" s="22"/>
      <c r="AXA39" s="31"/>
      <c r="AXB39" s="76"/>
      <c r="AXC39" s="78">
        <f t="shared" si="174"/>
        <v>30000</v>
      </c>
      <c r="AXE39" s="1933"/>
      <c r="AXF39" s="1933"/>
      <c r="AXG39" s="22"/>
      <c r="AXH39" s="31"/>
      <c r="AXI39" s="76"/>
      <c r="AXJ39" s="78">
        <f t="shared" si="175"/>
        <v>0</v>
      </c>
      <c r="AXL39" s="1933"/>
      <c r="AXM39" s="1933"/>
      <c r="AXN39" s="22"/>
      <c r="AXO39" s="31"/>
      <c r="AXP39" s="76"/>
      <c r="AXQ39" s="78">
        <f t="shared" si="176"/>
        <v>0</v>
      </c>
      <c r="AXS39" s="1933"/>
      <c r="AXT39" s="1933"/>
      <c r="AXU39" s="22"/>
      <c r="AXV39" s="31"/>
      <c r="AXW39" s="76"/>
      <c r="AXX39" s="78">
        <f t="shared" si="177"/>
        <v>0</v>
      </c>
      <c r="AXZ39" s="1933"/>
      <c r="AYA39" s="1933"/>
      <c r="AYB39" s="22"/>
      <c r="AYC39" s="31"/>
      <c r="AYD39" s="76"/>
      <c r="AYE39" s="78">
        <f t="shared" si="178"/>
        <v>0</v>
      </c>
      <c r="AYG39" s="404"/>
      <c r="AYH39" s="1933"/>
      <c r="AYI39" s="22"/>
      <c r="AYJ39" s="31"/>
      <c r="AYK39" s="76"/>
      <c r="AYL39" s="78">
        <f t="shared" si="179"/>
        <v>0</v>
      </c>
      <c r="AYN39" s="404"/>
      <c r="AYO39" s="1933"/>
      <c r="AYP39" s="22"/>
      <c r="AYQ39" s="31"/>
      <c r="AYR39" s="76"/>
      <c r="AYS39" s="78">
        <f t="shared" si="180"/>
        <v>0</v>
      </c>
      <c r="AYU39" s="404"/>
      <c r="AYV39" s="1933"/>
      <c r="AYW39" s="22"/>
      <c r="AYX39" s="404"/>
      <c r="AYY39" s="76"/>
      <c r="AYZ39" s="78">
        <f t="shared" si="181"/>
        <v>0</v>
      </c>
      <c r="AZB39" s="1933"/>
      <c r="AZC39" s="1933"/>
      <c r="AZD39" s="22"/>
      <c r="AZE39" s="31"/>
      <c r="AZF39" s="76"/>
      <c r="AZG39" s="78">
        <f t="shared" si="182"/>
        <v>0</v>
      </c>
      <c r="AZI39" s="404"/>
      <c r="AZJ39" s="1933"/>
      <c r="AZK39" s="22"/>
      <c r="AZL39" s="404"/>
      <c r="AZM39" s="76"/>
      <c r="AZN39" s="78">
        <f t="shared" si="183"/>
        <v>0</v>
      </c>
      <c r="AZP39" s="424"/>
      <c r="AZQ39" s="1931"/>
      <c r="AZR39" s="104"/>
      <c r="AZS39" s="424"/>
      <c r="AZT39" s="139"/>
      <c r="AZU39" s="131">
        <f t="shared" si="184"/>
        <v>0</v>
      </c>
      <c r="AZV39" s="243"/>
      <c r="AZW39" s="1933"/>
      <c r="AZX39" s="1933"/>
      <c r="AZY39" s="22"/>
      <c r="AZZ39" s="31"/>
      <c r="BAA39" s="76"/>
      <c r="BAB39" s="78">
        <f t="shared" si="185"/>
        <v>0</v>
      </c>
      <c r="BAD39" s="1933"/>
      <c r="BAE39" s="1933"/>
      <c r="BAF39" s="22"/>
      <c r="BAG39" s="31"/>
      <c r="BAH39" s="76"/>
      <c r="BAI39" s="78">
        <f t="shared" si="186"/>
        <v>0</v>
      </c>
      <c r="BAK39" s="1933"/>
      <c r="BAL39" s="1933"/>
      <c r="BAM39" s="22"/>
      <c r="BAN39" s="31"/>
      <c r="BAO39" s="76"/>
      <c r="BAP39" s="78">
        <f t="shared" si="187"/>
        <v>0</v>
      </c>
      <c r="BAR39" s="1933"/>
      <c r="BAS39" s="1933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3"/>
      <c r="C40" s="1914">
        <v>100000</v>
      </c>
      <c r="D40" s="31"/>
      <c r="E40" s="76"/>
      <c r="F40" s="131">
        <f t="shared" si="206"/>
        <v>3220100</v>
      </c>
      <c r="H40" s="31"/>
      <c r="I40" s="1933"/>
      <c r="J40" s="777"/>
      <c r="K40" s="31"/>
      <c r="L40" s="76"/>
      <c r="M40" s="131">
        <f t="shared" si="207"/>
        <v>20000</v>
      </c>
      <c r="O40" s="404"/>
      <c r="P40" s="1933"/>
      <c r="Q40" s="22"/>
      <c r="R40" s="404">
        <v>42017</v>
      </c>
      <c r="S40" s="76">
        <v>1000</v>
      </c>
      <c r="T40" s="78">
        <f>T39+Q40-S40</f>
        <v>7000</v>
      </c>
      <c r="V40" s="321"/>
      <c r="W40" s="1933"/>
      <c r="X40" s="22"/>
      <c r="Y40" s="31"/>
      <c r="Z40" s="76"/>
      <c r="AA40" s="78">
        <f>AA39+X40-Z40</f>
        <v>1000</v>
      </c>
      <c r="AC40" s="1933"/>
      <c r="AD40" s="1933"/>
      <c r="AE40" s="22"/>
      <c r="AF40" s="31"/>
      <c r="AG40" s="76"/>
      <c r="AH40" s="78">
        <f>AH39+AE40-AG40</f>
        <v>-100000</v>
      </c>
      <c r="AJ40" s="404"/>
      <c r="AK40" s="1933"/>
      <c r="AL40" s="22"/>
      <c r="AM40" s="31"/>
      <c r="AN40" s="76"/>
      <c r="AO40" s="78">
        <f>AO39+AL40-AN40</f>
        <v>90000</v>
      </c>
      <c r="AQ40" s="1933"/>
      <c r="AR40" s="1933"/>
      <c r="AS40" s="22"/>
      <c r="AT40" s="31"/>
      <c r="AU40" s="76"/>
      <c r="AV40" s="78">
        <f>AV39+AS40-AU40</f>
        <v>0</v>
      </c>
      <c r="AX40" s="1933"/>
      <c r="AY40" s="1933"/>
      <c r="AZ40" s="22"/>
      <c r="BA40" s="31"/>
      <c r="BB40" s="76"/>
      <c r="BC40" s="78">
        <f>BC39+AZ40-BB40</f>
        <v>0</v>
      </c>
      <c r="BE40" s="1933"/>
      <c r="BF40" s="1933"/>
      <c r="BG40" s="22"/>
      <c r="BH40" s="31"/>
      <c r="BI40" s="76"/>
      <c r="BJ40" s="78">
        <f>BJ39+BG40-BI40</f>
        <v>0</v>
      </c>
      <c r="BL40" s="1933"/>
      <c r="BM40" s="1933"/>
      <c r="BN40" s="22"/>
      <c r="BO40" s="31"/>
      <c r="BP40" s="76"/>
      <c r="BQ40" s="78">
        <f t="shared" si="16"/>
        <v>0</v>
      </c>
      <c r="BS40" s="1933"/>
      <c r="BT40" s="1933"/>
      <c r="BU40" s="22"/>
      <c r="BV40" s="31"/>
      <c r="BW40" s="76"/>
      <c r="BX40" s="78">
        <f t="shared" si="17"/>
        <v>0</v>
      </c>
      <c r="BZ40" s="1933"/>
      <c r="CA40" s="1933"/>
      <c r="CB40" s="1933"/>
      <c r="CC40" s="22"/>
      <c r="CD40" s="31"/>
      <c r="CE40" s="76"/>
      <c r="CF40" s="78">
        <f t="shared" si="18"/>
        <v>0</v>
      </c>
      <c r="CH40" s="424"/>
      <c r="CI40" s="1931"/>
      <c r="CJ40" s="104"/>
      <c r="CK40" s="399"/>
      <c r="CL40" s="699"/>
      <c r="CM40" s="131">
        <f t="shared" si="19"/>
        <v>462233</v>
      </c>
      <c r="CO40" s="49"/>
      <c r="CP40" s="1931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3"/>
      <c r="DD40" s="1933"/>
      <c r="DE40" s="22"/>
      <c r="DF40" s="31"/>
      <c r="DG40" s="76"/>
      <c r="DH40" s="78">
        <f t="shared" si="21"/>
        <v>0</v>
      </c>
      <c r="DJ40" s="1933"/>
      <c r="DK40" s="1933"/>
      <c r="DL40" s="1933"/>
      <c r="DM40" s="22"/>
      <c r="DN40" s="31"/>
      <c r="DO40" s="76"/>
      <c r="DP40" s="78">
        <f t="shared" si="22"/>
        <v>0</v>
      </c>
      <c r="DR40" s="404"/>
      <c r="DS40" s="1933"/>
      <c r="DT40" s="22"/>
      <c r="DU40" s="321"/>
      <c r="DV40" s="76"/>
      <c r="DW40" s="78">
        <f t="shared" si="23"/>
        <v>0</v>
      </c>
      <c r="DY40" s="1933"/>
      <c r="DZ40" s="1933"/>
      <c r="EA40" s="22"/>
      <c r="EB40" s="31"/>
      <c r="EC40" s="76"/>
      <c r="ED40" s="78">
        <f t="shared" si="24"/>
        <v>0</v>
      </c>
      <c r="EF40" s="404"/>
      <c r="EG40" s="1933"/>
      <c r="EH40" s="22"/>
      <c r="EI40" s="31"/>
      <c r="EJ40" s="76"/>
      <c r="EK40" s="78">
        <f t="shared" si="25"/>
        <v>10936</v>
      </c>
      <c r="EM40" s="1933"/>
      <c r="EN40" s="1933"/>
      <c r="EO40" s="22"/>
      <c r="EP40" s="31"/>
      <c r="EQ40" s="76"/>
      <c r="ER40" s="78">
        <f t="shared" si="26"/>
        <v>0</v>
      </c>
      <c r="ET40" s="321"/>
      <c r="EU40" s="1933"/>
      <c r="EV40" s="22"/>
      <c r="EW40" s="31"/>
      <c r="EX40" s="76"/>
      <c r="EY40" s="78">
        <f t="shared" si="27"/>
        <v>0</v>
      </c>
      <c r="FA40" s="321"/>
      <c r="FB40" s="1933"/>
      <c r="FC40" s="22"/>
      <c r="FD40" s="31"/>
      <c r="FE40" s="76"/>
      <c r="FF40" s="78">
        <f t="shared" si="28"/>
        <v>0</v>
      </c>
      <c r="FH40" s="31"/>
      <c r="FI40" s="1933"/>
      <c r="FJ40" s="22"/>
      <c r="FK40" s="31"/>
      <c r="FL40" s="76"/>
      <c r="FM40" s="78">
        <f t="shared" si="29"/>
        <v>0</v>
      </c>
      <c r="FO40" s="31"/>
      <c r="FP40" s="1933"/>
      <c r="FQ40" s="22"/>
      <c r="FR40" s="31"/>
      <c r="FS40" s="76"/>
      <c r="FT40" s="78">
        <f t="shared" si="30"/>
        <v>0</v>
      </c>
      <c r="FV40" s="404">
        <v>39735</v>
      </c>
      <c r="FW40" s="1933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3"/>
      <c r="GE40" s="22"/>
      <c r="GF40" s="31"/>
      <c r="GG40" s="76"/>
      <c r="GH40" s="78">
        <f t="shared" si="32"/>
        <v>0</v>
      </c>
      <c r="GJ40" s="1933"/>
      <c r="GK40" s="1933"/>
      <c r="GL40" s="22"/>
      <c r="GM40" s="31"/>
      <c r="GN40" s="76"/>
      <c r="GO40" s="78">
        <f t="shared" si="33"/>
        <v>0</v>
      </c>
      <c r="GQ40" s="1933"/>
      <c r="GR40" s="1933"/>
      <c r="GS40" s="22"/>
      <c r="GT40" s="31"/>
      <c r="GU40" s="76"/>
      <c r="GV40" s="78">
        <f t="shared" si="34"/>
        <v>0</v>
      </c>
      <c r="GX40" s="1933"/>
      <c r="GY40" s="1933"/>
      <c r="GZ40" s="22"/>
      <c r="HA40" s="31"/>
      <c r="HB40" s="76"/>
      <c r="HC40" s="78">
        <f t="shared" si="35"/>
        <v>0</v>
      </c>
      <c r="HE40" s="1933"/>
      <c r="HF40" s="1933"/>
      <c r="HG40" s="22"/>
      <c r="HH40" s="31"/>
      <c r="HI40" s="76"/>
      <c r="HJ40" s="78">
        <f t="shared" si="36"/>
        <v>0</v>
      </c>
      <c r="HL40" s="31"/>
      <c r="HM40" s="1933"/>
      <c r="HN40" s="22"/>
      <c r="HO40" s="31"/>
      <c r="HP40" s="76"/>
      <c r="HQ40" s="78">
        <f t="shared" si="37"/>
        <v>0</v>
      </c>
      <c r="HS40" s="1933"/>
      <c r="HT40" s="1933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3"/>
      <c r="IO40" s="1933"/>
      <c r="IP40" s="22"/>
      <c r="IQ40" s="31"/>
      <c r="IR40" s="76"/>
      <c r="IS40" s="78">
        <f t="shared" si="41"/>
        <v>0</v>
      </c>
      <c r="IU40" s="1933"/>
      <c r="IV40" s="776"/>
      <c r="IW40" s="22"/>
      <c r="IX40" s="31"/>
      <c r="IY40" s="76"/>
      <c r="IZ40" s="78">
        <f t="shared" si="42"/>
        <v>0</v>
      </c>
      <c r="JB40" s="1933"/>
      <c r="JC40" s="1933"/>
      <c r="JD40" s="22"/>
      <c r="JE40" s="31"/>
      <c r="JF40" s="76"/>
      <c r="JG40" s="78">
        <f t="shared" si="43"/>
        <v>0</v>
      </c>
      <c r="JI40" s="1933"/>
      <c r="JJ40" s="1933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3"/>
      <c r="KT40" s="22"/>
      <c r="KU40" s="31"/>
      <c r="KV40" s="76"/>
      <c r="KW40" s="131">
        <f t="shared" si="48"/>
        <v>0</v>
      </c>
      <c r="KY40" s="1933"/>
      <c r="KZ40" s="856"/>
      <c r="LA40" s="22"/>
      <c r="LB40" s="786"/>
      <c r="LC40" s="76"/>
      <c r="LD40" s="131">
        <f t="shared" si="49"/>
        <v>0</v>
      </c>
      <c r="LF40" s="1933"/>
      <c r="LG40" s="856"/>
      <c r="LH40" s="22"/>
      <c r="LI40" s="31"/>
      <c r="LJ40" s="76"/>
      <c r="LK40" s="131">
        <f t="shared" si="50"/>
        <v>0</v>
      </c>
      <c r="LM40" s="404"/>
      <c r="LN40" s="1933"/>
      <c r="LO40" s="22"/>
      <c r="LP40" s="31"/>
      <c r="LQ40" s="76"/>
      <c r="LR40" s="78">
        <f t="shared" si="0"/>
        <v>0</v>
      </c>
      <c r="LT40" s="404"/>
      <c r="LU40" s="1933"/>
      <c r="LV40" s="22"/>
      <c r="LW40" s="31"/>
      <c r="LX40" s="76"/>
      <c r="LY40" s="78">
        <f t="shared" si="51"/>
        <v>0</v>
      </c>
      <c r="MA40" s="404"/>
      <c r="MB40" s="1933"/>
      <c r="MC40" s="22"/>
      <c r="MD40" s="31"/>
      <c r="ME40" s="76"/>
      <c r="MF40" s="78">
        <f t="shared" si="52"/>
        <v>0</v>
      </c>
      <c r="MH40" s="404"/>
      <c r="MI40" s="1933"/>
      <c r="MJ40" s="22"/>
      <c r="MK40" s="31"/>
      <c r="ML40" s="76"/>
      <c r="MM40" s="78">
        <f t="shared" si="53"/>
        <v>0</v>
      </c>
      <c r="MO40" s="1933"/>
      <c r="MP40" s="1933"/>
      <c r="MQ40" s="22"/>
      <c r="MR40" s="31"/>
      <c r="MS40" s="76"/>
      <c r="MT40" s="78">
        <f t="shared" si="54"/>
        <v>0</v>
      </c>
      <c r="MV40" s="1933"/>
      <c r="MW40" s="1933"/>
      <c r="MX40" s="22"/>
      <c r="MY40" s="1363"/>
      <c r="MZ40" s="76"/>
      <c r="NA40" s="131">
        <f t="shared" si="198"/>
        <v>20586.5</v>
      </c>
      <c r="NC40" s="1933"/>
      <c r="ND40" s="1933"/>
      <c r="NE40" s="22"/>
      <c r="NF40" s="1363"/>
      <c r="NG40" s="76"/>
      <c r="NH40" s="131">
        <f t="shared" si="55"/>
        <v>0</v>
      </c>
      <c r="NJ40" s="1933"/>
      <c r="NK40" s="1934"/>
      <c r="NL40" s="773"/>
      <c r="NM40" s="31"/>
      <c r="NN40" s="76"/>
      <c r="NO40" s="131">
        <f t="shared" si="204"/>
        <v>0</v>
      </c>
      <c r="NQ40" s="404"/>
      <c r="NR40" s="1934"/>
      <c r="NS40" s="76"/>
      <c r="NT40" s="404"/>
      <c r="NU40" s="76"/>
      <c r="NV40" s="131">
        <f t="shared" si="57"/>
        <v>0</v>
      </c>
      <c r="NX40" s="1933"/>
      <c r="NY40" s="1933"/>
      <c r="NZ40" s="22"/>
      <c r="OA40" s="31"/>
      <c r="OB40" s="76"/>
      <c r="OC40" s="78">
        <f t="shared" si="58"/>
        <v>0</v>
      </c>
      <c r="OE40" s="1933"/>
      <c r="OF40" s="1933"/>
      <c r="OG40" s="22"/>
      <c r="OH40" s="31"/>
      <c r="OI40" s="76"/>
      <c r="OJ40" s="78">
        <f t="shared" si="59"/>
        <v>0</v>
      </c>
      <c r="OL40" s="1933"/>
      <c r="OM40" s="1933"/>
      <c r="ON40" s="22"/>
      <c r="OO40" s="31"/>
      <c r="OP40" s="76"/>
      <c r="OQ40" s="78">
        <f t="shared" si="60"/>
        <v>0</v>
      </c>
      <c r="OS40" s="1933"/>
      <c r="OT40" s="1933"/>
      <c r="OU40" s="22"/>
      <c r="OV40" s="31"/>
      <c r="OW40" s="76"/>
      <c r="OX40" s="78">
        <f t="shared" si="61"/>
        <v>0</v>
      </c>
      <c r="OZ40" s="1933"/>
      <c r="PA40" s="1933"/>
      <c r="PB40" s="22"/>
      <c r="PC40" s="31"/>
      <c r="PD40" s="76"/>
      <c r="PE40" s="78">
        <f t="shared" si="62"/>
        <v>0</v>
      </c>
      <c r="PG40" s="1933"/>
      <c r="PH40" s="1933"/>
      <c r="PI40" s="22"/>
      <c r="PJ40" s="31"/>
      <c r="PK40" s="76"/>
      <c r="PL40" s="78">
        <f t="shared" si="63"/>
        <v>0</v>
      </c>
      <c r="PN40" s="1933"/>
      <c r="PO40" s="1933"/>
      <c r="PP40" s="22"/>
      <c r="PQ40" s="31"/>
      <c r="PR40" s="76"/>
      <c r="PS40" s="78">
        <f t="shared" si="64"/>
        <v>0</v>
      </c>
      <c r="PU40" s="1933"/>
      <c r="PV40" s="1933"/>
      <c r="PW40" s="22"/>
      <c r="PX40" s="31"/>
      <c r="PY40" s="76"/>
      <c r="PZ40" s="78">
        <f t="shared" si="65"/>
        <v>32916</v>
      </c>
      <c r="QB40" s="1933"/>
      <c r="QC40" s="1933"/>
      <c r="QD40" s="22"/>
      <c r="QE40" s="31"/>
      <c r="QF40" s="76"/>
      <c r="QG40" s="78">
        <f t="shared" si="66"/>
        <v>0</v>
      </c>
      <c r="QI40" s="404"/>
      <c r="QJ40" s="1933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7"/>
      <c r="QX40" s="1358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3"/>
      <c r="RZ40" s="1933"/>
      <c r="SA40" s="22"/>
      <c r="SB40" s="31"/>
      <c r="SC40" s="76"/>
      <c r="SD40" s="78">
        <f t="shared" si="195"/>
        <v>23250</v>
      </c>
      <c r="SF40" s="1933"/>
      <c r="SG40" s="1933"/>
      <c r="SH40" s="22"/>
      <c r="SI40" s="31"/>
      <c r="SJ40" s="76"/>
      <c r="SK40" s="78">
        <f t="shared" si="196"/>
        <v>0</v>
      </c>
      <c r="SM40" s="1933"/>
      <c r="SN40" s="1933"/>
      <c r="SO40" s="22"/>
      <c r="SP40" s="31"/>
      <c r="SQ40" s="76"/>
      <c r="SR40" s="78">
        <f t="shared" si="73"/>
        <v>0</v>
      </c>
      <c r="ST40" s="1933"/>
      <c r="SU40" s="1933"/>
      <c r="SV40" s="22"/>
      <c r="SW40" s="31"/>
      <c r="SX40" s="76"/>
      <c r="SY40" s="78">
        <f t="shared" si="74"/>
        <v>0</v>
      </c>
      <c r="TA40" s="404"/>
      <c r="TB40" s="1933"/>
      <c r="TC40" s="22"/>
      <c r="TD40" s="31"/>
      <c r="TE40" s="76"/>
      <c r="TF40" s="78">
        <f t="shared" si="75"/>
        <v>0</v>
      </c>
      <c r="TH40" s="1933"/>
      <c r="TI40" s="1933"/>
      <c r="TJ40" s="22"/>
      <c r="TK40" s="31"/>
      <c r="TL40" s="76"/>
      <c r="TM40" s="78">
        <f t="shared" si="201"/>
        <v>20668.5</v>
      </c>
      <c r="TO40" s="1933"/>
      <c r="TP40" s="1933"/>
      <c r="TQ40" s="22"/>
      <c r="TR40" s="31"/>
      <c r="TS40" s="76"/>
      <c r="TT40" s="78">
        <f t="shared" si="202"/>
        <v>0</v>
      </c>
      <c r="TV40" s="404"/>
      <c r="TW40" s="1933"/>
      <c r="TX40" s="22"/>
      <c r="TY40" s="31"/>
      <c r="TZ40" s="76"/>
      <c r="UA40" s="78">
        <f t="shared" si="203"/>
        <v>0</v>
      </c>
      <c r="UC40" s="404"/>
      <c r="UD40" s="1933"/>
      <c r="UE40" s="22"/>
      <c r="UF40" s="31"/>
      <c r="UG40" s="76"/>
      <c r="UH40" s="78">
        <f t="shared" si="79"/>
        <v>0</v>
      </c>
      <c r="UJ40" s="404"/>
      <c r="UK40" s="1933"/>
      <c r="UL40" s="22"/>
      <c r="UM40" s="31"/>
      <c r="UN40" s="76"/>
      <c r="UO40" s="78">
        <f t="shared" si="80"/>
        <v>0</v>
      </c>
      <c r="UQ40" s="404"/>
      <c r="UR40" s="1933"/>
      <c r="US40" s="22"/>
      <c r="UT40" s="31"/>
      <c r="UU40" s="76"/>
      <c r="UV40" s="78">
        <f t="shared" si="81"/>
        <v>0</v>
      </c>
      <c r="UX40" s="404"/>
      <c r="UY40" s="1933"/>
      <c r="UZ40" s="22"/>
      <c r="VA40" s="31"/>
      <c r="VB40" s="76"/>
      <c r="VC40" s="78">
        <f t="shared" si="82"/>
        <v>201</v>
      </c>
      <c r="VE40" s="1933"/>
      <c r="VF40" s="1933"/>
      <c r="VG40" s="22"/>
      <c r="VH40" s="31"/>
      <c r="VI40" s="76"/>
      <c r="VJ40" s="78">
        <f t="shared" si="83"/>
        <v>47775</v>
      </c>
      <c r="VL40" s="1933"/>
      <c r="VM40" s="1933"/>
      <c r="VN40" s="22"/>
      <c r="VO40" s="31"/>
      <c r="VP40" s="76"/>
      <c r="VQ40" s="78">
        <f t="shared" si="84"/>
        <v>0</v>
      </c>
      <c r="VS40" s="1933"/>
      <c r="VT40" s="1933"/>
      <c r="VU40" s="22"/>
      <c r="VV40" s="31"/>
      <c r="VW40" s="76"/>
      <c r="VX40" s="78">
        <f t="shared" si="85"/>
        <v>0</v>
      </c>
      <c r="VZ40" s="404"/>
      <c r="WA40" s="1933"/>
      <c r="WB40" s="22"/>
      <c r="WC40" s="31"/>
      <c r="WD40" s="76"/>
      <c r="WE40" s="78">
        <f t="shared" si="86"/>
        <v>274.5</v>
      </c>
      <c r="WG40" s="1933"/>
      <c r="WH40" s="1933"/>
      <c r="WI40" s="22"/>
      <c r="WJ40" s="31"/>
      <c r="WK40" s="76"/>
      <c r="WL40" s="78">
        <f t="shared" si="87"/>
        <v>0</v>
      </c>
      <c r="WN40" s="1933"/>
      <c r="WO40" s="1933"/>
      <c r="WP40" s="22"/>
      <c r="WQ40" s="31"/>
      <c r="WR40" s="76"/>
      <c r="WS40" s="78">
        <f t="shared" si="88"/>
        <v>0</v>
      </c>
      <c r="WU40" s="1933"/>
      <c r="WV40" s="1933"/>
      <c r="WW40" s="22"/>
      <c r="WX40" s="31"/>
      <c r="WY40" s="76"/>
      <c r="WZ40" s="78">
        <f t="shared" si="89"/>
        <v>0</v>
      </c>
      <c r="XB40" s="1931"/>
      <c r="XC40" s="1931"/>
      <c r="XD40" s="104"/>
      <c r="XE40" s="49"/>
      <c r="XF40" s="139"/>
      <c r="XG40" s="131">
        <f t="shared" si="90"/>
        <v>0</v>
      </c>
      <c r="XH40" s="243"/>
      <c r="XI40" s="1933"/>
      <c r="XJ40" s="1933"/>
      <c r="XK40" s="22"/>
      <c r="XL40" s="31"/>
      <c r="XM40" s="76"/>
      <c r="XN40" s="78">
        <f t="shared" si="91"/>
        <v>0</v>
      </c>
      <c r="XP40" s="404"/>
      <c r="XQ40" s="1933"/>
      <c r="XR40" s="22"/>
      <c r="XS40" s="31"/>
      <c r="XT40" s="76"/>
      <c r="XU40" s="78">
        <f t="shared" si="92"/>
        <v>0</v>
      </c>
      <c r="XW40" s="1933"/>
      <c r="XX40" s="1933"/>
      <c r="XY40" s="22"/>
      <c r="XZ40" s="31"/>
      <c r="YA40" s="76"/>
      <c r="YB40" s="78">
        <f t="shared" si="93"/>
        <v>0</v>
      </c>
      <c r="YD40" s="1933"/>
      <c r="YE40" s="1933"/>
      <c r="YF40" s="22"/>
      <c r="YG40" s="31"/>
      <c r="YH40" s="76"/>
      <c r="YI40" s="78">
        <f t="shared" si="94"/>
        <v>0</v>
      </c>
      <c r="YK40" s="1933"/>
      <c r="YL40" s="1933"/>
      <c r="YM40" s="22"/>
      <c r="YN40" s="31"/>
      <c r="YO40" s="76"/>
      <c r="YP40" s="78">
        <f t="shared" si="95"/>
        <v>0</v>
      </c>
      <c r="YR40" s="1933"/>
      <c r="YS40" s="1933"/>
      <c r="YT40" s="22"/>
      <c r="YU40" s="31"/>
      <c r="YV40" s="76"/>
      <c r="YW40" s="78">
        <f t="shared" si="96"/>
        <v>0</v>
      </c>
      <c r="YY40" s="1933"/>
      <c r="YZ40" s="1933"/>
      <c r="ZA40" s="22"/>
      <c r="ZB40" s="31"/>
      <c r="ZC40" s="76"/>
      <c r="ZD40" s="78">
        <f t="shared" si="97"/>
        <v>0</v>
      </c>
      <c r="ZF40" s="1933"/>
      <c r="ZG40" s="1933"/>
      <c r="ZH40" s="22"/>
      <c r="ZI40" s="31"/>
      <c r="ZJ40" s="76"/>
      <c r="ZK40" s="78">
        <f t="shared" si="98"/>
        <v>0</v>
      </c>
      <c r="ZM40" s="1933"/>
      <c r="ZN40" s="1933"/>
      <c r="ZO40" s="22"/>
      <c r="ZP40" s="31"/>
      <c r="ZQ40" s="76"/>
      <c r="ZR40" s="78">
        <f t="shared" si="99"/>
        <v>0</v>
      </c>
      <c r="ZT40" s="1933"/>
      <c r="ZU40" s="1933"/>
      <c r="ZV40" s="22"/>
      <c r="ZW40" s="31"/>
      <c r="ZX40" s="76"/>
      <c r="ZY40" s="78">
        <f t="shared" si="100"/>
        <v>11212</v>
      </c>
      <c r="AAA40" s="1933"/>
      <c r="AAB40" s="1933"/>
      <c r="AAC40" s="22"/>
      <c r="AAD40" s="31"/>
      <c r="AAE40" s="76"/>
      <c r="AAF40" s="78">
        <f t="shared" si="101"/>
        <v>0</v>
      </c>
      <c r="AAH40" s="1933"/>
      <c r="AAI40" s="1933"/>
      <c r="AAJ40" s="22"/>
      <c r="AAK40" s="31"/>
      <c r="AAL40" s="76"/>
      <c r="AAM40" s="78">
        <f t="shared" si="102"/>
        <v>0</v>
      </c>
      <c r="AAO40" s="1933"/>
      <c r="AAP40" s="1933"/>
      <c r="AAQ40" s="22"/>
      <c r="AAR40" s="31"/>
      <c r="AAS40" s="76"/>
      <c r="AAT40" s="78">
        <f t="shared" si="103"/>
        <v>0</v>
      </c>
      <c r="AAV40" s="404"/>
      <c r="AAW40" s="1933"/>
      <c r="AAX40" s="22"/>
      <c r="AAY40" s="31"/>
      <c r="AAZ40" s="76"/>
      <c r="ABA40" s="78">
        <f t="shared" si="104"/>
        <v>0</v>
      </c>
      <c r="ABC40" s="404"/>
      <c r="ABD40" s="1933"/>
      <c r="ABE40" s="22"/>
      <c r="ABF40" s="321"/>
      <c r="ABG40" s="76"/>
      <c r="ABH40" s="78">
        <f t="shared" si="105"/>
        <v>0</v>
      </c>
      <c r="ABJ40" s="1933"/>
      <c r="ABK40" s="1933"/>
      <c r="ABL40" s="22"/>
      <c r="ABM40" s="31"/>
      <c r="ABN40" s="76"/>
      <c r="ABO40" s="78">
        <f t="shared" si="106"/>
        <v>0</v>
      </c>
      <c r="ABQ40" s="1933"/>
      <c r="ABR40" s="1933"/>
      <c r="ABS40" s="22"/>
      <c r="ABT40" s="31"/>
      <c r="ABU40" s="76"/>
      <c r="ABV40" s="78">
        <f t="shared" si="107"/>
        <v>0</v>
      </c>
      <c r="ABX40" s="1933"/>
      <c r="ABY40" s="1933"/>
      <c r="ABZ40" s="22"/>
      <c r="ACA40" s="31"/>
      <c r="ACB40" s="76"/>
      <c r="ACC40" s="78">
        <f t="shared" si="108"/>
        <v>0</v>
      </c>
      <c r="ACE40" s="321"/>
      <c r="ACF40" s="1933"/>
      <c r="ACG40" s="22"/>
      <c r="ACH40" s="404"/>
      <c r="ACI40" s="76"/>
      <c r="ACJ40" s="78">
        <f t="shared" si="109"/>
        <v>0</v>
      </c>
      <c r="ACL40" s="321"/>
      <c r="ACM40" s="1933"/>
      <c r="ACN40" s="22"/>
      <c r="ACO40" s="321"/>
      <c r="ACP40" s="76"/>
      <c r="ACQ40" s="78">
        <f t="shared" si="110"/>
        <v>0</v>
      </c>
      <c r="ACS40" s="1933"/>
      <c r="ACT40" s="1933"/>
      <c r="ACU40" s="22"/>
      <c r="ACV40" s="31"/>
      <c r="ACW40" s="76"/>
      <c r="ACX40" s="78">
        <f t="shared" si="1"/>
        <v>0</v>
      </c>
      <c r="ACZ40" s="404"/>
      <c r="ADA40" s="1933"/>
      <c r="ADB40" s="22"/>
      <c r="ADC40" s="404"/>
      <c r="ADD40" s="76"/>
      <c r="ADE40" s="78">
        <f t="shared" si="111"/>
        <v>0</v>
      </c>
      <c r="ADG40" s="404"/>
      <c r="ADH40" s="1933"/>
      <c r="ADI40" s="22"/>
      <c r="ADJ40" s="321"/>
      <c r="ADK40" s="76"/>
      <c r="ADL40" s="78">
        <f t="shared" si="112"/>
        <v>0</v>
      </c>
      <c r="ADN40" s="1933"/>
      <c r="ADO40" s="1933"/>
      <c r="ADP40" s="22"/>
      <c r="ADQ40" s="31"/>
      <c r="ADR40" s="76"/>
      <c r="ADS40" s="78">
        <f t="shared" si="113"/>
        <v>0</v>
      </c>
      <c r="ADU40" s="321"/>
      <c r="ADV40" s="1933"/>
      <c r="ADW40" s="22"/>
      <c r="ADX40" s="404"/>
      <c r="ADY40" s="76"/>
      <c r="ADZ40" s="78">
        <f t="shared" si="114"/>
        <v>0</v>
      </c>
      <c r="AEB40" s="404"/>
      <c r="AEC40" s="1933"/>
      <c r="AED40" s="22"/>
      <c r="AEE40" s="31"/>
      <c r="AEF40" s="76"/>
      <c r="AEG40" s="131">
        <f t="shared" si="115"/>
        <v>0</v>
      </c>
      <c r="AEI40" s="404"/>
      <c r="AEJ40" s="1933"/>
      <c r="AEK40" s="22"/>
      <c r="AEL40" s="31"/>
      <c r="AEM40" s="76"/>
      <c r="AEN40" s="131">
        <f t="shared" si="116"/>
        <v>3380</v>
      </c>
      <c r="AEP40" s="404"/>
      <c r="AEQ40" s="1933"/>
      <c r="AER40" s="22"/>
      <c r="AES40" s="404"/>
      <c r="AET40" s="76"/>
      <c r="AEU40" s="131">
        <f t="shared" si="117"/>
        <v>0</v>
      </c>
      <c r="AEW40" s="1933"/>
      <c r="AEX40" s="1933"/>
      <c r="AEY40" s="22"/>
      <c r="AEZ40" s="31"/>
      <c r="AFA40" s="76"/>
      <c r="AFB40" s="78">
        <f t="shared" si="118"/>
        <v>0</v>
      </c>
      <c r="AFD40" s="1933"/>
      <c r="AFE40" s="1933"/>
      <c r="AFF40" s="22"/>
      <c r="AFG40" s="31"/>
      <c r="AFH40" s="76"/>
      <c r="AFI40" s="78">
        <f t="shared" si="119"/>
        <v>6523</v>
      </c>
      <c r="AFK40" s="404"/>
      <c r="AFL40" s="1933"/>
      <c r="AFM40" s="22"/>
      <c r="AFN40" s="31"/>
      <c r="AFO40" s="76"/>
      <c r="AFP40" s="78">
        <f t="shared" si="120"/>
        <v>0</v>
      </c>
      <c r="AFR40" s="404"/>
      <c r="AFS40" s="1933"/>
      <c r="AFT40" s="22"/>
      <c r="AFU40" s="31"/>
      <c r="AFV40" s="76"/>
      <c r="AFW40" s="78">
        <f t="shared" si="121"/>
        <v>0</v>
      </c>
      <c r="AFY40" s="31"/>
      <c r="AFZ40" s="1933"/>
      <c r="AGA40" s="22"/>
      <c r="AGB40" s="31"/>
      <c r="AGC40" s="76"/>
      <c r="AGD40" s="78">
        <f t="shared" si="122"/>
        <v>0</v>
      </c>
      <c r="AGF40" s="1933"/>
      <c r="AGG40" s="1933"/>
      <c r="AGH40" s="22"/>
      <c r="AGI40" s="31"/>
      <c r="AGJ40" s="76"/>
      <c r="AGK40" s="78">
        <f t="shared" si="123"/>
        <v>0</v>
      </c>
      <c r="AGM40" s="1933"/>
      <c r="AGN40" s="1933"/>
      <c r="AGO40" s="22"/>
      <c r="AGP40" s="31"/>
      <c r="AGQ40" s="76"/>
      <c r="AGR40" s="78">
        <f t="shared" si="124"/>
        <v>0</v>
      </c>
      <c r="AGT40" s="1933"/>
      <c r="AGU40" s="1933"/>
      <c r="AGV40" s="22"/>
      <c r="AGW40" s="31"/>
      <c r="AGX40" s="76"/>
      <c r="AGY40" s="78">
        <f t="shared" si="125"/>
        <v>0</v>
      </c>
      <c r="AHA40" s="1933"/>
      <c r="AHB40" s="1933"/>
      <c r="AHC40" s="22"/>
      <c r="AHD40" s="31"/>
      <c r="AHE40" s="76"/>
      <c r="AHF40" s="78">
        <f t="shared" si="126"/>
        <v>0</v>
      </c>
      <c r="AHH40" s="1933"/>
      <c r="AHI40" s="1933"/>
      <c r="AHJ40" s="22"/>
      <c r="AHK40" s="31"/>
      <c r="AHL40" s="76"/>
      <c r="AHM40" s="78">
        <f t="shared" si="127"/>
        <v>37741</v>
      </c>
      <c r="AHO40" s="1933"/>
      <c r="AHP40" s="1933"/>
      <c r="AHQ40" s="22"/>
      <c r="AHR40" s="31"/>
      <c r="AHS40" s="76"/>
      <c r="AHT40" s="78">
        <f t="shared" si="128"/>
        <v>0</v>
      </c>
      <c r="AHV40" s="1933"/>
      <c r="AHW40" s="1933"/>
      <c r="AHX40" s="22"/>
      <c r="AHY40" s="31"/>
      <c r="AHZ40" s="76"/>
      <c r="AIA40" s="78">
        <f t="shared" si="129"/>
        <v>0</v>
      </c>
      <c r="AIC40" s="404"/>
      <c r="AID40" s="1933"/>
      <c r="AIE40" s="22"/>
      <c r="AIF40" s="31"/>
      <c r="AIG40" s="76"/>
      <c r="AIH40" s="78">
        <f t="shared" si="130"/>
        <v>0</v>
      </c>
      <c r="AIJ40" s="321"/>
      <c r="AIK40" s="1933"/>
      <c r="AIL40" s="22"/>
      <c r="AIM40" s="49"/>
      <c r="AIN40" s="76"/>
      <c r="AIO40" s="78">
        <f t="shared" si="131"/>
        <v>0</v>
      </c>
      <c r="AIQ40" s="404"/>
      <c r="AIR40" s="1933"/>
      <c r="AIS40" s="22"/>
      <c r="AIT40" s="31"/>
      <c r="AIU40" s="76"/>
      <c r="AIV40" s="78">
        <f t="shared" si="132"/>
        <v>0</v>
      </c>
      <c r="AIX40" s="1933"/>
      <c r="AIY40" s="1933"/>
      <c r="AIZ40" s="22"/>
      <c r="AJA40" s="31"/>
      <c r="AJB40" s="76"/>
      <c r="AJC40" s="78">
        <f t="shared" si="133"/>
        <v>0</v>
      </c>
      <c r="AJE40" s="49"/>
      <c r="AJF40" s="1931"/>
      <c r="AJG40" s="104"/>
      <c r="AJH40" s="49"/>
      <c r="AJI40" s="139"/>
      <c r="AJJ40" s="78">
        <f t="shared" si="134"/>
        <v>0</v>
      </c>
      <c r="AJL40" s="1933"/>
      <c r="AJM40" s="1933"/>
      <c r="AJN40" s="22"/>
      <c r="AJO40" s="31"/>
      <c r="AJP40" s="76"/>
      <c r="AJQ40" s="78">
        <f t="shared" si="135"/>
        <v>0</v>
      </c>
      <c r="AJS40" s="1931"/>
      <c r="AJT40" s="1931"/>
      <c r="AJU40" s="104"/>
      <c r="AJV40" s="49"/>
      <c r="AJW40" s="139"/>
      <c r="AJX40" s="131">
        <f t="shared" si="136"/>
        <v>0</v>
      </c>
      <c r="AJY40" s="243"/>
      <c r="AJZ40" s="1933"/>
      <c r="AKA40" s="1933"/>
      <c r="AKB40" s="22"/>
      <c r="AKC40" s="31"/>
      <c r="AKD40" s="76"/>
      <c r="AKE40" s="78">
        <f t="shared" si="137"/>
        <v>0</v>
      </c>
      <c r="AKG40" s="1933"/>
      <c r="AKH40" s="1933"/>
      <c r="AKI40" s="22"/>
      <c r="AKJ40" s="31"/>
      <c r="AKK40" s="76"/>
      <c r="AKL40" s="78">
        <f t="shared" si="138"/>
        <v>0</v>
      </c>
      <c r="AKN40" s="1933"/>
      <c r="AKO40" s="1933"/>
      <c r="AKP40" s="777"/>
      <c r="AKQ40" s="31"/>
      <c r="AKR40" s="76"/>
      <c r="AKS40" s="78">
        <f t="shared" si="139"/>
        <v>0</v>
      </c>
      <c r="AKU40" s="1933"/>
      <c r="AKV40" s="1933"/>
      <c r="AKW40" s="22"/>
      <c r="AKX40" s="31"/>
      <c r="AKY40" s="76"/>
      <c r="AKZ40" s="78">
        <f t="shared" si="2"/>
        <v>0</v>
      </c>
      <c r="ALB40" s="1933"/>
      <c r="ALC40" s="1933"/>
      <c r="ALD40" s="22"/>
      <c r="ALE40" s="31"/>
      <c r="ALF40" s="76"/>
      <c r="ALG40" s="78">
        <f t="shared" si="140"/>
        <v>0</v>
      </c>
      <c r="ALI40" s="1933"/>
      <c r="ALJ40" s="1933"/>
      <c r="ALK40" s="22"/>
      <c r="ALL40" s="31"/>
      <c r="ALM40" s="76"/>
      <c r="ALN40" s="78">
        <f t="shared" si="141"/>
        <v>0</v>
      </c>
      <c r="ALP40" s="1933"/>
      <c r="ALQ40" s="1933"/>
      <c r="ALR40" s="22"/>
      <c r="ALS40" s="31"/>
      <c r="ALT40" s="76"/>
      <c r="ALU40" s="78">
        <f t="shared" si="142"/>
        <v>0</v>
      </c>
      <c r="ALW40" s="1933"/>
      <c r="ALX40" s="1933"/>
      <c r="ALY40" s="22"/>
      <c r="ALZ40" s="31"/>
      <c r="AMA40" s="76"/>
      <c r="AMB40" s="78">
        <f t="shared" si="143"/>
        <v>0</v>
      </c>
      <c r="AMD40" s="404"/>
      <c r="AME40" s="1933"/>
      <c r="AMF40" s="22"/>
      <c r="AMG40" s="404"/>
      <c r="AMH40" s="76"/>
      <c r="AMI40" s="78">
        <f t="shared" si="144"/>
        <v>0</v>
      </c>
      <c r="AMK40" s="1933"/>
      <c r="AML40" s="1933"/>
      <c r="AMM40" s="22"/>
      <c r="AMN40" s="31"/>
      <c r="AMO40" s="76"/>
      <c r="AMP40" s="78">
        <f t="shared" si="145"/>
        <v>0</v>
      </c>
      <c r="AMR40" s="31"/>
      <c r="AMS40" s="1933"/>
      <c r="AMT40" s="22"/>
      <c r="AMU40" s="31"/>
      <c r="AMV40" s="76"/>
      <c r="AMW40" s="78">
        <f t="shared" si="3"/>
        <v>0</v>
      </c>
      <c r="AMY40" s="404"/>
      <c r="AMZ40" s="1933"/>
      <c r="ANA40" s="22"/>
      <c r="ANB40" s="321"/>
      <c r="ANC40" s="76"/>
      <c r="AND40" s="78">
        <f t="shared" si="146"/>
        <v>0</v>
      </c>
      <c r="ANF40" s="321"/>
      <c r="ANG40" s="1933"/>
      <c r="ANH40" s="22"/>
      <c r="ANI40" s="404"/>
      <c r="ANJ40" s="76"/>
      <c r="ANK40" s="78">
        <f t="shared" si="147"/>
        <v>0</v>
      </c>
      <c r="ANM40" s="31"/>
      <c r="ANN40" s="1933"/>
      <c r="ANO40" s="22"/>
      <c r="ANP40" s="31"/>
      <c r="ANQ40" s="76"/>
      <c r="ANR40" s="78">
        <f t="shared" si="148"/>
        <v>0</v>
      </c>
      <c r="ANT40" s="1933"/>
      <c r="ANU40" s="1933"/>
      <c r="ANV40" s="22"/>
      <c r="ANW40" s="31"/>
      <c r="ANX40" s="76"/>
      <c r="ANY40" s="78">
        <f t="shared" si="149"/>
        <v>0</v>
      </c>
      <c r="AOA40" s="1933"/>
      <c r="AOB40" s="1933"/>
      <c r="AOC40" s="22"/>
      <c r="AOD40" s="31"/>
      <c r="AOE40" s="76"/>
      <c r="AOF40" s="78">
        <f t="shared" si="150"/>
        <v>0</v>
      </c>
      <c r="AOH40" s="321"/>
      <c r="AOI40" s="1933"/>
      <c r="AOJ40" s="22"/>
      <c r="AOK40" s="404"/>
      <c r="AOL40" s="76"/>
      <c r="AOM40" s="78">
        <f t="shared" si="151"/>
        <v>0</v>
      </c>
      <c r="AOO40" s="1933"/>
      <c r="AOP40" s="1933"/>
      <c r="AOQ40" s="22"/>
      <c r="AOR40" s="31"/>
      <c r="AOS40" s="76"/>
      <c r="AOT40" s="78">
        <f t="shared" si="199"/>
        <v>4592</v>
      </c>
      <c r="AOV40" s="404"/>
      <c r="AOW40" s="1933"/>
      <c r="AOX40" s="22"/>
      <c r="AOY40" s="31"/>
      <c r="AOZ40" s="76"/>
      <c r="APA40" s="78">
        <f t="shared" si="152"/>
        <v>0</v>
      </c>
      <c r="APC40" s="321"/>
      <c r="APD40" s="1933"/>
      <c r="APE40" s="22"/>
      <c r="APF40" s="31"/>
      <c r="APG40" s="76"/>
      <c r="APH40" s="78">
        <f t="shared" si="153"/>
        <v>0</v>
      </c>
      <c r="APJ40" s="321"/>
      <c r="APK40" s="1933"/>
      <c r="APL40" s="22"/>
      <c r="APM40" s="31"/>
      <c r="APN40" s="76"/>
      <c r="APO40" s="78">
        <f t="shared" si="154"/>
        <v>0</v>
      </c>
      <c r="APQ40" s="1933"/>
      <c r="APR40" s="1933"/>
      <c r="APS40" s="22"/>
      <c r="APT40" s="31"/>
      <c r="APU40" s="76"/>
      <c r="APV40" s="78">
        <f t="shared" si="155"/>
        <v>0</v>
      </c>
      <c r="APX40" s="404"/>
      <c r="APY40" s="1933"/>
      <c r="APZ40" s="22"/>
      <c r="AQA40" s="404"/>
      <c r="AQB40" s="76"/>
      <c r="AQC40" s="78">
        <f t="shared" si="205"/>
        <v>0</v>
      </c>
      <c r="AQE40" s="1933"/>
      <c r="AQF40" s="1933"/>
      <c r="AQG40" s="22"/>
      <c r="AQH40" s="31"/>
      <c r="AQI40" s="76"/>
      <c r="AQJ40" s="131">
        <f t="shared" si="5"/>
        <v>7383.5</v>
      </c>
      <c r="AQL40" s="1933"/>
      <c r="AQM40" s="1933"/>
      <c r="AQN40" s="22"/>
      <c r="AQO40" s="31"/>
      <c r="AQP40" s="76"/>
      <c r="AQQ40" s="131">
        <f t="shared" si="6"/>
        <v>0</v>
      </c>
      <c r="AQS40" s="1933"/>
      <c r="AQT40" s="1933"/>
      <c r="AQU40" s="22"/>
      <c r="AQV40" s="31"/>
      <c r="AQW40" s="76"/>
      <c r="AQX40" s="131">
        <f t="shared" si="156"/>
        <v>4518.5</v>
      </c>
      <c r="AQZ40" s="321"/>
      <c r="ARA40" s="1933"/>
      <c r="ARB40" s="777"/>
      <c r="ARC40" s="321"/>
      <c r="ARD40" s="76"/>
      <c r="ARE40" s="78">
        <f t="shared" si="157"/>
        <v>0</v>
      </c>
      <c r="ARG40" s="1933"/>
      <c r="ARH40" s="1933"/>
      <c r="ARI40" s="22"/>
      <c r="ARJ40" s="31"/>
      <c r="ARK40" s="76"/>
      <c r="ARL40" s="78">
        <f t="shared" si="158"/>
        <v>0</v>
      </c>
      <c r="ARN40" s="404"/>
      <c r="ARO40" s="1933"/>
      <c r="ARP40" s="22"/>
      <c r="ARQ40" s="404"/>
      <c r="ARR40" s="76"/>
      <c r="ARS40" s="78">
        <f t="shared" si="159"/>
        <v>0</v>
      </c>
      <c r="ARU40" s="404"/>
      <c r="ARV40" s="1933"/>
      <c r="ARW40" s="22"/>
      <c r="ARX40" s="321"/>
      <c r="ARY40" s="76"/>
      <c r="ARZ40" s="78">
        <f t="shared" si="7"/>
        <v>0</v>
      </c>
      <c r="ASB40" s="404"/>
      <c r="ASC40" s="1933"/>
      <c r="ASD40" s="22"/>
      <c r="ASE40" s="31"/>
      <c r="ASF40" s="76"/>
      <c r="ASG40" s="78">
        <f t="shared" si="160"/>
        <v>0</v>
      </c>
      <c r="ASI40" s="404"/>
      <c r="ASJ40" s="1933"/>
      <c r="ASK40" s="22"/>
      <c r="ASL40" s="31"/>
      <c r="ASM40" s="76"/>
      <c r="ASN40" s="131">
        <f t="shared" si="161"/>
        <v>0</v>
      </c>
      <c r="ASP40" s="1933"/>
      <c r="ASQ40" s="1933"/>
      <c r="ASR40" s="22"/>
      <c r="ASS40" s="31"/>
      <c r="AST40" s="76"/>
      <c r="ASU40" s="131">
        <f t="shared" si="162"/>
        <v>0</v>
      </c>
      <c r="ASW40" s="1933"/>
      <c r="ASX40" s="1933"/>
      <c r="ASY40" s="22"/>
      <c r="ASZ40" s="31"/>
      <c r="ATA40" s="76"/>
      <c r="ATB40" s="131">
        <f t="shared" si="163"/>
        <v>0</v>
      </c>
      <c r="ATD40" s="1933"/>
      <c r="ATE40" s="1933"/>
      <c r="ATF40" s="22"/>
      <c r="ATG40" s="31"/>
      <c r="ATH40" s="76"/>
      <c r="ATI40" s="78">
        <f t="shared" si="164"/>
        <v>0</v>
      </c>
      <c r="ATK40" s="1933"/>
      <c r="ATL40" s="1933"/>
      <c r="ATM40" s="22"/>
      <c r="ATN40" s="31"/>
      <c r="ATO40" s="76"/>
      <c r="ATP40" s="78">
        <f t="shared" si="165"/>
        <v>0</v>
      </c>
      <c r="ATR40" s="1933"/>
      <c r="ATS40" s="1933"/>
      <c r="ATT40" s="22"/>
      <c r="ATU40" s="31"/>
      <c r="ATV40" s="76"/>
      <c r="ATW40" s="78">
        <f t="shared" si="166"/>
        <v>0</v>
      </c>
      <c r="ATY40" s="1933"/>
      <c r="ATZ40" s="1933"/>
      <c r="AUA40" s="22"/>
      <c r="AUB40" s="31"/>
      <c r="AUC40" s="76"/>
      <c r="AUD40" s="78">
        <f t="shared" si="167"/>
        <v>0</v>
      </c>
      <c r="AUF40" s="1933"/>
      <c r="AUG40" s="1332"/>
      <c r="AUI40" s="368"/>
      <c r="AUJ40" s="66"/>
      <c r="AUK40" s="78">
        <f t="shared" ref="AUK40:AUK56" si="208">AUK39+AUH40-AUJ40</f>
        <v>0</v>
      </c>
      <c r="AUM40" s="1933"/>
      <c r="AUN40" s="1332"/>
      <c r="AUP40" s="61"/>
      <c r="AUQ40" s="66"/>
      <c r="AUR40" s="78">
        <f t="shared" si="169"/>
        <v>0</v>
      </c>
      <c r="AUU40" s="1933"/>
      <c r="AUV40" s="22"/>
      <c r="AUW40" s="31"/>
      <c r="AUX40" s="76"/>
      <c r="AUY40" s="78">
        <f t="shared" si="170"/>
        <v>0</v>
      </c>
      <c r="AVB40" s="1933"/>
      <c r="AVC40" s="22"/>
      <c r="AVD40" s="31"/>
      <c r="AVE40" s="76"/>
      <c r="AVF40" s="78">
        <f t="shared" si="171"/>
        <v>0</v>
      </c>
      <c r="AVH40" s="542"/>
      <c r="AVI40" s="1933"/>
      <c r="AVJ40" s="22"/>
      <c r="AVK40" s="31"/>
      <c r="AVL40" s="76"/>
      <c r="AVM40" s="78">
        <f t="shared" si="172"/>
        <v>2512.5</v>
      </c>
      <c r="AVO40" s="320"/>
      <c r="AVP40" s="1932"/>
      <c r="AVQ40" s="349"/>
      <c r="AVR40" s="49"/>
      <c r="AVS40" s="139"/>
      <c r="AVT40" s="131">
        <f t="shared" si="173"/>
        <v>0</v>
      </c>
      <c r="AVV40" s="404"/>
      <c r="AVW40" s="1933"/>
      <c r="AVX40" s="22"/>
      <c r="AVY40" s="31"/>
      <c r="AVZ40" s="76"/>
      <c r="AWA40" s="78">
        <f t="shared" si="191"/>
        <v>0</v>
      </c>
      <c r="AWC40" s="1933"/>
      <c r="AWD40" s="1933"/>
      <c r="AWE40" s="22"/>
      <c r="AWF40" s="31"/>
      <c r="AWG40" s="76"/>
      <c r="AWH40" s="78">
        <f t="shared" si="192"/>
        <v>0</v>
      </c>
      <c r="AWJ40" s="1933"/>
      <c r="AWK40" s="1933"/>
      <c r="AWL40" s="22"/>
      <c r="AWM40" s="31"/>
      <c r="AWN40" s="76"/>
      <c r="AWO40" s="78">
        <f t="shared" si="193"/>
        <v>0</v>
      </c>
      <c r="AWQ40" s="320"/>
      <c r="AWR40" s="1931"/>
      <c r="AWS40" s="104"/>
      <c r="AWT40" s="49"/>
      <c r="AWU40" s="139"/>
      <c r="AWV40" s="131">
        <f t="shared" si="194"/>
        <v>0</v>
      </c>
      <c r="AWW40" s="243"/>
      <c r="AWX40" s="424"/>
      <c r="AWY40" s="1933"/>
      <c r="AWZ40" s="22"/>
      <c r="AXA40" s="31"/>
      <c r="AXB40" s="76"/>
      <c r="AXC40" s="78">
        <f t="shared" si="174"/>
        <v>30000</v>
      </c>
      <c r="AXE40" s="1933"/>
      <c r="AXF40" s="1933"/>
      <c r="AXG40" s="22"/>
      <c r="AXH40" s="31"/>
      <c r="AXI40" s="76"/>
      <c r="AXJ40" s="78">
        <f t="shared" si="175"/>
        <v>0</v>
      </c>
      <c r="AXL40" s="1933"/>
      <c r="AXM40" s="1933"/>
      <c r="AXN40" s="22"/>
      <c r="AXO40" s="31"/>
      <c r="AXP40" s="76"/>
      <c r="AXQ40" s="78">
        <f t="shared" si="176"/>
        <v>0</v>
      </c>
      <c r="AXS40" s="1933"/>
      <c r="AXT40" s="1933"/>
      <c r="AXU40" s="22"/>
      <c r="AXV40" s="31"/>
      <c r="AXW40" s="76"/>
      <c r="AXX40" s="78">
        <f t="shared" si="177"/>
        <v>0</v>
      </c>
      <c r="AXZ40" s="1933"/>
      <c r="AYA40" s="1933"/>
      <c r="AYB40" s="22"/>
      <c r="AYC40" s="31"/>
      <c r="AYD40" s="76"/>
      <c r="AYE40" s="78">
        <f t="shared" si="178"/>
        <v>0</v>
      </c>
      <c r="AYG40" s="404"/>
      <c r="AYH40" s="1933"/>
      <c r="AYI40" s="22"/>
      <c r="AYJ40" s="31"/>
      <c r="AYK40" s="76"/>
      <c r="AYL40" s="78">
        <f t="shared" si="179"/>
        <v>0</v>
      </c>
      <c r="AYN40" s="404"/>
      <c r="AYO40" s="1933"/>
      <c r="AYP40" s="22"/>
      <c r="AYQ40" s="31"/>
      <c r="AYR40" s="76"/>
      <c r="AYS40" s="78">
        <f t="shared" si="180"/>
        <v>0</v>
      </c>
      <c r="AYU40" s="404"/>
      <c r="AYV40" s="1933"/>
      <c r="AYW40" s="22"/>
      <c r="AYX40" s="404"/>
      <c r="AYY40" s="76"/>
      <c r="AYZ40" s="78">
        <f t="shared" si="181"/>
        <v>0</v>
      </c>
      <c r="AZB40" s="1933"/>
      <c r="AZC40" s="1933"/>
      <c r="AZD40" s="22"/>
      <c r="AZE40" s="31"/>
      <c r="AZF40" s="76"/>
      <c r="AZG40" s="78">
        <f t="shared" si="182"/>
        <v>0</v>
      </c>
      <c r="AZI40" s="404"/>
      <c r="AZJ40" s="1933"/>
      <c r="AZK40" s="22"/>
      <c r="AZL40" s="404"/>
      <c r="AZM40" s="76"/>
      <c r="AZN40" s="78">
        <f t="shared" si="183"/>
        <v>0</v>
      </c>
      <c r="AZP40" s="424"/>
      <c r="AZQ40" s="1931"/>
      <c r="AZR40" s="104"/>
      <c r="AZS40" s="424"/>
      <c r="AZT40" s="139"/>
      <c r="AZU40" s="131">
        <f t="shared" si="184"/>
        <v>0</v>
      </c>
      <c r="AZV40" s="243"/>
      <c r="AZW40" s="1933"/>
      <c r="AZX40" s="1933"/>
      <c r="AZY40" s="22"/>
      <c r="AZZ40" s="31"/>
      <c r="BAA40" s="76"/>
      <c r="BAB40" s="78">
        <f t="shared" si="185"/>
        <v>0</v>
      </c>
      <c r="BAD40" s="1933"/>
      <c r="BAE40" s="1933"/>
      <c r="BAF40" s="22"/>
      <c r="BAG40" s="31"/>
      <c r="BAH40" s="76"/>
      <c r="BAI40" s="78">
        <f t="shared" si="186"/>
        <v>0</v>
      </c>
      <c r="BAK40" s="1933"/>
      <c r="BAL40" s="1933"/>
      <c r="BAM40" s="22"/>
      <c r="BAN40" s="31"/>
      <c r="BAO40" s="76"/>
      <c r="BAP40" s="78">
        <f t="shared" si="187"/>
        <v>0</v>
      </c>
      <c r="BAR40" s="1933"/>
      <c r="BAS40" s="1933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3"/>
      <c r="C41" s="1914">
        <v>100000</v>
      </c>
      <c r="D41" s="31"/>
      <c r="E41" s="76"/>
      <c r="F41" s="131">
        <f t="shared" si="206"/>
        <v>3320100</v>
      </c>
      <c r="H41" s="31"/>
      <c r="I41" s="1933"/>
      <c r="J41" s="777"/>
      <c r="K41" s="31"/>
      <c r="L41" s="76"/>
      <c r="M41" s="131">
        <f t="shared" si="207"/>
        <v>20000</v>
      </c>
      <c r="O41" s="404"/>
      <c r="P41" s="1933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3"/>
      <c r="X41" s="22"/>
      <c r="Y41" s="31"/>
      <c r="Z41" s="76"/>
      <c r="AA41" s="78">
        <f>AA40+X41-Z41</f>
        <v>1000</v>
      </c>
      <c r="AC41" s="1933"/>
      <c r="AD41" s="1933"/>
      <c r="AE41" s="22"/>
      <c r="AF41" s="31"/>
      <c r="AG41" s="76"/>
      <c r="AH41" s="78">
        <f>AH40+AE41-AG41</f>
        <v>-100000</v>
      </c>
      <c r="AJ41" s="404"/>
      <c r="AK41" s="1933"/>
      <c r="AL41" s="22"/>
      <c r="AM41" s="31"/>
      <c r="AN41" s="76"/>
      <c r="AO41" s="78">
        <f>AO40+AL41-AN41</f>
        <v>90000</v>
      </c>
      <c r="AQ41" s="1933"/>
      <c r="AR41" s="1933"/>
      <c r="AS41" s="22"/>
      <c r="AT41" s="31"/>
      <c r="AU41" s="76"/>
      <c r="AV41" s="78">
        <f>AV40+AS41-AU41</f>
        <v>0</v>
      </c>
      <c r="AX41" s="1933"/>
      <c r="AY41" s="1933"/>
      <c r="AZ41" s="22"/>
      <c r="BA41" s="31"/>
      <c r="BB41" s="76"/>
      <c r="BC41" s="78">
        <f>BC40+AZ41-BB41</f>
        <v>0</v>
      </c>
      <c r="BE41" s="1933"/>
      <c r="BF41" s="1933"/>
      <c r="BG41" s="22"/>
      <c r="BH41" s="31"/>
      <c r="BI41" s="76"/>
      <c r="BJ41" s="78">
        <f>BJ40+BG41-BI41</f>
        <v>0</v>
      </c>
      <c r="BL41" s="1933"/>
      <c r="BM41" s="1933"/>
      <c r="BN41" s="22"/>
      <c r="BO41" s="31"/>
      <c r="BP41" s="76"/>
      <c r="BQ41" s="78">
        <f t="shared" si="16"/>
        <v>0</v>
      </c>
      <c r="BS41" s="1933"/>
      <c r="BT41" s="1933"/>
      <c r="BU41" s="22"/>
      <c r="BV41" s="31"/>
      <c r="BW41" s="76"/>
      <c r="BX41" s="78">
        <f t="shared" si="17"/>
        <v>0</v>
      </c>
      <c r="BZ41" s="1933"/>
      <c r="CA41" s="1933"/>
      <c r="CB41" s="1933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31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3"/>
      <c r="DD41" s="1933"/>
      <c r="DE41" s="22"/>
      <c r="DF41" s="31"/>
      <c r="DG41" s="76"/>
      <c r="DH41" s="78">
        <f t="shared" si="21"/>
        <v>0</v>
      </c>
      <c r="DJ41" s="1933"/>
      <c r="DK41" s="1933"/>
      <c r="DL41" s="1933"/>
      <c r="DM41" s="22"/>
      <c r="DN41" s="31"/>
      <c r="DO41" s="76"/>
      <c r="DP41" s="78">
        <f t="shared" si="22"/>
        <v>0</v>
      </c>
      <c r="DR41" s="404"/>
      <c r="DS41" s="1933"/>
      <c r="DT41" s="22"/>
      <c r="DU41" s="321"/>
      <c r="DV41" s="76"/>
      <c r="DW41" s="78">
        <f t="shared" si="23"/>
        <v>0</v>
      </c>
      <c r="DY41" s="1933"/>
      <c r="DZ41" s="1933"/>
      <c r="EA41" s="22"/>
      <c r="EB41" s="31"/>
      <c r="EC41" s="76"/>
      <c r="ED41" s="78">
        <f t="shared" si="24"/>
        <v>0</v>
      </c>
      <c r="EF41" s="404"/>
      <c r="EG41" s="1933"/>
      <c r="EH41" s="22"/>
      <c r="EI41" s="31"/>
      <c r="EJ41" s="76"/>
      <c r="EK41" s="78">
        <f t="shared" si="25"/>
        <v>10936</v>
      </c>
      <c r="EM41" s="1933"/>
      <c r="EN41" s="1933"/>
      <c r="EO41" s="22"/>
      <c r="EP41" s="31"/>
      <c r="EQ41" s="76"/>
      <c r="ER41" s="78">
        <f t="shared" si="26"/>
        <v>0</v>
      </c>
      <c r="ET41" s="321"/>
      <c r="EU41" s="1933"/>
      <c r="EV41" s="22"/>
      <c r="EW41" s="31"/>
      <c r="EX41" s="76"/>
      <c r="EY41" s="78">
        <f t="shared" si="27"/>
        <v>0</v>
      </c>
      <c r="FA41" s="321"/>
      <c r="FB41" s="1933"/>
      <c r="FC41" s="22"/>
      <c r="FD41" s="31"/>
      <c r="FE41" s="76"/>
      <c r="FF41" s="78">
        <f t="shared" si="28"/>
        <v>0</v>
      </c>
      <c r="FH41" s="1933"/>
      <c r="FI41" s="1933"/>
      <c r="FJ41" s="22"/>
      <c r="FK41" s="31"/>
      <c r="FL41" s="76"/>
      <c r="FM41" s="78">
        <f t="shared" si="29"/>
        <v>0</v>
      </c>
      <c r="FO41" s="1933"/>
      <c r="FP41" s="1933"/>
      <c r="FQ41" s="22"/>
      <c r="FR41" s="31"/>
      <c r="FS41" s="76"/>
      <c r="FT41" s="78">
        <f t="shared" si="30"/>
        <v>0</v>
      </c>
      <c r="FV41" s="404"/>
      <c r="FW41" s="1933"/>
      <c r="FX41" s="22"/>
      <c r="FY41" s="31"/>
      <c r="FZ41" s="76"/>
      <c r="GA41" s="78">
        <f t="shared" si="31"/>
        <v>359057.5</v>
      </c>
      <c r="GC41" s="321"/>
      <c r="GD41" s="1933"/>
      <c r="GE41" s="22"/>
      <c r="GF41" s="31"/>
      <c r="GG41" s="76"/>
      <c r="GH41" s="78">
        <f t="shared" si="32"/>
        <v>0</v>
      </c>
      <c r="GJ41" s="1933"/>
      <c r="GK41" s="1933"/>
      <c r="GL41" s="22"/>
      <c r="GM41" s="31"/>
      <c r="GN41" s="76"/>
      <c r="GO41" s="78">
        <f t="shared" si="33"/>
        <v>0</v>
      </c>
      <c r="GQ41" s="1933"/>
      <c r="GR41" s="1933"/>
      <c r="GS41" s="22"/>
      <c r="GT41" s="31"/>
      <c r="GU41" s="76"/>
      <c r="GV41" s="78">
        <f t="shared" si="34"/>
        <v>0</v>
      </c>
      <c r="GX41" s="1933"/>
      <c r="GY41" s="1933"/>
      <c r="GZ41" s="22"/>
      <c r="HA41" s="31"/>
      <c r="HB41" s="76"/>
      <c r="HC41" s="78">
        <f t="shared" si="35"/>
        <v>0</v>
      </c>
      <c r="HE41" s="1933"/>
      <c r="HF41" s="1933"/>
      <c r="HG41" s="22"/>
      <c r="HH41" s="31"/>
      <c r="HI41" s="76"/>
      <c r="HJ41" s="78">
        <f t="shared" si="36"/>
        <v>0</v>
      </c>
      <c r="HL41" s="1933"/>
      <c r="HM41" s="1933"/>
      <c r="HN41" s="22"/>
      <c r="HO41" s="31"/>
      <c r="HP41" s="76"/>
      <c r="HQ41" s="78">
        <f t="shared" si="37"/>
        <v>0</v>
      </c>
      <c r="HS41" s="1933"/>
      <c r="HT41" s="1933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3"/>
      <c r="II41" s="22"/>
      <c r="IJ41" s="31"/>
      <c r="IK41" s="76"/>
      <c r="IL41" s="78">
        <f t="shared" si="40"/>
        <v>0</v>
      </c>
      <c r="IN41" s="1933"/>
      <c r="IO41" s="1933"/>
      <c r="IP41" s="22"/>
      <c r="IQ41" s="31"/>
      <c r="IR41" s="76"/>
      <c r="IS41" s="78">
        <f t="shared" si="41"/>
        <v>0</v>
      </c>
      <c r="IU41" s="1933"/>
      <c r="IV41" s="776"/>
      <c r="IW41" s="22"/>
      <c r="IX41" s="31"/>
      <c r="IY41" s="76"/>
      <c r="IZ41" s="78">
        <f t="shared" si="42"/>
        <v>0</v>
      </c>
      <c r="JB41" s="1933"/>
      <c r="JC41" s="1933"/>
      <c r="JD41" s="22"/>
      <c r="JE41" s="31"/>
      <c r="JF41" s="76"/>
      <c r="JG41" s="78">
        <f t="shared" si="43"/>
        <v>0</v>
      </c>
      <c r="JI41" s="1933"/>
      <c r="JJ41" s="1933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3"/>
      <c r="KT41" s="22"/>
      <c r="KU41" s="31"/>
      <c r="KV41" s="76"/>
      <c r="KW41" s="131">
        <f t="shared" si="48"/>
        <v>0</v>
      </c>
      <c r="KY41" s="1933"/>
      <c r="KZ41" s="856"/>
      <c r="LA41" s="22"/>
      <c r="LB41" s="786"/>
      <c r="LC41" s="76"/>
      <c r="LD41" s="131">
        <f t="shared" si="49"/>
        <v>0</v>
      </c>
      <c r="LF41" s="1933"/>
      <c r="LG41" s="856"/>
      <c r="LH41" s="22"/>
      <c r="LI41" s="31"/>
      <c r="LJ41" s="76"/>
      <c r="LK41" s="131">
        <f t="shared" si="50"/>
        <v>0</v>
      </c>
      <c r="LM41" s="404"/>
      <c r="LN41" s="1933"/>
      <c r="LO41" s="22"/>
      <c r="LP41" s="31"/>
      <c r="LQ41" s="76"/>
      <c r="LR41" s="78">
        <f t="shared" si="0"/>
        <v>0</v>
      </c>
      <c r="LT41" s="404"/>
      <c r="LU41" s="1933"/>
      <c r="LV41" s="22"/>
      <c r="LW41" s="31"/>
      <c r="LX41" s="76"/>
      <c r="LY41" s="78">
        <f t="shared" si="51"/>
        <v>0</v>
      </c>
      <c r="MA41" s="404"/>
      <c r="MB41" s="1933"/>
      <c r="MC41" s="22"/>
      <c r="MD41" s="31"/>
      <c r="ME41" s="76"/>
      <c r="MF41" s="78">
        <f t="shared" si="52"/>
        <v>0</v>
      </c>
      <c r="MH41" s="404"/>
      <c r="MI41" s="1933"/>
      <c r="MJ41" s="22"/>
      <c r="MK41" s="31"/>
      <c r="ML41" s="76"/>
      <c r="MM41" s="78">
        <f>MM40+MJ41-ML41</f>
        <v>0</v>
      </c>
      <c r="MO41" s="1933"/>
      <c r="MP41" s="1933"/>
      <c r="MQ41" s="22"/>
      <c r="MR41" s="31"/>
      <c r="MS41" s="76"/>
      <c r="MT41" s="78">
        <f t="shared" si="54"/>
        <v>0</v>
      </c>
      <c r="MV41" s="1933"/>
      <c r="MW41" s="1933"/>
      <c r="MX41" s="22"/>
      <c r="MY41" s="1363"/>
      <c r="MZ41" s="76"/>
      <c r="NA41" s="131">
        <f t="shared" si="198"/>
        <v>20586.5</v>
      </c>
      <c r="NC41" s="1933"/>
      <c r="ND41" s="1933"/>
      <c r="NE41" s="22"/>
      <c r="NF41" s="1363"/>
      <c r="NG41" s="76"/>
      <c r="NH41" s="131">
        <f t="shared" si="55"/>
        <v>0</v>
      </c>
      <c r="NJ41" s="31"/>
      <c r="NK41" s="1934"/>
      <c r="NL41" s="76"/>
      <c r="NM41" s="31"/>
      <c r="NN41" s="76"/>
      <c r="NO41" s="131">
        <f t="shared" si="204"/>
        <v>0</v>
      </c>
      <c r="NQ41" s="404"/>
      <c r="NR41" s="1934"/>
      <c r="NS41" s="76"/>
      <c r="NT41" s="404"/>
      <c r="NU41" s="76"/>
      <c r="NV41" s="131">
        <f t="shared" si="57"/>
        <v>0</v>
      </c>
      <c r="NX41" s="1933"/>
      <c r="NY41" s="1933"/>
      <c r="NZ41" s="22"/>
      <c r="OA41" s="31"/>
      <c r="OB41" s="76"/>
      <c r="OC41" s="78">
        <f t="shared" si="58"/>
        <v>0</v>
      </c>
      <c r="OE41" s="1933"/>
      <c r="OF41" s="1933"/>
      <c r="OG41" s="22"/>
      <c r="OH41" s="31"/>
      <c r="OI41" s="76"/>
      <c r="OJ41" s="78">
        <f t="shared" si="59"/>
        <v>0</v>
      </c>
      <c r="OL41" s="1933"/>
      <c r="OM41" s="1933"/>
      <c r="ON41" s="22"/>
      <c r="OO41" s="31"/>
      <c r="OP41" s="76"/>
      <c r="OQ41" s="78">
        <f t="shared" si="60"/>
        <v>0</v>
      </c>
      <c r="OS41" s="1933"/>
      <c r="OT41" s="1933"/>
      <c r="OU41" s="22"/>
      <c r="OV41" s="31"/>
      <c r="OW41" s="76"/>
      <c r="OX41" s="78">
        <f t="shared" si="61"/>
        <v>0</v>
      </c>
      <c r="OZ41" s="1933"/>
      <c r="PA41" s="1933"/>
      <c r="PB41" s="22"/>
      <c r="PC41" s="31"/>
      <c r="PD41" s="76"/>
      <c r="PE41" s="78">
        <f t="shared" si="62"/>
        <v>0</v>
      </c>
      <c r="PG41" s="1933"/>
      <c r="PH41" s="1933"/>
      <c r="PI41" s="22"/>
      <c r="PJ41" s="31"/>
      <c r="PK41" s="76"/>
      <c r="PL41" s="78">
        <f t="shared" si="63"/>
        <v>0</v>
      </c>
      <c r="PN41" s="1933"/>
      <c r="PO41" s="1933"/>
      <c r="PP41" s="22"/>
      <c r="PQ41" s="31"/>
      <c r="PR41" s="76"/>
      <c r="PS41" s="78">
        <f t="shared" si="64"/>
        <v>0</v>
      </c>
      <c r="PU41" s="1933"/>
      <c r="PV41" s="1933"/>
      <c r="PW41" s="22"/>
      <c r="PX41" s="31"/>
      <c r="PY41" s="76"/>
      <c r="PZ41" s="78">
        <f t="shared" si="65"/>
        <v>32916</v>
      </c>
      <c r="QB41" s="1933"/>
      <c r="QC41" s="1933"/>
      <c r="QD41" s="22"/>
      <c r="QE41" s="31"/>
      <c r="QF41" s="76"/>
      <c r="QG41" s="78">
        <f t="shared" si="66"/>
        <v>0</v>
      </c>
      <c r="QI41" s="404"/>
      <c r="QJ41" s="1933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7"/>
      <c r="QX41" s="1358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3"/>
      <c r="RZ41" s="1933"/>
      <c r="SA41" s="22"/>
      <c r="SB41" s="31"/>
      <c r="SC41" s="76"/>
      <c r="SD41" s="78">
        <f t="shared" si="195"/>
        <v>23250</v>
      </c>
      <c r="SF41" s="1933"/>
      <c r="SG41" s="1933"/>
      <c r="SH41" s="22"/>
      <c r="SI41" s="31"/>
      <c r="SJ41" s="76"/>
      <c r="SK41" s="78">
        <f t="shared" si="196"/>
        <v>0</v>
      </c>
      <c r="SM41" s="1933"/>
      <c r="SN41" s="1933"/>
      <c r="SO41" s="22"/>
      <c r="SP41" s="31"/>
      <c r="SQ41" s="76"/>
      <c r="SR41" s="78">
        <f t="shared" si="73"/>
        <v>0</v>
      </c>
      <c r="ST41" s="1933"/>
      <c r="SU41" s="1933"/>
      <c r="SV41" s="22"/>
      <c r="SW41" s="31"/>
      <c r="SX41" s="76"/>
      <c r="SY41" s="78">
        <f t="shared" si="74"/>
        <v>0</v>
      </c>
      <c r="TA41" s="404"/>
      <c r="TB41" s="1933"/>
      <c r="TC41" s="22"/>
      <c r="TD41" s="31"/>
      <c r="TE41" s="76"/>
      <c r="TF41" s="78">
        <f t="shared" si="75"/>
        <v>0</v>
      </c>
      <c r="TH41" s="1933"/>
      <c r="TI41" s="1933"/>
      <c r="TJ41" s="22"/>
      <c r="TK41" s="31"/>
      <c r="TL41" s="76"/>
      <c r="TM41" s="78">
        <f t="shared" si="201"/>
        <v>20668.5</v>
      </c>
      <c r="TO41" s="1933"/>
      <c r="TP41" s="1933"/>
      <c r="TQ41" s="22"/>
      <c r="TR41" s="31"/>
      <c r="TS41" s="76"/>
      <c r="TT41" s="78">
        <f t="shared" si="202"/>
        <v>0</v>
      </c>
      <c r="TV41" s="404"/>
      <c r="TW41" s="1933"/>
      <c r="TX41" s="22"/>
      <c r="TY41" s="31"/>
      <c r="TZ41" s="76"/>
      <c r="UA41" s="78">
        <f t="shared" si="203"/>
        <v>0</v>
      </c>
      <c r="UC41" s="404"/>
      <c r="UD41" s="1933"/>
      <c r="UE41" s="22"/>
      <c r="UF41" s="31"/>
      <c r="UG41" s="76"/>
      <c r="UH41" s="78">
        <f t="shared" si="79"/>
        <v>0</v>
      </c>
      <c r="UJ41" s="404"/>
      <c r="UK41" s="1933"/>
      <c r="UL41" s="22"/>
      <c r="UM41" s="31"/>
      <c r="UN41" s="76"/>
      <c r="UO41" s="78">
        <f t="shared" si="80"/>
        <v>0</v>
      </c>
      <c r="UQ41" s="404"/>
      <c r="UR41" s="1933"/>
      <c r="US41" s="22"/>
      <c r="UT41" s="31"/>
      <c r="UU41" s="76"/>
      <c r="UV41" s="78">
        <f t="shared" si="81"/>
        <v>0</v>
      </c>
      <c r="UX41" s="404"/>
      <c r="UY41" s="1933"/>
      <c r="UZ41" s="22"/>
      <c r="VA41" s="31"/>
      <c r="VB41" s="76"/>
      <c r="VC41" s="78">
        <f t="shared" si="82"/>
        <v>201</v>
      </c>
      <c r="VE41" s="1933"/>
      <c r="VF41" s="1933"/>
      <c r="VG41" s="22"/>
      <c r="VH41" s="31"/>
      <c r="VI41" s="76"/>
      <c r="VJ41" s="78">
        <f t="shared" si="83"/>
        <v>47775</v>
      </c>
      <c r="VL41" s="1933"/>
      <c r="VM41" s="1933"/>
      <c r="VN41" s="22"/>
      <c r="VO41" s="31"/>
      <c r="VP41" s="76"/>
      <c r="VQ41" s="78">
        <f t="shared" si="84"/>
        <v>0</v>
      </c>
      <c r="VS41" s="1933"/>
      <c r="VT41" s="1933"/>
      <c r="VU41" s="22"/>
      <c r="VV41" s="31"/>
      <c r="VW41" s="76"/>
      <c r="VX41" s="78">
        <f t="shared" si="85"/>
        <v>0</v>
      </c>
      <c r="VZ41" s="404"/>
      <c r="WA41" s="1933"/>
      <c r="WB41" s="22"/>
      <c r="WC41" s="31"/>
      <c r="WD41" s="76"/>
      <c r="WE41" s="78">
        <f t="shared" si="86"/>
        <v>274.5</v>
      </c>
      <c r="WG41" s="1933"/>
      <c r="WH41" s="1933"/>
      <c r="WI41" s="22"/>
      <c r="WJ41" s="31"/>
      <c r="WK41" s="76"/>
      <c r="WL41" s="78">
        <f t="shared" si="87"/>
        <v>0</v>
      </c>
      <c r="WN41" s="1933"/>
      <c r="WO41" s="1933"/>
      <c r="WP41" s="22"/>
      <c r="WQ41" s="31"/>
      <c r="WR41" s="76"/>
      <c r="WS41" s="78">
        <f t="shared" si="88"/>
        <v>0</v>
      </c>
      <c r="WU41" s="1933"/>
      <c r="WV41" s="1933"/>
      <c r="WW41" s="22"/>
      <c r="WX41" s="31"/>
      <c r="WY41" s="76"/>
      <c r="WZ41" s="78">
        <f t="shared" si="89"/>
        <v>0</v>
      </c>
      <c r="XB41" s="1931"/>
      <c r="XC41" s="1931"/>
      <c r="XD41" s="104"/>
      <c r="XE41" s="49"/>
      <c r="XF41" s="139"/>
      <c r="XG41" s="131">
        <f t="shared" si="90"/>
        <v>0</v>
      </c>
      <c r="XH41" s="243"/>
      <c r="XI41" s="1933"/>
      <c r="XJ41" s="1933"/>
      <c r="XK41" s="22"/>
      <c r="XL41" s="31"/>
      <c r="XM41" s="76"/>
      <c r="XN41" s="78">
        <f t="shared" si="91"/>
        <v>0</v>
      </c>
      <c r="XP41" s="404"/>
      <c r="XQ41" s="1933"/>
      <c r="XR41" s="22"/>
      <c r="XS41" s="31"/>
      <c r="XT41" s="76"/>
      <c r="XU41" s="78">
        <f t="shared" si="92"/>
        <v>0</v>
      </c>
      <c r="XW41" s="1933"/>
      <c r="XX41" s="1933"/>
      <c r="XY41" s="22"/>
      <c r="XZ41" s="31"/>
      <c r="YA41" s="76"/>
      <c r="YB41" s="78">
        <f t="shared" si="93"/>
        <v>0</v>
      </c>
      <c r="YD41" s="1933"/>
      <c r="YE41" s="1933"/>
      <c r="YF41" s="22"/>
      <c r="YG41" s="31"/>
      <c r="YH41" s="76"/>
      <c r="YI41" s="78">
        <f t="shared" si="94"/>
        <v>0</v>
      </c>
      <c r="YK41" s="1933"/>
      <c r="YL41" s="1933"/>
      <c r="YM41" s="22"/>
      <c r="YN41" s="31"/>
      <c r="YO41" s="76"/>
      <c r="YP41" s="78">
        <f t="shared" si="95"/>
        <v>0</v>
      </c>
      <c r="YR41" s="1933"/>
      <c r="YS41" s="1933"/>
      <c r="YT41" s="22"/>
      <c r="YU41" s="31"/>
      <c r="YV41" s="76"/>
      <c r="YW41" s="78">
        <f t="shared" si="96"/>
        <v>0</v>
      </c>
      <c r="YY41" s="1933"/>
      <c r="YZ41" s="1933"/>
      <c r="ZA41" s="22"/>
      <c r="ZB41" s="31"/>
      <c r="ZC41" s="76"/>
      <c r="ZD41" s="78">
        <f t="shared" si="97"/>
        <v>0</v>
      </c>
      <c r="ZF41" s="1933"/>
      <c r="ZG41" s="1933"/>
      <c r="ZH41" s="22"/>
      <c r="ZI41" s="31"/>
      <c r="ZJ41" s="76"/>
      <c r="ZK41" s="78">
        <f t="shared" si="98"/>
        <v>0</v>
      </c>
      <c r="ZM41" s="1933"/>
      <c r="ZN41" s="1933"/>
      <c r="ZO41" s="22"/>
      <c r="ZP41" s="31"/>
      <c r="ZQ41" s="76"/>
      <c r="ZR41" s="78">
        <f t="shared" si="99"/>
        <v>0</v>
      </c>
      <c r="ZT41" s="1933"/>
      <c r="ZU41" s="1933"/>
      <c r="ZV41" s="22"/>
      <c r="ZW41" s="31"/>
      <c r="ZX41" s="76"/>
      <c r="ZY41" s="78">
        <f t="shared" si="100"/>
        <v>11212</v>
      </c>
      <c r="AAA41" s="1933"/>
      <c r="AAB41" s="1933"/>
      <c r="AAC41" s="22"/>
      <c r="AAD41" s="31"/>
      <c r="AAE41" s="76"/>
      <c r="AAF41" s="78">
        <f t="shared" si="101"/>
        <v>0</v>
      </c>
      <c r="AAH41" s="1933"/>
      <c r="AAI41" s="1933"/>
      <c r="AAJ41" s="22"/>
      <c r="AAK41" s="31"/>
      <c r="AAL41" s="76"/>
      <c r="AAM41" s="78">
        <f t="shared" si="102"/>
        <v>0</v>
      </c>
      <c r="AAO41" s="1933"/>
      <c r="AAP41" s="1933"/>
      <c r="AAQ41" s="22"/>
      <c r="AAR41" s="31"/>
      <c r="AAS41" s="76"/>
      <c r="AAT41" s="78">
        <f t="shared" si="103"/>
        <v>0</v>
      </c>
      <c r="AAV41" s="404"/>
      <c r="AAW41" s="1933"/>
      <c r="AAX41" s="22"/>
      <c r="AAY41" s="31"/>
      <c r="AAZ41" s="76"/>
      <c r="ABA41" s="78">
        <f t="shared" si="104"/>
        <v>0</v>
      </c>
      <c r="ABC41" s="404"/>
      <c r="ABD41" s="1933"/>
      <c r="ABE41" s="22"/>
      <c r="ABF41" s="321"/>
      <c r="ABG41" s="76"/>
      <c r="ABH41" s="78">
        <f t="shared" si="105"/>
        <v>0</v>
      </c>
      <c r="ABJ41" s="1933"/>
      <c r="ABK41" s="1933"/>
      <c r="ABL41" s="22"/>
      <c r="ABM41" s="31"/>
      <c r="ABN41" s="76"/>
      <c r="ABO41" s="78">
        <f t="shared" si="106"/>
        <v>0</v>
      </c>
      <c r="ABQ41" s="1933"/>
      <c r="ABR41" s="1933"/>
      <c r="ABS41" s="22"/>
      <c r="ABT41" s="31"/>
      <c r="ABU41" s="76"/>
      <c r="ABV41" s="78">
        <f t="shared" si="107"/>
        <v>0</v>
      </c>
      <c r="ABX41" s="1933"/>
      <c r="ABY41" s="1933"/>
      <c r="ABZ41" s="22"/>
      <c r="ACA41" s="31"/>
      <c r="ACB41" s="76"/>
      <c r="ACC41" s="78">
        <f t="shared" si="108"/>
        <v>0</v>
      </c>
      <c r="ACE41" s="321"/>
      <c r="ACF41" s="1933"/>
      <c r="ACG41" s="22"/>
      <c r="ACH41" s="404"/>
      <c r="ACI41" s="76"/>
      <c r="ACJ41" s="78">
        <f t="shared" si="109"/>
        <v>0</v>
      </c>
      <c r="ACL41" s="321"/>
      <c r="ACM41" s="1933"/>
      <c r="ACN41" s="22"/>
      <c r="ACO41" s="321"/>
      <c r="ACP41" s="76"/>
      <c r="ACQ41" s="78">
        <f t="shared" si="110"/>
        <v>0</v>
      </c>
      <c r="ACS41" s="1933"/>
      <c r="ACT41" s="1933"/>
      <c r="ACU41" s="22"/>
      <c r="ACV41" s="31"/>
      <c r="ACW41" s="76"/>
      <c r="ACX41" s="78">
        <f t="shared" si="1"/>
        <v>0</v>
      </c>
      <c r="ACZ41" s="404"/>
      <c r="ADA41" s="1933"/>
      <c r="ADB41" s="22"/>
      <c r="ADC41" s="404"/>
      <c r="ADD41" s="76"/>
      <c r="ADE41" s="78">
        <f t="shared" si="111"/>
        <v>0</v>
      </c>
      <c r="ADG41" s="404"/>
      <c r="ADH41" s="1933"/>
      <c r="ADI41" s="22"/>
      <c r="ADJ41" s="321"/>
      <c r="ADK41" s="76"/>
      <c r="ADL41" s="78">
        <f t="shared" si="112"/>
        <v>0</v>
      </c>
      <c r="ADN41" s="1933"/>
      <c r="ADO41" s="1933"/>
      <c r="ADP41" s="22"/>
      <c r="ADQ41" s="31"/>
      <c r="ADR41" s="76"/>
      <c r="ADS41" s="78">
        <f t="shared" si="113"/>
        <v>0</v>
      </c>
      <c r="ADU41" s="321"/>
      <c r="ADV41" s="1933"/>
      <c r="ADW41" s="22"/>
      <c r="ADX41" s="404"/>
      <c r="ADY41" s="76"/>
      <c r="ADZ41" s="78">
        <f t="shared" si="114"/>
        <v>0</v>
      </c>
      <c r="AEB41" s="404"/>
      <c r="AEC41" s="1933"/>
      <c r="AED41" s="22"/>
      <c r="AEE41" s="31"/>
      <c r="AEF41" s="76"/>
      <c r="AEG41" s="78">
        <f>AEG40+AED41-AEF41</f>
        <v>0</v>
      </c>
      <c r="AEI41" s="404"/>
      <c r="AEJ41" s="1933"/>
      <c r="AEK41" s="22"/>
      <c r="AEL41" s="31"/>
      <c r="AEM41" s="76"/>
      <c r="AEN41" s="131">
        <f t="shared" si="116"/>
        <v>3380</v>
      </c>
      <c r="AEP41" s="404"/>
      <c r="AEQ41" s="1933"/>
      <c r="AER41" s="22"/>
      <c r="AES41" s="404"/>
      <c r="AET41" s="76"/>
      <c r="AEU41" s="78">
        <f>AEU40+AER41-AET41</f>
        <v>0</v>
      </c>
      <c r="AEW41" s="1933"/>
      <c r="AEX41" s="1933"/>
      <c r="AEY41" s="22"/>
      <c r="AEZ41" s="31"/>
      <c r="AFA41" s="76"/>
      <c r="AFB41" s="78">
        <f t="shared" si="118"/>
        <v>0</v>
      </c>
      <c r="AFD41" s="1933"/>
      <c r="AFE41" s="1933"/>
      <c r="AFF41" s="22"/>
      <c r="AFG41" s="31"/>
      <c r="AFH41" s="76"/>
      <c r="AFI41" s="78">
        <f t="shared" si="119"/>
        <v>6523</v>
      </c>
      <c r="AFK41" s="404"/>
      <c r="AFL41" s="1933"/>
      <c r="AFM41" s="22"/>
      <c r="AFN41" s="31"/>
      <c r="AFO41" s="76"/>
      <c r="AFP41" s="78">
        <f t="shared" si="120"/>
        <v>0</v>
      </c>
      <c r="AFR41" s="404"/>
      <c r="AFS41" s="1933"/>
      <c r="AFT41" s="22"/>
      <c r="AFU41" s="31"/>
      <c r="AFV41" s="76"/>
      <c r="AFW41" s="78">
        <f t="shared" si="121"/>
        <v>0</v>
      </c>
      <c r="AFY41" s="31"/>
      <c r="AFZ41" s="1933"/>
      <c r="AGA41" s="22"/>
      <c r="AGB41" s="31"/>
      <c r="AGC41" s="76"/>
      <c r="AGD41" s="78">
        <f t="shared" si="122"/>
        <v>0</v>
      </c>
      <c r="AGF41" s="1933"/>
      <c r="AGG41" s="1933"/>
      <c r="AGH41" s="22"/>
      <c r="AGI41" s="31"/>
      <c r="AGJ41" s="76"/>
      <c r="AGK41" s="78">
        <f t="shared" si="123"/>
        <v>0</v>
      </c>
      <c r="AGM41" s="1933"/>
      <c r="AGN41" s="1933"/>
      <c r="AGO41" s="22"/>
      <c r="AGP41" s="31"/>
      <c r="AGQ41" s="76"/>
      <c r="AGR41" s="78">
        <f t="shared" si="124"/>
        <v>0</v>
      </c>
      <c r="AGT41" s="1933"/>
      <c r="AGU41" s="1933"/>
      <c r="AGV41" s="22"/>
      <c r="AGW41" s="31"/>
      <c r="AGX41" s="76"/>
      <c r="AGY41" s="78">
        <f t="shared" si="125"/>
        <v>0</v>
      </c>
      <c r="AHA41" s="1933"/>
      <c r="AHB41" s="1933"/>
      <c r="AHC41" s="22"/>
      <c r="AHD41" s="31"/>
      <c r="AHE41" s="76"/>
      <c r="AHF41" s="78">
        <f t="shared" si="126"/>
        <v>0</v>
      </c>
      <c r="AHH41" s="1933"/>
      <c r="AHI41" s="1933"/>
      <c r="AHJ41" s="22"/>
      <c r="AHK41" s="31"/>
      <c r="AHL41" s="76"/>
      <c r="AHM41" s="78">
        <f t="shared" si="127"/>
        <v>37741</v>
      </c>
      <c r="AHO41" s="1933"/>
      <c r="AHP41" s="1933"/>
      <c r="AHQ41" s="22"/>
      <c r="AHR41" s="31"/>
      <c r="AHS41" s="76"/>
      <c r="AHT41" s="78">
        <f t="shared" si="128"/>
        <v>0</v>
      </c>
      <c r="AHV41" s="1933"/>
      <c r="AHW41" s="1933"/>
      <c r="AHX41" s="22"/>
      <c r="AHY41" s="31"/>
      <c r="AHZ41" s="76"/>
      <c r="AIA41" s="78">
        <f t="shared" si="129"/>
        <v>0</v>
      </c>
      <c r="AIC41" s="404"/>
      <c r="AID41" s="1933"/>
      <c r="AIE41" s="22"/>
      <c r="AIF41" s="31"/>
      <c r="AIG41" s="76"/>
      <c r="AIH41" s="78">
        <f t="shared" si="130"/>
        <v>0</v>
      </c>
      <c r="AIJ41" s="321"/>
      <c r="AIK41" s="1933"/>
      <c r="AIL41" s="22"/>
      <c r="AIM41" s="49"/>
      <c r="AIN41" s="76"/>
      <c r="AIO41" s="78">
        <f t="shared" si="131"/>
        <v>0</v>
      </c>
      <c r="AIQ41" s="404"/>
      <c r="AIR41" s="1933"/>
      <c r="AIS41" s="22"/>
      <c r="AIT41" s="31"/>
      <c r="AIU41" s="76"/>
      <c r="AIV41" s="78">
        <f t="shared" si="132"/>
        <v>0</v>
      </c>
      <c r="AIX41" s="1933"/>
      <c r="AIY41" s="1933"/>
      <c r="AIZ41" s="22"/>
      <c r="AJA41" s="31"/>
      <c r="AJB41" s="76"/>
      <c r="AJC41" s="78">
        <f t="shared" si="133"/>
        <v>0</v>
      </c>
      <c r="AJE41" s="49"/>
      <c r="AJF41" s="1931"/>
      <c r="AJG41" s="104"/>
      <c r="AJH41" s="49"/>
      <c r="AJI41" s="139"/>
      <c r="AJJ41" s="78">
        <f t="shared" si="134"/>
        <v>0</v>
      </c>
      <c r="AJL41" s="1933"/>
      <c r="AJM41" s="1933"/>
      <c r="AJN41" s="22"/>
      <c r="AJO41" s="31"/>
      <c r="AJP41" s="76"/>
      <c r="AJQ41" s="78">
        <f t="shared" si="135"/>
        <v>0</v>
      </c>
      <c r="AJS41" s="1931"/>
      <c r="AJT41" s="1931"/>
      <c r="AJU41" s="104"/>
      <c r="AJV41" s="49"/>
      <c r="AJW41" s="139"/>
      <c r="AJX41" s="131">
        <f t="shared" si="136"/>
        <v>0</v>
      </c>
      <c r="AJY41" s="243"/>
      <c r="AJZ41" s="1933"/>
      <c r="AKA41" s="1933"/>
      <c r="AKB41" s="22"/>
      <c r="AKC41" s="31"/>
      <c r="AKD41" s="76"/>
      <c r="AKE41" s="78">
        <f t="shared" si="137"/>
        <v>0</v>
      </c>
      <c r="AKG41" s="1933"/>
      <c r="AKH41" s="1933"/>
      <c r="AKI41" s="22"/>
      <c r="AKJ41" s="31"/>
      <c r="AKK41" s="76"/>
      <c r="AKL41" s="78">
        <f t="shared" si="138"/>
        <v>0</v>
      </c>
      <c r="AKN41" s="1933"/>
      <c r="AKO41" s="1933"/>
      <c r="AKP41" s="777"/>
      <c r="AKQ41" s="31"/>
      <c r="AKR41" s="76"/>
      <c r="AKS41" s="78">
        <f t="shared" si="139"/>
        <v>0</v>
      </c>
      <c r="AKU41" s="1933"/>
      <c r="AKV41" s="1933"/>
      <c r="AKW41" s="22"/>
      <c r="AKX41" s="31"/>
      <c r="AKY41" s="76"/>
      <c r="AKZ41" s="78">
        <f t="shared" si="2"/>
        <v>0</v>
      </c>
      <c r="ALB41" s="1933"/>
      <c r="ALC41" s="1933"/>
      <c r="ALD41" s="22"/>
      <c r="ALE41" s="31"/>
      <c r="ALF41" s="76"/>
      <c r="ALG41" s="78">
        <f t="shared" si="140"/>
        <v>0</v>
      </c>
      <c r="ALI41" s="1933"/>
      <c r="ALJ41" s="1933"/>
      <c r="ALK41" s="22"/>
      <c r="ALL41" s="31"/>
      <c r="ALM41" s="76"/>
      <c r="ALN41" s="78">
        <f t="shared" si="141"/>
        <v>0</v>
      </c>
      <c r="ALP41" s="1933"/>
      <c r="ALQ41" s="1933"/>
      <c r="ALR41" s="22"/>
      <c r="ALS41" s="31"/>
      <c r="ALT41" s="76"/>
      <c r="ALU41" s="78">
        <f t="shared" si="142"/>
        <v>0</v>
      </c>
      <c r="ALW41" s="1933"/>
      <c r="ALX41" s="1933"/>
      <c r="ALY41" s="22"/>
      <c r="ALZ41" s="31"/>
      <c r="AMA41" s="76"/>
      <c r="AMB41" s="78">
        <f t="shared" si="143"/>
        <v>0</v>
      </c>
      <c r="AMD41" s="404"/>
      <c r="AME41" s="1933"/>
      <c r="AMF41" s="22"/>
      <c r="AMG41" s="404"/>
      <c r="AMH41" s="76"/>
      <c r="AMI41" s="78">
        <f t="shared" si="144"/>
        <v>0</v>
      </c>
      <c r="AMK41" s="1933"/>
      <c r="AML41" s="1933"/>
      <c r="AMM41" s="22"/>
      <c r="AMN41" s="31"/>
      <c r="AMO41" s="76"/>
      <c r="AMP41" s="78">
        <f t="shared" si="145"/>
        <v>0</v>
      </c>
      <c r="AMR41" s="1933"/>
      <c r="AMS41" s="1933"/>
      <c r="AMT41" s="22"/>
      <c r="AMU41" s="31"/>
      <c r="AMV41" s="76"/>
      <c r="AMW41" s="78">
        <f t="shared" si="3"/>
        <v>0</v>
      </c>
      <c r="AMY41" s="404"/>
      <c r="AMZ41" s="1933"/>
      <c r="ANA41" s="22"/>
      <c r="ANB41" s="321"/>
      <c r="ANC41" s="76"/>
      <c r="AND41" s="78">
        <f t="shared" si="146"/>
        <v>0</v>
      </c>
      <c r="ANF41" s="321"/>
      <c r="ANG41" s="1933"/>
      <c r="ANH41" s="22"/>
      <c r="ANI41" s="404"/>
      <c r="ANJ41" s="76"/>
      <c r="ANK41" s="78">
        <f t="shared" si="147"/>
        <v>0</v>
      </c>
      <c r="ANM41" s="31"/>
      <c r="ANN41" s="1933"/>
      <c r="ANO41" s="22"/>
      <c r="ANP41" s="31"/>
      <c r="ANQ41" s="76"/>
      <c r="ANR41" s="78">
        <f t="shared" si="148"/>
        <v>0</v>
      </c>
      <c r="ANT41" s="1933"/>
      <c r="ANU41" s="1933"/>
      <c r="ANV41" s="22"/>
      <c r="ANW41" s="31"/>
      <c r="ANX41" s="76"/>
      <c r="ANY41" s="78">
        <f t="shared" si="149"/>
        <v>0</v>
      </c>
      <c r="AOA41" s="1933"/>
      <c r="AOB41" s="1933"/>
      <c r="AOC41" s="22"/>
      <c r="AOD41" s="31"/>
      <c r="AOE41" s="76"/>
      <c r="AOF41" s="78">
        <f t="shared" si="150"/>
        <v>0</v>
      </c>
      <c r="AOH41" s="321"/>
      <c r="AOI41" s="1933"/>
      <c r="AOJ41" s="22"/>
      <c r="AOK41" s="404"/>
      <c r="AOL41" s="76"/>
      <c r="AOM41" s="78">
        <f t="shared" si="151"/>
        <v>0</v>
      </c>
      <c r="AOO41" s="1933"/>
      <c r="AOP41" s="1933"/>
      <c r="AOQ41" s="22"/>
      <c r="AOR41" s="31"/>
      <c r="AOS41" s="76"/>
      <c r="AOT41" s="78">
        <f t="shared" si="199"/>
        <v>4592</v>
      </c>
      <c r="AOV41" s="404"/>
      <c r="AOW41" s="1933"/>
      <c r="AOX41" s="22"/>
      <c r="AOY41" s="31"/>
      <c r="AOZ41" s="76"/>
      <c r="APA41" s="78">
        <f t="shared" si="152"/>
        <v>0</v>
      </c>
      <c r="APC41" s="321"/>
      <c r="APD41" s="1933"/>
      <c r="APE41" s="22"/>
      <c r="APF41" s="31"/>
      <c r="APG41" s="76"/>
      <c r="APH41" s="78">
        <f t="shared" si="153"/>
        <v>0</v>
      </c>
      <c r="APJ41" s="321"/>
      <c r="APK41" s="1933"/>
      <c r="APL41" s="22"/>
      <c r="APM41" s="31"/>
      <c r="APN41" s="76"/>
      <c r="APO41" s="78">
        <f t="shared" si="154"/>
        <v>0</v>
      </c>
      <c r="APQ41" s="1933"/>
      <c r="APR41" s="1933"/>
      <c r="APS41" s="22"/>
      <c r="APT41" s="31"/>
      <c r="APU41" s="76"/>
      <c r="APV41" s="78">
        <f t="shared" si="155"/>
        <v>0</v>
      </c>
      <c r="APX41" s="404"/>
      <c r="APY41" s="1933"/>
      <c r="APZ41" s="22"/>
      <c r="AQA41" s="404"/>
      <c r="AQB41" s="76"/>
      <c r="AQC41" s="78">
        <f t="shared" si="205"/>
        <v>0</v>
      </c>
      <c r="AQE41" s="1933"/>
      <c r="AQF41" s="1933"/>
      <c r="AQG41" s="22"/>
      <c r="AQH41" s="31"/>
      <c r="AQI41" s="76"/>
      <c r="AQJ41" s="131">
        <f t="shared" si="5"/>
        <v>7383.5</v>
      </c>
      <c r="AQL41" s="1933"/>
      <c r="AQM41" s="1933"/>
      <c r="AQN41" s="22"/>
      <c r="AQO41" s="31"/>
      <c r="AQP41" s="76"/>
      <c r="AQQ41" s="131">
        <f t="shared" si="6"/>
        <v>0</v>
      </c>
      <c r="AQS41" s="1933"/>
      <c r="AQT41" s="1933"/>
      <c r="AQU41" s="22"/>
      <c r="AQV41" s="31"/>
      <c r="AQW41" s="76"/>
      <c r="AQX41" s="131">
        <f t="shared" si="156"/>
        <v>4518.5</v>
      </c>
      <c r="AQZ41" s="321"/>
      <c r="ARA41" s="1933"/>
      <c r="ARB41" s="777"/>
      <c r="ARC41" s="321"/>
      <c r="ARD41" s="76"/>
      <c r="ARE41" s="78">
        <f t="shared" si="157"/>
        <v>0</v>
      </c>
      <c r="ARG41" s="1933"/>
      <c r="ARH41" s="1933"/>
      <c r="ARI41" s="22"/>
      <c r="ARJ41" s="31"/>
      <c r="ARK41" s="76"/>
      <c r="ARL41" s="78">
        <f t="shared" si="158"/>
        <v>0</v>
      </c>
      <c r="ARN41" s="404"/>
      <c r="ARO41" s="1933"/>
      <c r="ARP41" s="22"/>
      <c r="ARQ41" s="404"/>
      <c r="ARR41" s="76"/>
      <c r="ARS41" s="78">
        <f t="shared" si="159"/>
        <v>0</v>
      </c>
      <c r="ARU41" s="404"/>
      <c r="ARV41" s="1933"/>
      <c r="ARW41" s="22"/>
      <c r="ARX41" s="321"/>
      <c r="ARY41" s="76"/>
      <c r="ARZ41" s="78">
        <f t="shared" si="7"/>
        <v>0</v>
      </c>
      <c r="ASB41" s="404"/>
      <c r="ASC41" s="1933"/>
      <c r="ASD41" s="22"/>
      <c r="ASE41" s="31"/>
      <c r="ASF41" s="76"/>
      <c r="ASG41" s="78">
        <f t="shared" si="160"/>
        <v>0</v>
      </c>
      <c r="ASI41" s="404"/>
      <c r="ASJ41" s="1933"/>
      <c r="ASK41" s="22"/>
      <c r="ASL41" s="31"/>
      <c r="ASM41" s="76"/>
      <c r="ASN41" s="78">
        <f>ASN40+ASK41-ASM41</f>
        <v>0</v>
      </c>
      <c r="ASP41" s="1933"/>
      <c r="ASQ41" s="1933"/>
      <c r="ASR41" s="22"/>
      <c r="ASS41" s="31"/>
      <c r="AST41" s="76"/>
      <c r="ASU41" s="78">
        <f t="shared" si="162"/>
        <v>0</v>
      </c>
      <c r="ASW41" s="1933"/>
      <c r="ASX41" s="1933"/>
      <c r="ASY41" s="22"/>
      <c r="ASZ41" s="31"/>
      <c r="ATA41" s="76"/>
      <c r="ATB41" s="78">
        <f t="shared" si="163"/>
        <v>0</v>
      </c>
      <c r="ATD41" s="1933"/>
      <c r="ATE41" s="1933"/>
      <c r="ATF41" s="22"/>
      <c r="ATG41" s="31"/>
      <c r="ATH41" s="76"/>
      <c r="ATI41" s="78">
        <f t="shared" si="164"/>
        <v>0</v>
      </c>
      <c r="ATK41" s="1933"/>
      <c r="ATL41" s="1933"/>
      <c r="ATM41" s="22"/>
      <c r="ATN41" s="31"/>
      <c r="ATO41" s="76"/>
      <c r="ATP41" s="78">
        <f t="shared" si="165"/>
        <v>0</v>
      </c>
      <c r="ATR41" s="1933"/>
      <c r="ATS41" s="1933"/>
      <c r="ATT41" s="22"/>
      <c r="ATU41" s="31"/>
      <c r="ATV41" s="76"/>
      <c r="ATW41" s="78">
        <f t="shared" si="166"/>
        <v>0</v>
      </c>
      <c r="ATY41" s="1933"/>
      <c r="ATZ41" s="1933"/>
      <c r="AUA41" s="22"/>
      <c r="AUB41" s="31"/>
      <c r="AUC41" s="76"/>
      <c r="AUD41" s="78">
        <f t="shared" si="167"/>
        <v>0</v>
      </c>
      <c r="AUF41" s="31"/>
      <c r="AUG41" s="1332"/>
      <c r="AUH41" s="76"/>
      <c r="AUI41" s="368"/>
      <c r="AUJ41" s="67"/>
      <c r="AUK41" s="78">
        <f t="shared" si="208"/>
        <v>0</v>
      </c>
      <c r="AUM41" s="31"/>
      <c r="AUN41" s="1332"/>
      <c r="AUO41" s="76"/>
      <c r="AUP41" s="61"/>
      <c r="AUQ41" s="67"/>
      <c r="AUR41" s="78">
        <f t="shared" si="169"/>
        <v>0</v>
      </c>
      <c r="AUU41" s="1933"/>
      <c r="AUV41" s="22"/>
      <c r="AUW41" s="31"/>
      <c r="AUX41" s="76"/>
      <c r="AUY41" s="78">
        <f t="shared" si="170"/>
        <v>0</v>
      </c>
      <c r="AVB41" s="1933"/>
      <c r="AVC41" s="22"/>
      <c r="AVD41" s="31"/>
      <c r="AVE41" s="76"/>
      <c r="AVF41" s="78">
        <f t="shared" si="171"/>
        <v>0</v>
      </c>
      <c r="AVH41" s="542"/>
      <c r="AVI41" s="1933"/>
      <c r="AVJ41" s="22"/>
      <c r="AVK41" s="31"/>
      <c r="AVL41" s="76"/>
      <c r="AVM41" s="78">
        <f t="shared" si="172"/>
        <v>2512.5</v>
      </c>
      <c r="AVO41" s="320"/>
      <c r="AVP41" s="1932"/>
      <c r="AVQ41" s="349"/>
      <c r="AVR41" s="49"/>
      <c r="AVS41" s="139"/>
      <c r="AVT41" s="131">
        <f t="shared" si="173"/>
        <v>0</v>
      </c>
      <c r="AVV41" s="404"/>
      <c r="AVW41" s="1933"/>
      <c r="AVX41" s="22"/>
      <c r="AVY41" s="31"/>
      <c r="AVZ41" s="76"/>
      <c r="AWA41" s="78">
        <f t="shared" si="191"/>
        <v>0</v>
      </c>
      <c r="AWC41" s="1933"/>
      <c r="AWD41" s="1933"/>
      <c r="AWE41" s="22"/>
      <c r="AWF41" s="31"/>
      <c r="AWG41" s="76"/>
      <c r="AWH41" s="78">
        <f t="shared" si="192"/>
        <v>0</v>
      </c>
      <c r="AWJ41" s="1933"/>
      <c r="AWK41" s="1933"/>
      <c r="AWL41" s="22"/>
      <c r="AWM41" s="31"/>
      <c r="AWN41" s="76"/>
      <c r="AWO41" s="78">
        <f t="shared" si="193"/>
        <v>0</v>
      </c>
      <c r="AWQ41" s="320"/>
      <c r="AWR41" s="1931"/>
      <c r="AWS41" s="104"/>
      <c r="AWT41" s="49"/>
      <c r="AWU41" s="139"/>
      <c r="AWV41" s="131">
        <f t="shared" si="194"/>
        <v>0</v>
      </c>
      <c r="AWW41" s="243"/>
      <c r="AWX41" s="424"/>
      <c r="AWY41" s="1933"/>
      <c r="AWZ41" s="22"/>
      <c r="AXA41" s="31"/>
      <c r="AXB41" s="76"/>
      <c r="AXC41" s="78">
        <f t="shared" si="174"/>
        <v>30000</v>
      </c>
      <c r="AXE41" s="1933"/>
      <c r="AXF41" s="1933"/>
      <c r="AXG41" s="22"/>
      <c r="AXH41" s="31"/>
      <c r="AXI41" s="76"/>
      <c r="AXJ41" s="78">
        <f t="shared" si="175"/>
        <v>0</v>
      </c>
      <c r="AXL41" s="1933"/>
      <c r="AXM41" s="1933"/>
      <c r="AXN41" s="22"/>
      <c r="AXO41" s="31"/>
      <c r="AXP41" s="76"/>
      <c r="AXQ41" s="78">
        <f t="shared" si="176"/>
        <v>0</v>
      </c>
      <c r="AXS41" s="1933"/>
      <c r="AXT41" s="1933"/>
      <c r="AXU41" s="22"/>
      <c r="AXV41" s="31"/>
      <c r="AXW41" s="76"/>
      <c r="AXX41" s="78">
        <f t="shared" si="177"/>
        <v>0</v>
      </c>
      <c r="AXZ41" s="1933"/>
      <c r="AYA41" s="1933"/>
      <c r="AYB41" s="22"/>
      <c r="AYC41" s="31"/>
      <c r="AYD41" s="76"/>
      <c r="AYE41" s="78">
        <f t="shared" si="178"/>
        <v>0</v>
      </c>
      <c r="AYG41" s="404"/>
      <c r="AYH41" s="1933"/>
      <c r="AYI41" s="22"/>
      <c r="AYJ41" s="31"/>
      <c r="AYK41" s="76"/>
      <c r="AYL41" s="78">
        <f t="shared" si="179"/>
        <v>0</v>
      </c>
      <c r="AYN41" s="404"/>
      <c r="AYO41" s="1933"/>
      <c r="AYP41" s="22"/>
      <c r="AYQ41" s="31"/>
      <c r="AYR41" s="76"/>
      <c r="AYS41" s="78">
        <f t="shared" si="180"/>
        <v>0</v>
      </c>
      <c r="AYU41" s="404"/>
      <c r="AYV41" s="1933"/>
      <c r="AYW41" s="22"/>
      <c r="AYX41" s="404"/>
      <c r="AYY41" s="76"/>
      <c r="AYZ41" s="78">
        <f t="shared" si="181"/>
        <v>0</v>
      </c>
      <c r="AZB41" s="1933"/>
      <c r="AZC41" s="1933"/>
      <c r="AZD41" s="22"/>
      <c r="AZE41" s="31"/>
      <c r="AZF41" s="76"/>
      <c r="AZG41" s="78">
        <f t="shared" si="182"/>
        <v>0</v>
      </c>
      <c r="AZI41" s="404"/>
      <c r="AZJ41" s="1933"/>
      <c r="AZK41" s="22"/>
      <c r="AZL41" s="404"/>
      <c r="AZM41" s="76"/>
      <c r="AZN41" s="78">
        <f t="shared" si="183"/>
        <v>0</v>
      </c>
      <c r="AZP41" s="424"/>
      <c r="AZQ41" s="1931"/>
      <c r="AZR41" s="104"/>
      <c r="AZS41" s="424"/>
      <c r="AZT41" s="139"/>
      <c r="AZU41" s="131">
        <f t="shared" si="184"/>
        <v>0</v>
      </c>
      <c r="AZV41" s="243"/>
      <c r="AZW41" s="1933"/>
      <c r="AZX41" s="1933"/>
      <c r="AZY41" s="22"/>
      <c r="AZZ41" s="31"/>
      <c r="BAA41" s="76"/>
      <c r="BAB41" s="78">
        <f t="shared" si="185"/>
        <v>0</v>
      </c>
      <c r="BAD41" s="1933"/>
      <c r="BAE41" s="1933"/>
      <c r="BAF41" s="22"/>
      <c r="BAG41" s="31"/>
      <c r="BAH41" s="76"/>
      <c r="BAI41" s="78">
        <f t="shared" si="186"/>
        <v>0</v>
      </c>
      <c r="BAK41" s="1933"/>
      <c r="BAL41" s="1933"/>
      <c r="BAM41" s="22"/>
      <c r="BAN41" s="31"/>
      <c r="BAO41" s="76"/>
      <c r="BAP41" s="78">
        <f t="shared" si="187"/>
        <v>0</v>
      </c>
      <c r="BAR41" s="1933"/>
      <c r="BAS41" s="1933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3"/>
      <c r="C42" s="1895">
        <v>100000</v>
      </c>
      <c r="D42" s="31"/>
      <c r="E42" s="76"/>
      <c r="F42" s="131">
        <f t="shared" si="206"/>
        <v>3420100</v>
      </c>
      <c r="H42" s="1933"/>
      <c r="I42" s="1933"/>
      <c r="J42" s="699"/>
      <c r="K42" s="31"/>
      <c r="L42" s="76"/>
      <c r="M42" s="131">
        <f t="shared" si="207"/>
        <v>20000</v>
      </c>
      <c r="O42" s="404"/>
      <c r="P42" s="1933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3"/>
      <c r="X42" s="22"/>
      <c r="Y42" s="31"/>
      <c r="Z42" s="76"/>
      <c r="AA42" s="78">
        <f>AA41+X42-Z42</f>
        <v>1000</v>
      </c>
      <c r="AC42" s="1933"/>
      <c r="AD42" s="1933"/>
      <c r="AE42" s="22"/>
      <c r="AF42" s="31"/>
      <c r="AG42" s="76"/>
      <c r="AH42" s="78">
        <f>AH41+AE42-AG42</f>
        <v>-100000</v>
      </c>
      <c r="AJ42" s="404"/>
      <c r="AK42" s="1933"/>
      <c r="AL42" s="22"/>
      <c r="AM42" s="31"/>
      <c r="AN42" s="76"/>
      <c r="AO42" s="78">
        <f>AO41+AL42-AN42</f>
        <v>90000</v>
      </c>
      <c r="AQ42" s="1933"/>
      <c r="AR42" s="1933"/>
      <c r="AS42" s="22"/>
      <c r="AT42" s="31"/>
      <c r="AU42" s="76"/>
      <c r="AV42" s="78">
        <f>AV41+AS42-AU42</f>
        <v>0</v>
      </c>
      <c r="AX42" s="1933"/>
      <c r="AY42" s="1933"/>
      <c r="AZ42" s="22"/>
      <c r="BA42" s="31"/>
      <c r="BB42" s="76"/>
      <c r="BC42" s="78">
        <f>BC41+AZ42-BB42</f>
        <v>0</v>
      </c>
      <c r="BE42" s="1933"/>
      <c r="BF42" s="1933"/>
      <c r="BG42" s="22"/>
      <c r="BH42" s="31"/>
      <c r="BI42" s="76"/>
      <c r="BJ42" s="78">
        <f>BJ41+BG42-BI42</f>
        <v>0</v>
      </c>
      <c r="BL42" s="1933"/>
      <c r="BM42" s="1933"/>
      <c r="BN42" s="22"/>
      <c r="BO42" s="31"/>
      <c r="BP42" s="76"/>
      <c r="BQ42" s="78">
        <f t="shared" si="16"/>
        <v>0</v>
      </c>
      <c r="BS42" s="1933"/>
      <c r="BT42" s="1933"/>
      <c r="BU42" s="22"/>
      <c r="BV42" s="31"/>
      <c r="BW42" s="76"/>
      <c r="BX42" s="78">
        <f t="shared" si="17"/>
        <v>0</v>
      </c>
      <c r="BZ42" s="1933"/>
      <c r="CA42" s="1933"/>
      <c r="CB42" s="1933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31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3"/>
      <c r="DD42" s="1933"/>
      <c r="DE42" s="22"/>
      <c r="DF42" s="31"/>
      <c r="DG42" s="76"/>
      <c r="DH42" s="78">
        <f t="shared" si="21"/>
        <v>0</v>
      </c>
      <c r="DJ42" s="1933"/>
      <c r="DK42" s="1933"/>
      <c r="DL42" s="1933"/>
      <c r="DM42" s="22"/>
      <c r="DN42" s="31"/>
      <c r="DO42" s="76"/>
      <c r="DP42" s="78">
        <f t="shared" si="22"/>
        <v>0</v>
      </c>
      <c r="DR42" s="404"/>
      <c r="DS42" s="1933"/>
      <c r="DT42" s="22"/>
      <c r="DU42" s="321"/>
      <c r="DV42" s="76"/>
      <c r="DW42" s="78">
        <f t="shared" si="23"/>
        <v>0</v>
      </c>
      <c r="DY42" s="1933"/>
      <c r="DZ42" s="1933"/>
      <c r="EA42" s="22"/>
      <c r="EB42" s="31"/>
      <c r="EC42" s="76"/>
      <c r="ED42" s="78">
        <f t="shared" si="24"/>
        <v>0</v>
      </c>
      <c r="EF42" s="404"/>
      <c r="EG42" s="1933"/>
      <c r="EH42" s="22"/>
      <c r="EI42" s="31"/>
      <c r="EJ42" s="76"/>
      <c r="EK42" s="78">
        <f t="shared" si="25"/>
        <v>10936</v>
      </c>
      <c r="EM42" s="1933"/>
      <c r="EN42" s="1933"/>
      <c r="EO42" s="22"/>
      <c r="EP42" s="31"/>
      <c r="EQ42" s="76"/>
      <c r="ER42" s="78">
        <f t="shared" si="26"/>
        <v>0</v>
      </c>
      <c r="ET42" s="321"/>
      <c r="EU42" s="1933"/>
      <c r="EV42" s="22"/>
      <c r="EW42" s="31"/>
      <c r="EX42" s="76"/>
      <c r="EY42" s="78">
        <f t="shared" si="27"/>
        <v>0</v>
      </c>
      <c r="FA42" s="321"/>
      <c r="FB42" s="1933"/>
      <c r="FC42" s="22"/>
      <c r="FD42" s="31"/>
      <c r="FE42" s="76"/>
      <c r="FF42" s="78">
        <f t="shared" si="28"/>
        <v>0</v>
      </c>
      <c r="FH42" s="31"/>
      <c r="FI42" s="1933"/>
      <c r="FJ42" s="22"/>
      <c r="FK42" s="31"/>
      <c r="FL42" s="76"/>
      <c r="FM42" s="78"/>
      <c r="FO42" s="31"/>
      <c r="FP42" s="1933"/>
      <c r="FQ42" s="22"/>
      <c r="FR42" s="31"/>
      <c r="FS42" s="76"/>
      <c r="FT42" s="78">
        <f t="shared" si="30"/>
        <v>0</v>
      </c>
      <c r="FV42" s="404"/>
      <c r="FW42" s="1933"/>
      <c r="FX42" s="22"/>
      <c r="FY42" s="31"/>
      <c r="FZ42" s="76"/>
      <c r="GA42" s="78">
        <f t="shared" si="31"/>
        <v>359057.5</v>
      </c>
      <c r="GC42" s="321"/>
      <c r="GD42" s="1933"/>
      <c r="GE42" s="22"/>
      <c r="GF42" s="31"/>
      <c r="GG42" s="76"/>
      <c r="GH42" s="78">
        <f t="shared" si="32"/>
        <v>0</v>
      </c>
      <c r="GJ42" s="1933"/>
      <c r="GK42" s="1933"/>
      <c r="GL42" s="22"/>
      <c r="GM42" s="31"/>
      <c r="GN42" s="76"/>
      <c r="GO42" s="78">
        <f t="shared" si="33"/>
        <v>0</v>
      </c>
      <c r="GQ42" s="1933"/>
      <c r="GR42" s="1933"/>
      <c r="GS42" s="22"/>
      <c r="GT42" s="31"/>
      <c r="GU42" s="76"/>
      <c r="GV42" s="78">
        <f t="shared" si="34"/>
        <v>0</v>
      </c>
      <c r="GX42" s="1933"/>
      <c r="GY42" s="1933"/>
      <c r="GZ42" s="22"/>
      <c r="HA42" s="31"/>
      <c r="HB42" s="76"/>
      <c r="HC42" s="78">
        <f t="shared" si="35"/>
        <v>0</v>
      </c>
      <c r="HE42" s="1933"/>
      <c r="HF42" s="1933"/>
      <c r="HG42" s="22"/>
      <c r="HH42" s="31"/>
      <c r="HI42" s="76"/>
      <c r="HJ42" s="78">
        <f t="shared" si="36"/>
        <v>0</v>
      </c>
      <c r="HL42" s="1933"/>
      <c r="HM42" s="1933"/>
      <c r="HN42" s="22"/>
      <c r="HO42" s="31"/>
      <c r="HP42" s="76"/>
      <c r="HQ42" s="78">
        <f t="shared" si="37"/>
        <v>0</v>
      </c>
      <c r="HS42" s="1933"/>
      <c r="HT42" s="1933"/>
      <c r="HU42" s="22"/>
      <c r="HV42" s="31"/>
      <c r="HW42" s="76"/>
      <c r="HX42" s="78">
        <f t="shared" si="38"/>
        <v>0</v>
      </c>
      <c r="HZ42" s="424"/>
      <c r="IA42" s="1931"/>
      <c r="IB42" s="22"/>
      <c r="IC42" s="31"/>
      <c r="ID42" s="76"/>
      <c r="IE42" s="131">
        <f t="shared" si="39"/>
        <v>476</v>
      </c>
      <c r="IG42" s="31"/>
      <c r="IH42" s="1933"/>
      <c r="II42" s="22"/>
      <c r="IJ42" s="31"/>
      <c r="IK42" s="76"/>
      <c r="IL42" s="78">
        <f t="shared" si="40"/>
        <v>0</v>
      </c>
      <c r="IN42" s="1933"/>
      <c r="IO42" s="1933"/>
      <c r="IP42" s="22"/>
      <c r="IQ42" s="31"/>
      <c r="IR42" s="76"/>
      <c r="IS42" s="78">
        <f t="shared" si="41"/>
        <v>0</v>
      </c>
      <c r="IU42" s="1933"/>
      <c r="IV42" s="776"/>
      <c r="IW42" s="22"/>
      <c r="IX42" s="31"/>
      <c r="IY42" s="76"/>
      <c r="IZ42" s="78">
        <f t="shared" si="42"/>
        <v>0</v>
      </c>
      <c r="JB42" s="1933"/>
      <c r="JC42" s="1933"/>
      <c r="JD42" s="22"/>
      <c r="JE42" s="31"/>
      <c r="JF42" s="76"/>
      <c r="JG42" s="78">
        <f t="shared" si="43"/>
        <v>0</v>
      </c>
      <c r="JI42" s="1933"/>
      <c r="JJ42" s="1933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3"/>
      <c r="KT42" s="22"/>
      <c r="KU42" s="31"/>
      <c r="KV42" s="76"/>
      <c r="KW42" s="131">
        <f t="shared" si="48"/>
        <v>0</v>
      </c>
      <c r="KY42" s="1933"/>
      <c r="KZ42" s="856"/>
      <c r="LA42" s="22"/>
      <c r="LB42" s="31"/>
      <c r="LC42" s="76"/>
      <c r="LD42" s="131">
        <f t="shared" si="49"/>
        <v>0</v>
      </c>
      <c r="LF42" s="1933"/>
      <c r="LG42" s="856"/>
      <c r="LH42" s="22"/>
      <c r="LI42" s="31"/>
      <c r="LJ42" s="76"/>
      <c r="LK42" s="131">
        <f t="shared" si="50"/>
        <v>0</v>
      </c>
      <c r="LM42" s="404"/>
      <c r="LN42" s="1933"/>
      <c r="LO42" s="22"/>
      <c r="LP42" s="31"/>
      <c r="LQ42" s="76"/>
      <c r="LR42" s="78">
        <f t="shared" si="0"/>
        <v>0</v>
      </c>
      <c r="LT42" s="404"/>
      <c r="LU42" s="1933"/>
      <c r="LV42" s="22"/>
      <c r="LW42" s="31"/>
      <c r="LX42" s="76"/>
      <c r="LY42" s="78">
        <f t="shared" si="51"/>
        <v>0</v>
      </c>
      <c r="MA42" s="404"/>
      <c r="MB42" s="1933"/>
      <c r="MC42" s="22"/>
      <c r="MD42" s="31"/>
      <c r="ME42" s="76"/>
      <c r="MF42" s="78">
        <f t="shared" si="52"/>
        <v>0</v>
      </c>
      <c r="MH42" s="404"/>
      <c r="MI42" s="1933"/>
      <c r="MJ42" s="22"/>
      <c r="MK42" s="31"/>
      <c r="ML42" s="76"/>
      <c r="MM42" s="78">
        <f>MM41+MJ42-ML42</f>
        <v>0</v>
      </c>
      <c r="MO42" s="1933"/>
      <c r="MP42" s="1933"/>
      <c r="MQ42" s="22"/>
      <c r="MR42" s="31"/>
      <c r="MS42" s="76"/>
      <c r="MT42" s="78">
        <f t="shared" si="54"/>
        <v>0</v>
      </c>
      <c r="MV42" s="1933"/>
      <c r="MW42" s="1933"/>
      <c r="MX42" s="22"/>
      <c r="MY42" s="1363"/>
      <c r="MZ42" s="76"/>
      <c r="NA42" s="131">
        <f t="shared" si="198"/>
        <v>20586.5</v>
      </c>
      <c r="NC42" s="1933"/>
      <c r="ND42" s="1933"/>
      <c r="NE42" s="22"/>
      <c r="NF42" s="1363"/>
      <c r="NG42" s="76"/>
      <c r="NH42" s="131">
        <f t="shared" si="55"/>
        <v>0</v>
      </c>
      <c r="NJ42" s="1933"/>
      <c r="NK42" s="1934"/>
      <c r="NL42" s="76"/>
      <c r="NM42" s="31"/>
      <c r="NN42" s="76"/>
      <c r="NO42" s="131">
        <f t="shared" si="204"/>
        <v>0</v>
      </c>
      <c r="NQ42" s="404"/>
      <c r="NR42" s="1934"/>
      <c r="NS42" s="76"/>
      <c r="NT42" s="404"/>
      <c r="NU42" s="76"/>
      <c r="NV42" s="131">
        <f t="shared" si="57"/>
        <v>0</v>
      </c>
      <c r="NX42" s="1933"/>
      <c r="NY42" s="1933"/>
      <c r="NZ42" s="22"/>
      <c r="OA42" s="31"/>
      <c r="OB42" s="76"/>
      <c r="OC42" s="78">
        <f t="shared" si="58"/>
        <v>0</v>
      </c>
      <c r="OE42" s="1933"/>
      <c r="OF42" s="1933"/>
      <c r="OG42" s="22"/>
      <c r="OH42" s="31"/>
      <c r="OI42" s="76"/>
      <c r="OJ42" s="78">
        <f t="shared" si="59"/>
        <v>0</v>
      </c>
      <c r="OL42" s="1933"/>
      <c r="OM42" s="1933"/>
      <c r="ON42" s="22"/>
      <c r="OO42" s="31"/>
      <c r="OP42" s="76"/>
      <c r="OQ42" s="78">
        <f t="shared" si="60"/>
        <v>0</v>
      </c>
      <c r="OS42" s="1933"/>
      <c r="OT42" s="1933"/>
      <c r="OU42" s="22"/>
      <c r="OV42" s="31"/>
      <c r="OW42" s="76"/>
      <c r="OX42" s="78">
        <f t="shared" si="61"/>
        <v>0</v>
      </c>
      <c r="OZ42" s="1933"/>
      <c r="PA42" s="1933"/>
      <c r="PB42" s="22"/>
      <c r="PC42" s="31"/>
      <c r="PD42" s="76"/>
      <c r="PE42" s="78">
        <f t="shared" si="62"/>
        <v>0</v>
      </c>
      <c r="PG42" s="1933"/>
      <c r="PH42" s="1933"/>
      <c r="PI42" s="22"/>
      <c r="PJ42" s="31"/>
      <c r="PK42" s="76"/>
      <c r="PL42" s="78">
        <f t="shared" si="63"/>
        <v>0</v>
      </c>
      <c r="PN42" s="1933"/>
      <c r="PO42" s="1933"/>
      <c r="PP42" s="22"/>
      <c r="PQ42" s="31"/>
      <c r="PR42" s="76"/>
      <c r="PS42" s="78">
        <f t="shared" si="64"/>
        <v>0</v>
      </c>
      <c r="PU42" s="1933"/>
      <c r="PV42" s="1933"/>
      <c r="PW42" s="22"/>
      <c r="PX42" s="31"/>
      <c r="PY42" s="76"/>
      <c r="PZ42" s="78">
        <f t="shared" si="65"/>
        <v>32916</v>
      </c>
      <c r="QB42" s="1933"/>
      <c r="QC42" s="1933"/>
      <c r="QD42" s="22"/>
      <c r="QE42" s="31"/>
      <c r="QF42" s="76"/>
      <c r="QG42" s="78">
        <f t="shared" si="66"/>
        <v>0</v>
      </c>
      <c r="QI42" s="404"/>
      <c r="QJ42" s="1933"/>
      <c r="QK42" s="22"/>
      <c r="QL42" s="31"/>
      <c r="QM42" s="76"/>
      <c r="QN42" s="78">
        <f t="shared" si="67"/>
        <v>0</v>
      </c>
      <c r="QP42" s="321"/>
      <c r="QQ42" s="1933"/>
      <c r="QR42" s="699"/>
      <c r="QS42" s="321">
        <v>41178</v>
      </c>
      <c r="QT42" s="139">
        <v>100</v>
      </c>
      <c r="QU42" s="131">
        <f t="shared" si="68"/>
        <v>25833.5</v>
      </c>
      <c r="QW42" s="1357"/>
      <c r="QX42" s="1358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3"/>
      <c r="RZ42" s="1933"/>
      <c r="SA42" s="22"/>
      <c r="SB42" s="31"/>
      <c r="SC42" s="76"/>
      <c r="SD42" s="78">
        <f t="shared" si="195"/>
        <v>23250</v>
      </c>
      <c r="SF42" s="1933"/>
      <c r="SG42" s="1933"/>
      <c r="SH42" s="22"/>
      <c r="SI42" s="31"/>
      <c r="SJ42" s="76"/>
      <c r="SK42" s="78">
        <f t="shared" si="196"/>
        <v>0</v>
      </c>
      <c r="SM42" s="1933"/>
      <c r="SN42" s="1933"/>
      <c r="SO42" s="22"/>
      <c r="SP42" s="31"/>
      <c r="SQ42" s="76"/>
      <c r="SR42" s="78">
        <f t="shared" si="73"/>
        <v>0</v>
      </c>
      <c r="ST42" s="1933"/>
      <c r="SU42" s="1933"/>
      <c r="SV42" s="22"/>
      <c r="SW42" s="31"/>
      <c r="SX42" s="76"/>
      <c r="SY42" s="78">
        <f t="shared" si="74"/>
        <v>0</v>
      </c>
      <c r="TA42" s="404"/>
      <c r="TB42" s="1933"/>
      <c r="TC42" s="22"/>
      <c r="TD42" s="31"/>
      <c r="TE42" s="76"/>
      <c r="TF42" s="78">
        <f t="shared" si="75"/>
        <v>0</v>
      </c>
      <c r="TH42" s="1933"/>
      <c r="TI42" s="1933"/>
      <c r="TJ42" s="22"/>
      <c r="TK42" s="31"/>
      <c r="TL42" s="76"/>
      <c r="TM42" s="78">
        <f t="shared" si="201"/>
        <v>20668.5</v>
      </c>
      <c r="TO42" s="1933"/>
      <c r="TP42" s="1933"/>
      <c r="TQ42" s="22"/>
      <c r="TR42" s="31"/>
      <c r="TS42" s="76"/>
      <c r="TT42" s="78">
        <f t="shared" si="202"/>
        <v>0</v>
      </c>
      <c r="TV42" s="404"/>
      <c r="TW42" s="1933"/>
      <c r="TX42" s="22"/>
      <c r="TY42" s="31"/>
      <c r="TZ42" s="76"/>
      <c r="UA42" s="78">
        <f t="shared" si="203"/>
        <v>0</v>
      </c>
      <c r="UC42" s="404"/>
      <c r="UD42" s="1933"/>
      <c r="UE42" s="22"/>
      <c r="UF42" s="31"/>
      <c r="UG42" s="76"/>
      <c r="UH42" s="78">
        <f t="shared" si="79"/>
        <v>0</v>
      </c>
      <c r="UJ42" s="404"/>
      <c r="UK42" s="1933"/>
      <c r="UL42" s="22"/>
      <c r="UM42" s="31"/>
      <c r="UN42" s="76"/>
      <c r="UO42" s="78">
        <f t="shared" si="80"/>
        <v>0</v>
      </c>
      <c r="UQ42" s="404"/>
      <c r="UR42" s="1933"/>
      <c r="US42" s="22"/>
      <c r="UT42" s="31"/>
      <c r="UU42" s="76"/>
      <c r="UV42" s="78">
        <f t="shared" si="81"/>
        <v>0</v>
      </c>
      <c r="UX42" s="404"/>
      <c r="UY42" s="1933"/>
      <c r="UZ42" s="22"/>
      <c r="VA42" s="31"/>
      <c r="VB42" s="76"/>
      <c r="VC42" s="78">
        <f t="shared" si="82"/>
        <v>201</v>
      </c>
      <c r="VE42" s="1933"/>
      <c r="VF42" s="1933"/>
      <c r="VG42" s="22"/>
      <c r="VH42" s="31"/>
      <c r="VI42" s="76"/>
      <c r="VJ42" s="78">
        <f t="shared" si="83"/>
        <v>47775</v>
      </c>
      <c r="VL42" s="1933"/>
      <c r="VM42" s="1933"/>
      <c r="VN42" s="22"/>
      <c r="VO42" s="31"/>
      <c r="VP42" s="76"/>
      <c r="VQ42" s="78">
        <f t="shared" si="84"/>
        <v>0</v>
      </c>
      <c r="VS42" s="1933"/>
      <c r="VT42" s="1933"/>
      <c r="VU42" s="22"/>
      <c r="VV42" s="31"/>
      <c r="VW42" s="76"/>
      <c r="VX42" s="78">
        <f t="shared" si="85"/>
        <v>0</v>
      </c>
      <c r="VZ42" s="404"/>
      <c r="WA42" s="1933"/>
      <c r="WB42" s="22"/>
      <c r="WC42" s="31"/>
      <c r="WD42" s="76"/>
      <c r="WE42" s="78">
        <f t="shared" si="86"/>
        <v>274.5</v>
      </c>
      <c r="WG42" s="1933"/>
      <c r="WH42" s="1933"/>
      <c r="WI42" s="22"/>
      <c r="WJ42" s="31"/>
      <c r="WK42" s="76"/>
      <c r="WL42" s="78">
        <f t="shared" si="87"/>
        <v>0</v>
      </c>
      <c r="WN42" s="1933"/>
      <c r="WO42" s="1933"/>
      <c r="WP42" s="22"/>
      <c r="WQ42" s="31"/>
      <c r="WR42" s="76"/>
      <c r="WS42" s="78">
        <f t="shared" si="88"/>
        <v>0</v>
      </c>
      <c r="WU42" s="1933"/>
      <c r="WV42" s="1933"/>
      <c r="WW42" s="22"/>
      <c r="WX42" s="31"/>
      <c r="WY42" s="76"/>
      <c r="WZ42" s="78">
        <f t="shared" si="89"/>
        <v>0</v>
      </c>
      <c r="XB42" s="1931"/>
      <c r="XC42" s="1931"/>
      <c r="XD42" s="104"/>
      <c r="XE42" s="49"/>
      <c r="XF42" s="139"/>
      <c r="XG42" s="131">
        <f t="shared" si="90"/>
        <v>0</v>
      </c>
      <c r="XH42" s="243"/>
      <c r="XI42" s="1933"/>
      <c r="XJ42" s="1933"/>
      <c r="XK42" s="22"/>
      <c r="XL42" s="31"/>
      <c r="XM42" s="76"/>
      <c r="XN42" s="78">
        <f t="shared" si="91"/>
        <v>0</v>
      </c>
      <c r="XP42" s="404"/>
      <c r="XQ42" s="1933"/>
      <c r="XR42" s="22"/>
      <c r="XS42" s="31"/>
      <c r="XT42" s="76"/>
      <c r="XU42" s="78">
        <f t="shared" si="92"/>
        <v>0</v>
      </c>
      <c r="XW42" s="1933"/>
      <c r="XX42" s="1933"/>
      <c r="XY42" s="22"/>
      <c r="XZ42" s="31"/>
      <c r="YA42" s="76"/>
      <c r="YB42" s="78">
        <f t="shared" si="93"/>
        <v>0</v>
      </c>
      <c r="YD42" s="1933"/>
      <c r="YE42" s="1933"/>
      <c r="YF42" s="22"/>
      <c r="YG42" s="31"/>
      <c r="YH42" s="76"/>
      <c r="YI42" s="78">
        <f t="shared" si="94"/>
        <v>0</v>
      </c>
      <c r="YK42" s="1933"/>
      <c r="YL42" s="1933"/>
      <c r="YM42" s="22"/>
      <c r="YN42" s="31"/>
      <c r="YO42" s="76"/>
      <c r="YP42" s="78">
        <f t="shared" si="95"/>
        <v>0</v>
      </c>
      <c r="YR42" s="1933"/>
      <c r="YS42" s="1933"/>
      <c r="YT42" s="22"/>
      <c r="YU42" s="31"/>
      <c r="YV42" s="76"/>
      <c r="YW42" s="78">
        <f t="shared" si="96"/>
        <v>0</v>
      </c>
      <c r="YY42" s="1933"/>
      <c r="YZ42" s="1933"/>
      <c r="ZA42" s="22"/>
      <c r="ZB42" s="31"/>
      <c r="ZC42" s="76"/>
      <c r="ZD42" s="78">
        <f t="shared" si="97"/>
        <v>0</v>
      </c>
      <c r="ZF42" s="1933"/>
      <c r="ZG42" s="1933"/>
      <c r="ZH42" s="22"/>
      <c r="ZI42" s="31"/>
      <c r="ZJ42" s="76"/>
      <c r="ZK42" s="78">
        <f t="shared" si="98"/>
        <v>0</v>
      </c>
      <c r="ZM42" s="1933"/>
      <c r="ZN42" s="1933"/>
      <c r="ZO42" s="22"/>
      <c r="ZP42" s="31"/>
      <c r="ZQ42" s="76"/>
      <c r="ZR42" s="78">
        <f t="shared" si="99"/>
        <v>0</v>
      </c>
      <c r="ZT42" s="1933"/>
      <c r="ZU42" s="1933"/>
      <c r="ZV42" s="22"/>
      <c r="ZW42" s="31"/>
      <c r="ZX42" s="76"/>
      <c r="ZY42" s="78">
        <f t="shared" si="100"/>
        <v>11212</v>
      </c>
      <c r="AAA42" s="1933"/>
      <c r="AAB42" s="1933"/>
      <c r="AAC42" s="22"/>
      <c r="AAD42" s="31"/>
      <c r="AAE42" s="76"/>
      <c r="AAF42" s="78">
        <f t="shared" si="101"/>
        <v>0</v>
      </c>
      <c r="AAH42" s="1933"/>
      <c r="AAI42" s="1933"/>
      <c r="AAJ42" s="22"/>
      <c r="AAK42" s="31"/>
      <c r="AAL42" s="76"/>
      <c r="AAM42" s="78">
        <f t="shared" si="102"/>
        <v>0</v>
      </c>
      <c r="AAO42" s="1933"/>
      <c r="AAP42" s="1933"/>
      <c r="AAQ42" s="22"/>
      <c r="AAR42" s="31"/>
      <c r="AAS42" s="76"/>
      <c r="AAT42" s="78">
        <f t="shared" si="103"/>
        <v>0</v>
      </c>
      <c r="AAV42" s="404"/>
      <c r="AAW42" s="1933"/>
      <c r="AAX42" s="22"/>
      <c r="AAY42" s="31"/>
      <c r="AAZ42" s="76"/>
      <c r="ABA42" s="78">
        <f t="shared" si="104"/>
        <v>0</v>
      </c>
      <c r="ABC42" s="404"/>
      <c r="ABD42" s="1933"/>
      <c r="ABE42" s="22"/>
      <c r="ABF42" s="321"/>
      <c r="ABG42" s="76"/>
      <c r="ABH42" s="78">
        <f t="shared" si="105"/>
        <v>0</v>
      </c>
      <c r="ABJ42" s="1933"/>
      <c r="ABK42" s="1933"/>
      <c r="ABL42" s="22"/>
      <c r="ABM42" s="31"/>
      <c r="ABN42" s="76"/>
      <c r="ABO42" s="78">
        <f t="shared" si="106"/>
        <v>0</v>
      </c>
      <c r="ABQ42" s="1933"/>
      <c r="ABR42" s="1933"/>
      <c r="ABS42" s="22"/>
      <c r="ABT42" s="31"/>
      <c r="ABU42" s="76"/>
      <c r="ABV42" s="78">
        <f t="shared" si="107"/>
        <v>0</v>
      </c>
      <c r="ABX42" s="1933"/>
      <c r="ABY42" s="1933"/>
      <c r="ABZ42" s="22"/>
      <c r="ACA42" s="31"/>
      <c r="ACB42" s="76"/>
      <c r="ACC42" s="78">
        <f t="shared" si="108"/>
        <v>0</v>
      </c>
      <c r="ACE42" s="321"/>
      <c r="ACF42" s="1933"/>
      <c r="ACG42" s="22"/>
      <c r="ACH42" s="404"/>
      <c r="ACI42" s="76"/>
      <c r="ACJ42" s="78">
        <f t="shared" si="109"/>
        <v>0</v>
      </c>
      <c r="ACL42" s="321"/>
      <c r="ACM42" s="1933"/>
      <c r="ACN42" s="22"/>
      <c r="ACO42" s="321"/>
      <c r="ACP42" s="76"/>
      <c r="ACQ42" s="78">
        <f t="shared" si="110"/>
        <v>0</v>
      </c>
      <c r="ACS42" s="1933"/>
      <c r="ACT42" s="1933"/>
      <c r="ACU42" s="22"/>
      <c r="ACV42" s="31"/>
      <c r="ACW42" s="76"/>
      <c r="ACX42" s="78">
        <f t="shared" si="1"/>
        <v>0</v>
      </c>
      <c r="ACZ42" s="404"/>
      <c r="ADA42" s="1933"/>
      <c r="ADB42" s="22"/>
      <c r="ADC42" s="404"/>
      <c r="ADD42" s="76"/>
      <c r="ADE42" s="78">
        <f t="shared" si="111"/>
        <v>0</v>
      </c>
      <c r="ADG42" s="404"/>
      <c r="ADH42" s="1933"/>
      <c r="ADI42" s="22"/>
      <c r="ADJ42" s="321"/>
      <c r="ADK42" s="76"/>
      <c r="ADL42" s="78">
        <f t="shared" si="112"/>
        <v>0</v>
      </c>
      <c r="ADN42" s="1933"/>
      <c r="ADO42" s="1933"/>
      <c r="ADP42" s="22"/>
      <c r="ADQ42" s="31"/>
      <c r="ADR42" s="76"/>
      <c r="ADS42" s="78">
        <f t="shared" si="113"/>
        <v>0</v>
      </c>
      <c r="ADU42" s="321"/>
      <c r="ADV42" s="1933"/>
      <c r="ADW42" s="22"/>
      <c r="ADX42" s="404"/>
      <c r="ADY42" s="76"/>
      <c r="ADZ42" s="78">
        <f t="shared" si="114"/>
        <v>0</v>
      </c>
      <c r="AEB42" s="404"/>
      <c r="AEC42" s="1933"/>
      <c r="AED42" s="22"/>
      <c r="AEE42" s="31"/>
      <c r="AEF42" s="76"/>
      <c r="AEG42" s="78">
        <f>AEG41+AED42-AEF42</f>
        <v>0</v>
      </c>
      <c r="AEI42" s="404"/>
      <c r="AEJ42" s="1933"/>
      <c r="AEK42" s="22"/>
      <c r="AEL42" s="31"/>
      <c r="AEM42" s="76"/>
      <c r="AEN42" s="131">
        <f t="shared" si="116"/>
        <v>3380</v>
      </c>
      <c r="AEP42" s="404"/>
      <c r="AEQ42" s="1933"/>
      <c r="AER42" s="22"/>
      <c r="AES42" s="404"/>
      <c r="AET42" s="76"/>
      <c r="AEU42" s="78">
        <f>AEU41+AER42-AET42</f>
        <v>0</v>
      </c>
      <c r="AEW42" s="1933"/>
      <c r="AEX42" s="1933"/>
      <c r="AEY42" s="22"/>
      <c r="AEZ42" s="31"/>
      <c r="AFA42" s="76"/>
      <c r="AFB42" s="78">
        <f t="shared" si="118"/>
        <v>0</v>
      </c>
      <c r="AFD42" s="1933"/>
      <c r="AFE42" s="1933"/>
      <c r="AFF42" s="22"/>
      <c r="AFG42" s="31"/>
      <c r="AFH42" s="76"/>
      <c r="AFI42" s="78">
        <f t="shared" si="119"/>
        <v>6523</v>
      </c>
      <c r="AFK42" s="404"/>
      <c r="AFL42" s="1933"/>
      <c r="AFM42" s="22"/>
      <c r="AFN42" s="31"/>
      <c r="AFO42" s="76"/>
      <c r="AFP42" s="78">
        <f t="shared" si="120"/>
        <v>0</v>
      </c>
      <c r="AFR42" s="404"/>
      <c r="AFS42" s="1933"/>
      <c r="AFT42" s="22"/>
      <c r="AFU42" s="31"/>
      <c r="AFV42" s="76"/>
      <c r="AFW42" s="78">
        <f t="shared" si="121"/>
        <v>0</v>
      </c>
      <c r="AFY42" s="31"/>
      <c r="AFZ42" s="1933"/>
      <c r="AGA42" s="22"/>
      <c r="AGB42" s="31"/>
      <c r="AGC42" s="76"/>
      <c r="AGD42" s="78">
        <f t="shared" si="122"/>
        <v>0</v>
      </c>
      <c r="AGF42" s="1933"/>
      <c r="AGG42" s="1933"/>
      <c r="AGH42" s="22"/>
      <c r="AGI42" s="31"/>
      <c r="AGJ42" s="76"/>
      <c r="AGK42" s="78">
        <f t="shared" si="123"/>
        <v>0</v>
      </c>
      <c r="AGM42" s="1933"/>
      <c r="AGN42" s="1933"/>
      <c r="AGO42" s="22"/>
      <c r="AGP42" s="31"/>
      <c r="AGQ42" s="76"/>
      <c r="AGR42" s="78">
        <f t="shared" si="124"/>
        <v>0</v>
      </c>
      <c r="AGT42" s="1933"/>
      <c r="AGU42" s="1933"/>
      <c r="AGV42" s="22"/>
      <c r="AGW42" s="31"/>
      <c r="AGX42" s="76"/>
      <c r="AGY42" s="78">
        <f t="shared" si="125"/>
        <v>0</v>
      </c>
      <c r="AHA42" s="1933"/>
      <c r="AHB42" s="1933"/>
      <c r="AHC42" s="22"/>
      <c r="AHD42" s="31"/>
      <c r="AHE42" s="76"/>
      <c r="AHF42" s="78">
        <f t="shared" si="126"/>
        <v>0</v>
      </c>
      <c r="AHH42" s="1933"/>
      <c r="AHI42" s="1933"/>
      <c r="AHJ42" s="22"/>
      <c r="AHK42" s="31"/>
      <c r="AHL42" s="76"/>
      <c r="AHM42" s="78">
        <f t="shared" si="127"/>
        <v>37741</v>
      </c>
      <c r="AHO42" s="1933"/>
      <c r="AHP42" s="1933"/>
      <c r="AHQ42" s="22"/>
      <c r="AHR42" s="31"/>
      <c r="AHS42" s="76"/>
      <c r="AHT42" s="78">
        <f t="shared" si="128"/>
        <v>0</v>
      </c>
      <c r="AHV42" s="1933"/>
      <c r="AHW42" s="1933"/>
      <c r="AHX42" s="22"/>
      <c r="AHY42" s="31"/>
      <c r="AHZ42" s="76"/>
      <c r="AIA42" s="78">
        <f t="shared" si="129"/>
        <v>0</v>
      </c>
      <c r="AIC42" s="404"/>
      <c r="AID42" s="1933"/>
      <c r="AIE42" s="22"/>
      <c r="AIF42" s="31"/>
      <c r="AIG42" s="76"/>
      <c r="AIH42" s="78">
        <f t="shared" si="130"/>
        <v>0</v>
      </c>
      <c r="AIJ42" s="321"/>
      <c r="AIK42" s="1933"/>
      <c r="AIL42" s="22"/>
      <c r="AIM42" s="49"/>
      <c r="AIN42" s="76"/>
      <c r="AIO42" s="131">
        <f t="shared" si="131"/>
        <v>0</v>
      </c>
      <c r="AIQ42" s="404"/>
      <c r="AIR42" s="1933"/>
      <c r="AIS42" s="22"/>
      <c r="AIT42" s="31"/>
      <c r="AIU42" s="76"/>
      <c r="AIV42" s="78">
        <f t="shared" si="132"/>
        <v>0</v>
      </c>
      <c r="AIX42" s="1933"/>
      <c r="AIY42" s="1933"/>
      <c r="AIZ42" s="22"/>
      <c r="AJA42" s="31"/>
      <c r="AJB42" s="76"/>
      <c r="AJC42" s="78">
        <f t="shared" si="133"/>
        <v>0</v>
      </c>
      <c r="AJE42" s="49"/>
      <c r="AJF42" s="1931"/>
      <c r="AJG42" s="104"/>
      <c r="AJH42" s="49"/>
      <c r="AJI42" s="139"/>
      <c r="AJJ42" s="78">
        <f t="shared" si="134"/>
        <v>0</v>
      </c>
      <c r="AJL42" s="1933"/>
      <c r="AJM42" s="1933"/>
      <c r="AJN42" s="22"/>
      <c r="AJO42" s="31"/>
      <c r="AJP42" s="76"/>
      <c r="AJQ42" s="78">
        <f t="shared" si="135"/>
        <v>0</v>
      </c>
      <c r="AJS42" s="1931"/>
      <c r="AJT42" s="1931"/>
      <c r="AJU42" s="104"/>
      <c r="AJV42" s="49"/>
      <c r="AJW42" s="139"/>
      <c r="AJX42" s="131">
        <f t="shared" si="136"/>
        <v>0</v>
      </c>
      <c r="AJY42" s="243"/>
      <c r="AJZ42" s="1933"/>
      <c r="AKA42" s="1933"/>
      <c r="AKB42" s="22"/>
      <c r="AKC42" s="31"/>
      <c r="AKD42" s="76"/>
      <c r="AKE42" s="78">
        <f t="shared" si="137"/>
        <v>0</v>
      </c>
      <c r="AKG42" s="1933"/>
      <c r="AKH42" s="1933"/>
      <c r="AKI42" s="22"/>
      <c r="AKJ42" s="31"/>
      <c r="AKK42" s="76"/>
      <c r="AKL42" s="78">
        <f t="shared" si="138"/>
        <v>0</v>
      </c>
      <c r="AKN42" s="1933"/>
      <c r="AKO42" s="1933"/>
      <c r="AKP42" s="22"/>
      <c r="AKQ42" s="31"/>
      <c r="AKR42" s="76"/>
      <c r="AKS42" s="78">
        <f t="shared" si="139"/>
        <v>0</v>
      </c>
      <c r="AKU42" s="1933"/>
      <c r="AKV42" s="1933"/>
      <c r="AKW42" s="22"/>
      <c r="AKX42" s="31"/>
      <c r="AKY42" s="76"/>
      <c r="AKZ42" s="78">
        <f t="shared" si="2"/>
        <v>0</v>
      </c>
      <c r="ALB42" s="1933"/>
      <c r="ALC42" s="1933"/>
      <c r="ALD42" s="22"/>
      <c r="ALE42" s="31"/>
      <c r="ALF42" s="76"/>
      <c r="ALG42" s="78">
        <f t="shared" si="140"/>
        <v>0</v>
      </c>
      <c r="ALI42" s="1933"/>
      <c r="ALJ42" s="1933"/>
      <c r="ALK42" s="22"/>
      <c r="ALL42" s="31"/>
      <c r="ALM42" s="76"/>
      <c r="ALN42" s="78">
        <f t="shared" si="141"/>
        <v>0</v>
      </c>
      <c r="ALP42" s="1933"/>
      <c r="ALQ42" s="1933"/>
      <c r="ALR42" s="22"/>
      <c r="ALS42" s="31"/>
      <c r="ALT42" s="76"/>
      <c r="ALU42" s="78">
        <f t="shared" si="142"/>
        <v>0</v>
      </c>
      <c r="ALW42" s="1933"/>
      <c r="ALX42" s="1933"/>
      <c r="ALY42" s="22"/>
      <c r="ALZ42" s="31"/>
      <c r="AMA42" s="76"/>
      <c r="AMB42" s="78">
        <f t="shared" si="143"/>
        <v>0</v>
      </c>
      <c r="AMD42" s="404"/>
      <c r="AME42" s="1933"/>
      <c r="AMF42" s="22"/>
      <c r="AMG42" s="404"/>
      <c r="AMH42" s="76"/>
      <c r="AMI42" s="78">
        <f t="shared" si="144"/>
        <v>0</v>
      </c>
      <c r="AMK42" s="1933"/>
      <c r="AML42" s="1933"/>
      <c r="AMM42" s="22"/>
      <c r="AMN42" s="31"/>
      <c r="AMO42" s="76"/>
      <c r="AMP42" s="78">
        <f t="shared" si="145"/>
        <v>0</v>
      </c>
      <c r="AMR42" s="1933"/>
      <c r="AMS42" s="1933"/>
      <c r="AMT42" s="22"/>
      <c r="AMU42" s="31"/>
      <c r="AMV42" s="76"/>
      <c r="AMW42" s="78">
        <f t="shared" si="3"/>
        <v>0</v>
      </c>
      <c r="AMY42" s="404"/>
      <c r="AMZ42" s="1933"/>
      <c r="ANA42" s="22"/>
      <c r="ANB42" s="321"/>
      <c r="ANC42" s="76"/>
      <c r="AND42" s="78">
        <f t="shared" si="146"/>
        <v>0</v>
      </c>
      <c r="ANF42" s="321"/>
      <c r="ANG42" s="1933"/>
      <c r="ANH42" s="22"/>
      <c r="ANI42" s="404"/>
      <c r="ANJ42" s="76"/>
      <c r="ANK42" s="78">
        <f t="shared" si="147"/>
        <v>0</v>
      </c>
      <c r="ANM42" s="31"/>
      <c r="ANN42" s="1933"/>
      <c r="ANO42" s="22"/>
      <c r="ANP42" s="31"/>
      <c r="ANQ42" s="76"/>
      <c r="ANR42" s="78">
        <f t="shared" si="148"/>
        <v>0</v>
      </c>
      <c r="ANT42" s="1933"/>
      <c r="ANU42" s="1933"/>
      <c r="ANV42" s="22"/>
      <c r="ANW42" s="31"/>
      <c r="ANX42" s="76"/>
      <c r="ANY42" s="78">
        <f t="shared" si="149"/>
        <v>0</v>
      </c>
      <c r="AOA42" s="1933"/>
      <c r="AOB42" s="1933"/>
      <c r="AOC42" s="22"/>
      <c r="AOD42" s="31"/>
      <c r="AOE42" s="76"/>
      <c r="AOF42" s="78">
        <f t="shared" si="150"/>
        <v>0</v>
      </c>
      <c r="AOH42" s="321"/>
      <c r="AOI42" s="1933"/>
      <c r="AOJ42" s="22"/>
      <c r="AOK42" s="404"/>
      <c r="AOL42" s="76"/>
      <c r="AOM42" s="78">
        <f t="shared" si="151"/>
        <v>0</v>
      </c>
      <c r="AOO42" s="1933"/>
      <c r="AOP42" s="1933"/>
      <c r="AOQ42" s="22"/>
      <c r="AOR42" s="31"/>
      <c r="AOS42" s="76"/>
      <c r="AOT42" s="78">
        <f t="shared" si="199"/>
        <v>4592</v>
      </c>
      <c r="AOV42" s="404"/>
      <c r="AOW42" s="1933"/>
      <c r="AOX42" s="22"/>
      <c r="AOY42" s="31"/>
      <c r="AOZ42" s="76"/>
      <c r="APA42" s="78">
        <f t="shared" si="152"/>
        <v>0</v>
      </c>
      <c r="APC42" s="321"/>
      <c r="APD42" s="1933"/>
      <c r="APE42" s="22"/>
      <c r="APF42" s="31"/>
      <c r="APG42" s="76"/>
      <c r="APH42" s="78">
        <f t="shared" si="153"/>
        <v>0</v>
      </c>
      <c r="APJ42" s="321"/>
      <c r="APK42" s="1933"/>
      <c r="APL42" s="22"/>
      <c r="APM42" s="31"/>
      <c r="APN42" s="76"/>
      <c r="APO42" s="78">
        <f t="shared" si="154"/>
        <v>0</v>
      </c>
      <c r="APQ42" s="1933"/>
      <c r="APR42" s="1933"/>
      <c r="APS42" s="22"/>
      <c r="APT42" s="31"/>
      <c r="APU42" s="76"/>
      <c r="APV42" s="78">
        <f t="shared" si="155"/>
        <v>0</v>
      </c>
      <c r="APX42" s="404"/>
      <c r="APY42" s="1933"/>
      <c r="APZ42" s="22"/>
      <c r="AQA42" s="404"/>
      <c r="AQB42" s="76"/>
      <c r="AQC42" s="78">
        <f t="shared" si="205"/>
        <v>0</v>
      </c>
      <c r="AQE42" s="1933"/>
      <c r="AQF42" s="1933"/>
      <c r="AQG42" s="22"/>
      <c r="AQH42" s="31"/>
      <c r="AQI42" s="76"/>
      <c r="AQJ42" s="131">
        <f t="shared" si="5"/>
        <v>7383.5</v>
      </c>
      <c r="AQL42" s="1933"/>
      <c r="AQM42" s="1933"/>
      <c r="AQN42" s="22"/>
      <c r="AQO42" s="31"/>
      <c r="AQP42" s="76"/>
      <c r="AQQ42" s="131">
        <f t="shared" si="6"/>
        <v>0</v>
      </c>
      <c r="AQS42" s="1933"/>
      <c r="AQT42" s="1933"/>
      <c r="AQU42" s="22"/>
      <c r="AQV42" s="31"/>
      <c r="AQW42" s="76"/>
      <c r="AQX42" s="131">
        <f t="shared" si="156"/>
        <v>4518.5</v>
      </c>
      <c r="AQZ42" s="321"/>
      <c r="ARA42" s="1933"/>
      <c r="ARB42" s="777"/>
      <c r="ARC42" s="321"/>
      <c r="ARD42" s="76"/>
      <c r="ARE42" s="78">
        <f t="shared" si="157"/>
        <v>0</v>
      </c>
      <c r="ARG42" s="1933"/>
      <c r="ARH42" s="1933"/>
      <c r="ARI42" s="22"/>
      <c r="ARJ42" s="31"/>
      <c r="ARK42" s="76"/>
      <c r="ARL42" s="78">
        <f t="shared" si="158"/>
        <v>0</v>
      </c>
      <c r="ARN42" s="404"/>
      <c r="ARO42" s="1933"/>
      <c r="ARP42" s="22"/>
      <c r="ARQ42" s="404"/>
      <c r="ARR42" s="76"/>
      <c r="ARS42" s="78">
        <f t="shared" si="159"/>
        <v>0</v>
      </c>
      <c r="ARU42" s="404"/>
      <c r="ARV42" s="1933"/>
      <c r="ARW42" s="22"/>
      <c r="ARX42" s="321"/>
      <c r="ARY42" s="76"/>
      <c r="ARZ42" s="78">
        <f t="shared" si="7"/>
        <v>0</v>
      </c>
      <c r="ASB42" s="404"/>
      <c r="ASC42" s="1933"/>
      <c r="ASD42" s="22"/>
      <c r="ASE42" s="31"/>
      <c r="ASF42" s="76"/>
      <c r="ASG42" s="78">
        <f t="shared" si="160"/>
        <v>0</v>
      </c>
      <c r="ASI42" s="404"/>
      <c r="ASJ42" s="1933"/>
      <c r="ASK42" s="22"/>
      <c r="ASL42" s="31"/>
      <c r="ASM42" s="76"/>
      <c r="ASN42" s="78">
        <f>ASN41+ASK42-ASM42</f>
        <v>0</v>
      </c>
      <c r="ASP42" s="1933"/>
      <c r="ASQ42" s="1933"/>
      <c r="ASR42" s="22"/>
      <c r="ASS42" s="31"/>
      <c r="AST42" s="76"/>
      <c r="ASU42" s="78">
        <f t="shared" si="162"/>
        <v>0</v>
      </c>
      <c r="ASW42" s="1933"/>
      <c r="ASX42" s="1933"/>
      <c r="ASY42" s="22"/>
      <c r="ASZ42" s="31"/>
      <c r="ATA42" s="76"/>
      <c r="ATB42" s="78">
        <f t="shared" si="163"/>
        <v>0</v>
      </c>
      <c r="ATD42" s="1933"/>
      <c r="ATE42" s="1933"/>
      <c r="ATF42" s="22"/>
      <c r="ATG42" s="31"/>
      <c r="ATH42" s="76"/>
      <c r="ATI42" s="78">
        <f t="shared" si="164"/>
        <v>0</v>
      </c>
      <c r="ATK42" s="1933"/>
      <c r="ATL42" s="1933"/>
      <c r="ATM42" s="22"/>
      <c r="ATN42" s="31"/>
      <c r="ATO42" s="76"/>
      <c r="ATP42" s="78">
        <f t="shared" si="165"/>
        <v>0</v>
      </c>
      <c r="ATR42" s="1933"/>
      <c r="ATS42" s="1933"/>
      <c r="ATT42" s="22"/>
      <c r="ATU42" s="31"/>
      <c r="ATV42" s="76"/>
      <c r="ATW42" s="78">
        <f t="shared" si="166"/>
        <v>0</v>
      </c>
      <c r="ATY42" s="1933"/>
      <c r="ATZ42" s="1933"/>
      <c r="AUA42" s="22"/>
      <c r="AUB42" s="31"/>
      <c r="AUC42" s="76"/>
      <c r="AUD42" s="78">
        <f t="shared" si="167"/>
        <v>0</v>
      </c>
      <c r="AUF42" s="31"/>
      <c r="AUG42" s="1332"/>
      <c r="AUH42" s="76"/>
      <c r="AUI42" s="368"/>
      <c r="AUJ42" s="67"/>
      <c r="AUK42" s="78">
        <f t="shared" si="208"/>
        <v>0</v>
      </c>
      <c r="AUM42" s="31"/>
      <c r="AUN42" s="1332"/>
      <c r="AUO42" s="76"/>
      <c r="AUP42" s="61"/>
      <c r="AUQ42" s="67"/>
      <c r="AUR42" s="78">
        <f t="shared" si="169"/>
        <v>0</v>
      </c>
      <c r="AUU42" s="1933"/>
      <c r="AUV42" s="22"/>
      <c r="AUW42" s="31"/>
      <c r="AUX42" s="76"/>
      <c r="AUY42" s="78">
        <f t="shared" si="170"/>
        <v>0</v>
      </c>
      <c r="AVB42" s="1933"/>
      <c r="AVC42" s="22"/>
      <c r="AVD42" s="31"/>
      <c r="AVE42" s="76"/>
      <c r="AVF42" s="78">
        <f t="shared" si="171"/>
        <v>0</v>
      </c>
      <c r="AVH42" s="542"/>
      <c r="AVI42" s="1933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3"/>
      <c r="AVX42" s="22"/>
      <c r="AVY42" s="31"/>
      <c r="AVZ42" s="76"/>
      <c r="AWA42" s="78">
        <f t="shared" si="191"/>
        <v>0</v>
      </c>
      <c r="AWC42" s="1933"/>
      <c r="AWD42" s="1933"/>
      <c r="AWE42" s="22"/>
      <c r="AWF42" s="31"/>
      <c r="AWG42" s="76"/>
      <c r="AWH42" s="78">
        <f t="shared" si="192"/>
        <v>0</v>
      </c>
      <c r="AWJ42" s="1933"/>
      <c r="AWK42" s="1933"/>
      <c r="AWL42" s="22"/>
      <c r="AWM42" s="31"/>
      <c r="AWN42" s="76"/>
      <c r="AWO42" s="78">
        <f t="shared" si="193"/>
        <v>0</v>
      </c>
      <c r="AWQ42" s="320"/>
      <c r="AWR42" s="1931"/>
      <c r="AWS42" s="104"/>
      <c r="AWT42" s="49"/>
      <c r="AWU42" s="139"/>
      <c r="AWV42" s="131">
        <f t="shared" si="194"/>
        <v>0</v>
      </c>
      <c r="AWW42" s="243"/>
      <c r="AWX42" s="424"/>
      <c r="AWY42" s="1933"/>
      <c r="AWZ42" s="22"/>
      <c r="AXA42" s="31"/>
      <c r="AXB42" s="76"/>
      <c r="AXC42" s="78">
        <f t="shared" si="174"/>
        <v>30000</v>
      </c>
      <c r="AXE42" s="1933"/>
      <c r="AXF42" s="1933"/>
      <c r="AXG42" s="22"/>
      <c r="AXH42" s="31"/>
      <c r="AXI42" s="76"/>
      <c r="AXJ42" s="78">
        <f t="shared" si="175"/>
        <v>0</v>
      </c>
      <c r="AXL42" s="1933"/>
      <c r="AXM42" s="1933"/>
      <c r="AXN42" s="22"/>
      <c r="AXO42" s="31"/>
      <c r="AXP42" s="76"/>
      <c r="AXQ42" s="78">
        <f t="shared" si="176"/>
        <v>0</v>
      </c>
      <c r="AXS42" s="1933"/>
      <c r="AXT42" s="1933"/>
      <c r="AXU42" s="22"/>
      <c r="AXV42" s="31"/>
      <c r="AXW42" s="76"/>
      <c r="AXX42" s="78">
        <f t="shared" si="177"/>
        <v>0</v>
      </c>
      <c r="AXZ42" s="1933"/>
      <c r="AYA42" s="1933"/>
      <c r="AYB42" s="22"/>
      <c r="AYC42" s="31"/>
      <c r="AYD42" s="76"/>
      <c r="AYE42" s="78">
        <f t="shared" si="178"/>
        <v>0</v>
      </c>
      <c r="AYG42" s="404"/>
      <c r="AYH42" s="1933"/>
      <c r="AYI42" s="22"/>
      <c r="AYJ42" s="31"/>
      <c r="AYK42" s="76"/>
      <c r="AYL42" s="78">
        <f t="shared" si="179"/>
        <v>0</v>
      </c>
      <c r="AYN42" s="404"/>
      <c r="AYO42" s="1933"/>
      <c r="AYP42" s="22"/>
      <c r="AYQ42" s="31"/>
      <c r="AYR42" s="76"/>
      <c r="AYS42" s="78">
        <f t="shared" si="180"/>
        <v>0</v>
      </c>
      <c r="AYU42" s="404"/>
      <c r="AYV42" s="1933"/>
      <c r="AYW42" s="22"/>
      <c r="AYX42" s="404"/>
      <c r="AYY42" s="76"/>
      <c r="AYZ42" s="78">
        <f t="shared" si="181"/>
        <v>0</v>
      </c>
      <c r="AZB42" s="1933"/>
      <c r="AZC42" s="1933"/>
      <c r="AZD42" s="22"/>
      <c r="AZE42" s="31"/>
      <c r="AZF42" s="76"/>
      <c r="AZG42" s="78">
        <f t="shared" si="182"/>
        <v>0</v>
      </c>
      <c r="AZI42" s="404"/>
      <c r="AZJ42" s="1933"/>
      <c r="AZK42" s="22"/>
      <c r="AZL42" s="404"/>
      <c r="AZM42" s="76"/>
      <c r="AZN42" s="78">
        <f t="shared" si="183"/>
        <v>0</v>
      </c>
      <c r="AZP42" s="424"/>
      <c r="AZQ42" s="1931"/>
      <c r="AZR42" s="104"/>
      <c r="AZS42" s="424"/>
      <c r="AZT42" s="139"/>
      <c r="AZU42" s="131">
        <f t="shared" si="184"/>
        <v>0</v>
      </c>
      <c r="AZV42" s="243"/>
      <c r="AZW42" s="1933"/>
      <c r="AZX42" s="1933"/>
      <c r="AZY42" s="22"/>
      <c r="AZZ42" s="31"/>
      <c r="BAA42" s="76"/>
      <c r="BAB42" s="78">
        <f t="shared" si="185"/>
        <v>0</v>
      </c>
      <c r="BAD42" s="1933"/>
      <c r="BAE42" s="1933"/>
      <c r="BAF42" s="22"/>
      <c r="BAG42" s="31"/>
      <c r="BAH42" s="76"/>
      <c r="BAI42" s="78">
        <f t="shared" si="186"/>
        <v>0</v>
      </c>
      <c r="BAK42" s="1933"/>
      <c r="BAL42" s="1933"/>
      <c r="BAM42" s="22"/>
      <c r="BAN42" s="31"/>
      <c r="BAO42" s="76"/>
      <c r="BAP42" s="78">
        <f t="shared" si="187"/>
        <v>0</v>
      </c>
      <c r="BAR42" s="1933"/>
      <c r="BAS42" s="1933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3"/>
      <c r="C43" s="1914">
        <v>100000</v>
      </c>
      <c r="D43" s="31"/>
      <c r="E43" s="76"/>
      <c r="F43" s="131">
        <f t="shared" si="206"/>
        <v>3520100</v>
      </c>
      <c r="H43" s="31"/>
      <c r="I43" s="1933"/>
      <c r="J43" s="777"/>
      <c r="K43" s="31"/>
      <c r="L43" s="76"/>
      <c r="M43" s="131">
        <f t="shared" si="207"/>
        <v>20000</v>
      </c>
      <c r="O43" s="404"/>
      <c r="P43" s="1933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3"/>
      <c r="X43" s="22"/>
      <c r="Y43" s="31"/>
      <c r="Z43" s="76"/>
      <c r="AA43" s="78">
        <f>AA42+X43-Z43</f>
        <v>1000</v>
      </c>
      <c r="AC43" s="1933"/>
      <c r="AD43" s="1933"/>
      <c r="AE43" s="22"/>
      <c r="AF43" s="31"/>
      <c r="AG43" s="76"/>
      <c r="AH43" s="78">
        <f>AH42+AE43-AG43</f>
        <v>-100000</v>
      </c>
      <c r="AJ43" s="404"/>
      <c r="AK43" s="1933"/>
      <c r="AL43" s="22"/>
      <c r="AM43" s="31"/>
      <c r="AN43" s="76"/>
      <c r="AO43" s="78">
        <f>AO42+AL43-AN43</f>
        <v>90000</v>
      </c>
      <c r="AQ43" s="1933"/>
      <c r="AR43" s="1933"/>
      <c r="AS43" s="22"/>
      <c r="AT43" s="31"/>
      <c r="AU43" s="76"/>
      <c r="AV43" s="78">
        <f>AV42+AS43-AU43</f>
        <v>0</v>
      </c>
      <c r="AX43" s="1933"/>
      <c r="AY43" s="1933"/>
      <c r="AZ43" s="22"/>
      <c r="BA43" s="31"/>
      <c r="BB43" s="76"/>
      <c r="BC43" s="78">
        <f>BC42+AZ43-BB43</f>
        <v>0</v>
      </c>
      <c r="BE43" s="1933"/>
      <c r="BF43" s="1933"/>
      <c r="BG43" s="22"/>
      <c r="BH43" s="31"/>
      <c r="BI43" s="76"/>
      <c r="BJ43" s="78">
        <f>BJ42+BG43-BI43</f>
        <v>0</v>
      </c>
      <c r="BL43" s="1933"/>
      <c r="BM43" s="1933"/>
      <c r="BN43" s="22"/>
      <c r="BO43" s="31"/>
      <c r="BP43" s="76"/>
      <c r="BQ43" s="78">
        <f t="shared" si="16"/>
        <v>0</v>
      </c>
      <c r="BS43" s="1933"/>
      <c r="BT43" s="1933"/>
      <c r="BU43" s="22"/>
      <c r="BV43" s="31"/>
      <c r="BW43" s="76"/>
      <c r="BX43" s="78">
        <f t="shared" si="17"/>
        <v>0</v>
      </c>
      <c r="BZ43" s="1933"/>
      <c r="CA43" s="1933"/>
      <c r="CB43" s="1933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31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3"/>
      <c r="DD43" s="1933"/>
      <c r="DE43" s="22"/>
      <c r="DF43" s="31"/>
      <c r="DG43" s="76"/>
      <c r="DH43" s="78">
        <f t="shared" si="21"/>
        <v>0</v>
      </c>
      <c r="DJ43" s="1933"/>
      <c r="DK43" s="1933"/>
      <c r="DL43" s="1933"/>
      <c r="DM43" s="22"/>
      <c r="DN43" s="31"/>
      <c r="DO43" s="76"/>
      <c r="DP43" s="78">
        <f t="shared" si="22"/>
        <v>0</v>
      </c>
      <c r="DR43" s="404"/>
      <c r="DS43" s="1933"/>
      <c r="DT43" s="22"/>
      <c r="DU43" s="321"/>
      <c r="DV43" s="76"/>
      <c r="DW43" s="78">
        <f t="shared" si="23"/>
        <v>0</v>
      </c>
      <c r="DY43" s="1933"/>
      <c r="DZ43" s="1933"/>
      <c r="EA43" s="22"/>
      <c r="EB43" s="31"/>
      <c r="EC43" s="76"/>
      <c r="ED43" s="78">
        <f t="shared" si="24"/>
        <v>0</v>
      </c>
      <c r="EF43" s="404"/>
      <c r="EG43" s="1933"/>
      <c r="EH43" s="22"/>
      <c r="EI43" s="31"/>
      <c r="EJ43" s="76"/>
      <c r="EK43" s="78">
        <f t="shared" si="25"/>
        <v>10936</v>
      </c>
      <c r="EM43" s="1933"/>
      <c r="EN43" s="1933"/>
      <c r="EO43" s="22"/>
      <c r="EP43" s="31"/>
      <c r="EQ43" s="76"/>
      <c r="ER43" s="78">
        <f t="shared" si="26"/>
        <v>0</v>
      </c>
      <c r="ET43" s="321"/>
      <c r="EU43" s="1933"/>
      <c r="EV43" s="22"/>
      <c r="EW43" s="31"/>
      <c r="EX43" s="76"/>
      <c r="EY43" s="78">
        <f t="shared" si="27"/>
        <v>0</v>
      </c>
      <c r="FA43" s="321"/>
      <c r="FB43" s="1933"/>
      <c r="FC43" s="22"/>
      <c r="FD43" s="31"/>
      <c r="FE43" s="76"/>
      <c r="FF43" s="78">
        <f t="shared" si="28"/>
        <v>0</v>
      </c>
      <c r="FH43" s="31"/>
      <c r="FI43" s="1933"/>
      <c r="FJ43" s="22"/>
      <c r="FK43" s="31"/>
      <c r="FL43" s="76"/>
      <c r="FM43" s="78"/>
      <c r="FO43" s="31"/>
      <c r="FP43" s="1933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3"/>
      <c r="GE43" s="22"/>
      <c r="GF43" s="31"/>
      <c r="GG43" s="76"/>
      <c r="GH43" s="78">
        <f t="shared" si="32"/>
        <v>0</v>
      </c>
      <c r="GJ43" s="1933"/>
      <c r="GK43" s="1933"/>
      <c r="GL43" s="22"/>
      <c r="GM43" s="31"/>
      <c r="GN43" s="76"/>
      <c r="GO43" s="78">
        <f t="shared" si="33"/>
        <v>0</v>
      </c>
      <c r="GQ43" s="1933"/>
      <c r="GR43" s="1933"/>
      <c r="GS43" s="22"/>
      <c r="GT43" s="31"/>
      <c r="GU43" s="76"/>
      <c r="GV43" s="78">
        <f t="shared" si="34"/>
        <v>0</v>
      </c>
      <c r="GX43" s="1933"/>
      <c r="GY43" s="1933"/>
      <c r="GZ43" s="22"/>
      <c r="HA43" s="31"/>
      <c r="HB43" s="76"/>
      <c r="HC43" s="78">
        <f t="shared" si="35"/>
        <v>0</v>
      </c>
      <c r="HE43" s="1933"/>
      <c r="HF43" s="1933"/>
      <c r="HG43" s="22"/>
      <c r="HH43" s="31"/>
      <c r="HI43" s="76"/>
      <c r="HJ43" s="78">
        <f t="shared" si="36"/>
        <v>0</v>
      </c>
      <c r="HL43" s="1933"/>
      <c r="HM43" s="1933"/>
      <c r="HN43" s="22"/>
      <c r="HO43" s="31"/>
      <c r="HP43" s="76"/>
      <c r="HQ43" s="78">
        <f t="shared" si="37"/>
        <v>0</v>
      </c>
      <c r="HS43" s="1933"/>
      <c r="HT43" s="1933"/>
      <c r="HU43" s="22"/>
      <c r="HV43" s="31"/>
      <c r="HW43" s="76"/>
      <c r="HX43" s="78">
        <f t="shared" si="38"/>
        <v>0</v>
      </c>
      <c r="HZ43" s="404"/>
      <c r="IA43" s="1933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3"/>
      <c r="IO43" s="1933"/>
      <c r="IP43" s="22"/>
      <c r="IQ43" s="31"/>
      <c r="IR43" s="76"/>
      <c r="IS43" s="78">
        <f t="shared" si="41"/>
        <v>0</v>
      </c>
      <c r="IU43" s="1933"/>
      <c r="IV43" s="776"/>
      <c r="IW43" s="22"/>
      <c r="IX43" s="31"/>
      <c r="IY43" s="76"/>
      <c r="IZ43" s="78">
        <f t="shared" si="42"/>
        <v>0</v>
      </c>
      <c r="JB43" s="1933"/>
      <c r="JC43" s="1933"/>
      <c r="JD43" s="22"/>
      <c r="JE43" s="31"/>
      <c r="JF43" s="76"/>
      <c r="JG43" s="78">
        <f t="shared" si="43"/>
        <v>0</v>
      </c>
      <c r="JI43" s="1933"/>
      <c r="JJ43" s="1933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3"/>
      <c r="KT43" s="22"/>
      <c r="KU43" s="31"/>
      <c r="KV43" s="76"/>
      <c r="KW43" s="131">
        <f t="shared" si="48"/>
        <v>0</v>
      </c>
      <c r="KY43" s="1933"/>
      <c r="KZ43" s="856"/>
      <c r="LA43" s="22"/>
      <c r="LB43" s="31"/>
      <c r="LC43" s="76"/>
      <c r="LD43" s="131">
        <f t="shared" si="49"/>
        <v>0</v>
      </c>
      <c r="LF43" s="1933"/>
      <c r="LG43" s="856"/>
      <c r="LH43" s="22"/>
      <c r="LI43" s="31"/>
      <c r="LJ43" s="76"/>
      <c r="LK43" s="131">
        <f t="shared" si="50"/>
        <v>0</v>
      </c>
      <c r="LM43" s="404"/>
      <c r="LN43" s="1933"/>
      <c r="LO43" s="22"/>
      <c r="LP43" s="31"/>
      <c r="LQ43" s="76"/>
      <c r="LR43" s="78">
        <f t="shared" si="0"/>
        <v>0</v>
      </c>
      <c r="LT43" s="404"/>
      <c r="LU43" s="1933"/>
      <c r="LV43" s="22"/>
      <c r="LW43" s="31"/>
      <c r="LX43" s="76"/>
      <c r="LY43" s="78">
        <f t="shared" si="51"/>
        <v>0</v>
      </c>
      <c r="MA43" s="404"/>
      <c r="MB43" s="1933"/>
      <c r="MC43" s="22"/>
      <c r="MD43" s="31"/>
      <c r="ME43" s="76"/>
      <c r="MF43" s="78">
        <f t="shared" si="52"/>
        <v>0</v>
      </c>
      <c r="MH43" s="404"/>
      <c r="MI43" s="1933"/>
      <c r="MJ43" s="22"/>
      <c r="MK43" s="31"/>
      <c r="ML43" s="76"/>
      <c r="MM43" s="78">
        <f>MM42+MJ43-ML43</f>
        <v>0</v>
      </c>
      <c r="MO43" s="1933"/>
      <c r="MP43" s="1933"/>
      <c r="MQ43" s="22"/>
      <c r="MR43" s="31"/>
      <c r="MS43" s="76"/>
      <c r="MT43" s="78">
        <f t="shared" si="54"/>
        <v>0</v>
      </c>
      <c r="MV43" s="1933"/>
      <c r="MW43" s="1933"/>
      <c r="MX43" s="22"/>
      <c r="MY43" s="1363"/>
      <c r="MZ43" s="76"/>
      <c r="NA43" s="131">
        <f t="shared" si="198"/>
        <v>20586.5</v>
      </c>
      <c r="NC43" s="1933"/>
      <c r="ND43" s="1933"/>
      <c r="NE43" s="22"/>
      <c r="NF43" s="1363"/>
      <c r="NG43" s="76"/>
      <c r="NH43" s="131">
        <f t="shared" si="55"/>
        <v>0</v>
      </c>
      <c r="NJ43" s="1933"/>
      <c r="NK43" s="1934"/>
      <c r="NL43" s="76"/>
      <c r="NM43" s="31"/>
      <c r="NN43" s="76"/>
      <c r="NO43" s="78">
        <f t="shared" si="204"/>
        <v>0</v>
      </c>
      <c r="NQ43" s="404"/>
      <c r="NR43" s="1934"/>
      <c r="NS43" s="76"/>
      <c r="NT43" s="404"/>
      <c r="NU43" s="76"/>
      <c r="NV43" s="78">
        <f t="shared" si="57"/>
        <v>0</v>
      </c>
      <c r="NX43" s="1933"/>
      <c r="NY43" s="1933"/>
      <c r="NZ43" s="22"/>
      <c r="OA43" s="31"/>
      <c r="OB43" s="76"/>
      <c r="OC43" s="78">
        <f t="shared" si="58"/>
        <v>0</v>
      </c>
      <c r="OE43" s="1933"/>
      <c r="OF43" s="1933"/>
      <c r="OG43" s="22"/>
      <c r="OH43" s="31"/>
      <c r="OI43" s="76"/>
      <c r="OJ43" s="78">
        <f t="shared" si="59"/>
        <v>0</v>
      </c>
      <c r="OL43" s="1933"/>
      <c r="OM43" s="1933"/>
      <c r="ON43" s="22"/>
      <c r="OO43" s="31"/>
      <c r="OP43" s="76"/>
      <c r="OQ43" s="78">
        <f t="shared" si="60"/>
        <v>0</v>
      </c>
      <c r="OS43" s="1933"/>
      <c r="OT43" s="1933"/>
      <c r="OU43" s="22"/>
      <c r="OV43" s="31"/>
      <c r="OW43" s="76"/>
      <c r="OX43" s="78">
        <f t="shared" si="61"/>
        <v>0</v>
      </c>
      <c r="OZ43" s="1933"/>
      <c r="PA43" s="1933"/>
      <c r="PB43" s="22"/>
      <c r="PC43" s="31"/>
      <c r="PD43" s="76"/>
      <c r="PE43" s="78">
        <f t="shared" si="62"/>
        <v>0</v>
      </c>
      <c r="PG43" s="1933"/>
      <c r="PH43" s="1933"/>
      <c r="PI43" s="22"/>
      <c r="PJ43" s="31"/>
      <c r="PK43" s="76"/>
      <c r="PL43" s="78">
        <f t="shared" si="63"/>
        <v>0</v>
      </c>
      <c r="PN43" s="1933"/>
      <c r="PO43" s="1933"/>
      <c r="PP43" s="22"/>
      <c r="PQ43" s="31"/>
      <c r="PR43" s="76"/>
      <c r="PS43" s="78">
        <f t="shared" si="64"/>
        <v>0</v>
      </c>
      <c r="PU43" s="1933"/>
      <c r="PV43" s="1933"/>
      <c r="PW43" s="22"/>
      <c r="PX43" s="31"/>
      <c r="PY43" s="76"/>
      <c r="PZ43" s="78">
        <f t="shared" si="65"/>
        <v>32916</v>
      </c>
      <c r="QB43" s="1933"/>
      <c r="QC43" s="1933"/>
      <c r="QD43" s="22"/>
      <c r="QE43" s="31"/>
      <c r="QF43" s="76"/>
      <c r="QG43" s="78">
        <f t="shared" si="66"/>
        <v>0</v>
      </c>
      <c r="QI43" s="404"/>
      <c r="QJ43" s="1933"/>
      <c r="QK43" s="22"/>
      <c r="QL43" s="31"/>
      <c r="QM43" s="76"/>
      <c r="QN43" s="78">
        <f t="shared" si="67"/>
        <v>0</v>
      </c>
      <c r="QP43" s="321"/>
      <c r="QQ43" s="1933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2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3"/>
      <c r="RZ43" s="1933"/>
      <c r="SA43" s="22"/>
      <c r="SB43" s="31"/>
      <c r="SC43" s="76"/>
      <c r="SD43" s="78">
        <f t="shared" si="195"/>
        <v>23250</v>
      </c>
      <c r="SF43" s="1933"/>
      <c r="SG43" s="1933"/>
      <c r="SH43" s="22"/>
      <c r="SI43" s="31"/>
      <c r="SJ43" s="76"/>
      <c r="SK43" s="78">
        <f t="shared" si="196"/>
        <v>0</v>
      </c>
      <c r="SM43" s="1933"/>
      <c r="SN43" s="1933"/>
      <c r="SO43" s="22"/>
      <c r="SP43" s="31"/>
      <c r="SQ43" s="76"/>
      <c r="SR43" s="78">
        <f t="shared" si="73"/>
        <v>0</v>
      </c>
      <c r="ST43" s="1933"/>
      <c r="SU43" s="1933"/>
      <c r="SV43" s="22"/>
      <c r="SW43" s="31"/>
      <c r="SX43" s="76"/>
      <c r="SY43" s="78">
        <f t="shared" si="74"/>
        <v>0</v>
      </c>
      <c r="TA43" s="404"/>
      <c r="TB43" s="1933"/>
      <c r="TC43" s="22"/>
      <c r="TD43" s="31"/>
      <c r="TE43" s="76"/>
      <c r="TF43" s="78">
        <f t="shared" si="75"/>
        <v>0</v>
      </c>
      <c r="TH43" s="1933"/>
      <c r="TI43" s="1933"/>
      <c r="TJ43" s="22"/>
      <c r="TK43" s="31"/>
      <c r="TL43" s="76"/>
      <c r="TM43" s="78">
        <f t="shared" si="201"/>
        <v>20668.5</v>
      </c>
      <c r="TO43" s="1933"/>
      <c r="TP43" s="1933"/>
      <c r="TQ43" s="22"/>
      <c r="TR43" s="31"/>
      <c r="TS43" s="76"/>
      <c r="TT43" s="78">
        <f t="shared" si="202"/>
        <v>0</v>
      </c>
      <c r="TV43" s="404"/>
      <c r="TW43" s="1933"/>
      <c r="TX43" s="22"/>
      <c r="TY43" s="31"/>
      <c r="TZ43" s="76"/>
      <c r="UA43" s="78">
        <f t="shared" si="203"/>
        <v>0</v>
      </c>
      <c r="UC43" s="404"/>
      <c r="UD43" s="1933"/>
      <c r="UE43" s="22"/>
      <c r="UF43" s="31"/>
      <c r="UG43" s="76"/>
      <c r="UH43" s="78">
        <f t="shared" si="79"/>
        <v>0</v>
      </c>
      <c r="UJ43" s="404"/>
      <c r="UK43" s="1933"/>
      <c r="UL43" s="22"/>
      <c r="UM43" s="31"/>
      <c r="UN43" s="76"/>
      <c r="UO43" s="78">
        <f t="shared" si="80"/>
        <v>0</v>
      </c>
      <c r="UQ43" s="404"/>
      <c r="UR43" s="1933"/>
      <c r="US43" s="22"/>
      <c r="UT43" s="31"/>
      <c r="UU43" s="76"/>
      <c r="UV43" s="78">
        <f t="shared" si="81"/>
        <v>0</v>
      </c>
      <c r="UX43" s="404"/>
      <c r="UY43" s="1933"/>
      <c r="UZ43" s="22"/>
      <c r="VA43" s="31"/>
      <c r="VB43" s="76"/>
      <c r="VC43" s="78">
        <f t="shared" si="82"/>
        <v>201</v>
      </c>
      <c r="VE43" s="1933"/>
      <c r="VF43" s="1933"/>
      <c r="VG43" s="22"/>
      <c r="VH43" s="31"/>
      <c r="VI43" s="76"/>
      <c r="VJ43" s="78">
        <f t="shared" si="83"/>
        <v>47775</v>
      </c>
      <c r="VL43" s="1933"/>
      <c r="VM43" s="1933"/>
      <c r="VN43" s="22"/>
      <c r="VO43" s="31"/>
      <c r="VP43" s="76"/>
      <c r="VQ43" s="78">
        <f t="shared" si="84"/>
        <v>0</v>
      </c>
      <c r="VS43" s="1933"/>
      <c r="VT43" s="1933"/>
      <c r="VU43" s="22"/>
      <c r="VV43" s="31"/>
      <c r="VW43" s="76"/>
      <c r="VX43" s="78">
        <f t="shared" si="85"/>
        <v>0</v>
      </c>
      <c r="VZ43" s="404"/>
      <c r="WA43" s="1933"/>
      <c r="WB43" s="22"/>
      <c r="WC43" s="31"/>
      <c r="WD43" s="76"/>
      <c r="WE43" s="78">
        <f t="shared" si="86"/>
        <v>274.5</v>
      </c>
      <c r="WG43" s="1933"/>
      <c r="WH43" s="1933"/>
      <c r="WI43" s="22"/>
      <c r="WJ43" s="31"/>
      <c r="WK43" s="76"/>
      <c r="WL43" s="78">
        <f t="shared" si="87"/>
        <v>0</v>
      </c>
      <c r="WN43" s="1933"/>
      <c r="WO43" s="1933"/>
      <c r="WP43" s="22"/>
      <c r="WQ43" s="31"/>
      <c r="WR43" s="76"/>
      <c r="WS43" s="78">
        <f t="shared" si="88"/>
        <v>0</v>
      </c>
      <c r="WU43" s="1933"/>
      <c r="WV43" s="1933"/>
      <c r="WW43" s="22"/>
      <c r="WX43" s="31"/>
      <c r="WY43" s="76"/>
      <c r="WZ43" s="78">
        <f t="shared" si="89"/>
        <v>0</v>
      </c>
      <c r="XB43" s="1931"/>
      <c r="XC43" s="1931"/>
      <c r="XD43" s="104"/>
      <c r="XE43" s="49"/>
      <c r="XF43" s="139"/>
      <c r="XG43" s="131">
        <f t="shared" si="90"/>
        <v>0</v>
      </c>
      <c r="XH43" s="243"/>
      <c r="XI43" s="1933"/>
      <c r="XJ43" s="1933"/>
      <c r="XK43" s="22"/>
      <c r="XL43" s="31"/>
      <c r="XM43" s="76"/>
      <c r="XN43" s="78">
        <f t="shared" si="91"/>
        <v>0</v>
      </c>
      <c r="XP43" s="404"/>
      <c r="XQ43" s="1933"/>
      <c r="XR43" s="22"/>
      <c r="XS43" s="31"/>
      <c r="XT43" s="76"/>
      <c r="XU43" s="78">
        <f t="shared" si="92"/>
        <v>0</v>
      </c>
      <c r="XW43" s="1933"/>
      <c r="XX43" s="1933"/>
      <c r="XY43" s="22"/>
      <c r="XZ43" s="31"/>
      <c r="YA43" s="76"/>
      <c r="YB43" s="78">
        <f t="shared" si="93"/>
        <v>0</v>
      </c>
      <c r="YD43" s="1933"/>
      <c r="YE43" s="1933"/>
      <c r="YF43" s="22"/>
      <c r="YG43" s="31"/>
      <c r="YH43" s="76"/>
      <c r="YI43" s="78">
        <f t="shared" si="94"/>
        <v>0</v>
      </c>
      <c r="YK43" s="1933"/>
      <c r="YL43" s="1933"/>
      <c r="YM43" s="22"/>
      <c r="YN43" s="31"/>
      <c r="YO43" s="76"/>
      <c r="YP43" s="78">
        <f t="shared" si="95"/>
        <v>0</v>
      </c>
      <c r="YR43" s="1933"/>
      <c r="YS43" s="1933"/>
      <c r="YT43" s="22"/>
      <c r="YU43" s="31"/>
      <c r="YV43" s="76"/>
      <c r="YW43" s="78">
        <f t="shared" si="96"/>
        <v>0</v>
      </c>
      <c r="YY43" s="1933"/>
      <c r="YZ43" s="1933"/>
      <c r="ZA43" s="22"/>
      <c r="ZB43" s="31"/>
      <c r="ZC43" s="76"/>
      <c r="ZD43" s="78">
        <f t="shared" si="97"/>
        <v>0</v>
      </c>
      <c r="ZF43" s="1933"/>
      <c r="ZG43" s="1933"/>
      <c r="ZH43" s="22"/>
      <c r="ZI43" s="31"/>
      <c r="ZJ43" s="76"/>
      <c r="ZK43" s="78">
        <f>ZK42+ZH43-ZJ43</f>
        <v>0</v>
      </c>
      <c r="ZM43" s="1933"/>
      <c r="ZN43" s="1933"/>
      <c r="ZO43" s="22"/>
      <c r="ZP43" s="31"/>
      <c r="ZQ43" s="76"/>
      <c r="ZR43" s="78">
        <f t="shared" si="99"/>
        <v>0</v>
      </c>
      <c r="ZT43" s="1933"/>
      <c r="ZU43" s="1933"/>
      <c r="ZV43" s="22"/>
      <c r="ZW43" s="31"/>
      <c r="ZX43" s="76"/>
      <c r="ZY43" s="78">
        <f t="shared" si="100"/>
        <v>11212</v>
      </c>
      <c r="AAA43" s="1933"/>
      <c r="AAB43" s="1933"/>
      <c r="AAC43" s="22"/>
      <c r="AAD43" s="31"/>
      <c r="AAE43" s="76"/>
      <c r="AAF43" s="78">
        <f t="shared" si="101"/>
        <v>0</v>
      </c>
      <c r="AAH43" s="1933"/>
      <c r="AAI43" s="1933"/>
      <c r="AAJ43" s="22"/>
      <c r="AAK43" s="31"/>
      <c r="AAL43" s="76"/>
      <c r="AAM43" s="78">
        <f t="shared" si="102"/>
        <v>0</v>
      </c>
      <c r="AAO43" s="1933"/>
      <c r="AAP43" s="1933"/>
      <c r="AAQ43" s="22"/>
      <c r="AAR43" s="31"/>
      <c r="AAS43" s="76"/>
      <c r="AAT43" s="78">
        <f t="shared" si="103"/>
        <v>0</v>
      </c>
      <c r="AAV43" s="404"/>
      <c r="AAW43" s="1933"/>
      <c r="AAX43" s="22"/>
      <c r="AAY43" s="31"/>
      <c r="AAZ43" s="76"/>
      <c r="ABA43" s="78">
        <f t="shared" si="104"/>
        <v>0</v>
      </c>
      <c r="ABC43" s="404"/>
      <c r="ABD43" s="1933"/>
      <c r="ABE43" s="22"/>
      <c r="ABF43" s="321"/>
      <c r="ABG43" s="76"/>
      <c r="ABH43" s="78">
        <f t="shared" si="105"/>
        <v>0</v>
      </c>
      <c r="ABJ43" s="1933"/>
      <c r="ABK43" s="1933"/>
      <c r="ABL43" s="22"/>
      <c r="ABM43" s="31"/>
      <c r="ABN43" s="76"/>
      <c r="ABO43" s="78">
        <f t="shared" si="106"/>
        <v>0</v>
      </c>
      <c r="ABQ43" s="1933"/>
      <c r="ABR43" s="1933"/>
      <c r="ABS43" s="22"/>
      <c r="ABT43" s="31"/>
      <c r="ABU43" s="76"/>
      <c r="ABV43" s="78">
        <f t="shared" si="107"/>
        <v>0</v>
      </c>
      <c r="ABX43" s="1933"/>
      <c r="ABY43" s="1933"/>
      <c r="ABZ43" s="22"/>
      <c r="ACA43" s="31"/>
      <c r="ACB43" s="76"/>
      <c r="ACC43" s="78">
        <f t="shared" si="108"/>
        <v>0</v>
      </c>
      <c r="ACE43" s="321"/>
      <c r="ACF43" s="1933"/>
      <c r="ACG43" s="22"/>
      <c r="ACH43" s="404"/>
      <c r="ACI43" s="76"/>
      <c r="ACJ43" s="78">
        <f t="shared" si="109"/>
        <v>0</v>
      </c>
      <c r="ACL43" s="321"/>
      <c r="ACM43" s="1933"/>
      <c r="ACN43" s="22"/>
      <c r="ACO43" s="321"/>
      <c r="ACP43" s="76"/>
      <c r="ACQ43" s="78">
        <f t="shared" si="110"/>
        <v>0</v>
      </c>
      <c r="ACS43" s="1933"/>
      <c r="ACT43" s="1933"/>
      <c r="ACU43" s="22"/>
      <c r="ACV43" s="31"/>
      <c r="ACW43" s="76"/>
      <c r="ACX43" s="78">
        <f t="shared" si="1"/>
        <v>0</v>
      </c>
      <c r="ACZ43" s="404"/>
      <c r="ADA43" s="1933"/>
      <c r="ADB43" s="22"/>
      <c r="ADC43" s="404"/>
      <c r="ADD43" s="76"/>
      <c r="ADE43" s="78">
        <f t="shared" si="111"/>
        <v>0</v>
      </c>
      <c r="ADG43" s="404"/>
      <c r="ADH43" s="1933"/>
      <c r="ADI43" s="22"/>
      <c r="ADJ43" s="321"/>
      <c r="ADK43" s="76"/>
      <c r="ADL43" s="78">
        <f t="shared" si="112"/>
        <v>0</v>
      </c>
      <c r="ADN43" s="1933"/>
      <c r="ADO43" s="1933"/>
      <c r="ADP43" s="22"/>
      <c r="ADQ43" s="31"/>
      <c r="ADR43" s="76"/>
      <c r="ADS43" s="78">
        <f t="shared" si="113"/>
        <v>0</v>
      </c>
      <c r="ADU43" s="321"/>
      <c r="ADV43" s="1933"/>
      <c r="ADW43" s="22"/>
      <c r="ADX43" s="404"/>
      <c r="ADY43" s="76"/>
      <c r="ADZ43" s="78">
        <f t="shared" si="114"/>
        <v>0</v>
      </c>
      <c r="AEB43" s="404"/>
      <c r="AEC43" s="1933"/>
      <c r="AED43" s="22"/>
      <c r="AEE43" s="31"/>
      <c r="AEF43" s="76"/>
      <c r="AEG43" s="78">
        <f>AEG42+AED43-AEF43</f>
        <v>0</v>
      </c>
      <c r="AEI43" s="404"/>
      <c r="AEJ43" s="1933"/>
      <c r="AEK43" s="22"/>
      <c r="AEL43" s="31"/>
      <c r="AEM43" s="76"/>
      <c r="AEN43" s="131">
        <f t="shared" si="116"/>
        <v>3380</v>
      </c>
      <c r="AEP43" s="404"/>
      <c r="AEQ43" s="1933"/>
      <c r="AER43" s="22"/>
      <c r="AES43" s="404"/>
      <c r="AET43" s="76"/>
      <c r="AEU43" s="78">
        <f>AEU42+AER43-AET43</f>
        <v>0</v>
      </c>
      <c r="AEW43" s="1933"/>
      <c r="AEX43" s="1933"/>
      <c r="AEY43" s="22"/>
      <c r="AEZ43" s="31"/>
      <c r="AFA43" s="76"/>
      <c r="AFB43" s="78">
        <f t="shared" si="118"/>
        <v>0</v>
      </c>
      <c r="AFD43" s="1933"/>
      <c r="AFE43" s="1933"/>
      <c r="AFF43" s="22"/>
      <c r="AFG43" s="31"/>
      <c r="AFH43" s="76"/>
      <c r="AFI43" s="78">
        <f t="shared" si="119"/>
        <v>6523</v>
      </c>
      <c r="AFK43" s="404"/>
      <c r="AFL43" s="1933"/>
      <c r="AFM43" s="22"/>
      <c r="AFN43" s="31"/>
      <c r="AFO43" s="76"/>
      <c r="AFP43" s="78">
        <f t="shared" si="120"/>
        <v>0</v>
      </c>
      <c r="AFR43" s="404"/>
      <c r="AFS43" s="1933"/>
      <c r="AFT43" s="22"/>
      <c r="AFU43" s="31"/>
      <c r="AFV43" s="76"/>
      <c r="AFW43" s="78">
        <f t="shared" si="121"/>
        <v>0</v>
      </c>
      <c r="AFY43" s="1933"/>
      <c r="AFZ43" s="1933"/>
      <c r="AGA43" s="22"/>
      <c r="AGB43" s="31"/>
      <c r="AGC43" s="76"/>
      <c r="AGD43" s="78">
        <f t="shared" si="122"/>
        <v>0</v>
      </c>
      <c r="AGF43" s="1933"/>
      <c r="AGG43" s="1933"/>
      <c r="AGH43" s="22"/>
      <c r="AGI43" s="31"/>
      <c r="AGJ43" s="76"/>
      <c r="AGK43" s="78">
        <f t="shared" si="123"/>
        <v>0</v>
      </c>
      <c r="AGM43" s="1933"/>
      <c r="AGN43" s="1933"/>
      <c r="AGO43" s="22"/>
      <c r="AGP43" s="31"/>
      <c r="AGQ43" s="76"/>
      <c r="AGR43" s="78">
        <f t="shared" si="124"/>
        <v>0</v>
      </c>
      <c r="AGT43" s="1933"/>
      <c r="AGU43" s="1933"/>
      <c r="AGV43" s="22"/>
      <c r="AGW43" s="31"/>
      <c r="AGX43" s="76"/>
      <c r="AGY43" s="78">
        <f t="shared" si="125"/>
        <v>0</v>
      </c>
      <c r="AHA43" s="1933"/>
      <c r="AHB43" s="1933"/>
      <c r="AHC43" s="22"/>
      <c r="AHD43" s="31"/>
      <c r="AHE43" s="76"/>
      <c r="AHF43" s="78">
        <f t="shared" si="126"/>
        <v>0</v>
      </c>
      <c r="AHH43" s="1933"/>
      <c r="AHI43" s="1933"/>
      <c r="AHJ43" s="22"/>
      <c r="AHK43" s="31"/>
      <c r="AHL43" s="76"/>
      <c r="AHM43" s="78">
        <f t="shared" si="127"/>
        <v>37741</v>
      </c>
      <c r="AHO43" s="1933"/>
      <c r="AHP43" s="1933"/>
      <c r="AHQ43" s="22"/>
      <c r="AHR43" s="31"/>
      <c r="AHS43" s="76"/>
      <c r="AHT43" s="78">
        <f t="shared" si="128"/>
        <v>0</v>
      </c>
      <c r="AHV43" s="1933"/>
      <c r="AHW43" s="1933"/>
      <c r="AHX43" s="22"/>
      <c r="AHY43" s="31"/>
      <c r="AHZ43" s="76"/>
      <c r="AIA43" s="78">
        <f t="shared" si="129"/>
        <v>0</v>
      </c>
      <c r="AIC43" s="404"/>
      <c r="AID43" s="1933"/>
      <c r="AIE43" s="22"/>
      <c r="AIF43" s="31"/>
      <c r="AIG43" s="76"/>
      <c r="AIH43" s="78">
        <f t="shared" si="130"/>
        <v>0</v>
      </c>
      <c r="AIJ43" s="321"/>
      <c r="AIK43" s="1933"/>
      <c r="AIL43" s="22"/>
      <c r="AIM43" s="49"/>
      <c r="AIN43" s="76"/>
      <c r="AIO43" s="131">
        <f t="shared" si="131"/>
        <v>0</v>
      </c>
      <c r="AIQ43" s="404"/>
      <c r="AIR43" s="1933"/>
      <c r="AIS43" s="22"/>
      <c r="AIT43" s="31"/>
      <c r="AIU43" s="76"/>
      <c r="AIV43" s="78">
        <f t="shared" si="132"/>
        <v>0</v>
      </c>
      <c r="AIX43" s="1933"/>
      <c r="AIY43" s="1933"/>
      <c r="AIZ43" s="22"/>
      <c r="AJA43" s="31"/>
      <c r="AJB43" s="76"/>
      <c r="AJC43" s="78">
        <f t="shared" si="133"/>
        <v>0</v>
      </c>
      <c r="AJE43" s="49"/>
      <c r="AJF43" s="1931"/>
      <c r="AJG43" s="104"/>
      <c r="AJH43" s="49"/>
      <c r="AJI43" s="139"/>
      <c r="AJJ43" s="78">
        <f t="shared" si="134"/>
        <v>0</v>
      </c>
      <c r="AJL43" s="1933"/>
      <c r="AJM43" s="1933"/>
      <c r="AJN43" s="22"/>
      <c r="AJO43" s="31"/>
      <c r="AJP43" s="76"/>
      <c r="AJQ43" s="78">
        <f t="shared" si="135"/>
        <v>0</v>
      </c>
      <c r="AJS43" s="1931"/>
      <c r="AJT43" s="1931"/>
      <c r="AJU43" s="104"/>
      <c r="AJV43" s="49"/>
      <c r="AJW43" s="139"/>
      <c r="AJX43" s="131">
        <f t="shared" si="136"/>
        <v>0</v>
      </c>
      <c r="AJY43" s="243"/>
      <c r="AJZ43" s="1933"/>
      <c r="AKA43" s="1933"/>
      <c r="AKB43" s="22"/>
      <c r="AKC43" s="31"/>
      <c r="AKD43" s="76"/>
      <c r="AKE43" s="78">
        <f t="shared" si="137"/>
        <v>0</v>
      </c>
      <c r="AKG43" s="1933"/>
      <c r="AKH43" s="1933"/>
      <c r="AKI43" s="22"/>
      <c r="AKJ43" s="31"/>
      <c r="AKK43" s="76"/>
      <c r="AKL43" s="78">
        <f t="shared" si="138"/>
        <v>0</v>
      </c>
      <c r="AKN43" s="1933"/>
      <c r="AKO43" s="1933"/>
      <c r="AKP43" s="22"/>
      <c r="AKQ43" s="31"/>
      <c r="AKR43" s="76"/>
      <c r="AKS43" s="78">
        <f t="shared" si="139"/>
        <v>0</v>
      </c>
      <c r="AKU43" s="1933"/>
      <c r="AKV43" s="1933"/>
      <c r="AKW43" s="22"/>
      <c r="AKX43" s="31"/>
      <c r="AKY43" s="76"/>
      <c r="AKZ43" s="78">
        <f t="shared" si="2"/>
        <v>0</v>
      </c>
      <c r="ALB43" s="1933"/>
      <c r="ALC43" s="1933"/>
      <c r="ALD43" s="22"/>
      <c r="ALE43" s="31"/>
      <c r="ALF43" s="76"/>
      <c r="ALG43" s="78">
        <f t="shared" si="140"/>
        <v>0</v>
      </c>
      <c r="ALI43" s="1933"/>
      <c r="ALJ43" s="1933"/>
      <c r="ALK43" s="22"/>
      <c r="ALL43" s="31"/>
      <c r="ALM43" s="76"/>
      <c r="ALN43" s="78">
        <f t="shared" si="141"/>
        <v>0</v>
      </c>
      <c r="ALP43" s="1933"/>
      <c r="ALQ43" s="1933"/>
      <c r="ALR43" s="22"/>
      <c r="ALS43" s="31"/>
      <c r="ALT43" s="76"/>
      <c r="ALU43" s="78">
        <f t="shared" si="142"/>
        <v>0</v>
      </c>
      <c r="ALW43" s="1933"/>
      <c r="ALX43" s="1933"/>
      <c r="ALY43" s="22"/>
      <c r="ALZ43" s="31"/>
      <c r="AMA43" s="76"/>
      <c r="AMB43" s="78">
        <f t="shared" si="143"/>
        <v>0</v>
      </c>
      <c r="AMD43" s="404"/>
      <c r="AME43" s="1933"/>
      <c r="AMF43" s="22"/>
      <c r="AMG43" s="404"/>
      <c r="AMH43" s="76"/>
      <c r="AMI43" s="78">
        <f t="shared" si="144"/>
        <v>0</v>
      </c>
      <c r="AMK43" s="1933"/>
      <c r="AML43" s="1933"/>
      <c r="AMM43" s="22"/>
      <c r="AMN43" s="31"/>
      <c r="AMO43" s="76"/>
      <c r="AMP43" s="78">
        <f t="shared" si="145"/>
        <v>0</v>
      </c>
      <c r="AMR43" s="1933"/>
      <c r="AMS43" s="1933"/>
      <c r="AMT43" s="22"/>
      <c r="AMU43" s="31"/>
      <c r="AMV43" s="76"/>
      <c r="AMW43" s="78">
        <f t="shared" si="3"/>
        <v>0</v>
      </c>
      <c r="AMY43" s="404"/>
      <c r="AMZ43" s="1933"/>
      <c r="ANA43" s="22"/>
      <c r="ANB43" s="321"/>
      <c r="ANC43" s="76"/>
      <c r="AND43" s="78">
        <f t="shared" si="146"/>
        <v>0</v>
      </c>
      <c r="ANF43" s="321"/>
      <c r="ANG43" s="1933"/>
      <c r="ANH43" s="22"/>
      <c r="ANI43" s="404"/>
      <c r="ANJ43" s="76"/>
      <c r="ANK43" s="78">
        <f t="shared" si="147"/>
        <v>0</v>
      </c>
      <c r="ANM43" s="31"/>
      <c r="ANN43" s="1933"/>
      <c r="ANO43" s="22"/>
      <c r="ANP43" s="31"/>
      <c r="ANQ43" s="76"/>
      <c r="ANR43" s="78">
        <f t="shared" si="148"/>
        <v>0</v>
      </c>
      <c r="ANT43" s="1933"/>
      <c r="ANU43" s="1933"/>
      <c r="ANV43" s="22"/>
      <c r="ANW43" s="31"/>
      <c r="ANX43" s="76"/>
      <c r="ANY43" s="78">
        <f t="shared" si="149"/>
        <v>0</v>
      </c>
      <c r="AOA43" s="1933"/>
      <c r="AOB43" s="1933"/>
      <c r="AOC43" s="22"/>
      <c r="AOD43" s="31"/>
      <c r="AOE43" s="76"/>
      <c r="AOF43" s="78">
        <f t="shared" si="150"/>
        <v>0</v>
      </c>
      <c r="AOH43" s="321"/>
      <c r="AOI43" s="1933"/>
      <c r="AOJ43" s="22"/>
      <c r="AOK43" s="404"/>
      <c r="AOL43" s="76"/>
      <c r="AOM43" s="78">
        <f t="shared" si="151"/>
        <v>0</v>
      </c>
      <c r="AOO43" s="1933"/>
      <c r="AOP43" s="1933"/>
      <c r="AOQ43" s="22"/>
      <c r="AOR43" s="31"/>
      <c r="AOS43" s="76"/>
      <c r="AOT43" s="78">
        <f t="shared" si="199"/>
        <v>4592</v>
      </c>
      <c r="AOV43" s="404"/>
      <c r="AOW43" s="1933"/>
      <c r="AOX43" s="22"/>
      <c r="AOY43" s="31"/>
      <c r="AOZ43" s="76"/>
      <c r="APA43" s="78">
        <f t="shared" si="152"/>
        <v>0</v>
      </c>
      <c r="APC43" s="321"/>
      <c r="APD43" s="1933"/>
      <c r="APE43" s="22"/>
      <c r="APF43" s="31"/>
      <c r="APG43" s="76"/>
      <c r="APH43" s="78">
        <f t="shared" si="153"/>
        <v>0</v>
      </c>
      <c r="APJ43" s="321"/>
      <c r="APK43" s="1933"/>
      <c r="APL43" s="22"/>
      <c r="APM43" s="31"/>
      <c r="APN43" s="76"/>
      <c r="APO43" s="78">
        <f t="shared" si="154"/>
        <v>0</v>
      </c>
      <c r="APQ43" s="1933"/>
      <c r="APR43" s="1933"/>
      <c r="APS43" s="22"/>
      <c r="APT43" s="31"/>
      <c r="APU43" s="76"/>
      <c r="APV43" s="78">
        <f t="shared" si="155"/>
        <v>0</v>
      </c>
      <c r="APX43" s="404"/>
      <c r="APY43" s="1933"/>
      <c r="APZ43" s="22"/>
      <c r="AQA43" s="404"/>
      <c r="AQB43" s="76"/>
      <c r="AQC43" s="78">
        <f t="shared" si="205"/>
        <v>0</v>
      </c>
      <c r="AQE43" s="1933"/>
      <c r="AQF43" s="1933"/>
      <c r="AQG43" s="22"/>
      <c r="AQH43" s="31"/>
      <c r="AQI43" s="76"/>
      <c r="AQJ43" s="131">
        <f t="shared" si="5"/>
        <v>7383.5</v>
      </c>
      <c r="AQL43" s="1933"/>
      <c r="AQM43" s="1933"/>
      <c r="AQN43" s="22"/>
      <c r="AQO43" s="31"/>
      <c r="AQP43" s="76"/>
      <c r="AQQ43" s="131">
        <f t="shared" si="6"/>
        <v>0</v>
      </c>
      <c r="AQS43" s="1933"/>
      <c r="AQT43" s="1933"/>
      <c r="AQU43" s="22"/>
      <c r="AQV43" s="31"/>
      <c r="AQW43" s="76"/>
      <c r="AQX43" s="131">
        <f t="shared" si="156"/>
        <v>4518.5</v>
      </c>
      <c r="AQZ43" s="321"/>
      <c r="ARA43" s="1933"/>
      <c r="ARB43" s="22"/>
      <c r="ARC43" s="321"/>
      <c r="ARD43" s="76"/>
      <c r="ARE43" s="78">
        <f t="shared" si="157"/>
        <v>0</v>
      </c>
      <c r="ARG43" s="1933"/>
      <c r="ARH43" s="1933"/>
      <c r="ARI43" s="22"/>
      <c r="ARJ43" s="31"/>
      <c r="ARK43" s="76"/>
      <c r="ARL43" s="78">
        <f t="shared" si="158"/>
        <v>0</v>
      </c>
      <c r="ARN43" s="404"/>
      <c r="ARO43" s="1933"/>
      <c r="ARP43" s="22"/>
      <c r="ARQ43" s="404"/>
      <c r="ARR43" s="76"/>
      <c r="ARS43" s="78">
        <f t="shared" si="159"/>
        <v>0</v>
      </c>
      <c r="ARU43" s="404"/>
      <c r="ARV43" s="1933"/>
      <c r="ARW43" s="22"/>
      <c r="ARX43" s="321"/>
      <c r="ARY43" s="76"/>
      <c r="ARZ43" s="78">
        <f t="shared" si="7"/>
        <v>0</v>
      </c>
      <c r="ASB43" s="404"/>
      <c r="ASC43" s="1933"/>
      <c r="ASD43" s="22"/>
      <c r="ASE43" s="31"/>
      <c r="ASF43" s="76"/>
      <c r="ASG43" s="78">
        <f t="shared" si="160"/>
        <v>0</v>
      </c>
      <c r="ASI43" s="404"/>
      <c r="ASJ43" s="1933"/>
      <c r="ASK43" s="22"/>
      <c r="ASL43" s="31"/>
      <c r="ASM43" s="76"/>
      <c r="ASN43" s="78">
        <f>ASN42+ASK43-ASM43</f>
        <v>0</v>
      </c>
      <c r="ASP43" s="1933"/>
      <c r="ASQ43" s="1933"/>
      <c r="ASR43" s="22"/>
      <c r="ASS43" s="31"/>
      <c r="AST43" s="76"/>
      <c r="ASU43" s="78">
        <f t="shared" si="162"/>
        <v>0</v>
      </c>
      <c r="ASW43" s="1933"/>
      <c r="ASX43" s="1933"/>
      <c r="ASY43" s="22"/>
      <c r="ASZ43" s="31"/>
      <c r="ATA43" s="76"/>
      <c r="ATB43" s="78">
        <f t="shared" si="163"/>
        <v>0</v>
      </c>
      <c r="ATD43" s="1933"/>
      <c r="ATE43" s="1933"/>
      <c r="ATF43" s="22"/>
      <c r="ATG43" s="31"/>
      <c r="ATH43" s="76"/>
      <c r="ATI43" s="78">
        <f t="shared" si="164"/>
        <v>0</v>
      </c>
      <c r="ATK43" s="1933"/>
      <c r="ATL43" s="1933"/>
      <c r="ATM43" s="22"/>
      <c r="ATN43" s="31"/>
      <c r="ATO43" s="76"/>
      <c r="ATP43" s="78">
        <f t="shared" si="165"/>
        <v>0</v>
      </c>
      <c r="ATR43" s="1933"/>
      <c r="ATS43" s="1933"/>
      <c r="ATT43" s="22"/>
      <c r="ATU43" s="31"/>
      <c r="ATV43" s="76"/>
      <c r="ATW43" s="78">
        <f t="shared" si="166"/>
        <v>0</v>
      </c>
      <c r="ATY43" s="1933"/>
      <c r="ATZ43" s="1933"/>
      <c r="AUA43" s="22"/>
      <c r="AUB43" s="31"/>
      <c r="AUC43" s="76"/>
      <c r="AUD43" s="78">
        <f t="shared" si="167"/>
        <v>0</v>
      </c>
      <c r="AUF43" s="1933"/>
      <c r="AUG43" s="1332"/>
      <c r="AUI43" s="61"/>
      <c r="AUJ43" s="67"/>
      <c r="AUK43" s="78">
        <f t="shared" si="208"/>
        <v>0</v>
      </c>
      <c r="AUM43" s="1933"/>
      <c r="AUN43" s="1332"/>
      <c r="AUP43" s="61"/>
      <c r="AUQ43" s="67"/>
      <c r="AUR43" s="78">
        <f t="shared" si="169"/>
        <v>0</v>
      </c>
      <c r="AUU43" s="1933"/>
      <c r="AUV43" s="22"/>
      <c r="AUW43" s="31"/>
      <c r="AUX43" s="76"/>
      <c r="AUY43" s="78">
        <f t="shared" si="170"/>
        <v>0</v>
      </c>
      <c r="AVB43" s="1933"/>
      <c r="AVC43" s="22"/>
      <c r="AVD43" s="31"/>
      <c r="AVE43" s="76"/>
      <c r="AVF43" s="78">
        <f t="shared" si="171"/>
        <v>0</v>
      </c>
      <c r="AVH43" s="542"/>
      <c r="AVI43" s="1933"/>
      <c r="AVJ43" s="22"/>
      <c r="AVK43" s="31"/>
      <c r="AVL43" s="76"/>
      <c r="AVM43" s="78">
        <f t="shared" si="172"/>
        <v>2512.5</v>
      </c>
      <c r="AVO43" s="320"/>
      <c r="AVP43" s="1932"/>
      <c r="AVQ43" s="349"/>
      <c r="AVR43" s="49"/>
      <c r="AVS43" s="139"/>
      <c r="AVT43" s="131">
        <f t="shared" si="173"/>
        <v>0</v>
      </c>
      <c r="AVV43" s="404"/>
      <c r="AVW43" s="1933"/>
      <c r="AVX43" s="22"/>
      <c r="AVY43" s="31"/>
      <c r="AVZ43" s="76"/>
      <c r="AWA43" s="78">
        <f t="shared" si="191"/>
        <v>0</v>
      </c>
      <c r="AWC43" s="1933"/>
      <c r="AWD43" s="1933"/>
      <c r="AWE43" s="22"/>
      <c r="AWF43" s="31"/>
      <c r="AWG43" s="76"/>
      <c r="AWH43" s="78">
        <f t="shared" si="192"/>
        <v>0</v>
      </c>
      <c r="AWJ43" s="1933"/>
      <c r="AWK43" s="1933"/>
      <c r="AWL43" s="22"/>
      <c r="AWM43" s="31"/>
      <c r="AWN43" s="76"/>
      <c r="AWO43" s="78">
        <f t="shared" si="193"/>
        <v>0</v>
      </c>
      <c r="AWQ43" s="320"/>
      <c r="AWR43" s="1931"/>
      <c r="AWS43" s="104"/>
      <c r="AWT43" s="49"/>
      <c r="AWU43" s="139"/>
      <c r="AWV43" s="131">
        <f t="shared" si="194"/>
        <v>0</v>
      </c>
      <c r="AWW43" s="243"/>
      <c r="AWX43" s="424"/>
      <c r="AWY43" s="1933"/>
      <c r="AWZ43" s="22"/>
      <c r="AXA43" s="31"/>
      <c r="AXB43" s="76"/>
      <c r="AXC43" s="78">
        <f t="shared" si="174"/>
        <v>30000</v>
      </c>
      <c r="AXE43" s="1933"/>
      <c r="AXF43" s="1933"/>
      <c r="AXG43" s="22"/>
      <c r="AXH43" s="31"/>
      <c r="AXI43" s="76"/>
      <c r="AXJ43" s="78">
        <f t="shared" si="175"/>
        <v>0</v>
      </c>
      <c r="AXL43" s="1933"/>
      <c r="AXM43" s="1933"/>
      <c r="AXN43" s="22"/>
      <c r="AXO43" s="31"/>
      <c r="AXP43" s="76"/>
      <c r="AXQ43" s="78">
        <f t="shared" si="176"/>
        <v>0</v>
      </c>
      <c r="AXS43" s="1933"/>
      <c r="AXT43" s="1933"/>
      <c r="AXU43" s="22"/>
      <c r="AXV43" s="31"/>
      <c r="AXW43" s="76"/>
      <c r="AXX43" s="78">
        <f t="shared" si="177"/>
        <v>0</v>
      </c>
      <c r="AXZ43" s="1933"/>
      <c r="AYA43" s="1933"/>
      <c r="AYB43" s="22"/>
      <c r="AYC43" s="31"/>
      <c r="AYD43" s="76"/>
      <c r="AYE43" s="78">
        <f t="shared" si="178"/>
        <v>0</v>
      </c>
      <c r="AYG43" s="404"/>
      <c r="AYH43" s="1933"/>
      <c r="AYI43" s="22"/>
      <c r="AYJ43" s="31"/>
      <c r="AYK43" s="76"/>
      <c r="AYL43" s="78">
        <f t="shared" si="179"/>
        <v>0</v>
      </c>
      <c r="AYN43" s="404"/>
      <c r="AYO43" s="1933"/>
      <c r="AYP43" s="22"/>
      <c r="AYQ43" s="31"/>
      <c r="AYR43" s="76"/>
      <c r="AYS43" s="78">
        <f t="shared" si="180"/>
        <v>0</v>
      </c>
      <c r="AYU43" s="404"/>
      <c r="AYV43" s="1933"/>
      <c r="AYW43" s="22"/>
      <c r="AYX43" s="404"/>
      <c r="AYY43" s="76"/>
      <c r="AYZ43" s="78">
        <f t="shared" si="181"/>
        <v>0</v>
      </c>
      <c r="AZB43" s="1933"/>
      <c r="AZC43" s="1933"/>
      <c r="AZD43" s="22"/>
      <c r="AZE43" s="31"/>
      <c r="AZF43" s="76"/>
      <c r="AZG43" s="78">
        <f t="shared" si="182"/>
        <v>0</v>
      </c>
      <c r="AZI43" s="404"/>
      <c r="AZJ43" s="1933"/>
      <c r="AZK43" s="22"/>
      <c r="AZL43" s="404"/>
      <c r="AZM43" s="76"/>
      <c r="AZN43" s="78">
        <f t="shared" si="183"/>
        <v>0</v>
      </c>
      <c r="AZP43" s="424"/>
      <c r="AZQ43" s="1931"/>
      <c r="AZR43" s="104"/>
      <c r="AZS43" s="424"/>
      <c r="AZT43" s="139"/>
      <c r="AZU43" s="131">
        <f t="shared" si="184"/>
        <v>0</v>
      </c>
      <c r="AZV43" s="243"/>
      <c r="AZW43" s="1933"/>
      <c r="AZX43" s="1933"/>
      <c r="AZY43" s="22"/>
      <c r="AZZ43" s="31"/>
      <c r="BAA43" s="76"/>
      <c r="BAB43" s="78">
        <f t="shared" si="185"/>
        <v>0</v>
      </c>
      <c r="BAD43" s="1933"/>
      <c r="BAE43" s="1933"/>
      <c r="BAF43" s="22"/>
      <c r="BAG43" s="31"/>
      <c r="BAH43" s="76"/>
      <c r="BAI43" s="78">
        <f t="shared" si="186"/>
        <v>0</v>
      </c>
      <c r="BAK43" s="1933"/>
      <c r="BAL43" s="1933"/>
      <c r="BAM43" s="22"/>
      <c r="BAN43" s="31"/>
      <c r="BAO43" s="76"/>
      <c r="BAP43" s="78">
        <f t="shared" si="187"/>
        <v>0</v>
      </c>
      <c r="BAR43" s="1933"/>
      <c r="BAS43" s="1933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3"/>
      <c r="C44" s="1914">
        <v>100000</v>
      </c>
      <c r="D44" s="31"/>
      <c r="E44" s="76"/>
      <c r="F44" s="131">
        <f t="shared" si="206"/>
        <v>3620100</v>
      </c>
      <c r="H44" s="31"/>
      <c r="I44" s="1933"/>
      <c r="J44" s="777"/>
      <c r="K44" s="31"/>
      <c r="L44" s="76"/>
      <c r="M44" s="131">
        <f t="shared" si="207"/>
        <v>20000</v>
      </c>
      <c r="O44" s="404"/>
      <c r="P44" s="1933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3"/>
      <c r="X44" s="22"/>
      <c r="Y44" s="31"/>
      <c r="Z44" s="76"/>
      <c r="AA44" s="78">
        <f>AA43+X44-Z44</f>
        <v>1000</v>
      </c>
      <c r="AC44" s="1933"/>
      <c r="AD44" s="1933"/>
      <c r="AE44" s="22"/>
      <c r="AF44" s="31"/>
      <c r="AG44" s="76"/>
      <c r="AH44" s="78">
        <f>AH43+AE44-AG44</f>
        <v>-100000</v>
      </c>
      <c r="AJ44" s="404"/>
      <c r="AK44" s="1933"/>
      <c r="AL44" s="22"/>
      <c r="AM44" s="31"/>
      <c r="AN44" s="76"/>
      <c r="AO44" s="78">
        <f>AO43+AL44-AN44</f>
        <v>90000</v>
      </c>
      <c r="AQ44" s="1933"/>
      <c r="AR44" s="1933"/>
      <c r="AS44" s="22"/>
      <c r="AT44" s="31"/>
      <c r="AU44" s="76"/>
      <c r="AV44" s="78">
        <f>AV43+AS44-AU44</f>
        <v>0</v>
      </c>
      <c r="AX44" s="1933"/>
      <c r="AY44" s="1933"/>
      <c r="AZ44" s="22"/>
      <c r="BA44" s="31"/>
      <c r="BB44" s="76"/>
      <c r="BC44" s="78">
        <f>BC43+AZ44-BB44</f>
        <v>0</v>
      </c>
      <c r="BE44" s="1933"/>
      <c r="BF44" s="1933"/>
      <c r="BG44" s="22"/>
      <c r="BH44" s="31"/>
      <c r="BI44" s="76"/>
      <c r="BJ44" s="78">
        <f>BJ43+BG44-BI44</f>
        <v>0</v>
      </c>
      <c r="BL44" s="1933"/>
      <c r="BM44" s="1933"/>
      <c r="BN44" s="22"/>
      <c r="BO44" s="31"/>
      <c r="BP44" s="76"/>
      <c r="BQ44" s="78">
        <f t="shared" si="16"/>
        <v>0</v>
      </c>
      <c r="BS44" s="1933"/>
      <c r="BT44" s="1933"/>
      <c r="BU44" s="22"/>
      <c r="BV44" s="31"/>
      <c r="BW44" s="76"/>
      <c r="BX44" s="78">
        <f t="shared" si="17"/>
        <v>0</v>
      </c>
      <c r="BZ44" s="1933"/>
      <c r="CA44" s="1933"/>
      <c r="CB44" s="1933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31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3"/>
      <c r="DD44" s="1933"/>
      <c r="DE44" s="22"/>
      <c r="DF44" s="31"/>
      <c r="DG44" s="76"/>
      <c r="DH44" s="78">
        <f t="shared" si="21"/>
        <v>0</v>
      </c>
      <c r="DJ44" s="1933"/>
      <c r="DK44" s="1933"/>
      <c r="DL44" s="1933"/>
      <c r="DM44" s="22"/>
      <c r="DN44" s="31"/>
      <c r="DO44" s="76"/>
      <c r="DP44" s="78">
        <f t="shared" si="22"/>
        <v>0</v>
      </c>
      <c r="DR44" s="404"/>
      <c r="DS44" s="1933"/>
      <c r="DT44" s="22"/>
      <c r="DU44" s="321"/>
      <c r="DV44" s="76"/>
      <c r="DW44" s="78">
        <f t="shared" si="23"/>
        <v>0</v>
      </c>
      <c r="DY44" s="1933"/>
      <c r="DZ44" s="1933"/>
      <c r="EA44" s="22"/>
      <c r="EB44" s="31"/>
      <c r="EC44" s="76"/>
      <c r="ED44" s="78">
        <f t="shared" si="24"/>
        <v>0</v>
      </c>
      <c r="EF44" s="404"/>
      <c r="EG44" s="1933"/>
      <c r="EH44" s="22"/>
      <c r="EI44" s="31"/>
      <c r="EJ44" s="76"/>
      <c r="EK44" s="78">
        <f t="shared" si="25"/>
        <v>10936</v>
      </c>
      <c r="EM44" s="1933"/>
      <c r="EN44" s="1933"/>
      <c r="EO44" s="22"/>
      <c r="EP44" s="31"/>
      <c r="EQ44" s="76"/>
      <c r="ER44" s="78">
        <f t="shared" si="26"/>
        <v>0</v>
      </c>
      <c r="ET44" s="321"/>
      <c r="EU44" s="1933"/>
      <c r="EV44" s="22"/>
      <c r="EW44" s="31"/>
      <c r="EX44" s="76"/>
      <c r="EY44" s="78">
        <f t="shared" si="27"/>
        <v>0</v>
      </c>
      <c r="FA44" s="321"/>
      <c r="FB44" s="1933"/>
      <c r="FC44" s="22"/>
      <c r="FD44" s="31"/>
      <c r="FE44" s="76"/>
      <c r="FF44" s="78">
        <f t="shared" si="28"/>
        <v>0</v>
      </c>
      <c r="FH44" s="31"/>
      <c r="FI44" s="1933"/>
      <c r="FJ44" s="22"/>
      <c r="FK44" s="31"/>
      <c r="FL44" s="76"/>
      <c r="FM44" s="78"/>
      <c r="FO44" s="31"/>
      <c r="FP44" s="1933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3"/>
      <c r="GE44" s="22"/>
      <c r="GF44" s="31"/>
      <c r="GG44" s="76"/>
      <c r="GH44" s="78">
        <f t="shared" si="32"/>
        <v>0</v>
      </c>
      <c r="GJ44" s="1933"/>
      <c r="GK44" s="1933"/>
      <c r="GL44" s="22"/>
      <c r="GM44" s="31"/>
      <c r="GN44" s="76"/>
      <c r="GO44" s="78">
        <f t="shared" si="33"/>
        <v>0</v>
      </c>
      <c r="GQ44" s="1933"/>
      <c r="GR44" s="1933"/>
      <c r="GS44" s="22"/>
      <c r="GT44" s="31"/>
      <c r="GU44" s="76"/>
      <c r="GV44" s="78">
        <f t="shared" si="34"/>
        <v>0</v>
      </c>
      <c r="GX44" s="1933"/>
      <c r="GY44" s="1933"/>
      <c r="GZ44" s="22"/>
      <c r="HA44" s="31"/>
      <c r="HB44" s="76"/>
      <c r="HC44" s="78">
        <f t="shared" si="35"/>
        <v>0</v>
      </c>
      <c r="HE44" s="1933"/>
      <c r="HF44" s="1933"/>
      <c r="HG44" s="22"/>
      <c r="HH44" s="31"/>
      <c r="HI44" s="76"/>
      <c r="HJ44" s="78">
        <f t="shared" si="36"/>
        <v>0</v>
      </c>
      <c r="HL44" s="1933"/>
      <c r="HM44" s="1933"/>
      <c r="HN44" s="22"/>
      <c r="HO44" s="31"/>
      <c r="HP44" s="76"/>
      <c r="HQ44" s="78">
        <f t="shared" si="37"/>
        <v>0</v>
      </c>
      <c r="HS44" s="1933"/>
      <c r="HT44" s="1933"/>
      <c r="HU44" s="22"/>
      <c r="HV44" s="31"/>
      <c r="HW44" s="76"/>
      <c r="HX44" s="78">
        <f t="shared" si="38"/>
        <v>0</v>
      </c>
      <c r="HZ44" s="404"/>
      <c r="IA44" s="1933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3"/>
      <c r="IO44" s="1933"/>
      <c r="IP44" s="22"/>
      <c r="IQ44" s="31"/>
      <c r="IR44" s="76"/>
      <c r="IS44" s="78">
        <f t="shared" si="41"/>
        <v>0</v>
      </c>
      <c r="IU44" s="1933"/>
      <c r="IV44" s="776"/>
      <c r="IW44" s="22"/>
      <c r="IX44" s="31"/>
      <c r="IY44" s="76"/>
      <c r="IZ44" s="78">
        <f t="shared" si="42"/>
        <v>0</v>
      </c>
      <c r="JB44" s="1933"/>
      <c r="JC44" s="1933"/>
      <c r="JD44" s="22"/>
      <c r="JE44" s="31"/>
      <c r="JF44" s="76"/>
      <c r="JG44" s="78">
        <f t="shared" si="43"/>
        <v>0</v>
      </c>
      <c r="JI44" s="1933"/>
      <c r="JJ44" s="1933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3"/>
      <c r="KZ44" s="856"/>
      <c r="LA44" s="22"/>
      <c r="LB44" s="31"/>
      <c r="LC44" s="76"/>
      <c r="LD44" s="78">
        <f>LD43+LA44-LC44</f>
        <v>0</v>
      </c>
      <c r="LF44" s="1933"/>
      <c r="LG44" s="856"/>
      <c r="LH44" s="22"/>
      <c r="LI44" s="31"/>
      <c r="LJ44" s="76"/>
      <c r="LK44" s="78">
        <f>LK43+LH44-LJ44</f>
        <v>0</v>
      </c>
      <c r="LM44" s="404"/>
      <c r="LN44" s="1933"/>
      <c r="LO44" s="22"/>
      <c r="LP44" s="31"/>
      <c r="LQ44" s="76"/>
      <c r="LR44" s="78">
        <f t="shared" si="0"/>
        <v>0</v>
      </c>
      <c r="LT44" s="404"/>
      <c r="LU44" s="1933"/>
      <c r="LV44" s="22"/>
      <c r="LW44" s="31"/>
      <c r="LX44" s="76"/>
      <c r="LY44" s="78">
        <f t="shared" si="51"/>
        <v>0</v>
      </c>
      <c r="MA44" s="404"/>
      <c r="MB44" s="1933"/>
      <c r="MC44" s="22"/>
      <c r="MD44" s="31"/>
      <c r="ME44" s="76"/>
      <c r="MF44" s="78">
        <f t="shared" si="52"/>
        <v>0</v>
      </c>
      <c r="MH44" s="404"/>
      <c r="MI44" s="1933"/>
      <c r="MJ44" s="22"/>
      <c r="MK44" s="31"/>
      <c r="ML44" s="76"/>
      <c r="MM44" s="78">
        <f>MM43+MJ44-ML44</f>
        <v>0</v>
      </c>
      <c r="MO44" s="1933"/>
      <c r="MP44" s="1933"/>
      <c r="MQ44" s="22"/>
      <c r="MR44" s="31"/>
      <c r="MS44" s="76"/>
      <c r="MT44" s="78">
        <f t="shared" si="54"/>
        <v>0</v>
      </c>
      <c r="MV44" s="1933"/>
      <c r="MW44" s="1933"/>
      <c r="MX44" s="22"/>
      <c r="MY44" s="1363"/>
      <c r="MZ44" s="76"/>
      <c r="NA44" s="78">
        <f>NA43+MX44-MZ44</f>
        <v>20586.5</v>
      </c>
      <c r="NC44" s="1933"/>
      <c r="ND44" s="1933"/>
      <c r="NE44" s="22"/>
      <c r="NF44" s="1363"/>
      <c r="NG44" s="76"/>
      <c r="NH44" s="78">
        <f>NH43+NE44-NG44</f>
        <v>0</v>
      </c>
      <c r="NJ44" s="1933"/>
      <c r="NK44" s="1934"/>
      <c r="NL44" s="76"/>
      <c r="NM44" s="31"/>
      <c r="NN44" s="76"/>
      <c r="NO44" s="78"/>
      <c r="NQ44" s="404"/>
      <c r="NR44" s="1934"/>
      <c r="NS44" s="76"/>
      <c r="NT44" s="404"/>
      <c r="NU44" s="76"/>
      <c r="NV44" s="78"/>
      <c r="NX44" s="1933"/>
      <c r="NY44" s="1933"/>
      <c r="NZ44" s="22"/>
      <c r="OA44" s="31"/>
      <c r="OB44" s="76"/>
      <c r="OC44" s="78">
        <f t="shared" si="58"/>
        <v>0</v>
      </c>
      <c r="OE44" s="1933"/>
      <c r="OF44" s="1933"/>
      <c r="OG44" s="22"/>
      <c r="OH44" s="31"/>
      <c r="OI44" s="76"/>
      <c r="OJ44" s="78">
        <f t="shared" si="59"/>
        <v>0</v>
      </c>
      <c r="OL44" s="1933"/>
      <c r="OM44" s="1933"/>
      <c r="ON44" s="22"/>
      <c r="OO44" s="31"/>
      <c r="OP44" s="76"/>
      <c r="OQ44" s="78">
        <f t="shared" si="60"/>
        <v>0</v>
      </c>
      <c r="OS44" s="1933"/>
      <c r="OT44" s="1933"/>
      <c r="OU44" s="22"/>
      <c r="OV44" s="31"/>
      <c r="OW44" s="76"/>
      <c r="OX44" s="78">
        <f t="shared" si="61"/>
        <v>0</v>
      </c>
      <c r="OZ44" s="1933"/>
      <c r="PA44" s="1933"/>
      <c r="PB44" s="22"/>
      <c r="PC44" s="31"/>
      <c r="PD44" s="76"/>
      <c r="PE44" s="78">
        <f t="shared" si="62"/>
        <v>0</v>
      </c>
      <c r="PG44" s="1933"/>
      <c r="PH44" s="1933"/>
      <c r="PI44" s="22"/>
      <c r="PJ44" s="31"/>
      <c r="PK44" s="76"/>
      <c r="PL44" s="78">
        <f t="shared" si="63"/>
        <v>0</v>
      </c>
      <c r="PN44" s="1933"/>
      <c r="PO44" s="1933"/>
      <c r="PP44" s="22"/>
      <c r="PQ44" s="31"/>
      <c r="PR44" s="76"/>
      <c r="PS44" s="78">
        <f t="shared" si="64"/>
        <v>0</v>
      </c>
      <c r="PU44" s="1933"/>
      <c r="PV44" s="1933"/>
      <c r="PW44" s="22"/>
      <c r="PX44" s="31"/>
      <c r="PY44" s="76"/>
      <c r="PZ44" s="78">
        <f t="shared" si="65"/>
        <v>32916</v>
      </c>
      <c r="QB44" s="1933"/>
      <c r="QC44" s="1933"/>
      <c r="QD44" s="22"/>
      <c r="QE44" s="31"/>
      <c r="QF44" s="76"/>
      <c r="QG44" s="78">
        <f t="shared" si="66"/>
        <v>0</v>
      </c>
      <c r="QI44" s="404"/>
      <c r="QJ44" s="1933"/>
      <c r="QK44" s="22"/>
      <c r="QL44" s="31"/>
      <c r="QM44" s="76"/>
      <c r="QN44" s="78">
        <f t="shared" si="67"/>
        <v>0</v>
      </c>
      <c r="QP44" s="321"/>
      <c r="QQ44" s="1933"/>
      <c r="QR44" s="699"/>
      <c r="QS44" s="321">
        <v>41185</v>
      </c>
      <c r="QT44" s="139">
        <v>100</v>
      </c>
      <c r="QU44" s="131">
        <f t="shared" si="68"/>
        <v>25633.5</v>
      </c>
      <c r="QW44" s="1357"/>
      <c r="QX44" s="1358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3"/>
      <c r="RZ44" s="1933"/>
      <c r="SA44" s="22"/>
      <c r="SB44" s="31"/>
      <c r="SC44" s="76"/>
      <c r="SD44" s="78"/>
      <c r="SF44" s="1933"/>
      <c r="SG44" s="1933"/>
      <c r="SH44" s="22"/>
      <c r="SI44" s="31"/>
      <c r="SJ44" s="76"/>
      <c r="SK44" s="78"/>
      <c r="SM44" s="1933"/>
      <c r="SN44" s="1933"/>
      <c r="SO44" s="22"/>
      <c r="SP44" s="31"/>
      <c r="SQ44" s="76"/>
      <c r="SR44" s="78"/>
      <c r="ST44" s="1933"/>
      <c r="SU44" s="1933"/>
      <c r="SV44" s="22"/>
      <c r="SW44" s="31"/>
      <c r="SX44" s="76"/>
      <c r="SY44" s="78"/>
      <c r="TA44" s="404"/>
      <c r="TB44" s="1933"/>
      <c r="TC44" s="22"/>
      <c r="TD44" s="31"/>
      <c r="TE44" s="76"/>
      <c r="TF44" s="78"/>
      <c r="TH44" s="1933"/>
      <c r="TI44" s="1933"/>
      <c r="TJ44" s="22"/>
      <c r="TK44" s="31"/>
      <c r="TL44" s="76"/>
      <c r="TM44" s="78">
        <f>TM43+TJ44-TL44</f>
        <v>20668.5</v>
      </c>
      <c r="TO44" s="1933"/>
      <c r="TP44" s="1933"/>
      <c r="TQ44" s="22"/>
      <c r="TR44" s="31"/>
      <c r="TS44" s="76"/>
      <c r="TT44" s="78">
        <f>TT43+TQ44-TS44</f>
        <v>0</v>
      </c>
      <c r="TV44" s="404"/>
      <c r="TW44" s="1933"/>
      <c r="TX44" s="22"/>
      <c r="TY44" s="31"/>
      <c r="TZ44" s="76"/>
      <c r="UA44" s="78">
        <f>UA43+TX44-TZ44</f>
        <v>0</v>
      </c>
      <c r="UC44" s="404"/>
      <c r="UD44" s="1933"/>
      <c r="UE44" s="22"/>
      <c r="UF44" s="31"/>
      <c r="UG44" s="76"/>
      <c r="UH44" s="78">
        <f t="shared" si="79"/>
        <v>0</v>
      </c>
      <c r="UJ44" s="404"/>
      <c r="UK44" s="1933"/>
      <c r="UL44" s="22"/>
      <c r="UM44" s="31"/>
      <c r="UN44" s="76"/>
      <c r="UO44" s="78">
        <f t="shared" si="80"/>
        <v>0</v>
      </c>
      <c r="UQ44" s="404"/>
      <c r="UR44" s="1933"/>
      <c r="US44" s="22"/>
      <c r="UT44" s="31"/>
      <c r="UU44" s="76"/>
      <c r="UV44" s="78">
        <f t="shared" si="81"/>
        <v>0</v>
      </c>
      <c r="UX44" s="404"/>
      <c r="UY44" s="1933"/>
      <c r="UZ44" s="22"/>
      <c r="VA44" s="31"/>
      <c r="VB44" s="76"/>
      <c r="VC44" s="78">
        <f t="shared" si="82"/>
        <v>201</v>
      </c>
      <c r="VE44" s="1933"/>
      <c r="VF44" s="1933"/>
      <c r="VG44" s="22"/>
      <c r="VH44" s="31"/>
      <c r="VI44" s="76"/>
      <c r="VJ44" s="78">
        <f t="shared" si="83"/>
        <v>47775</v>
      </c>
      <c r="VL44" s="1933"/>
      <c r="VM44" s="1933"/>
      <c r="VN44" s="22"/>
      <c r="VO44" s="31"/>
      <c r="VP44" s="76"/>
      <c r="VQ44" s="78">
        <f t="shared" si="84"/>
        <v>0</v>
      </c>
      <c r="VS44" s="1933"/>
      <c r="VT44" s="1933"/>
      <c r="VU44" s="22"/>
      <c r="VV44" s="31"/>
      <c r="VW44" s="76"/>
      <c r="VX44" s="78">
        <f t="shared" si="85"/>
        <v>0</v>
      </c>
      <c r="VZ44" s="404"/>
      <c r="WA44" s="1933"/>
      <c r="WB44" s="22"/>
      <c r="WC44" s="31"/>
      <c r="WD44" s="76"/>
      <c r="WE44" s="78">
        <f t="shared" si="86"/>
        <v>274.5</v>
      </c>
      <c r="WG44" s="1933"/>
      <c r="WH44" s="1933"/>
      <c r="WI44" s="22"/>
      <c r="WJ44" s="31"/>
      <c r="WK44" s="76"/>
      <c r="WL44" s="78">
        <f t="shared" si="87"/>
        <v>0</v>
      </c>
      <c r="WN44" s="1933"/>
      <c r="WO44" s="1933"/>
      <c r="WP44" s="22"/>
      <c r="WQ44" s="31"/>
      <c r="WR44" s="76"/>
      <c r="WS44" s="78">
        <f t="shared" si="88"/>
        <v>0</v>
      </c>
      <c r="WU44" s="1933"/>
      <c r="WV44" s="1933"/>
      <c r="WW44" s="22"/>
      <c r="WX44" s="31"/>
      <c r="WY44" s="76"/>
      <c r="WZ44" s="78">
        <f t="shared" si="89"/>
        <v>0</v>
      </c>
      <c r="XB44" s="1931"/>
      <c r="XC44" s="1931"/>
      <c r="XD44" s="104"/>
      <c r="XE44" s="49"/>
      <c r="XF44" s="139"/>
      <c r="XG44" s="131">
        <f t="shared" si="90"/>
        <v>0</v>
      </c>
      <c r="XH44" s="243"/>
      <c r="XI44" s="1933"/>
      <c r="XJ44" s="1933"/>
      <c r="XK44" s="22"/>
      <c r="XL44" s="31"/>
      <c r="XM44" s="76"/>
      <c r="XN44" s="78">
        <f t="shared" si="91"/>
        <v>0</v>
      </c>
      <c r="XP44" s="404"/>
      <c r="XQ44" s="1933"/>
      <c r="XR44" s="22"/>
      <c r="XS44" s="31"/>
      <c r="XT44" s="76"/>
      <c r="XU44" s="78">
        <f t="shared" si="92"/>
        <v>0</v>
      </c>
      <c r="XW44" s="1933"/>
      <c r="XX44" s="1933"/>
      <c r="XY44" s="22"/>
      <c r="XZ44" s="31"/>
      <c r="YA44" s="76"/>
      <c r="YB44" s="78">
        <f t="shared" si="93"/>
        <v>0</v>
      </c>
      <c r="YD44" s="1933"/>
      <c r="YE44" s="1933"/>
      <c r="YF44" s="22"/>
      <c r="YG44" s="31"/>
      <c r="YH44" s="76"/>
      <c r="YI44" s="78">
        <f t="shared" si="94"/>
        <v>0</v>
      </c>
      <c r="YK44" s="1933"/>
      <c r="YL44" s="1933"/>
      <c r="YM44" s="22"/>
      <c r="YN44" s="31"/>
      <c r="YO44" s="76"/>
      <c r="YP44" s="78">
        <f t="shared" si="95"/>
        <v>0</v>
      </c>
      <c r="YR44" s="1933"/>
      <c r="YS44" s="1933"/>
      <c r="YT44" s="22"/>
      <c r="YU44" s="31"/>
      <c r="YV44" s="76"/>
      <c r="YW44" s="78">
        <f t="shared" si="96"/>
        <v>0</v>
      </c>
      <c r="YY44" s="1933"/>
      <c r="YZ44" s="1933"/>
      <c r="ZA44" s="22"/>
      <c r="ZB44" s="31"/>
      <c r="ZC44" s="76"/>
      <c r="ZD44" s="78">
        <f t="shared" si="97"/>
        <v>0</v>
      </c>
      <c r="ZF44" s="1933"/>
      <c r="ZG44" s="1933"/>
      <c r="ZH44" s="22"/>
      <c r="ZI44" s="31"/>
      <c r="ZJ44" s="76"/>
      <c r="ZK44" s="78">
        <f>ZK43+ZH44-ZJ44</f>
        <v>0</v>
      </c>
      <c r="ZM44" s="1933"/>
      <c r="ZN44" s="1933"/>
      <c r="ZO44" s="22"/>
      <c r="ZP44" s="31"/>
      <c r="ZQ44" s="76"/>
      <c r="ZR44" s="78">
        <f t="shared" si="99"/>
        <v>0</v>
      </c>
      <c r="ZT44" s="1933"/>
      <c r="ZU44" s="1933"/>
      <c r="ZV44" s="22"/>
      <c r="ZW44" s="31"/>
      <c r="ZX44" s="76"/>
      <c r="ZY44" s="78">
        <f t="shared" si="100"/>
        <v>11212</v>
      </c>
      <c r="AAA44" s="1933"/>
      <c r="AAB44" s="1933"/>
      <c r="AAC44" s="22"/>
      <c r="AAD44" s="31"/>
      <c r="AAE44" s="76"/>
      <c r="AAF44" s="78">
        <f t="shared" si="101"/>
        <v>0</v>
      </c>
      <c r="AAH44" s="1933"/>
      <c r="AAI44" s="1933"/>
      <c r="AAJ44" s="22"/>
      <c r="AAK44" s="31"/>
      <c r="AAL44" s="76"/>
      <c r="AAM44" s="78">
        <f t="shared" si="102"/>
        <v>0</v>
      </c>
      <c r="AAO44" s="1933"/>
      <c r="AAP44" s="1933"/>
      <c r="AAQ44" s="22"/>
      <c r="AAR44" s="31"/>
      <c r="AAS44" s="76"/>
      <c r="AAT44" s="78">
        <f t="shared" si="103"/>
        <v>0</v>
      </c>
      <c r="AAV44" s="404"/>
      <c r="AAW44" s="1933"/>
      <c r="AAX44" s="22"/>
      <c r="AAY44" s="31"/>
      <c r="AAZ44" s="76"/>
      <c r="ABA44" s="78">
        <f t="shared" si="104"/>
        <v>0</v>
      </c>
      <c r="ABC44" s="404"/>
      <c r="ABD44" s="1933"/>
      <c r="ABE44" s="22"/>
      <c r="ABF44" s="321"/>
      <c r="ABG44" s="76"/>
      <c r="ABH44" s="78">
        <f t="shared" si="105"/>
        <v>0</v>
      </c>
      <c r="ABJ44" s="1933"/>
      <c r="ABK44" s="1933"/>
      <c r="ABL44" s="22"/>
      <c r="ABM44" s="31"/>
      <c r="ABN44" s="76"/>
      <c r="ABO44" s="78">
        <f t="shared" si="106"/>
        <v>0</v>
      </c>
      <c r="ABQ44" s="1933"/>
      <c r="ABR44" s="1933"/>
      <c r="ABS44" s="22"/>
      <c r="ABT44" s="31"/>
      <c r="ABU44" s="76"/>
      <c r="ABV44" s="78">
        <f t="shared" si="107"/>
        <v>0</v>
      </c>
      <c r="ABX44" s="1933"/>
      <c r="ABY44" s="1933"/>
      <c r="ABZ44" s="22"/>
      <c r="ACA44" s="31"/>
      <c r="ACB44" s="76"/>
      <c r="ACC44" s="78">
        <f t="shared" si="108"/>
        <v>0</v>
      </c>
      <c r="ACE44" s="321"/>
      <c r="ACF44" s="1933"/>
      <c r="ACG44" s="22"/>
      <c r="ACH44" s="404"/>
      <c r="ACI44" s="76"/>
      <c r="ACJ44" s="78">
        <f t="shared" si="109"/>
        <v>0</v>
      </c>
      <c r="ACL44" s="321"/>
      <c r="ACM44" s="1933"/>
      <c r="ACN44" s="22"/>
      <c r="ACO44" s="321"/>
      <c r="ACP44" s="76"/>
      <c r="ACQ44" s="78">
        <f t="shared" si="110"/>
        <v>0</v>
      </c>
      <c r="ACS44" s="1933"/>
      <c r="ACT44" s="1933"/>
      <c r="ACU44" s="22"/>
      <c r="ACV44" s="31"/>
      <c r="ACW44" s="76"/>
      <c r="ACX44" s="78">
        <f t="shared" si="1"/>
        <v>0</v>
      </c>
      <c r="ACZ44" s="404"/>
      <c r="ADA44" s="1933"/>
      <c r="ADB44" s="22"/>
      <c r="ADC44" s="404"/>
      <c r="ADD44" s="76"/>
      <c r="ADE44" s="78">
        <f t="shared" si="111"/>
        <v>0</v>
      </c>
      <c r="ADG44" s="404"/>
      <c r="ADH44" s="1933"/>
      <c r="ADI44" s="22"/>
      <c r="ADJ44" s="321"/>
      <c r="ADK44" s="76"/>
      <c r="ADL44" s="78">
        <f t="shared" si="112"/>
        <v>0</v>
      </c>
      <c r="ADN44" s="1933"/>
      <c r="ADO44" s="1933"/>
      <c r="ADP44" s="22"/>
      <c r="ADQ44" s="31"/>
      <c r="ADR44" s="76"/>
      <c r="ADS44" s="78">
        <f t="shared" si="113"/>
        <v>0</v>
      </c>
      <c r="ADU44" s="321"/>
      <c r="ADV44" s="1933"/>
      <c r="ADW44" s="22"/>
      <c r="ADX44" s="404"/>
      <c r="ADY44" s="76"/>
      <c r="ADZ44" s="78">
        <f t="shared" si="114"/>
        <v>0</v>
      </c>
      <c r="AEB44" s="404"/>
      <c r="AEC44" s="1933"/>
      <c r="AED44" s="22"/>
      <c r="AEE44" s="31"/>
      <c r="AEF44" s="76"/>
      <c r="AEG44" s="272">
        <f>AEG43+AED44-AEF44+AEG11</f>
        <v>4000</v>
      </c>
      <c r="AEI44" s="404"/>
      <c r="AEJ44" s="1933"/>
      <c r="AEK44" s="22"/>
      <c r="AEL44" s="31"/>
      <c r="AEM44" s="76"/>
      <c r="AEN44" s="131">
        <f t="shared" si="116"/>
        <v>3380</v>
      </c>
      <c r="AEP44" s="404"/>
      <c r="AEQ44" s="1933"/>
      <c r="AER44" s="22"/>
      <c r="AES44" s="404"/>
      <c r="AET44" s="76"/>
      <c r="AEU44" s="272">
        <f>AEU43+AER44-AET44</f>
        <v>0</v>
      </c>
      <c r="AEW44" s="1933"/>
      <c r="AEX44" s="1933"/>
      <c r="AEY44" s="22"/>
      <c r="AEZ44" s="31"/>
      <c r="AFA44" s="76"/>
      <c r="AFB44" s="78">
        <f t="shared" si="118"/>
        <v>0</v>
      </c>
      <c r="AFD44" s="1933"/>
      <c r="AFE44" s="1933"/>
      <c r="AFF44" s="22"/>
      <c r="AFG44" s="31"/>
      <c r="AFH44" s="76"/>
      <c r="AFI44" s="78">
        <f t="shared" si="119"/>
        <v>6523</v>
      </c>
      <c r="AFK44" s="404"/>
      <c r="AFL44" s="1933"/>
      <c r="AFM44" s="22"/>
      <c r="AFN44" s="31"/>
      <c r="AFO44" s="76"/>
      <c r="AFP44" s="78">
        <f t="shared" si="120"/>
        <v>0</v>
      </c>
      <c r="AFR44" s="404"/>
      <c r="AFS44" s="1933"/>
      <c r="AFT44" s="22"/>
      <c r="AFU44" s="31"/>
      <c r="AFV44" s="76"/>
      <c r="AFW44" s="78"/>
      <c r="AFY44" s="1933"/>
      <c r="AFZ44" s="1933"/>
      <c r="AGA44" s="22"/>
      <c r="AGB44" s="31"/>
      <c r="AGC44" s="76"/>
      <c r="AGD44" s="78"/>
      <c r="AGF44" s="1933"/>
      <c r="AGG44" s="1933"/>
      <c r="AGH44" s="22"/>
      <c r="AGI44" s="31"/>
      <c r="AGJ44" s="76"/>
      <c r="AGK44" s="78"/>
      <c r="AGM44" s="1933"/>
      <c r="AGN44" s="1933"/>
      <c r="AGO44" s="22"/>
      <c r="AGP44" s="31"/>
      <c r="AGQ44" s="76"/>
      <c r="AGR44" s="78"/>
      <c r="AGT44" s="1933"/>
      <c r="AGU44" s="1933"/>
      <c r="AGV44" s="22"/>
      <c r="AGW44" s="31"/>
      <c r="AGX44" s="76"/>
      <c r="AGY44" s="78"/>
      <c r="AHA44" s="1933"/>
      <c r="AHB44" s="1933"/>
      <c r="AHC44" s="22"/>
      <c r="AHD44" s="31"/>
      <c r="AHE44" s="76"/>
      <c r="AHF44" s="78"/>
      <c r="AHH44" s="1933"/>
      <c r="AHI44" s="1933"/>
      <c r="AHJ44" s="22"/>
      <c r="AHK44" s="31"/>
      <c r="AHL44" s="76"/>
      <c r="AHM44" s="78"/>
      <c r="AHO44" s="1933"/>
      <c r="AHP44" s="1933"/>
      <c r="AHQ44" s="22"/>
      <c r="AHR44" s="31"/>
      <c r="AHS44" s="76"/>
      <c r="AHT44" s="78"/>
      <c r="AHV44" s="1933"/>
      <c r="AHW44" s="1933"/>
      <c r="AHX44" s="22"/>
      <c r="AHY44" s="31"/>
      <c r="AHZ44" s="76"/>
      <c r="AIA44" s="78"/>
      <c r="AIC44" s="404"/>
      <c r="AID44" s="1933"/>
      <c r="AIE44" s="22"/>
      <c r="AIF44" s="31"/>
      <c r="AIG44" s="76"/>
      <c r="AIH44" s="78"/>
      <c r="AIJ44" s="321"/>
      <c r="AIK44" s="1933"/>
      <c r="AIL44" s="22"/>
      <c r="AIM44" s="49"/>
      <c r="AIN44" s="76"/>
      <c r="AIO44" s="131">
        <f t="shared" si="131"/>
        <v>0</v>
      </c>
      <c r="AIQ44" s="404"/>
      <c r="AIR44" s="1933"/>
      <c r="AIS44" s="22"/>
      <c r="AIT44" s="31"/>
      <c r="AIU44" s="76"/>
      <c r="AIV44" s="78">
        <f t="shared" si="132"/>
        <v>0</v>
      </c>
      <c r="AIX44" s="1933"/>
      <c r="AIY44" s="1933"/>
      <c r="AIZ44" s="22"/>
      <c r="AJA44" s="31"/>
      <c r="AJB44" s="76"/>
      <c r="AJC44" s="78">
        <f t="shared" si="133"/>
        <v>0</v>
      </c>
      <c r="AJE44" s="49"/>
      <c r="AJF44" s="1931"/>
      <c r="AJG44" s="104"/>
      <c r="AJH44" s="49"/>
      <c r="AJI44" s="139"/>
      <c r="AJJ44" s="78">
        <f t="shared" si="134"/>
        <v>0</v>
      </c>
      <c r="AJL44" s="1933"/>
      <c r="AJM44" s="1933"/>
      <c r="AJN44" s="22"/>
      <c r="AJO44" s="31"/>
      <c r="AJP44" s="76"/>
      <c r="AJQ44" s="78">
        <f t="shared" si="135"/>
        <v>0</v>
      </c>
      <c r="AJS44" s="1931"/>
      <c r="AJT44" s="1931"/>
      <c r="AJU44" s="104"/>
      <c r="AJV44" s="49"/>
      <c r="AJW44" s="139"/>
      <c r="AJX44" s="131">
        <f t="shared" si="136"/>
        <v>0</v>
      </c>
      <c r="AJY44" s="243"/>
      <c r="AJZ44" s="1933"/>
      <c r="AKA44" s="1933"/>
      <c r="AKB44" s="22"/>
      <c r="AKC44" s="31"/>
      <c r="AKD44" s="76"/>
      <c r="AKE44" s="78">
        <f t="shared" si="137"/>
        <v>0</v>
      </c>
      <c r="AKG44" s="1933"/>
      <c r="AKH44" s="1933"/>
      <c r="AKI44" s="22"/>
      <c r="AKJ44" s="31"/>
      <c r="AKK44" s="76"/>
      <c r="AKL44" s="78">
        <f t="shared" si="138"/>
        <v>0</v>
      </c>
      <c r="AKN44" s="1933"/>
      <c r="AKO44" s="1933"/>
      <c r="AKP44" s="22"/>
      <c r="AKQ44" s="31"/>
      <c r="AKR44" s="76"/>
      <c r="AKS44" s="78">
        <f t="shared" si="139"/>
        <v>0</v>
      </c>
      <c r="AKU44" s="1933"/>
      <c r="AKV44" s="1933"/>
      <c r="AKW44" s="22"/>
      <c r="AKX44" s="31"/>
      <c r="AKY44" s="76"/>
      <c r="AKZ44" s="78">
        <f t="shared" si="2"/>
        <v>0</v>
      </c>
      <c r="ALB44" s="1933"/>
      <c r="ALC44" s="1933"/>
      <c r="ALD44" s="22"/>
      <c r="ALE44" s="31"/>
      <c r="ALF44" s="76"/>
      <c r="ALG44" s="78">
        <f t="shared" si="140"/>
        <v>0</v>
      </c>
      <c r="ALI44" s="1933"/>
      <c r="ALJ44" s="1933"/>
      <c r="ALK44" s="22"/>
      <c r="ALL44" s="31"/>
      <c r="ALM44" s="76"/>
      <c r="ALN44" s="78">
        <f t="shared" si="141"/>
        <v>0</v>
      </c>
      <c r="ALP44" s="1933"/>
      <c r="ALQ44" s="1933"/>
      <c r="ALR44" s="22"/>
      <c r="ALS44" s="31"/>
      <c r="ALT44" s="76"/>
      <c r="ALU44" s="78">
        <f t="shared" si="142"/>
        <v>0</v>
      </c>
      <c r="ALW44" s="1933"/>
      <c r="ALX44" s="1933"/>
      <c r="ALY44" s="22"/>
      <c r="ALZ44" s="31"/>
      <c r="AMA44" s="76"/>
      <c r="AMB44" s="78">
        <f t="shared" si="143"/>
        <v>0</v>
      </c>
      <c r="AMD44" s="404"/>
      <c r="AME44" s="1933"/>
      <c r="AMF44" s="22"/>
      <c r="AMG44" s="404"/>
      <c r="AMH44" s="76"/>
      <c r="AMI44" s="78">
        <f t="shared" si="144"/>
        <v>0</v>
      </c>
      <c r="AMK44" s="1933"/>
      <c r="AML44" s="1933"/>
      <c r="AMM44" s="22"/>
      <c r="AMN44" s="31"/>
      <c r="AMO44" s="76"/>
      <c r="AMP44" s="78">
        <f t="shared" si="145"/>
        <v>0</v>
      </c>
      <c r="AMR44" s="1933"/>
      <c r="AMS44" s="1933"/>
      <c r="AMT44" s="22"/>
      <c r="AMU44" s="31"/>
      <c r="AMV44" s="76"/>
      <c r="AMW44" s="78">
        <f t="shared" si="3"/>
        <v>0</v>
      </c>
      <c r="AMY44" s="404"/>
      <c r="AMZ44" s="1933"/>
      <c r="ANA44" s="22"/>
      <c r="ANB44" s="321"/>
      <c r="ANC44" s="76"/>
      <c r="AND44" s="78">
        <f t="shared" si="146"/>
        <v>0</v>
      </c>
      <c r="ANF44" s="321"/>
      <c r="ANG44" s="1933"/>
      <c r="ANH44" s="22"/>
      <c r="ANI44" s="404"/>
      <c r="ANJ44" s="76"/>
      <c r="ANK44" s="78">
        <f t="shared" si="147"/>
        <v>0</v>
      </c>
      <c r="ANM44" s="31"/>
      <c r="ANN44" s="1933"/>
      <c r="ANO44" s="22"/>
      <c r="ANP44" s="31"/>
      <c r="ANQ44" s="76"/>
      <c r="ANR44" s="131">
        <f t="shared" si="148"/>
        <v>0</v>
      </c>
      <c r="ANT44" s="1933"/>
      <c r="ANU44" s="1933"/>
      <c r="ANV44" s="22"/>
      <c r="ANW44" s="31"/>
      <c r="ANX44" s="76"/>
      <c r="ANY44" s="78">
        <f t="shared" si="149"/>
        <v>0</v>
      </c>
      <c r="AOA44" s="1933"/>
      <c r="AOB44" s="1933"/>
      <c r="AOC44" s="22"/>
      <c r="AOD44" s="31"/>
      <c r="AOE44" s="76"/>
      <c r="AOF44" s="78">
        <f t="shared" si="150"/>
        <v>0</v>
      </c>
      <c r="AOH44" s="321"/>
      <c r="AOI44" s="1933"/>
      <c r="AOJ44" s="22"/>
      <c r="AOK44" s="404"/>
      <c r="AOL44" s="76"/>
      <c r="AOM44" s="78">
        <f t="shared" si="151"/>
        <v>0</v>
      </c>
      <c r="AOO44" s="1933"/>
      <c r="AOP44" s="1933"/>
      <c r="AOQ44" s="22"/>
      <c r="AOR44" s="31"/>
      <c r="AOS44" s="76"/>
      <c r="AOT44" s="78">
        <f t="shared" si="199"/>
        <v>4592</v>
      </c>
      <c r="AOV44" s="404"/>
      <c r="AOW44" s="1933"/>
      <c r="AOX44" s="22"/>
      <c r="AOY44" s="31"/>
      <c r="AOZ44" s="76"/>
      <c r="APA44" s="78"/>
      <c r="APC44" s="321"/>
      <c r="APD44" s="1933"/>
      <c r="APE44" s="22"/>
      <c r="APF44" s="31"/>
      <c r="APG44" s="76"/>
      <c r="APH44" s="78"/>
      <c r="APJ44" s="321"/>
      <c r="APK44" s="1933"/>
      <c r="APL44" s="22"/>
      <c r="APM44" s="31"/>
      <c r="APN44" s="76"/>
      <c r="APO44" s="78"/>
      <c r="APQ44" s="1933"/>
      <c r="APR44" s="1933"/>
      <c r="APS44" s="22"/>
      <c r="APT44" s="31"/>
      <c r="APU44" s="76"/>
      <c r="APV44" s="78"/>
      <c r="APX44" s="404"/>
      <c r="APY44" s="1933"/>
      <c r="APZ44" s="22"/>
      <c r="AQA44" s="404"/>
      <c r="AQB44" s="76"/>
      <c r="AQC44" s="78">
        <f t="shared" si="205"/>
        <v>0</v>
      </c>
      <c r="AQE44" s="1933"/>
      <c r="AQF44" s="1933"/>
      <c r="AQG44" s="22"/>
      <c r="AQH44" s="31"/>
      <c r="AQI44" s="76"/>
      <c r="AQJ44" s="78">
        <f>AQJ43+AQG44-AQI44</f>
        <v>7383.5</v>
      </c>
      <c r="AQL44" s="1933"/>
      <c r="AQM44" s="1933"/>
      <c r="AQN44" s="22"/>
      <c r="AQO44" s="31"/>
      <c r="AQP44" s="76"/>
      <c r="AQQ44" s="78">
        <f>AQQ43+AQN44-AQP44</f>
        <v>0</v>
      </c>
      <c r="AQS44" s="1933"/>
      <c r="AQT44" s="1933"/>
      <c r="AQU44" s="22"/>
      <c r="AQV44" s="31"/>
      <c r="AQW44" s="76"/>
      <c r="AQX44" s="78">
        <f>AQX43+AQU44-AQW44</f>
        <v>4518.5</v>
      </c>
      <c r="AQZ44" s="321"/>
      <c r="ARA44" s="1933"/>
      <c r="ARB44" s="22"/>
      <c r="ARC44" s="321"/>
      <c r="ARD44" s="76"/>
      <c r="ARE44" s="78">
        <f t="shared" si="157"/>
        <v>0</v>
      </c>
      <c r="ARG44" s="1933"/>
      <c r="ARH44" s="1933"/>
      <c r="ARI44" s="22"/>
      <c r="ARJ44" s="31"/>
      <c r="ARK44" s="76"/>
      <c r="ARL44" s="78">
        <f t="shared" si="158"/>
        <v>0</v>
      </c>
      <c r="ARN44" s="404"/>
      <c r="ARO44" s="1933"/>
      <c r="ARP44" s="22"/>
      <c r="ARQ44" s="404"/>
      <c r="ARR44" s="76"/>
      <c r="ARS44" s="78">
        <f t="shared" si="159"/>
        <v>0</v>
      </c>
      <c r="ARU44" s="404"/>
      <c r="ARV44" s="1933"/>
      <c r="ARW44" s="22"/>
      <c r="ARX44" s="321"/>
      <c r="ARY44" s="76"/>
      <c r="ARZ44" s="78">
        <f t="shared" si="7"/>
        <v>0</v>
      </c>
      <c r="ASB44" s="404"/>
      <c r="ASC44" s="1933"/>
      <c r="ASD44" s="22"/>
      <c r="ASE44" s="31"/>
      <c r="ASF44" s="76"/>
      <c r="ASG44" s="78">
        <f t="shared" si="160"/>
        <v>0</v>
      </c>
      <c r="ASI44" s="404"/>
      <c r="ASJ44" s="1933"/>
      <c r="ASK44" s="22"/>
      <c r="ASL44" s="31"/>
      <c r="ASM44" s="76"/>
      <c r="ASN44" s="78">
        <f>ASN43+ASK44-ASM44</f>
        <v>0</v>
      </c>
      <c r="ASP44" s="1933"/>
      <c r="ASQ44" s="1933"/>
      <c r="ASR44" s="22"/>
      <c r="ASS44" s="31"/>
      <c r="AST44" s="76"/>
      <c r="ASU44" s="78">
        <f t="shared" si="162"/>
        <v>0</v>
      </c>
      <c r="ASW44" s="1933"/>
      <c r="ASX44" s="1933"/>
      <c r="ASY44" s="22"/>
      <c r="ASZ44" s="31"/>
      <c r="ATA44" s="76"/>
      <c r="ATB44" s="78">
        <f t="shared" si="163"/>
        <v>0</v>
      </c>
      <c r="ATD44" s="1933"/>
      <c r="ATE44" s="1933"/>
      <c r="ATF44" s="22"/>
      <c r="ATG44" s="31"/>
      <c r="ATH44" s="76"/>
      <c r="ATI44" s="78">
        <f t="shared" si="164"/>
        <v>0</v>
      </c>
      <c r="ATK44" s="1933"/>
      <c r="ATL44" s="1933"/>
      <c r="ATM44" s="22"/>
      <c r="ATN44" s="31"/>
      <c r="ATO44" s="76"/>
      <c r="ATP44" s="78">
        <f t="shared" si="165"/>
        <v>0</v>
      </c>
      <c r="ATR44" s="1933"/>
      <c r="ATS44" s="1933"/>
      <c r="ATT44" s="22"/>
      <c r="ATU44" s="31"/>
      <c r="ATV44" s="76"/>
      <c r="ATW44" s="78">
        <f t="shared" si="166"/>
        <v>0</v>
      </c>
      <c r="ATY44" s="1933"/>
      <c r="ATZ44" s="1933"/>
      <c r="AUA44" s="22"/>
      <c r="AUB44" s="31"/>
      <c r="AUC44" s="76"/>
      <c r="AUD44" s="78">
        <f t="shared" si="167"/>
        <v>0</v>
      </c>
      <c r="AUF44" s="31"/>
      <c r="AUG44" s="1332"/>
      <c r="AUH44" s="76"/>
      <c r="AUI44" s="61"/>
      <c r="AUJ44" s="67"/>
      <c r="AUK44" s="78">
        <f t="shared" si="208"/>
        <v>0</v>
      </c>
      <c r="AUM44" s="31"/>
      <c r="AUN44" s="1332"/>
      <c r="AUO44" s="76"/>
      <c r="AUP44" s="61"/>
      <c r="AUQ44" s="67"/>
      <c r="AUR44" s="78">
        <f t="shared" si="169"/>
        <v>0</v>
      </c>
      <c r="AUU44" s="1933"/>
      <c r="AUV44" s="22"/>
      <c r="AUW44" s="31"/>
      <c r="AUX44" s="76"/>
      <c r="AUY44" s="78">
        <f t="shared" si="170"/>
        <v>0</v>
      </c>
      <c r="AVB44" s="1933"/>
      <c r="AVC44" s="22"/>
      <c r="AVD44" s="31"/>
      <c r="AVE44" s="76"/>
      <c r="AVF44" s="78">
        <f t="shared" si="171"/>
        <v>0</v>
      </c>
      <c r="AVH44" s="542"/>
      <c r="AVI44" s="1933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3"/>
      <c r="AVX44" s="22"/>
      <c r="AVY44" s="31"/>
      <c r="AVZ44" s="76"/>
      <c r="AWA44" s="78">
        <f t="shared" si="191"/>
        <v>0</v>
      </c>
      <c r="AWC44" s="1933"/>
      <c r="AWD44" s="1933"/>
      <c r="AWE44" s="22"/>
      <c r="AWF44" s="31"/>
      <c r="AWG44" s="76"/>
      <c r="AWH44" s="78">
        <f t="shared" si="192"/>
        <v>0</v>
      </c>
      <c r="AWJ44" s="1933"/>
      <c r="AWK44" s="1933"/>
      <c r="AWL44" s="22"/>
      <c r="AWM44" s="31"/>
      <c r="AWN44" s="76"/>
      <c r="AWO44" s="78">
        <f t="shared" si="193"/>
        <v>0</v>
      </c>
      <c r="AWQ44" s="320"/>
      <c r="AWR44" s="1931"/>
      <c r="AWS44" s="104"/>
      <c r="AWT44" s="49"/>
      <c r="AWU44" s="139"/>
      <c r="AWV44" s="131">
        <f t="shared" si="194"/>
        <v>0</v>
      </c>
      <c r="AWW44" s="243"/>
      <c r="AWX44" s="424"/>
      <c r="AWY44" s="1933"/>
      <c r="AWZ44" s="22"/>
      <c r="AXA44" s="31"/>
      <c r="AXB44" s="76"/>
      <c r="AXC44" s="78">
        <f t="shared" si="174"/>
        <v>30000</v>
      </c>
      <c r="AXE44" s="1933"/>
      <c r="AXF44" s="1933"/>
      <c r="AXG44" s="22"/>
      <c r="AXH44" s="31"/>
      <c r="AXI44" s="76"/>
      <c r="AXJ44" s="78">
        <f t="shared" si="175"/>
        <v>0</v>
      </c>
      <c r="AXL44" s="1933"/>
      <c r="AXM44" s="1933"/>
      <c r="AXN44" s="22"/>
      <c r="AXO44" s="31"/>
      <c r="AXP44" s="76"/>
      <c r="AXQ44" s="78">
        <f t="shared" si="176"/>
        <v>0</v>
      </c>
      <c r="AXS44" s="1933"/>
      <c r="AXT44" s="1933"/>
      <c r="AXU44" s="22"/>
      <c r="AXV44" s="31"/>
      <c r="AXW44" s="76"/>
      <c r="AXX44" s="78">
        <f t="shared" si="177"/>
        <v>0</v>
      </c>
      <c r="AXZ44" s="1933"/>
      <c r="AYA44" s="1933"/>
      <c r="AYB44" s="22"/>
      <c r="AYC44" s="31"/>
      <c r="AYD44" s="76"/>
      <c r="AYE44" s="78">
        <f t="shared" si="178"/>
        <v>0</v>
      </c>
      <c r="AYG44" s="404"/>
      <c r="AYH44" s="1933"/>
      <c r="AYI44" s="22"/>
      <c r="AYJ44" s="31"/>
      <c r="AYK44" s="76"/>
      <c r="AYL44" s="78">
        <f t="shared" si="179"/>
        <v>0</v>
      </c>
      <c r="AYN44" s="404"/>
      <c r="AYO44" s="1933"/>
      <c r="AYP44" s="22"/>
      <c r="AYQ44" s="31"/>
      <c r="AYR44" s="76"/>
      <c r="AYS44" s="78">
        <f t="shared" si="180"/>
        <v>0</v>
      </c>
      <c r="AYU44" s="404"/>
      <c r="AYV44" s="1933"/>
      <c r="AYW44" s="22"/>
      <c r="AYX44" s="404"/>
      <c r="AYY44" s="76"/>
      <c r="AYZ44" s="78">
        <f t="shared" si="181"/>
        <v>0</v>
      </c>
      <c r="AZB44" s="1933"/>
      <c r="AZC44" s="1933"/>
      <c r="AZD44" s="22"/>
      <c r="AZE44" s="31"/>
      <c r="AZF44" s="76"/>
      <c r="AZG44" s="78">
        <f t="shared" si="182"/>
        <v>0</v>
      </c>
      <c r="AZI44" s="404"/>
      <c r="AZJ44" s="1933"/>
      <c r="AZK44" s="22"/>
      <c r="AZL44" s="404"/>
      <c r="AZM44" s="76"/>
      <c r="AZN44" s="78">
        <f t="shared" si="183"/>
        <v>0</v>
      </c>
      <c r="AZP44" s="424"/>
      <c r="AZQ44" s="1931"/>
      <c r="AZR44" s="104"/>
      <c r="AZS44" s="424"/>
      <c r="AZT44" s="139"/>
      <c r="AZU44" s="131">
        <f t="shared" si="184"/>
        <v>0</v>
      </c>
      <c r="AZV44" s="243"/>
      <c r="AZW44" s="1933"/>
      <c r="AZX44" s="1933"/>
      <c r="AZY44" s="22"/>
      <c r="AZZ44" s="31"/>
      <c r="BAA44" s="76"/>
      <c r="BAB44" s="78">
        <f t="shared" si="185"/>
        <v>0</v>
      </c>
      <c r="BAD44" s="1933"/>
      <c r="BAE44" s="1933"/>
      <c r="BAF44" s="22"/>
      <c r="BAG44" s="31"/>
      <c r="BAH44" s="76"/>
      <c r="BAI44" s="78">
        <f t="shared" si="186"/>
        <v>0</v>
      </c>
      <c r="BAK44" s="1933"/>
      <c r="BAL44" s="1933"/>
      <c r="BAM44" s="22"/>
      <c r="BAN44" s="31"/>
      <c r="BAO44" s="76"/>
      <c r="BAP44" s="78">
        <f t="shared" si="187"/>
        <v>0</v>
      </c>
      <c r="BAR44" s="1933"/>
      <c r="BAS44" s="1933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3"/>
      <c r="C45" s="1895">
        <v>80000</v>
      </c>
      <c r="D45" s="31"/>
      <c r="E45" s="76"/>
      <c r="F45" s="131">
        <f>F44+C45-E45</f>
        <v>3700100</v>
      </c>
      <c r="H45" s="1933"/>
      <c r="I45" s="1933"/>
      <c r="J45" s="699"/>
      <c r="K45" s="31"/>
      <c r="L45" s="76"/>
      <c r="M45" s="131">
        <f>M44+J45-L45</f>
        <v>20000</v>
      </c>
      <c r="O45" s="404"/>
      <c r="P45" s="1933"/>
      <c r="Q45" s="886"/>
      <c r="R45" s="891">
        <v>42053</v>
      </c>
      <c r="S45" s="1981">
        <v>1000</v>
      </c>
      <c r="T45" s="78">
        <f t="shared" si="189"/>
        <v>2000</v>
      </c>
      <c r="V45" s="321"/>
      <c r="W45" s="1933"/>
      <c r="X45" s="886"/>
      <c r="Y45" s="887"/>
      <c r="Z45" s="887"/>
      <c r="AA45" s="888"/>
      <c r="AC45" s="1933"/>
      <c r="AD45" s="1933"/>
      <c r="AE45" s="886"/>
      <c r="AF45" s="887"/>
      <c r="AG45" s="887"/>
      <c r="AH45" s="888"/>
      <c r="AJ45" s="404"/>
      <c r="AK45" s="1933"/>
      <c r="AL45" s="886"/>
      <c r="AM45" s="887"/>
      <c r="AN45" s="887"/>
      <c r="AO45" s="888"/>
      <c r="AQ45" s="1933"/>
      <c r="AR45" s="1933"/>
      <c r="AS45" s="886"/>
      <c r="AT45" s="887"/>
      <c r="AU45" s="887"/>
      <c r="AV45" s="888"/>
      <c r="AX45" s="1933"/>
      <c r="AY45" s="1933"/>
      <c r="AZ45" s="886"/>
      <c r="BA45" s="887"/>
      <c r="BB45" s="887"/>
      <c r="BC45" s="888"/>
      <c r="BE45" s="1933"/>
      <c r="BF45" s="1933"/>
      <c r="BG45" s="886"/>
      <c r="BH45" s="887"/>
      <c r="BI45" s="887"/>
      <c r="BJ45" s="888"/>
      <c r="BL45" s="1933"/>
      <c r="BM45" s="1933"/>
      <c r="BN45" s="886"/>
      <c r="BO45" s="887"/>
      <c r="BP45" s="887"/>
      <c r="BQ45" s="888"/>
      <c r="BS45" s="1933"/>
      <c r="BT45" s="1933"/>
      <c r="BU45" s="886"/>
      <c r="BV45" s="887"/>
      <c r="BW45" s="887"/>
      <c r="BX45" s="888"/>
      <c r="BZ45" s="1933"/>
      <c r="CA45" s="1933"/>
      <c r="CB45" s="1933"/>
      <c r="CC45" s="886"/>
      <c r="CD45" s="887"/>
      <c r="CE45" s="887"/>
      <c r="CF45" s="888"/>
      <c r="CH45" s="424"/>
      <c r="CI45" s="1931"/>
      <c r="CJ45" s="139"/>
      <c r="CK45" s="525"/>
      <c r="CL45" s="389"/>
      <c r="CM45" s="131">
        <f t="shared" si="19"/>
        <v>462233</v>
      </c>
      <c r="CO45" s="49"/>
      <c r="CP45" s="1931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3"/>
      <c r="DD45" s="1933"/>
      <c r="DE45" s="22"/>
      <c r="DF45" s="76"/>
      <c r="DG45" s="76"/>
      <c r="DH45" s="78">
        <f t="shared" si="21"/>
        <v>0</v>
      </c>
      <c r="DJ45" s="1933"/>
      <c r="DK45" s="1933"/>
      <c r="DL45" s="1933"/>
      <c r="DM45" s="886"/>
      <c r="DN45" s="887"/>
      <c r="DO45" s="887"/>
      <c r="DP45" s="888"/>
      <c r="DR45" s="404"/>
      <c r="DS45" s="1933"/>
      <c r="DT45" s="886"/>
      <c r="DU45" s="394"/>
      <c r="DV45" s="887"/>
      <c r="DW45" s="888"/>
      <c r="DY45" s="1933"/>
      <c r="DZ45" s="1933"/>
      <c r="EA45" s="886"/>
      <c r="EB45" s="887"/>
      <c r="EC45" s="887"/>
      <c r="ED45" s="888"/>
      <c r="EF45" s="404"/>
      <c r="EG45" s="1933"/>
      <c r="EH45" s="886"/>
      <c r="EI45" s="887"/>
      <c r="EJ45" s="887"/>
      <c r="EK45" s="888"/>
      <c r="EM45" s="1933"/>
      <c r="EN45" s="1933"/>
      <c r="EO45" s="886"/>
      <c r="EP45" s="887"/>
      <c r="EQ45" s="887"/>
      <c r="ER45" s="888"/>
      <c r="ET45" s="321"/>
      <c r="EU45" s="1933"/>
      <c r="EV45" s="886"/>
      <c r="EW45" s="887"/>
      <c r="EX45" s="887"/>
      <c r="EY45" s="888"/>
      <c r="FA45" s="321"/>
      <c r="FB45" s="1933"/>
      <c r="FC45" s="886"/>
      <c r="FD45" s="887"/>
      <c r="FE45" s="887"/>
      <c r="FF45" s="888"/>
      <c r="FH45" s="1933"/>
      <c r="FI45" s="1933"/>
      <c r="FJ45" s="886"/>
      <c r="FK45" s="887"/>
      <c r="FL45" s="887"/>
      <c r="FM45" s="888"/>
      <c r="FO45" s="1933"/>
      <c r="FP45" s="1933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3"/>
      <c r="GE45" s="886"/>
      <c r="GF45" s="887"/>
      <c r="GG45" s="887"/>
      <c r="GH45" s="888"/>
      <c r="GJ45" s="1933"/>
      <c r="GK45" s="1933"/>
      <c r="GL45" s="886"/>
      <c r="GM45" s="887"/>
      <c r="GN45" s="887"/>
      <c r="GO45" s="888"/>
      <c r="GQ45" s="1933"/>
      <c r="GR45" s="1933"/>
      <c r="GS45" s="886"/>
      <c r="GT45" s="887"/>
      <c r="GU45" s="887"/>
      <c r="GV45" s="888"/>
      <c r="GX45" s="1933"/>
      <c r="GY45" s="1933"/>
      <c r="GZ45" s="886"/>
      <c r="HA45" s="887"/>
      <c r="HB45" s="887"/>
      <c r="HC45" s="888"/>
      <c r="HE45" s="1933"/>
      <c r="HF45" s="1933"/>
      <c r="HG45" s="886"/>
      <c r="HH45" s="887"/>
      <c r="HI45" s="887"/>
      <c r="HJ45" s="888"/>
      <c r="HL45" s="1933"/>
      <c r="HM45" s="1933"/>
      <c r="HN45" s="886"/>
      <c r="HO45" s="887"/>
      <c r="HP45" s="887"/>
      <c r="HQ45" s="888"/>
      <c r="HS45" s="1933"/>
      <c r="HT45" s="1933"/>
      <c r="HU45" s="886"/>
      <c r="HV45" s="887"/>
      <c r="HW45" s="887"/>
      <c r="HX45" s="888"/>
      <c r="HZ45" s="404"/>
      <c r="IA45" s="1933"/>
      <c r="IB45" s="886"/>
      <c r="IC45" s="887"/>
      <c r="ID45" s="887"/>
      <c r="IE45" s="888"/>
      <c r="IJ45" s="76"/>
      <c r="IK45" s="76"/>
      <c r="IL45" s="78"/>
      <c r="IN45" s="1933"/>
      <c r="IO45" s="1933"/>
      <c r="IP45" s="886"/>
      <c r="IQ45" s="887"/>
      <c r="IR45" s="887"/>
      <c r="IS45" s="888"/>
      <c r="IU45" s="1933"/>
      <c r="IV45" s="776"/>
      <c r="IW45" s="886"/>
      <c r="IX45" s="887"/>
      <c r="IY45" s="887"/>
      <c r="IZ45" s="888"/>
      <c r="JB45" s="1933"/>
      <c r="JC45" s="1933"/>
      <c r="JD45" s="886"/>
      <c r="JE45" s="887"/>
      <c r="JF45" s="887"/>
      <c r="JG45" s="888"/>
      <c r="JI45" s="1933"/>
      <c r="JJ45" s="1933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3"/>
      <c r="KT45" s="886"/>
      <c r="KU45" s="887"/>
      <c r="KV45" s="887"/>
      <c r="KW45" s="888"/>
      <c r="KY45" s="1933"/>
      <c r="KZ45" s="1933"/>
      <c r="LA45" s="886"/>
      <c r="LB45" s="887"/>
      <c r="LC45" s="887"/>
      <c r="LD45" s="888"/>
      <c r="LF45" s="1933"/>
      <c r="LG45" s="1933"/>
      <c r="LH45" s="886"/>
      <c r="LI45" s="887"/>
      <c r="LJ45" s="887"/>
      <c r="LK45" s="888"/>
      <c r="LM45" s="404"/>
      <c r="LN45" s="1933"/>
      <c r="LO45" s="886"/>
      <c r="LP45" s="887"/>
      <c r="LQ45" s="887"/>
      <c r="LR45" s="888"/>
      <c r="LT45" s="404"/>
      <c r="LU45" s="1933"/>
      <c r="LV45" s="886"/>
      <c r="LW45" s="887"/>
      <c r="LX45" s="887"/>
      <c r="LY45" s="888"/>
      <c r="MA45" s="404"/>
      <c r="MB45" s="1933"/>
      <c r="MC45" s="886"/>
      <c r="MD45" s="887"/>
      <c r="ME45" s="887"/>
      <c r="MF45" s="888"/>
      <c r="MH45" s="404"/>
      <c r="MI45" s="1933"/>
      <c r="MJ45" s="886"/>
      <c r="MK45" s="887"/>
      <c r="ML45" s="887"/>
      <c r="MM45" s="888"/>
      <c r="MO45" s="1933"/>
      <c r="MP45" s="1933"/>
      <c r="MQ45" s="886"/>
      <c r="MR45" s="887"/>
      <c r="MS45" s="887"/>
      <c r="MT45" s="888"/>
      <c r="MV45" s="1933"/>
      <c r="MW45" s="1933"/>
      <c r="MX45" s="886"/>
      <c r="MY45" s="1369"/>
      <c r="MZ45" s="887"/>
      <c r="NA45" s="888"/>
      <c r="NC45" s="1933"/>
      <c r="ND45" s="1933"/>
      <c r="NE45" s="886"/>
      <c r="NF45" s="1369"/>
      <c r="NG45" s="887"/>
      <c r="NH45" s="888"/>
      <c r="NJ45" s="1933"/>
      <c r="NK45" s="1934"/>
      <c r="NL45" s="887"/>
      <c r="NM45" s="887"/>
      <c r="NN45" s="887"/>
      <c r="NO45" s="888"/>
      <c r="NQ45" s="404"/>
      <c r="NR45" s="1934"/>
      <c r="NS45" s="887"/>
      <c r="NT45" s="891"/>
      <c r="NU45" s="887"/>
      <c r="NV45" s="888"/>
      <c r="NX45" s="1933"/>
      <c r="NY45" s="1933"/>
      <c r="NZ45" s="886"/>
      <c r="OA45" s="887"/>
      <c r="OB45" s="887"/>
      <c r="OC45" s="888"/>
      <c r="OE45" s="1933"/>
      <c r="OF45" s="1933"/>
      <c r="OG45" s="886"/>
      <c r="OH45" s="887"/>
      <c r="OI45" s="887"/>
      <c r="OJ45" s="888"/>
      <c r="OL45" s="1933"/>
      <c r="OM45" s="1933"/>
      <c r="ON45" s="886"/>
      <c r="OO45" s="887"/>
      <c r="OP45" s="887"/>
      <c r="OQ45" s="888"/>
      <c r="OS45" s="1933"/>
      <c r="OT45" s="1933"/>
      <c r="OU45" s="886"/>
      <c r="OV45" s="887"/>
      <c r="OW45" s="887"/>
      <c r="OX45" s="888"/>
      <c r="OZ45" s="1933"/>
      <c r="PA45" s="1933"/>
      <c r="PB45" s="886"/>
      <c r="PC45" s="887"/>
      <c r="PD45" s="887"/>
      <c r="PE45" s="888"/>
      <c r="PG45" s="1933"/>
      <c r="PH45" s="1933"/>
      <c r="PI45" s="886"/>
      <c r="PJ45" s="887"/>
      <c r="PK45" s="887"/>
      <c r="PL45" s="888"/>
      <c r="PN45" s="1933"/>
      <c r="PO45" s="1933"/>
      <c r="PP45" s="886"/>
      <c r="PQ45" s="887"/>
      <c r="PR45" s="887"/>
      <c r="PS45" s="888"/>
      <c r="PU45" s="1933"/>
      <c r="PV45" s="1933"/>
      <c r="PW45" s="886"/>
      <c r="PX45" s="887"/>
      <c r="PY45" s="887"/>
      <c r="PZ45" s="888"/>
      <c r="QB45" s="1933"/>
      <c r="QC45" s="1933"/>
      <c r="QD45" s="886"/>
      <c r="QE45" s="887"/>
      <c r="QF45" s="887"/>
      <c r="QG45" s="888"/>
      <c r="QI45" s="404"/>
      <c r="QJ45" s="1933"/>
      <c r="QK45" s="886"/>
      <c r="QL45" s="887"/>
      <c r="QM45" s="887"/>
      <c r="QN45" s="888"/>
      <c r="QP45" s="321"/>
      <c r="QQ45" s="1933"/>
      <c r="QR45" s="699"/>
      <c r="QS45" s="321">
        <v>41187</v>
      </c>
      <c r="QT45" s="139">
        <v>100</v>
      </c>
      <c r="QU45" s="131">
        <f t="shared" si="68"/>
        <v>25533.5</v>
      </c>
      <c r="QW45" s="1370"/>
      <c r="QX45" s="1371"/>
      <c r="QY45" s="1372"/>
      <c r="QZ45" s="1373"/>
      <c r="RA45" s="1307"/>
      <c r="RB45" s="1308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3"/>
      <c r="RZ45" s="1933"/>
      <c r="SA45" s="886"/>
      <c r="SB45" s="887"/>
      <c r="SC45" s="887"/>
      <c r="SD45" s="888"/>
      <c r="SF45" s="1933"/>
      <c r="SG45" s="1933"/>
      <c r="SH45" s="886"/>
      <c r="SI45" s="887"/>
      <c r="SJ45" s="887"/>
      <c r="SK45" s="888"/>
      <c r="SM45" s="1933"/>
      <c r="SN45" s="1933"/>
      <c r="SO45" s="886"/>
      <c r="SP45" s="887"/>
      <c r="SQ45" s="887"/>
      <c r="SR45" s="888"/>
      <c r="ST45" s="1933"/>
      <c r="SU45" s="1933"/>
      <c r="SV45" s="886"/>
      <c r="SW45" s="887"/>
      <c r="SX45" s="887"/>
      <c r="SY45" s="888"/>
      <c r="TA45" s="404"/>
      <c r="TB45" s="1933"/>
      <c r="TC45" s="886"/>
      <c r="TD45" s="887"/>
      <c r="TE45" s="887"/>
      <c r="TF45" s="888"/>
      <c r="TH45" s="1933"/>
      <c r="TI45" s="1933"/>
      <c r="TJ45" s="886"/>
      <c r="TK45" s="887"/>
      <c r="TL45" s="887"/>
      <c r="TM45" s="888"/>
      <c r="TO45" s="1933"/>
      <c r="TP45" s="1933"/>
      <c r="TQ45" s="886"/>
      <c r="TR45" s="887"/>
      <c r="TS45" s="887"/>
      <c r="TT45" s="888"/>
      <c r="TV45" s="404"/>
      <c r="TW45" s="1933"/>
      <c r="TX45" s="886"/>
      <c r="TY45" s="887"/>
      <c r="TZ45" s="887"/>
      <c r="UA45" s="888"/>
      <c r="UC45" s="404"/>
      <c r="UD45" s="1933"/>
      <c r="UE45" s="886"/>
      <c r="UF45" s="887"/>
      <c r="UG45" s="887"/>
      <c r="UH45" s="888"/>
      <c r="UJ45" s="404"/>
      <c r="UK45" s="1933"/>
      <c r="UL45" s="886"/>
      <c r="UM45" s="887"/>
      <c r="UN45" s="887"/>
      <c r="UO45" s="888"/>
      <c r="UQ45" s="404"/>
      <c r="UR45" s="1933"/>
      <c r="US45" s="886"/>
      <c r="UT45" s="887"/>
      <c r="UU45" s="887"/>
      <c r="UV45" s="888"/>
      <c r="UX45" s="404"/>
      <c r="UY45" s="1933"/>
      <c r="UZ45" s="886"/>
      <c r="VA45" s="887"/>
      <c r="VB45" s="887"/>
      <c r="VC45" s="888"/>
      <c r="VE45" s="1933"/>
      <c r="VF45" s="1933"/>
      <c r="VG45" s="886"/>
      <c r="VH45" s="887"/>
      <c r="VI45" s="887"/>
      <c r="VJ45" s="888"/>
      <c r="VL45" s="1933"/>
      <c r="VM45" s="1933"/>
      <c r="VN45" s="886"/>
      <c r="VO45" s="887"/>
      <c r="VP45" s="887"/>
      <c r="VQ45" s="888"/>
      <c r="VS45" s="1933"/>
      <c r="VT45" s="1933"/>
      <c r="VU45" s="886"/>
      <c r="VV45" s="887"/>
      <c r="VW45" s="887"/>
      <c r="VX45" s="888"/>
      <c r="VZ45" s="404"/>
      <c r="WA45" s="1933"/>
      <c r="WB45" s="886"/>
      <c r="WC45" s="887"/>
      <c r="WD45" s="887"/>
      <c r="WE45" s="888"/>
      <c r="WG45" s="1933"/>
      <c r="WH45" s="1933"/>
      <c r="WI45" s="886"/>
      <c r="WJ45" s="887"/>
      <c r="WK45" s="887"/>
      <c r="WL45" s="888"/>
      <c r="WN45" s="1933"/>
      <c r="WO45" s="1933"/>
      <c r="WP45" s="886"/>
      <c r="WQ45" s="887"/>
      <c r="WR45" s="887"/>
      <c r="WS45" s="888"/>
      <c r="WU45" s="1933"/>
      <c r="WV45" s="1933"/>
      <c r="WW45" s="886"/>
      <c r="WX45" s="887"/>
      <c r="WY45" s="887"/>
      <c r="WZ45" s="888"/>
      <c r="XB45" s="1931"/>
      <c r="XC45" s="1931"/>
      <c r="XD45" s="903"/>
      <c r="XE45" s="461"/>
      <c r="XF45" s="461"/>
      <c r="XG45" s="939"/>
      <c r="XH45" s="243"/>
      <c r="XI45" s="1933"/>
      <c r="XJ45" s="1933"/>
      <c r="XK45" s="886"/>
      <c r="XL45" s="887"/>
      <c r="XM45" s="887"/>
      <c r="XN45" s="888"/>
      <c r="XP45" s="1933"/>
      <c r="XQ45" s="1933"/>
      <c r="XR45" s="886"/>
      <c r="XS45" s="887"/>
      <c r="XT45" s="887"/>
      <c r="XU45" s="888"/>
      <c r="XW45" s="1933"/>
      <c r="XX45" s="1933"/>
      <c r="XY45" s="886"/>
      <c r="XZ45" s="887"/>
      <c r="YA45" s="887"/>
      <c r="YB45" s="888"/>
      <c r="YD45" s="1933"/>
      <c r="YE45" s="1933"/>
      <c r="YF45" s="886"/>
      <c r="YG45" s="887"/>
      <c r="YH45" s="887"/>
      <c r="YI45" s="888"/>
      <c r="YK45" s="1933"/>
      <c r="YL45" s="1933"/>
      <c r="YM45" s="886"/>
      <c r="YN45" s="887"/>
      <c r="YO45" s="887"/>
      <c r="YP45" s="888"/>
      <c r="YR45" s="1933"/>
      <c r="YS45" s="1933"/>
      <c r="YT45" s="886"/>
      <c r="YU45" s="887"/>
      <c r="YV45" s="887"/>
      <c r="YW45" s="888"/>
      <c r="YY45" s="1933"/>
      <c r="YZ45" s="1933"/>
      <c r="ZA45" s="886"/>
      <c r="ZB45" s="887"/>
      <c r="ZC45" s="887"/>
      <c r="ZD45" s="888"/>
      <c r="ZF45" s="1933"/>
      <c r="ZG45" s="1933"/>
      <c r="ZH45" s="886"/>
      <c r="ZI45" s="887"/>
      <c r="ZJ45" s="887"/>
      <c r="ZK45" s="888"/>
      <c r="ZM45" s="1933"/>
      <c r="ZN45" s="1933"/>
      <c r="ZO45" s="886"/>
      <c r="ZP45" s="887"/>
      <c r="ZQ45" s="887"/>
      <c r="ZR45" s="888"/>
      <c r="ZT45" s="1933"/>
      <c r="ZU45" s="1933"/>
      <c r="ZV45" s="886"/>
      <c r="ZW45" s="887"/>
      <c r="ZX45" s="887"/>
      <c r="ZY45" s="888"/>
      <c r="AAA45" s="1933"/>
      <c r="AAB45" s="1933"/>
      <c r="AAC45" s="886"/>
      <c r="AAD45" s="887"/>
      <c r="AAE45" s="887"/>
      <c r="AAF45" s="888"/>
      <c r="AAH45" s="1933"/>
      <c r="AAI45" s="1933"/>
      <c r="AAJ45" s="886"/>
      <c r="AAK45" s="887"/>
      <c r="AAL45" s="887"/>
      <c r="AAM45" s="888"/>
      <c r="AAO45" s="1933"/>
      <c r="AAP45" s="1933"/>
      <c r="AAQ45" s="886"/>
      <c r="AAR45" s="887"/>
      <c r="AAS45" s="887"/>
      <c r="AAT45" s="888"/>
      <c r="AAV45" s="404"/>
      <c r="AAW45" s="1933"/>
      <c r="AAX45" s="886"/>
      <c r="AAY45" s="887"/>
      <c r="AAZ45" s="887"/>
      <c r="ABA45" s="888"/>
      <c r="ABC45" s="404"/>
      <c r="ABD45" s="1933"/>
      <c r="ABE45" s="886"/>
      <c r="ABF45" s="394"/>
      <c r="ABG45" s="887"/>
      <c r="ABH45" s="888"/>
      <c r="ABJ45" s="1933"/>
      <c r="ABK45" s="1933"/>
      <c r="ABL45" s="886"/>
      <c r="ABM45" s="887"/>
      <c r="ABN45" s="887"/>
      <c r="ABO45" s="888"/>
      <c r="ABQ45" s="1933"/>
      <c r="ABR45" s="1933"/>
      <c r="ABS45" s="886"/>
      <c r="ABT45" s="887"/>
      <c r="ABU45" s="887"/>
      <c r="ABV45" s="888"/>
      <c r="ABX45" s="1933"/>
      <c r="ABY45" s="1933"/>
      <c r="ABZ45" s="886"/>
      <c r="ACA45" s="887"/>
      <c r="ACB45" s="887"/>
      <c r="ACC45" s="888"/>
      <c r="ACE45" s="321"/>
      <c r="ACF45" s="1933"/>
      <c r="ACG45" s="886"/>
      <c r="ACH45" s="891"/>
      <c r="ACI45" s="887"/>
      <c r="ACJ45" s="888"/>
      <c r="ACL45" s="321"/>
      <c r="ACM45" s="1933"/>
      <c r="ACN45" s="886"/>
      <c r="ACO45" s="893"/>
      <c r="ACP45" s="887"/>
      <c r="ACQ45" s="888"/>
      <c r="ACS45" s="1933"/>
      <c r="ACT45" s="1933"/>
      <c r="ACU45" s="886"/>
      <c r="ACV45" s="887"/>
      <c r="ACW45" s="887"/>
      <c r="ACX45" s="888"/>
      <c r="ACZ45" s="542"/>
      <c r="ADA45" s="1933"/>
      <c r="ADB45" s="886"/>
      <c r="ADC45" s="891"/>
      <c r="ADD45" s="887"/>
      <c r="ADE45" s="888"/>
      <c r="ADG45" s="404"/>
      <c r="ADH45" s="1933"/>
      <c r="ADI45" s="886"/>
      <c r="ADJ45" s="893"/>
      <c r="ADK45" s="887"/>
      <c r="ADL45" s="888"/>
      <c r="ADN45" s="1933"/>
      <c r="ADO45" s="1933"/>
      <c r="ADP45" s="886"/>
      <c r="ADQ45" s="887"/>
      <c r="ADR45" s="887"/>
      <c r="ADS45" s="888"/>
      <c r="ADU45" s="321"/>
      <c r="ADV45" s="1933"/>
      <c r="ADW45" s="886"/>
      <c r="ADX45" s="891"/>
      <c r="ADY45" s="887"/>
      <c r="ADZ45" s="888"/>
      <c r="AEB45" s="404"/>
      <c r="AEC45" s="1933"/>
      <c r="AED45" s="886"/>
      <c r="AEE45" s="887"/>
      <c r="AEF45" s="887"/>
      <c r="AEG45" s="888"/>
      <c r="AEI45" s="404"/>
      <c r="AEJ45" s="1933"/>
      <c r="AEK45" s="886"/>
      <c r="AEL45" s="887"/>
      <c r="AEM45" s="887"/>
      <c r="AEN45" s="888"/>
      <c r="AEP45" s="404"/>
      <c r="AEQ45" s="1933"/>
      <c r="AER45" s="886"/>
      <c r="AES45" s="891"/>
      <c r="AET45" s="887"/>
      <c r="AEU45" s="888"/>
      <c r="AEW45" s="1933"/>
      <c r="AEX45" s="1933"/>
      <c r="AEY45" s="886"/>
      <c r="AEZ45" s="887"/>
      <c r="AFA45" s="887"/>
      <c r="AFB45" s="888"/>
      <c r="AFD45" s="1933"/>
      <c r="AFE45" s="1933"/>
      <c r="AFF45" s="886"/>
      <c r="AFG45" s="887"/>
      <c r="AFH45" s="887"/>
      <c r="AFI45" s="888"/>
      <c r="AFK45" s="404"/>
      <c r="AFL45" s="1933"/>
      <c r="AFM45" s="886"/>
      <c r="AFN45" s="887"/>
      <c r="AFO45" s="887"/>
      <c r="AFP45" s="888"/>
      <c r="AFR45" s="404"/>
      <c r="AFS45" s="1933"/>
      <c r="AFT45" s="886"/>
      <c r="AFU45" s="887"/>
      <c r="AFV45" s="887"/>
      <c r="AFW45" s="888"/>
      <c r="AFY45" s="1933"/>
      <c r="AFZ45" s="1933"/>
      <c r="AGA45" s="886"/>
      <c r="AGB45" s="887"/>
      <c r="AGC45" s="887"/>
      <c r="AGD45" s="888"/>
      <c r="AGF45" s="1933"/>
      <c r="AGG45" s="1933"/>
      <c r="AGH45" s="886"/>
      <c r="AGI45" s="887"/>
      <c r="AGJ45" s="887"/>
      <c r="AGK45" s="888"/>
      <c r="AGM45" s="1933"/>
      <c r="AGN45" s="1933"/>
      <c r="AGO45" s="886"/>
      <c r="AGP45" s="887"/>
      <c r="AGQ45" s="887"/>
      <c r="AGR45" s="888"/>
      <c r="AGT45" s="1933"/>
      <c r="AGU45" s="1933"/>
      <c r="AGV45" s="886"/>
      <c r="AGW45" s="887"/>
      <c r="AGX45" s="887"/>
      <c r="AGY45" s="888"/>
      <c r="AHA45" s="1933"/>
      <c r="AHB45" s="1933"/>
      <c r="AHC45" s="886"/>
      <c r="AHD45" s="887"/>
      <c r="AHE45" s="887"/>
      <c r="AHF45" s="888"/>
      <c r="AHH45" s="1933"/>
      <c r="AHI45" s="1933"/>
      <c r="AHJ45" s="886"/>
      <c r="AHK45" s="887"/>
      <c r="AHL45" s="887"/>
      <c r="AHM45" s="888"/>
      <c r="AHO45" s="1933"/>
      <c r="AHP45" s="1933"/>
      <c r="AHQ45" s="886"/>
      <c r="AHR45" s="887"/>
      <c r="AHS45" s="887"/>
      <c r="AHT45" s="888"/>
      <c r="AHV45" s="1933"/>
      <c r="AHW45" s="1933"/>
      <c r="AHX45" s="886"/>
      <c r="AHY45" s="887"/>
      <c r="AHZ45" s="887"/>
      <c r="AIA45" s="888"/>
      <c r="AIC45" s="404"/>
      <c r="AID45" s="1933"/>
      <c r="AIE45" s="886"/>
      <c r="AIF45" s="887"/>
      <c r="AIG45" s="887"/>
      <c r="AIH45" s="888"/>
      <c r="AIJ45" s="321"/>
      <c r="AIK45" s="1933"/>
      <c r="AIL45" s="886"/>
      <c r="AIM45" s="887"/>
      <c r="AIN45" s="887"/>
      <c r="AIO45" s="888"/>
      <c r="AIQ45" s="404"/>
      <c r="AIR45" s="1933"/>
      <c r="AIS45" s="886"/>
      <c r="AIT45" s="887"/>
      <c r="AIU45" s="887"/>
      <c r="AIV45" s="888"/>
      <c r="AIX45" s="1933"/>
      <c r="AIY45" s="1933"/>
      <c r="AIZ45" s="886"/>
      <c r="AJA45" s="887"/>
      <c r="AJB45" s="887"/>
      <c r="AJC45" s="888"/>
      <c r="AJE45" s="49"/>
      <c r="AJF45" s="1931"/>
      <c r="AJG45" s="139"/>
      <c r="AJH45" s="49"/>
      <c r="AJI45" s="139"/>
      <c r="AJJ45" s="78">
        <f t="shared" si="134"/>
        <v>0</v>
      </c>
      <c r="AJL45" s="1933"/>
      <c r="AJM45" s="1933"/>
      <c r="AJN45" s="886"/>
      <c r="AJO45" s="887"/>
      <c r="AJP45" s="887"/>
      <c r="AJQ45" s="888"/>
      <c r="AJS45" s="1931"/>
      <c r="AJT45" s="1931"/>
      <c r="AJU45" s="903"/>
      <c r="AJV45" s="461"/>
      <c r="AJW45" s="461"/>
      <c r="AJX45" s="939"/>
      <c r="AJY45" s="243"/>
      <c r="AJZ45" s="1933"/>
      <c r="AKA45" s="1933"/>
      <c r="AKB45" s="886"/>
      <c r="AKC45" s="887"/>
      <c r="AKD45" s="887"/>
      <c r="AKE45" s="888"/>
      <c r="AKG45" s="1933"/>
      <c r="AKH45" s="1933"/>
      <c r="AKI45" s="886"/>
      <c r="AKJ45" s="887"/>
      <c r="AKK45" s="887"/>
      <c r="AKL45" s="888"/>
      <c r="AKN45" s="1933"/>
      <c r="AKO45" s="1933"/>
      <c r="AKP45" s="886"/>
      <c r="AKQ45" s="887"/>
      <c r="AKR45" s="887"/>
      <c r="AKS45" s="888"/>
      <c r="AKU45" s="1933"/>
      <c r="AKV45" s="1933"/>
      <c r="AKW45" s="886"/>
      <c r="AKX45" s="887"/>
      <c r="AKY45" s="887"/>
      <c r="AKZ45" s="888"/>
      <c r="ALB45" s="1933"/>
      <c r="ALC45" s="1933"/>
      <c r="ALD45" s="886"/>
      <c r="ALE45" s="887"/>
      <c r="ALF45" s="887"/>
      <c r="ALG45" s="888"/>
      <c r="ALI45" s="1933"/>
      <c r="ALJ45" s="1933"/>
      <c r="ALK45" s="886"/>
      <c r="ALL45" s="887"/>
      <c r="ALM45" s="887"/>
      <c r="ALN45" s="888"/>
      <c r="ALP45" s="1933"/>
      <c r="ALQ45" s="1933"/>
      <c r="ALR45" s="886"/>
      <c r="ALS45" s="887"/>
      <c r="ALT45" s="887"/>
      <c r="ALU45" s="888"/>
      <c r="ALW45" s="1933"/>
      <c r="ALX45" s="1933"/>
      <c r="ALY45" s="886"/>
      <c r="ALZ45" s="887"/>
      <c r="AMA45" s="887"/>
      <c r="AMB45" s="888"/>
      <c r="AMD45" s="404"/>
      <c r="AME45" s="1933"/>
      <c r="AMF45" s="886"/>
      <c r="AMG45" s="713"/>
      <c r="AMH45" s="887"/>
      <c r="AMI45" s="888"/>
      <c r="AMK45" s="1933"/>
      <c r="AML45" s="1933"/>
      <c r="AMM45" s="886"/>
      <c r="AMN45" s="887"/>
      <c r="AMO45" s="887"/>
      <c r="AMP45" s="888"/>
      <c r="AMR45" s="1933"/>
      <c r="AMS45" s="1933"/>
      <c r="AMT45" s="886"/>
      <c r="AMU45" s="887"/>
      <c r="AMV45" s="887"/>
      <c r="AMW45" s="888"/>
      <c r="AMY45" s="404"/>
      <c r="AMZ45" s="1933"/>
      <c r="ANA45" s="886"/>
      <c r="ANB45" s="893"/>
      <c r="ANC45" s="887"/>
      <c r="AND45" s="888"/>
      <c r="ANF45" s="321"/>
      <c r="ANG45" s="1933"/>
      <c r="ANH45" s="886"/>
      <c r="ANI45" s="891"/>
      <c r="ANJ45" s="887"/>
      <c r="ANK45" s="888"/>
      <c r="ANM45" s="31"/>
      <c r="ANN45" s="1933"/>
      <c r="ANO45" s="76"/>
      <c r="ANP45" s="76"/>
      <c r="ANQ45" s="76"/>
      <c r="ANR45" s="131">
        <f t="shared" si="148"/>
        <v>0</v>
      </c>
      <c r="ANT45" s="1933"/>
      <c r="ANU45" s="1933"/>
      <c r="ANV45" s="886"/>
      <c r="ANW45" s="887"/>
      <c r="ANX45" s="887"/>
      <c r="ANY45" s="888"/>
      <c r="AOA45" s="1933"/>
      <c r="AOB45" s="1933"/>
      <c r="AOC45" s="886"/>
      <c r="AOD45" s="887"/>
      <c r="AOE45" s="887"/>
      <c r="AOF45" s="888"/>
      <c r="AOH45" s="321"/>
      <c r="AOI45" s="1933"/>
      <c r="AOJ45" s="886"/>
      <c r="AOK45" s="891"/>
      <c r="AOL45" s="887"/>
      <c r="AOM45" s="888"/>
      <c r="AOO45" s="1933"/>
      <c r="AOP45" s="1933"/>
      <c r="AOQ45" s="886"/>
      <c r="AOR45" s="887"/>
      <c r="AOS45" s="887"/>
      <c r="AOT45" s="888"/>
      <c r="AOV45" s="404"/>
      <c r="AOW45" s="1933"/>
      <c r="AOX45" s="886"/>
      <c r="AOY45" s="887"/>
      <c r="AOZ45" s="887"/>
      <c r="APA45" s="888"/>
      <c r="APC45" s="321"/>
      <c r="APD45" s="1933"/>
      <c r="APE45" s="886"/>
      <c r="APF45" s="887"/>
      <c r="APG45" s="887"/>
      <c r="APH45" s="888"/>
      <c r="APJ45" s="321"/>
      <c r="APK45" s="1933"/>
      <c r="APL45" s="886"/>
      <c r="APM45" s="887"/>
      <c r="APN45" s="887"/>
      <c r="APO45" s="888"/>
      <c r="APQ45" s="1933"/>
      <c r="APR45" s="1933"/>
      <c r="APS45" s="886"/>
      <c r="APT45" s="887"/>
      <c r="APU45" s="887"/>
      <c r="APV45" s="888"/>
      <c r="APX45" s="404"/>
      <c r="APY45" s="1933"/>
      <c r="APZ45" s="886"/>
      <c r="AQA45" s="891"/>
      <c r="AQB45" s="887"/>
      <c r="AQC45" s="888"/>
      <c r="AQE45" s="1933"/>
      <c r="AQF45" s="1933"/>
      <c r="AQG45" s="886"/>
      <c r="AQH45" s="887"/>
      <c r="AQI45" s="887"/>
      <c r="AQJ45" s="888"/>
      <c r="AQL45" s="1933"/>
      <c r="AQM45" s="1933"/>
      <c r="AQN45" s="886"/>
      <c r="AQO45" s="887"/>
      <c r="AQP45" s="887"/>
      <c r="AQQ45" s="888"/>
      <c r="AQS45" s="1933"/>
      <c r="AQT45" s="1933"/>
      <c r="AQU45" s="886"/>
      <c r="AQV45" s="887"/>
      <c r="AQW45" s="887"/>
      <c r="AQX45" s="888"/>
      <c r="AQZ45" s="321"/>
      <c r="ARA45" s="1933"/>
      <c r="ARB45" s="886"/>
      <c r="ARC45" s="394"/>
      <c r="ARD45" s="887"/>
      <c r="ARE45" s="888"/>
      <c r="ARG45" s="1933"/>
      <c r="ARH45" s="1933"/>
      <c r="ARI45" s="886"/>
      <c r="ARJ45" s="887"/>
      <c r="ARK45" s="887"/>
      <c r="ARL45" s="888"/>
      <c r="ARN45" s="404"/>
      <c r="ARO45" s="1933"/>
      <c r="ARP45" s="886"/>
      <c r="ARQ45" s="891"/>
      <c r="ARR45" s="887"/>
      <c r="ARS45" s="888"/>
      <c r="ARU45" s="404"/>
      <c r="ARV45" s="1933"/>
      <c r="ARW45" s="886"/>
      <c r="ARX45" s="893"/>
      <c r="ARY45" s="887"/>
      <c r="ARZ45" s="888"/>
      <c r="ASB45" s="404"/>
      <c r="ASC45" s="1933"/>
      <c r="ASD45" s="886"/>
      <c r="ASE45" s="887"/>
      <c r="ASF45" s="887"/>
      <c r="ASG45" s="888"/>
      <c r="ASI45" s="404"/>
      <c r="ASJ45" s="1933"/>
      <c r="ASK45" s="886"/>
      <c r="ASL45" s="887"/>
      <c r="ASM45" s="887"/>
      <c r="ASN45" s="888"/>
      <c r="ASP45" s="1933"/>
      <c r="ASQ45" s="1933"/>
      <c r="ASR45" s="886"/>
      <c r="ASS45" s="887"/>
      <c r="AST45" s="887"/>
      <c r="ASU45" s="888"/>
      <c r="ASW45" s="1933"/>
      <c r="ASX45" s="1933"/>
      <c r="ASY45" s="886"/>
      <c r="ASZ45" s="887"/>
      <c r="ATA45" s="887"/>
      <c r="ATB45" s="888"/>
      <c r="ATD45" s="1933"/>
      <c r="ATE45" s="1933"/>
      <c r="ATF45" s="886"/>
      <c r="ATG45" s="887"/>
      <c r="ATH45" s="887"/>
      <c r="ATI45" s="888"/>
      <c r="ATK45" s="1933"/>
      <c r="ATL45" s="1933"/>
      <c r="ATM45" s="886"/>
      <c r="ATN45" s="887"/>
      <c r="ATO45" s="887"/>
      <c r="ATP45" s="888"/>
      <c r="ATR45" s="1933"/>
      <c r="ATS45" s="1933"/>
      <c r="ATT45" s="886"/>
      <c r="ATU45" s="887"/>
      <c r="ATV45" s="887"/>
      <c r="ATW45" s="888"/>
      <c r="ATY45" s="1933"/>
      <c r="ATZ45" s="1933"/>
      <c r="AUA45" s="886"/>
      <c r="AUB45" s="887"/>
      <c r="AUC45" s="887"/>
      <c r="AUD45" s="888"/>
      <c r="AUF45" s="1933"/>
      <c r="AUG45" s="1332"/>
      <c r="AUI45" s="61"/>
      <c r="AUJ45" s="66"/>
      <c r="AUK45" s="78">
        <f t="shared" si="208"/>
        <v>0</v>
      </c>
      <c r="AUM45" s="1933"/>
      <c r="AUN45" s="1332"/>
      <c r="AUP45" s="61"/>
      <c r="AUQ45" s="66"/>
      <c r="AUR45" s="78">
        <f t="shared" si="169"/>
        <v>0</v>
      </c>
      <c r="AUU45" s="1933"/>
      <c r="AUV45" s="886"/>
      <c r="AUW45" s="887"/>
      <c r="AUX45" s="887"/>
      <c r="AUY45" s="888"/>
      <c r="AVB45" s="1933"/>
      <c r="AVC45" s="886"/>
      <c r="AVD45" s="887"/>
      <c r="AVE45" s="887"/>
      <c r="AVF45" s="888"/>
      <c r="AVH45" s="542"/>
      <c r="AVI45" s="1933"/>
      <c r="AVJ45" s="886"/>
      <c r="AVK45" s="887"/>
      <c r="AVL45" s="887"/>
      <c r="AVM45" s="888"/>
      <c r="AVO45" s="320"/>
      <c r="AVP45" s="1932"/>
      <c r="AVQ45" s="349"/>
      <c r="AVR45" s="49"/>
      <c r="AVS45" s="139"/>
      <c r="AVT45" s="131">
        <f t="shared" si="173"/>
        <v>0</v>
      </c>
      <c r="AVV45" s="404"/>
      <c r="AVW45" s="1933"/>
      <c r="AVX45" s="886"/>
      <c r="AVY45" s="887"/>
      <c r="AVZ45" s="887"/>
      <c r="AWA45" s="888"/>
      <c r="AWC45" s="1933"/>
      <c r="AWD45" s="1933"/>
      <c r="AWE45" s="886"/>
      <c r="AWF45" s="887"/>
      <c r="AWG45" s="887"/>
      <c r="AWH45" s="888"/>
      <c r="AWJ45" s="1933"/>
      <c r="AWK45" s="1933"/>
      <c r="AWL45" s="886"/>
      <c r="AWM45" s="887"/>
      <c r="AWN45" s="887"/>
      <c r="AWO45" s="888"/>
      <c r="AWQ45" s="320"/>
      <c r="AWR45" s="1931"/>
      <c r="AWS45" s="903"/>
      <c r="AWT45" s="461"/>
      <c r="AWU45" s="461"/>
      <c r="AWV45" s="939"/>
      <c r="AWW45" s="243"/>
      <c r="AWX45" s="424"/>
      <c r="AWY45" s="1933"/>
      <c r="AWZ45" s="886"/>
      <c r="AXA45" s="887"/>
      <c r="AXB45" s="887"/>
      <c r="AXC45" s="888"/>
      <c r="AXE45" s="1933"/>
      <c r="AXF45" s="1933"/>
      <c r="AXG45" s="886"/>
      <c r="AXH45" s="887"/>
      <c r="AXI45" s="887"/>
      <c r="AXJ45" s="888"/>
      <c r="AXL45" s="1933"/>
      <c r="AXM45" s="1933"/>
      <c r="AXN45" s="886"/>
      <c r="AXO45" s="887"/>
      <c r="AXP45" s="887"/>
      <c r="AXQ45" s="888"/>
      <c r="AXS45" s="1933"/>
      <c r="AXT45" s="1933"/>
      <c r="AXU45" s="886"/>
      <c r="AXV45" s="887"/>
      <c r="AXW45" s="887"/>
      <c r="AXX45" s="888"/>
      <c r="AXZ45" s="1933"/>
      <c r="AYA45" s="1933"/>
      <c r="AYB45" s="886"/>
      <c r="AYC45" s="887"/>
      <c r="AYD45" s="887"/>
      <c r="AYE45" s="888"/>
      <c r="AYG45" s="404"/>
      <c r="AYH45" s="1933"/>
      <c r="AYI45" s="886"/>
      <c r="AYJ45" s="887"/>
      <c r="AYK45" s="887"/>
      <c r="AYL45" s="888"/>
      <c r="AYN45" s="404"/>
      <c r="AYO45" s="1933"/>
      <c r="AYP45" s="886"/>
      <c r="AYQ45" s="887"/>
      <c r="AYR45" s="887"/>
      <c r="AYS45" s="888"/>
      <c r="AYU45" s="404"/>
      <c r="AYV45" s="1933"/>
      <c r="AYW45" s="886"/>
      <c r="AYX45" s="891"/>
      <c r="AYY45" s="887"/>
      <c r="AYZ45" s="888"/>
      <c r="AZB45" s="1933"/>
      <c r="AZC45" s="1933"/>
      <c r="AZD45" s="886"/>
      <c r="AZE45" s="887"/>
      <c r="AZF45" s="887"/>
      <c r="AZG45" s="888"/>
      <c r="AZI45" s="404"/>
      <c r="AZJ45" s="1933"/>
      <c r="AZK45" s="886"/>
      <c r="AZL45" s="891"/>
      <c r="AZM45" s="887"/>
      <c r="AZN45" s="888"/>
      <c r="AZP45" s="424"/>
      <c r="AZQ45" s="1931"/>
      <c r="AZR45" s="903"/>
      <c r="AZS45" s="1449"/>
      <c r="AZT45" s="461"/>
      <c r="AZU45" s="939"/>
      <c r="AZV45" s="243"/>
      <c r="AZW45" s="1933"/>
      <c r="AZX45" s="1933"/>
      <c r="AZY45" s="886"/>
      <c r="AZZ45" s="887"/>
      <c r="BAA45" s="887"/>
      <c r="BAB45" s="888"/>
      <c r="BAD45" s="1933"/>
      <c r="BAE45" s="1933"/>
      <c r="BAF45" s="886"/>
      <c r="BAG45" s="887"/>
      <c r="BAH45" s="887"/>
      <c r="BAI45" s="888"/>
      <c r="BAK45" s="1933"/>
      <c r="BAL45" s="1933"/>
      <c r="BAM45" s="886"/>
      <c r="BAN45" s="887"/>
      <c r="BAO45" s="887"/>
      <c r="BAP45" s="888"/>
      <c r="BAR45" s="1933"/>
      <c r="BAS45" s="1933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3"/>
      <c r="C46" s="1895">
        <v>100000</v>
      </c>
      <c r="D46" s="76"/>
      <c r="E46" s="76"/>
      <c r="F46" s="131">
        <f>F45+C46-E46</f>
        <v>3800100</v>
      </c>
      <c r="H46" s="1933"/>
      <c r="I46" s="1933"/>
      <c r="J46" s="699"/>
      <c r="K46" s="76"/>
      <c r="L46" s="76"/>
      <c r="M46" s="131">
        <f>M45+J46-L46</f>
        <v>20000</v>
      </c>
      <c r="O46" s="542"/>
      <c r="Q46" s="773"/>
      <c r="R46" s="542">
        <v>42058</v>
      </c>
      <c r="S46" s="1979">
        <v>1000</v>
      </c>
      <c r="T46" s="78">
        <f t="shared" si="189"/>
        <v>1000</v>
      </c>
      <c r="V46" s="790"/>
      <c r="AJ46" s="542"/>
      <c r="BL46" s="1933"/>
      <c r="BM46" s="1933"/>
      <c r="BS46" s="1933"/>
      <c r="BT46" s="1933"/>
      <c r="BZ46" s="1933"/>
      <c r="CA46" s="1933"/>
      <c r="CB46" s="1933"/>
      <c r="CH46" s="424"/>
      <c r="CI46" s="1325"/>
      <c r="CJ46" s="799"/>
      <c r="CK46" s="525"/>
      <c r="CL46" s="389"/>
      <c r="CM46" s="131">
        <f t="shared" si="19"/>
        <v>462233</v>
      </c>
      <c r="CO46" s="49"/>
      <c r="CP46" s="1931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3"/>
      <c r="FI46" s="1933"/>
      <c r="FO46" s="1933"/>
      <c r="FP46" s="1933"/>
      <c r="FV46" s="542"/>
      <c r="GA46" s="78">
        <f t="shared" si="31"/>
        <v>359057.5</v>
      </c>
      <c r="GC46" s="321"/>
      <c r="GD46" s="1933"/>
      <c r="GJ46" s="1933"/>
      <c r="GK46" s="1933"/>
      <c r="GQ46" s="1933"/>
      <c r="GR46" s="1933"/>
      <c r="GX46" s="1933"/>
      <c r="GY46" s="1933"/>
      <c r="HE46" s="1933"/>
      <c r="HF46" s="1933"/>
      <c r="HL46" s="1933"/>
      <c r="HM46" s="1933"/>
      <c r="HS46" s="1933"/>
      <c r="HT46" s="1933"/>
      <c r="HZ46" s="404"/>
      <c r="IA46" s="1933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3"/>
      <c r="KY46" s="1933"/>
      <c r="KZ46" s="1933"/>
      <c r="LF46" s="1933"/>
      <c r="LG46" s="1933"/>
      <c r="LM46" s="542"/>
      <c r="LT46" s="404"/>
      <c r="LU46" s="1933"/>
      <c r="MA46" s="404"/>
      <c r="MB46" s="1933"/>
      <c r="MH46" s="542"/>
      <c r="NQ46" s="542"/>
      <c r="NT46" s="542"/>
      <c r="QI46" s="542"/>
      <c r="QP46" s="321"/>
      <c r="QQ46" s="1933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3"/>
      <c r="TI46" s="1933"/>
      <c r="TO46" s="1933"/>
      <c r="TP46" s="1933"/>
      <c r="TV46" s="404"/>
      <c r="TW46" s="1933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3"/>
      <c r="ABR46" s="1933"/>
      <c r="ACE46" s="790"/>
      <c r="ACH46" s="542"/>
      <c r="ACL46" s="790"/>
      <c r="ACO46" s="790"/>
      <c r="ACZ46" s="542"/>
      <c r="ADC46" s="542"/>
      <c r="ADG46" s="542"/>
      <c r="ADJ46" s="790"/>
      <c r="ADN46" s="1933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3"/>
      <c r="AIQ46" s="542"/>
      <c r="AJE46" s="49"/>
      <c r="AJF46" s="1931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3"/>
      <c r="AMS46" s="1933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3"/>
      <c r="AQA46" s="542"/>
      <c r="AQE46" s="1933"/>
      <c r="AQL46" s="1933"/>
      <c r="AQS46" s="1933"/>
      <c r="AQZ46" s="321"/>
      <c r="ARC46" s="321"/>
      <c r="ARG46" s="1933"/>
      <c r="ARN46" s="404"/>
      <c r="ARQ46" s="542"/>
      <c r="ARU46" s="404"/>
      <c r="ARX46" s="790"/>
      <c r="ASB46" s="404"/>
      <c r="ASI46" s="542"/>
      <c r="AUF46" s="31"/>
      <c r="AUG46" s="1332"/>
      <c r="AUH46" s="76"/>
      <c r="AUI46" s="61"/>
      <c r="AUJ46" s="67"/>
      <c r="AUK46" s="78">
        <f t="shared" si="208"/>
        <v>0</v>
      </c>
      <c r="AUM46" s="31"/>
      <c r="AUN46" s="1332"/>
      <c r="AUO46" s="76"/>
      <c r="AUP46" s="61"/>
      <c r="AUQ46" s="67"/>
      <c r="AUR46" s="78">
        <f t="shared" si="169"/>
        <v>0</v>
      </c>
      <c r="AUU46" s="1933"/>
      <c r="AVB46" s="1933"/>
      <c r="AVH46" s="542"/>
      <c r="AVI46" s="1933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3"/>
      <c r="C47" s="1895">
        <v>130000</v>
      </c>
      <c r="F47" s="131">
        <f>F46+C47-E47</f>
        <v>3930100</v>
      </c>
      <c r="H47" s="1933"/>
      <c r="I47" s="1933"/>
      <c r="J47" s="699"/>
      <c r="M47" s="131">
        <f>M46+J47-L47</f>
        <v>20000</v>
      </c>
      <c r="O47" s="542"/>
      <c r="Q47" s="773"/>
      <c r="R47" s="542">
        <v>42065</v>
      </c>
      <c r="S47" s="1979">
        <v>1000</v>
      </c>
      <c r="T47" s="78">
        <f t="shared" si="189"/>
        <v>0</v>
      </c>
      <c r="V47" s="790"/>
      <c r="AJ47" s="542"/>
      <c r="CH47" s="424"/>
      <c r="CI47" s="1325"/>
      <c r="CJ47" s="799"/>
      <c r="CK47" s="525"/>
      <c r="CL47" s="389"/>
      <c r="CM47" s="131">
        <f t="shared" si="19"/>
        <v>462233</v>
      </c>
      <c r="CO47" s="49"/>
      <c r="CP47" s="1931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4"/>
      <c r="KF47" s="693"/>
      <c r="KG47" s="49"/>
      <c r="KH47" s="389"/>
      <c r="KI47" s="131">
        <f t="shared" si="211"/>
        <v>0</v>
      </c>
      <c r="KJ47" s="243"/>
      <c r="KK47" s="49"/>
      <c r="KL47" s="1374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31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3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31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3"/>
      <c r="AQL47" s="1933"/>
      <c r="AQZ47" s="321"/>
      <c r="ARC47" s="321"/>
      <c r="ARG47" s="1933"/>
      <c r="ARN47" s="542"/>
      <c r="ARQ47" s="542"/>
      <c r="ARU47" s="542"/>
      <c r="ARX47" s="790"/>
      <c r="ASB47" s="542"/>
      <c r="ASI47" s="542"/>
      <c r="AUF47" s="1933"/>
      <c r="AUG47" s="1933"/>
      <c r="AUK47" s="78">
        <f t="shared" si="208"/>
        <v>0</v>
      </c>
      <c r="AUM47" s="1933"/>
      <c r="AUN47" s="1933"/>
      <c r="AUR47" s="78">
        <f t="shared" si="169"/>
        <v>0</v>
      </c>
      <c r="AVH47" s="542"/>
      <c r="AVO47" s="321"/>
      <c r="AVP47" s="1934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3"/>
      <c r="C48" s="1895">
        <v>100000</v>
      </c>
      <c r="D48" s="773"/>
      <c r="F48" s="131">
        <f t="shared" ref="F48:F111" si="213">F47+C48-E48</f>
        <v>4030100</v>
      </c>
      <c r="H48" s="1933"/>
      <c r="I48" s="1933"/>
      <c r="K48" s="773"/>
      <c r="O48" s="891"/>
      <c r="P48" s="922"/>
      <c r="Q48" s="887"/>
      <c r="R48" s="891"/>
      <c r="S48" s="1981"/>
      <c r="T48" s="888">
        <f t="shared" si="189"/>
        <v>0</v>
      </c>
      <c r="V48" s="790"/>
      <c r="AJ48" s="542"/>
      <c r="CH48" s="424"/>
      <c r="CI48" s="1931"/>
      <c r="CJ48" s="799"/>
      <c r="CK48" s="399"/>
      <c r="CL48" s="389"/>
      <c r="CM48" s="131">
        <f t="shared" si="19"/>
        <v>462233</v>
      </c>
      <c r="CO48" s="49"/>
      <c r="CP48" s="1931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4"/>
      <c r="KF48" s="693"/>
      <c r="KG48" s="49"/>
      <c r="KH48" s="389"/>
      <c r="KI48" s="131">
        <f t="shared" si="211"/>
        <v>0</v>
      </c>
      <c r="KJ48" s="243"/>
      <c r="KK48" s="49"/>
      <c r="KL48" s="1374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3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3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31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3"/>
      <c r="AQL48" s="1933"/>
      <c r="AQZ48" s="321"/>
      <c r="ARC48" s="321"/>
      <c r="ARN48" s="542"/>
      <c r="ARQ48" s="542"/>
      <c r="ARU48" s="542"/>
      <c r="ARX48" s="790"/>
      <c r="ASB48" s="542"/>
      <c r="ASI48" s="542"/>
      <c r="AUF48" s="1933"/>
      <c r="AUG48" s="1933"/>
      <c r="AUK48" s="78">
        <f t="shared" si="208"/>
        <v>0</v>
      </c>
      <c r="AUM48" s="1933"/>
      <c r="AUN48" s="1933"/>
      <c r="AUR48" s="78">
        <f t="shared" si="169"/>
        <v>0</v>
      </c>
      <c r="AVH48" s="542"/>
      <c r="AVO48" s="321"/>
      <c r="AVP48" s="1932"/>
      <c r="AVQ48" s="349"/>
      <c r="AVR48" s="1933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3"/>
      <c r="C49" s="1895">
        <v>100000</v>
      </c>
      <c r="D49" s="773"/>
      <c r="F49" s="131">
        <f t="shared" si="213"/>
        <v>4130100</v>
      </c>
      <c r="H49" s="1933"/>
      <c r="I49" s="1933"/>
      <c r="K49" s="773"/>
      <c r="O49" s="542"/>
      <c r="Q49" s="773"/>
      <c r="R49" s="542"/>
      <c r="V49" s="790"/>
      <c r="AJ49" s="542"/>
      <c r="CH49" s="424"/>
      <c r="CI49" s="1931"/>
      <c r="CJ49" s="799"/>
      <c r="CK49" s="378"/>
      <c r="CL49" s="389"/>
      <c r="CM49" s="131">
        <f t="shared" si="19"/>
        <v>462233</v>
      </c>
      <c r="CO49" s="31"/>
      <c r="CP49" s="1931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4"/>
      <c r="KF49" s="693"/>
      <c r="KG49" s="49"/>
      <c r="KH49" s="389"/>
      <c r="KI49" s="131">
        <f t="shared" si="211"/>
        <v>0</v>
      </c>
      <c r="KJ49" s="243"/>
      <c r="KK49" s="49"/>
      <c r="KL49" s="1374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31"/>
      <c r="QR49" s="389"/>
      <c r="QS49" s="320">
        <v>41247</v>
      </c>
      <c r="QT49" s="139">
        <v>100</v>
      </c>
      <c r="QU49" s="131">
        <f t="shared" si="68"/>
        <v>25183.5</v>
      </c>
      <c r="RD49" s="1931"/>
      <c r="RE49" s="1931"/>
      <c r="RF49" s="260"/>
      <c r="RG49" s="49"/>
      <c r="RH49" s="139"/>
      <c r="RI49" s="78">
        <f t="shared" si="70"/>
        <v>0</v>
      </c>
      <c r="RK49" s="1931"/>
      <c r="RL49" s="1931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3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31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3"/>
      <c r="AQL49" s="1933"/>
      <c r="AQZ49" s="321"/>
      <c r="ARC49" s="321"/>
      <c r="ARN49" s="542"/>
      <c r="ARQ49" s="542"/>
      <c r="ARU49" s="542"/>
      <c r="ARX49" s="790"/>
      <c r="ASB49" s="542"/>
      <c r="ASI49" s="542"/>
      <c r="AUF49" s="1933"/>
      <c r="AUG49" s="1933"/>
      <c r="AUK49" s="78">
        <f t="shared" si="208"/>
        <v>0</v>
      </c>
      <c r="AUM49" s="1933"/>
      <c r="AUN49" s="1933"/>
      <c r="AUR49" s="78">
        <f t="shared" si="169"/>
        <v>0</v>
      </c>
      <c r="AVH49" s="542"/>
      <c r="AVO49" s="321"/>
      <c r="AVP49" s="1932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3"/>
      <c r="C50" s="1895">
        <v>30000</v>
      </c>
      <c r="D50" s="773"/>
      <c r="F50" s="131">
        <f t="shared" si="213"/>
        <v>4160100</v>
      </c>
      <c r="H50" s="1933"/>
      <c r="I50" s="1933"/>
      <c r="K50" s="773"/>
      <c r="O50" s="542"/>
      <c r="Q50" s="773"/>
      <c r="R50" s="542"/>
      <c r="V50" s="790"/>
      <c r="AJ50" s="542"/>
      <c r="CH50" s="424"/>
      <c r="CI50" s="1931"/>
      <c r="CJ50" s="799"/>
      <c r="CK50" s="399"/>
      <c r="CL50" s="389"/>
      <c r="CM50" s="131">
        <f t="shared" si="19"/>
        <v>462233</v>
      </c>
      <c r="CO50" s="31"/>
      <c r="CP50" s="1933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4"/>
      <c r="KF50" s="693"/>
      <c r="KG50" s="49"/>
      <c r="KH50" s="389"/>
      <c r="KI50" s="131">
        <f t="shared" si="211"/>
        <v>0</v>
      </c>
      <c r="KJ50" s="243"/>
      <c r="KK50" s="49"/>
      <c r="KL50" s="1374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31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3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31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3"/>
      <c r="AQL50" s="1933"/>
      <c r="AQZ50" s="790"/>
      <c r="ARC50" s="321"/>
      <c r="ARN50" s="542"/>
      <c r="ARQ50" s="542"/>
      <c r="ARU50" s="542"/>
      <c r="ARX50" s="790"/>
      <c r="ASB50" s="542"/>
      <c r="ASI50" s="542"/>
      <c r="AUF50" s="1933"/>
      <c r="AUG50" s="1933"/>
      <c r="AUK50" s="78">
        <f t="shared" si="208"/>
        <v>0</v>
      </c>
      <c r="AUM50" s="1933"/>
      <c r="AUN50" s="1933"/>
      <c r="AUR50" s="78">
        <f t="shared" si="169"/>
        <v>0</v>
      </c>
      <c r="AVH50" s="542"/>
      <c r="AVO50" s="321"/>
      <c r="AVP50" s="1932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3"/>
      <c r="C51" s="1895">
        <v>40000</v>
      </c>
      <c r="F51" s="131">
        <f t="shared" si="213"/>
        <v>4200100</v>
      </c>
      <c r="H51" s="1933"/>
      <c r="I51" s="1933"/>
      <c r="O51" s="542"/>
      <c r="Q51" s="773"/>
      <c r="R51" s="542"/>
      <c r="V51" s="790"/>
      <c r="AJ51" s="542"/>
      <c r="CH51" s="424"/>
      <c r="CI51" s="1931"/>
      <c r="CJ51" s="799"/>
      <c r="CK51" s="303"/>
      <c r="CL51" s="389"/>
      <c r="CM51" s="131">
        <f t="shared" si="19"/>
        <v>462233</v>
      </c>
      <c r="CO51" s="31"/>
      <c r="CP51" s="1933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4"/>
      <c r="KF51" s="693"/>
      <c r="KG51" s="303"/>
      <c r="KH51" s="389"/>
      <c r="KI51" s="131">
        <f t="shared" si="211"/>
        <v>0</v>
      </c>
      <c r="KJ51" s="243"/>
      <c r="KK51" s="49"/>
      <c r="KL51" s="1374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31"/>
      <c r="QR51" s="389"/>
      <c r="QS51" s="320">
        <v>41253</v>
      </c>
      <c r="QT51" s="139">
        <v>100</v>
      </c>
      <c r="QU51" s="131">
        <f t="shared" si="68"/>
        <v>24983.5</v>
      </c>
      <c r="RD51" s="1931"/>
      <c r="RE51" s="1931"/>
      <c r="RF51" s="260"/>
      <c r="RG51" s="49"/>
      <c r="RH51" s="139"/>
      <c r="RI51" s="78">
        <f t="shared" si="70"/>
        <v>0</v>
      </c>
      <c r="RK51" s="1931"/>
      <c r="RL51" s="1931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3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31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3"/>
      <c r="AQL51" s="1933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4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3"/>
      <c r="C52" s="1895">
        <v>195000</v>
      </c>
      <c r="F52" s="131">
        <f t="shared" si="213"/>
        <v>4395100</v>
      </c>
      <c r="H52" s="1933"/>
      <c r="I52" s="1933"/>
      <c r="O52" s="542"/>
      <c r="Q52" s="773"/>
      <c r="R52" s="542"/>
      <c r="V52" s="790"/>
      <c r="AJ52" s="542"/>
      <c r="CH52" s="424"/>
      <c r="CI52" s="1931"/>
      <c r="CJ52" s="799"/>
      <c r="CK52" s="399"/>
      <c r="CL52" s="389"/>
      <c r="CM52" s="131">
        <f t="shared" si="19"/>
        <v>462233</v>
      </c>
      <c r="CO52" s="31"/>
      <c r="CP52" s="1933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299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31"/>
      <c r="QQ52" s="1931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3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31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3"/>
      <c r="AQL52" s="1933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3"/>
      <c r="C53" s="1895">
        <v>20000</v>
      </c>
      <c r="F53" s="131">
        <f t="shared" si="213"/>
        <v>4415100</v>
      </c>
      <c r="H53" s="1933"/>
      <c r="I53" s="1933"/>
      <c r="O53" s="542"/>
      <c r="Q53" s="773"/>
      <c r="R53" s="542"/>
      <c r="V53" s="790"/>
      <c r="AJ53" s="542"/>
      <c r="CH53" s="424"/>
      <c r="CI53" s="1325"/>
      <c r="CJ53" s="799"/>
      <c r="CK53" s="378"/>
      <c r="CL53" s="349"/>
      <c r="CM53" s="131">
        <f t="shared" si="19"/>
        <v>462233</v>
      </c>
      <c r="CO53" s="31"/>
      <c r="CP53" s="1933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299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3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31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3"/>
      <c r="AQL53" s="1933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6" t="s">
        <v>2248</v>
      </c>
      <c r="C54" s="1895">
        <v>60000</v>
      </c>
      <c r="F54" s="131">
        <f t="shared" si="213"/>
        <v>4475100</v>
      </c>
      <c r="H54" s="1933"/>
      <c r="I54" s="1933"/>
      <c r="O54" s="542"/>
      <c r="Q54" s="773"/>
      <c r="R54" s="542"/>
      <c r="V54" s="790"/>
      <c r="AJ54" s="542"/>
      <c r="CH54" s="424"/>
      <c r="CI54" s="1325"/>
      <c r="CJ54" s="349"/>
      <c r="CK54" s="378"/>
      <c r="CL54" s="389"/>
      <c r="CM54" s="131">
        <f t="shared" si="19"/>
        <v>462233</v>
      </c>
      <c r="CO54" s="31"/>
      <c r="CP54" s="1933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31"/>
      <c r="QQ54" s="1931"/>
      <c r="QR54" s="260"/>
      <c r="QS54" s="320">
        <v>41260</v>
      </c>
      <c r="QT54" s="139">
        <v>100</v>
      </c>
      <c r="QU54" s="131">
        <f t="shared" si="68"/>
        <v>24733.5</v>
      </c>
      <c r="RD54" s="1931"/>
      <c r="RE54" s="1931"/>
      <c r="RF54" s="260"/>
      <c r="RG54" s="49"/>
      <c r="RH54" s="139"/>
      <c r="RI54" s="78">
        <f t="shared" si="70"/>
        <v>0</v>
      </c>
      <c r="RK54" s="1931"/>
      <c r="RL54" s="1931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3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07"/>
      <c r="AIL54" s="2307"/>
      <c r="AIM54" s="2307"/>
      <c r="AIQ54" s="542"/>
      <c r="AJE54" s="49"/>
      <c r="AJF54" s="1931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3"/>
      <c r="AQL54" s="1933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3"/>
      <c r="C55" s="1895">
        <v>20000</v>
      </c>
      <c r="D55" s="2282"/>
      <c r="E55" s="2283"/>
      <c r="F55" s="131">
        <f t="shared" si="213"/>
        <v>4495100</v>
      </c>
      <c r="H55" s="1933"/>
      <c r="I55" s="1933"/>
      <c r="K55" s="2205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1162898.5</v>
      </c>
      <c r="L55" s="2297"/>
      <c r="O55" s="542"/>
      <c r="Q55" s="773"/>
      <c r="R55" s="542"/>
      <c r="V55" s="790"/>
      <c r="AJ55" s="542"/>
      <c r="CH55" s="424"/>
      <c r="CI55" s="1931"/>
      <c r="CJ55" s="104"/>
      <c r="CK55" s="399"/>
      <c r="CL55" s="389"/>
      <c r="CM55" s="131">
        <f t="shared" si="19"/>
        <v>462233</v>
      </c>
      <c r="CO55" s="31"/>
      <c r="CP55" s="1933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3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31"/>
      <c r="QQ55" s="1931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3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31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3"/>
      <c r="AQL55" s="1933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3"/>
      <c r="C56" s="1895">
        <v>20000</v>
      </c>
      <c r="D56" s="115" t="s">
        <v>61</v>
      </c>
      <c r="F56" s="131">
        <f t="shared" si="213"/>
        <v>4515100</v>
      </c>
      <c r="H56" s="1933"/>
      <c r="I56" s="1933"/>
      <c r="K56" s="115" t="s">
        <v>61</v>
      </c>
      <c r="O56" s="542"/>
      <c r="Q56" s="773"/>
      <c r="R56" s="542"/>
      <c r="V56" s="790"/>
      <c r="AJ56" s="542"/>
      <c r="CH56" s="424"/>
      <c r="CI56" s="1931"/>
      <c r="CJ56" s="104"/>
      <c r="CK56" s="399"/>
      <c r="CL56" s="389"/>
      <c r="CM56" s="131">
        <f t="shared" si="19"/>
        <v>462233</v>
      </c>
      <c r="CO56" s="31"/>
      <c r="CP56" s="1933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3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3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31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3"/>
      <c r="AQL56" s="1933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3"/>
      <c r="C57" s="1895">
        <v>20000</v>
      </c>
      <c r="F57" s="131">
        <f t="shared" si="213"/>
        <v>4535100</v>
      </c>
      <c r="H57" s="1933"/>
      <c r="I57" s="1933"/>
      <c r="O57" s="542"/>
      <c r="Q57" s="773"/>
      <c r="R57" s="542"/>
      <c r="V57" s="790"/>
      <c r="AJ57" s="542"/>
      <c r="CH57" s="424"/>
      <c r="CI57" s="1931"/>
      <c r="CJ57" s="104"/>
      <c r="CK57" s="378"/>
      <c r="CL57" s="389"/>
      <c r="CM57" s="131">
        <f t="shared" si="19"/>
        <v>462233</v>
      </c>
      <c r="CO57" s="31"/>
      <c r="CP57" s="1933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31"/>
      <c r="QQ57" s="1931"/>
      <c r="QR57" s="260"/>
      <c r="QS57" s="320">
        <v>41281</v>
      </c>
      <c r="QT57" s="260">
        <v>439</v>
      </c>
      <c r="QU57" s="131">
        <f t="shared" si="68"/>
        <v>23994.5</v>
      </c>
      <c r="RD57" s="1931"/>
      <c r="RE57" s="1931"/>
      <c r="RF57" s="260"/>
      <c r="RG57" s="49"/>
      <c r="RH57" s="260"/>
      <c r="RI57" s="78">
        <f t="shared" si="70"/>
        <v>0</v>
      </c>
      <c r="RK57" s="1931"/>
      <c r="RL57" s="1931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3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31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3"/>
      <c r="AQL57" s="1933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3"/>
      <c r="C58" s="1895">
        <v>20000</v>
      </c>
      <c r="F58" s="131">
        <f t="shared" si="213"/>
        <v>4555100</v>
      </c>
      <c r="H58" s="1933"/>
      <c r="I58" s="1933"/>
      <c r="O58" s="542"/>
      <c r="Q58" s="773"/>
      <c r="R58" s="542"/>
      <c r="V58" s="790"/>
      <c r="AJ58" s="542"/>
      <c r="CH58" s="424"/>
      <c r="CI58" s="1931"/>
      <c r="CJ58" s="104"/>
      <c r="CK58" s="399"/>
      <c r="CL58" s="389"/>
      <c r="CM58" s="131">
        <f t="shared" si="19"/>
        <v>462233</v>
      </c>
      <c r="CO58" s="31"/>
      <c r="CP58" s="1933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31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3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31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3"/>
      <c r="AQL58" s="1933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3" t="s">
        <v>883</v>
      </c>
      <c r="C59" s="1895">
        <v>200000</v>
      </c>
      <c r="F59" s="131">
        <f t="shared" si="213"/>
        <v>4755100</v>
      </c>
      <c r="H59" s="1933"/>
      <c r="I59" s="1933"/>
      <c r="O59" s="542"/>
      <c r="Q59" s="773"/>
      <c r="R59" s="542"/>
      <c r="V59" s="790"/>
      <c r="AJ59" s="542"/>
      <c r="CH59" s="424"/>
      <c r="CI59" s="1931"/>
      <c r="CJ59" s="104"/>
      <c r="CK59" s="378"/>
      <c r="CL59" s="389"/>
      <c r="CM59" s="131">
        <f t="shared" si="19"/>
        <v>462233</v>
      </c>
      <c r="CO59" s="31"/>
      <c r="CP59" s="1933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31"/>
      <c r="QQ59" s="243"/>
      <c r="QR59" s="260"/>
      <c r="QS59" s="320"/>
      <c r="QT59" s="260"/>
      <c r="QU59" s="131">
        <f t="shared" si="68"/>
        <v>23994.5</v>
      </c>
      <c r="RD59" s="1931"/>
      <c r="RE59" s="1931"/>
      <c r="RF59" s="260"/>
      <c r="RG59" s="49"/>
      <c r="RH59" s="260"/>
      <c r="RI59" s="78">
        <f t="shared" si="70"/>
        <v>0</v>
      </c>
      <c r="RK59" s="1931"/>
      <c r="RL59" s="1931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3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3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3"/>
      <c r="AQL59" s="1933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3"/>
      <c r="C60" s="1895">
        <v>20000</v>
      </c>
      <c r="F60" s="131">
        <f t="shared" si="213"/>
        <v>4775100</v>
      </c>
      <c r="H60" s="1933"/>
      <c r="I60" s="1933"/>
      <c r="O60" s="542"/>
      <c r="Q60" s="773"/>
      <c r="R60" s="542"/>
      <c r="V60" s="790"/>
      <c r="AJ60" s="542"/>
      <c r="CH60" s="404"/>
      <c r="CI60" s="1933"/>
      <c r="CJ60" s="22"/>
      <c r="CK60" s="377"/>
      <c r="CL60" s="699"/>
      <c r="CM60" s="131">
        <f t="shared" si="19"/>
        <v>462233</v>
      </c>
      <c r="CO60" s="31"/>
      <c r="CP60" s="1933"/>
      <c r="CQ60" s="139"/>
      <c r="CR60" s="377"/>
      <c r="CS60" s="773"/>
      <c r="CT60" s="131">
        <f t="shared" si="20"/>
        <v>0</v>
      </c>
      <c r="CV60" s="321"/>
      <c r="CW60" s="1332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3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3"/>
      <c r="AQL60" s="1933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3"/>
      <c r="C61" s="1895">
        <v>20000</v>
      </c>
      <c r="F61" s="131">
        <f t="shared" si="213"/>
        <v>4795100</v>
      </c>
      <c r="H61" s="1933"/>
      <c r="I61" s="1933"/>
      <c r="O61" s="542"/>
      <c r="Q61" s="773"/>
      <c r="R61" s="542"/>
      <c r="V61" s="790"/>
      <c r="AJ61" s="542"/>
      <c r="CH61" s="404"/>
      <c r="CI61" s="1933"/>
      <c r="CJ61" s="22"/>
      <c r="CK61" s="377"/>
      <c r="CL61" s="699"/>
      <c r="CM61" s="131">
        <f t="shared" si="19"/>
        <v>462233</v>
      </c>
      <c r="CO61" s="31"/>
      <c r="CP61" s="1933"/>
      <c r="CQ61" s="139"/>
      <c r="CR61" s="377"/>
      <c r="CS61" s="773"/>
      <c r="CT61" s="131">
        <f t="shared" si="20"/>
        <v>0</v>
      </c>
      <c r="CV61" s="321"/>
      <c r="CW61" s="1332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31"/>
      <c r="QQ61" s="243"/>
      <c r="QR61" s="260"/>
      <c r="QS61" s="320"/>
      <c r="QT61" s="260"/>
      <c r="QU61" s="131">
        <f t="shared" si="68"/>
        <v>23994.5</v>
      </c>
      <c r="RD61" s="1931"/>
      <c r="RE61" s="1931"/>
      <c r="RF61" s="260"/>
      <c r="RG61" s="49"/>
      <c r="RH61" s="260"/>
      <c r="RI61" s="78">
        <f t="shared" si="70"/>
        <v>0</v>
      </c>
      <c r="RK61" s="1931"/>
      <c r="RL61" s="1931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3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3"/>
      <c r="AQL61" s="1933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3"/>
      <c r="C62" s="1895">
        <v>20000</v>
      </c>
      <c r="D62" s="32" t="s">
        <v>61</v>
      </c>
      <c r="F62" s="131">
        <f t="shared" si="213"/>
        <v>4815100</v>
      </c>
      <c r="H62" s="1933"/>
      <c r="I62" s="1933"/>
      <c r="K62" s="32" t="s">
        <v>61</v>
      </c>
      <c r="O62" s="542"/>
      <c r="Q62" s="773"/>
      <c r="R62" s="542"/>
      <c r="V62" s="790"/>
      <c r="AJ62" s="542"/>
      <c r="CH62" s="404"/>
      <c r="CI62" s="1933"/>
      <c r="CJ62" s="22"/>
      <c r="CK62" s="377"/>
      <c r="CL62" s="699"/>
      <c r="CM62" s="131">
        <f t="shared" si="19"/>
        <v>462233</v>
      </c>
      <c r="CO62" s="31"/>
      <c r="CP62" s="1933"/>
      <c r="CQ62" s="139"/>
      <c r="CR62" s="377"/>
      <c r="CS62" s="773"/>
      <c r="CT62" s="131">
        <f t="shared" si="20"/>
        <v>0</v>
      </c>
      <c r="CV62" s="321"/>
      <c r="CW62" s="1332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5"/>
      <c r="QR62" s="139"/>
      <c r="QS62" s="320"/>
      <c r="QT62" s="260"/>
      <c r="QU62" s="131">
        <f t="shared" si="68"/>
        <v>23994.5</v>
      </c>
      <c r="RD62" s="1931"/>
      <c r="RE62" s="1931"/>
      <c r="RF62" s="260"/>
      <c r="RG62" s="49"/>
      <c r="RH62" s="260"/>
      <c r="RI62" s="78">
        <f t="shared" si="70"/>
        <v>0</v>
      </c>
      <c r="RK62" s="1931"/>
      <c r="RL62" s="1931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3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3"/>
      <c r="AQL62" s="1933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3"/>
      <c r="C63" s="1895">
        <v>20000</v>
      </c>
      <c r="F63" s="131">
        <f t="shared" si="213"/>
        <v>4835100</v>
      </c>
      <c r="H63" s="1933"/>
      <c r="I63" s="1933"/>
      <c r="O63" s="542"/>
      <c r="Q63" s="773"/>
      <c r="R63" s="542"/>
      <c r="V63" s="790"/>
      <c r="AJ63" s="542"/>
      <c r="CH63" s="404"/>
      <c r="CI63" s="1933"/>
      <c r="CJ63" s="22"/>
      <c r="CK63" s="377"/>
      <c r="CL63" s="699"/>
      <c r="CM63" s="131">
        <f t="shared" si="19"/>
        <v>462233</v>
      </c>
      <c r="CO63" s="31"/>
      <c r="CP63" s="1933"/>
      <c r="CQ63" s="139"/>
      <c r="CR63" s="377"/>
      <c r="CS63" s="773"/>
      <c r="CT63" s="131">
        <f t="shared" si="20"/>
        <v>0</v>
      </c>
      <c r="CV63" s="321"/>
      <c r="CW63" s="1332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31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3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3"/>
      <c r="AQL63" s="1933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3"/>
      <c r="C64" s="1895">
        <v>20000</v>
      </c>
      <c r="F64" s="131">
        <f t="shared" si="213"/>
        <v>4855100</v>
      </c>
      <c r="H64" s="1933"/>
      <c r="I64" s="1933"/>
      <c r="O64" s="542"/>
      <c r="Q64" s="773"/>
      <c r="R64" s="542"/>
      <c r="V64" s="790"/>
      <c r="AJ64" s="542"/>
      <c r="CH64" s="404"/>
      <c r="CI64" s="1933"/>
      <c r="CJ64" s="22"/>
      <c r="CK64" s="377"/>
      <c r="CL64" s="699"/>
      <c r="CM64" s="131">
        <f t="shared" si="19"/>
        <v>462233</v>
      </c>
      <c r="CO64" s="31"/>
      <c r="CP64" s="1933"/>
      <c r="CQ64" s="139"/>
      <c r="CR64" s="377"/>
      <c r="CS64" s="773"/>
      <c r="CT64" s="131">
        <f t="shared" si="20"/>
        <v>0</v>
      </c>
      <c r="CV64" s="321"/>
      <c r="CW64" s="1332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5"/>
      <c r="QR64" s="139"/>
      <c r="QS64" s="320"/>
      <c r="QT64" s="260"/>
      <c r="QU64" s="131">
        <f t="shared" si="68"/>
        <v>23994.5</v>
      </c>
      <c r="RD64" s="1931"/>
      <c r="RE64" s="1931"/>
      <c r="RF64" s="260"/>
      <c r="RG64" s="49"/>
      <c r="RH64" s="260"/>
      <c r="RI64" s="78">
        <f t="shared" si="70"/>
        <v>0</v>
      </c>
      <c r="RK64" s="1931"/>
      <c r="RL64" s="1931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3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3"/>
      <c r="AQL64" s="1933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3"/>
      <c r="C65" s="1895">
        <v>50000</v>
      </c>
      <c r="F65" s="131">
        <f t="shared" si="213"/>
        <v>4905100</v>
      </c>
      <c r="H65" s="1933"/>
      <c r="I65" s="1933"/>
      <c r="O65" s="542"/>
      <c r="Q65" s="773"/>
      <c r="R65" s="542"/>
      <c r="V65" s="790"/>
      <c r="AJ65" s="542"/>
      <c r="CH65" s="404"/>
      <c r="CI65" s="1933"/>
      <c r="CJ65" s="22"/>
      <c r="CK65" s="377"/>
      <c r="CL65" s="699"/>
      <c r="CM65" s="131">
        <f t="shared" si="19"/>
        <v>462233</v>
      </c>
      <c r="CO65" s="31"/>
      <c r="CP65" s="1933"/>
      <c r="CQ65" s="139"/>
      <c r="CR65" s="377"/>
      <c r="CS65" s="773"/>
      <c r="CT65" s="131">
        <f t="shared" si="20"/>
        <v>0</v>
      </c>
      <c r="CV65" s="321"/>
      <c r="CW65" s="1325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31"/>
      <c r="QQ65" s="243"/>
      <c r="QR65" s="260"/>
      <c r="QS65" s="320"/>
      <c r="QT65" s="260"/>
      <c r="QU65" s="131">
        <f t="shared" si="68"/>
        <v>23994.5</v>
      </c>
      <c r="RD65" s="49"/>
      <c r="RE65" s="1931"/>
      <c r="RF65" s="139"/>
      <c r="RG65" s="49"/>
      <c r="RH65" s="260"/>
      <c r="RI65" s="78">
        <f t="shared" si="70"/>
        <v>0</v>
      </c>
      <c r="RK65" s="49"/>
      <c r="RL65" s="1931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3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3"/>
      <c r="AQL65" s="1933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3"/>
      <c r="C66" s="1895">
        <v>50000</v>
      </c>
      <c r="F66" s="131">
        <f t="shared" si="213"/>
        <v>4955100</v>
      </c>
      <c r="H66" s="1933"/>
      <c r="I66" s="1933"/>
      <c r="O66" s="542"/>
      <c r="Q66" s="773"/>
      <c r="R66" s="542"/>
      <c r="V66" s="790"/>
      <c r="AJ66" s="542"/>
      <c r="CH66" s="404"/>
      <c r="CI66" s="1933"/>
      <c r="CJ66" s="22"/>
      <c r="CK66" s="377"/>
      <c r="CL66" s="699"/>
      <c r="CM66" s="131">
        <f t="shared" si="19"/>
        <v>462233</v>
      </c>
      <c r="CO66" s="31"/>
      <c r="CP66" s="1933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3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31"/>
      <c r="QQ66" s="243"/>
      <c r="QR66" s="260"/>
      <c r="QS66" s="320"/>
      <c r="QT66" s="260"/>
      <c r="QU66" s="131">
        <f t="shared" si="68"/>
        <v>23994.5</v>
      </c>
      <c r="RD66" s="49"/>
      <c r="RE66" s="1325"/>
      <c r="RF66" s="139"/>
      <c r="RG66" s="49"/>
      <c r="RH66" s="260"/>
      <c r="RI66" s="78">
        <f t="shared" si="70"/>
        <v>0</v>
      </c>
      <c r="RK66" s="49"/>
      <c r="RL66" s="1325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3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3"/>
      <c r="AQL66" s="1933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3"/>
      <c r="C67" s="1895">
        <v>50000</v>
      </c>
      <c r="F67" s="131">
        <f t="shared" si="213"/>
        <v>5005100</v>
      </c>
      <c r="H67" s="1933"/>
      <c r="I67" s="1933"/>
      <c r="O67" s="542"/>
      <c r="Q67" s="773"/>
      <c r="R67" s="542"/>
      <c r="V67" s="790"/>
      <c r="AJ67" s="542"/>
      <c r="CH67" s="404"/>
      <c r="CI67" s="1933"/>
      <c r="CJ67" s="22"/>
      <c r="CK67" s="377"/>
      <c r="CL67" s="699"/>
      <c r="CM67" s="131">
        <f t="shared" si="19"/>
        <v>462233</v>
      </c>
      <c r="CO67" s="31"/>
      <c r="CP67" s="1933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5"/>
      <c r="QR67" s="139"/>
      <c r="QS67" s="320"/>
      <c r="QT67" s="260"/>
      <c r="QU67" s="131">
        <f t="shared" si="68"/>
        <v>23994.5</v>
      </c>
      <c r="RD67" s="1931"/>
      <c r="RE67" s="1931"/>
      <c r="RF67" s="260"/>
      <c r="RG67" s="49"/>
      <c r="RH67" s="260"/>
      <c r="RI67" s="78">
        <f t="shared" si="70"/>
        <v>0</v>
      </c>
      <c r="RK67" s="1931"/>
      <c r="RL67" s="1931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3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3"/>
      <c r="AQL67" s="1933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3"/>
      <c r="C68" s="1895">
        <v>10000</v>
      </c>
      <c r="F68" s="131">
        <f t="shared" si="213"/>
        <v>5015100</v>
      </c>
      <c r="H68" s="1933"/>
      <c r="I68" s="1933"/>
      <c r="O68" s="542"/>
      <c r="Q68" s="773"/>
      <c r="R68" s="542"/>
      <c r="V68" s="790"/>
      <c r="AJ68" s="542"/>
      <c r="CH68" s="404"/>
      <c r="CI68" s="1933"/>
      <c r="CJ68" s="22"/>
      <c r="CK68" s="377"/>
      <c r="CL68" s="699"/>
      <c r="CM68" s="131">
        <f t="shared" si="19"/>
        <v>462233</v>
      </c>
      <c r="CO68" s="31"/>
      <c r="CP68" s="1933"/>
      <c r="CQ68" s="139"/>
      <c r="CR68" s="377"/>
      <c r="CS68" s="773"/>
      <c r="CT68" s="131">
        <f t="shared" si="20"/>
        <v>0</v>
      </c>
      <c r="CV68" s="321"/>
      <c r="CW68" s="1933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31"/>
      <c r="QQ68" s="243"/>
      <c r="QR68" s="260"/>
      <c r="QS68" s="320"/>
      <c r="QT68" s="260"/>
      <c r="QU68" s="131">
        <f t="shared" si="68"/>
        <v>23994.5</v>
      </c>
      <c r="RD68" s="49"/>
      <c r="RE68" s="1325"/>
      <c r="RF68" s="139"/>
      <c r="RG68" s="49"/>
      <c r="RH68" s="260"/>
      <c r="RI68" s="78">
        <f t="shared" si="70"/>
        <v>0</v>
      </c>
      <c r="RK68" s="49"/>
      <c r="RL68" s="1325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3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3"/>
      <c r="AQL68" s="1933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3"/>
      <c r="C69" s="1895">
        <v>60000</v>
      </c>
      <c r="F69" s="131">
        <f t="shared" si="213"/>
        <v>5075100</v>
      </c>
      <c r="H69" s="1933"/>
      <c r="I69" s="1933"/>
      <c r="O69" s="542"/>
      <c r="Q69" s="773"/>
      <c r="R69" s="542"/>
      <c r="V69" s="790"/>
      <c r="AJ69" s="542"/>
      <c r="CH69" s="404"/>
      <c r="CI69" s="1933"/>
      <c r="CJ69" s="22"/>
      <c r="CK69" s="859"/>
      <c r="CL69" s="773"/>
      <c r="CM69" s="131">
        <f>CM68+CJ69-CL69</f>
        <v>462233</v>
      </c>
      <c r="CO69" s="31"/>
      <c r="CP69" s="1933"/>
      <c r="CQ69" s="139"/>
      <c r="CR69" s="377"/>
      <c r="CS69" s="773"/>
      <c r="CT69" s="131">
        <f>CT68+CQ69-CS69</f>
        <v>0</v>
      </c>
      <c r="CV69" s="321"/>
      <c r="CW69" s="1933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31"/>
      <c r="QQ69" s="243"/>
      <c r="QR69" s="260"/>
      <c r="QS69" s="320"/>
      <c r="QT69" s="260"/>
      <c r="QU69" s="131">
        <f t="shared" si="68"/>
        <v>23994.5</v>
      </c>
      <c r="RD69" s="1931"/>
      <c r="RE69" s="1931"/>
      <c r="RF69" s="260"/>
      <c r="RG69" s="303"/>
      <c r="RH69" s="260"/>
      <c r="RI69" s="78">
        <f t="shared" si="70"/>
        <v>0</v>
      </c>
      <c r="RK69" s="1931"/>
      <c r="RL69" s="1931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3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3"/>
      <c r="AQL69" s="1933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3"/>
      <c r="C70" s="1895">
        <v>5000</v>
      </c>
      <c r="F70" s="131">
        <f t="shared" si="213"/>
        <v>5080100</v>
      </c>
      <c r="H70" s="1933"/>
      <c r="I70" s="1933"/>
      <c r="O70" s="542"/>
      <c r="Q70" s="773"/>
      <c r="R70" s="542"/>
      <c r="V70" s="790"/>
      <c r="AJ70" s="542"/>
      <c r="CH70" s="404"/>
      <c r="CI70" s="1933"/>
      <c r="CJ70" s="22"/>
      <c r="CL70" s="773"/>
      <c r="CM70" s="131"/>
      <c r="CO70" s="31"/>
      <c r="CP70" s="1933"/>
      <c r="CQ70" s="139"/>
      <c r="CR70" s="377"/>
      <c r="CS70" s="773"/>
      <c r="CT70" s="131">
        <f>CT69+CQ70-CS70</f>
        <v>0</v>
      </c>
      <c r="CV70" s="321"/>
      <c r="CW70" s="1933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5"/>
      <c r="QR70" s="139"/>
      <c r="QS70" s="320"/>
      <c r="QT70" s="260"/>
      <c r="QU70" s="131">
        <f t="shared" si="68"/>
        <v>23994.5</v>
      </c>
      <c r="RD70" s="49"/>
      <c r="RE70" s="1325"/>
      <c r="RF70" s="139"/>
      <c r="RG70" s="1931"/>
      <c r="RH70" s="260"/>
      <c r="RI70" s="78">
        <f t="shared" si="70"/>
        <v>0</v>
      </c>
      <c r="RK70" s="49"/>
      <c r="RL70" s="1325"/>
      <c r="RM70" s="139"/>
      <c r="RN70" s="1931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3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3"/>
      <c r="AQL70" s="1933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3"/>
      <c r="C71" s="1895">
        <v>30000</v>
      </c>
      <c r="F71" s="131">
        <f t="shared" si="213"/>
        <v>5110100</v>
      </c>
      <c r="H71" s="1933"/>
      <c r="I71" s="1933"/>
      <c r="O71" s="542"/>
      <c r="Q71" s="773"/>
      <c r="R71" s="542"/>
      <c r="V71" s="790"/>
      <c r="AJ71" s="542"/>
      <c r="CH71" s="404"/>
      <c r="CI71" s="1933"/>
      <c r="CJ71" s="22"/>
      <c r="CL71" s="773"/>
      <c r="CM71" s="131"/>
      <c r="CO71" s="49"/>
      <c r="CP71" s="1931"/>
      <c r="CQ71" s="139"/>
      <c r="CR71" s="378"/>
      <c r="CS71" s="260"/>
      <c r="CT71" s="131">
        <f>CT70+CQ71-CS71</f>
        <v>0</v>
      </c>
      <c r="CV71" s="321"/>
      <c r="CW71" s="1933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31"/>
      <c r="QQ71" s="243"/>
      <c r="QR71" s="260"/>
      <c r="QS71" s="320"/>
      <c r="QT71" s="260"/>
      <c r="QU71" s="131">
        <f t="shared" si="68"/>
        <v>23994.5</v>
      </c>
      <c r="RD71" s="49"/>
      <c r="RE71" s="1325"/>
      <c r="RF71" s="139"/>
      <c r="RG71" s="1931"/>
      <c r="RH71" s="243"/>
      <c r="RI71" s="78">
        <f t="shared" si="70"/>
        <v>0</v>
      </c>
      <c r="RK71" s="49"/>
      <c r="RL71" s="1325"/>
      <c r="RM71" s="139"/>
      <c r="RN71" s="1931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3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3"/>
      <c r="AQL71" s="1933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3" t="s">
        <v>2258</v>
      </c>
      <c r="C72" s="1895">
        <v>30000</v>
      </c>
      <c r="F72" s="131">
        <f t="shared" si="213"/>
        <v>5140100</v>
      </c>
      <c r="H72" s="1933"/>
      <c r="I72" s="1933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31"/>
      <c r="CQ72" s="139"/>
      <c r="CR72" s="378"/>
      <c r="CS72" s="260"/>
      <c r="CT72" s="131">
        <f>CT71+CQ72-CS72</f>
        <v>0</v>
      </c>
      <c r="CV72" s="321"/>
      <c r="CW72" s="1325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31"/>
      <c r="QQ72" s="243"/>
      <c r="QR72" s="243"/>
      <c r="QS72" s="320"/>
      <c r="QT72" s="260"/>
      <c r="QU72" s="131">
        <f>QU71+QR72-QT72+QU29</f>
        <v>47539</v>
      </c>
      <c r="RD72" s="49"/>
      <c r="RE72" s="1325"/>
      <c r="RF72" s="139"/>
      <c r="RG72" s="49"/>
      <c r="RH72" s="260"/>
      <c r="RI72" s="78"/>
      <c r="RK72" s="49"/>
      <c r="RL72" s="1325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3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3"/>
      <c r="AQL72" s="1933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3"/>
      <c r="C73" s="1895">
        <v>5000</v>
      </c>
      <c r="F73" s="131">
        <f t="shared" si="213"/>
        <v>5145100</v>
      </c>
      <c r="H73" s="1933"/>
      <c r="I73" s="1933"/>
      <c r="O73" s="542"/>
      <c r="Q73" s="773"/>
      <c r="R73" s="542"/>
      <c r="V73" s="790"/>
      <c r="AJ73" s="542"/>
      <c r="CH73" s="404"/>
      <c r="CM73" s="78"/>
      <c r="CT73" s="78"/>
      <c r="CV73" s="790"/>
      <c r="CW73" s="1325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3"/>
      <c r="QS73" s="321"/>
      <c r="QU73" s="78"/>
      <c r="RD73" s="49"/>
      <c r="RE73" s="1325"/>
      <c r="RF73" s="139"/>
      <c r="RG73" s="1931"/>
      <c r="RH73" s="243"/>
      <c r="RI73" s="78"/>
      <c r="RK73" s="49"/>
      <c r="RL73" s="1325"/>
      <c r="RM73" s="139"/>
      <c r="RN73" s="1931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3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3"/>
      <c r="AQL73" s="1933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3"/>
      <c r="C74" s="1895">
        <v>10000</v>
      </c>
      <c r="F74" s="131">
        <f t="shared" si="213"/>
        <v>5155100</v>
      </c>
      <c r="H74" s="1933"/>
      <c r="I74" s="1933"/>
      <c r="O74" s="542"/>
      <c r="Q74" s="773"/>
      <c r="R74" s="542"/>
      <c r="V74" s="790"/>
      <c r="AJ74" s="542"/>
      <c r="CH74" s="404"/>
      <c r="CJ74" s="773"/>
      <c r="CM74" s="78"/>
      <c r="CO74" s="31"/>
      <c r="CP74" s="1933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3"/>
      <c r="QS74" s="321"/>
      <c r="QT74" s="773"/>
      <c r="QU74" s="78"/>
      <c r="RD74" s="49"/>
      <c r="RE74" s="1325"/>
      <c r="RF74" s="139"/>
      <c r="RG74" s="49"/>
      <c r="RH74" s="260"/>
      <c r="RI74" s="78"/>
      <c r="RK74" s="49"/>
      <c r="RL74" s="1325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3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3"/>
      <c r="AQL74" s="1933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3"/>
      <c r="C75" s="1895">
        <v>5000</v>
      </c>
      <c r="F75" s="131">
        <f t="shared" si="213"/>
        <v>5160100</v>
      </c>
      <c r="H75" s="1933"/>
      <c r="I75" s="1933"/>
      <c r="O75" s="542"/>
      <c r="Q75" s="773"/>
      <c r="R75" s="542"/>
      <c r="V75" s="790"/>
      <c r="AJ75" s="542"/>
      <c r="CH75" s="404"/>
      <c r="CM75" s="78"/>
      <c r="CO75" s="31"/>
      <c r="CP75" s="1933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3"/>
      <c r="QS75" s="321"/>
      <c r="QU75" s="78"/>
      <c r="RD75" s="49"/>
      <c r="RE75" s="1325"/>
      <c r="RF75" s="139"/>
      <c r="RG75" s="1931"/>
      <c r="RH75" s="243"/>
      <c r="RI75" s="78"/>
      <c r="RK75" s="49"/>
      <c r="RL75" s="1325"/>
      <c r="RM75" s="139"/>
      <c r="RN75" s="1931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3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3"/>
      <c r="AQL75" s="1933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3"/>
      <c r="C76" s="1895">
        <v>10000</v>
      </c>
      <c r="F76" s="131">
        <f t="shared" si="213"/>
        <v>5170100</v>
      </c>
      <c r="H76" s="1933"/>
      <c r="I76" s="1933"/>
      <c r="O76" s="542"/>
      <c r="Q76" s="773"/>
      <c r="R76" s="542"/>
      <c r="V76" s="790"/>
      <c r="AJ76" s="542"/>
      <c r="CH76" s="542"/>
      <c r="CO76" s="31"/>
      <c r="CP76" s="1933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3"/>
      <c r="QS76" s="790"/>
      <c r="RD76" s="1933"/>
      <c r="RE76" s="1933"/>
      <c r="RK76" s="1933"/>
      <c r="RL76" s="1933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3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3"/>
      <c r="AQL76" s="1933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3"/>
      <c r="C77" s="1895">
        <v>5000</v>
      </c>
      <c r="F77" s="131">
        <f t="shared" si="213"/>
        <v>5175100</v>
      </c>
      <c r="H77" s="1933"/>
      <c r="I77" s="1933"/>
      <c r="O77" s="542"/>
      <c r="Q77" s="773"/>
      <c r="R77" s="542"/>
      <c r="V77" s="790"/>
      <c r="AJ77" s="542"/>
      <c r="CH77" s="542"/>
      <c r="CO77" s="31"/>
      <c r="CP77" s="1933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3"/>
      <c r="QS77" s="790"/>
      <c r="RD77" s="1933"/>
      <c r="RE77" s="1933"/>
      <c r="RK77" s="1933"/>
      <c r="RL77" s="1933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3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3"/>
      <c r="AQL77" s="1933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31"/>
      <c r="C78" s="1915">
        <v>45000</v>
      </c>
      <c r="D78" s="243"/>
      <c r="E78" s="243"/>
      <c r="F78" s="131">
        <f t="shared" si="213"/>
        <v>5220100</v>
      </c>
      <c r="H78" s="1933"/>
      <c r="I78" s="1931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3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3"/>
      <c r="QS78" s="790"/>
      <c r="RD78" s="1933"/>
      <c r="RE78" s="1933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3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3"/>
      <c r="AQL78" s="1933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5"/>
      <c r="C79" s="1912">
        <v>20000</v>
      </c>
      <c r="D79" s="518"/>
      <c r="E79" s="243"/>
      <c r="F79" s="131">
        <f t="shared" si="213"/>
        <v>5240100</v>
      </c>
      <c r="H79" s="1933"/>
      <c r="I79" s="1325"/>
      <c r="J79" s="241"/>
      <c r="K79" s="518"/>
      <c r="L79" s="243"/>
      <c r="O79" s="542"/>
      <c r="P79" s="1375"/>
      <c r="Q79" s="773"/>
      <c r="R79" s="542"/>
      <c r="V79" s="790"/>
      <c r="AJ79" s="542"/>
      <c r="CH79" s="542"/>
      <c r="CO79" s="1933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3"/>
      <c r="QS79" s="790"/>
      <c r="RD79" s="1933"/>
      <c r="RE79" s="1933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3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3"/>
      <c r="AQL79" s="1933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5"/>
      <c r="C80" s="1912">
        <v>5000</v>
      </c>
      <c r="D80" s="518"/>
      <c r="E80" s="243"/>
      <c r="F80" s="131">
        <f t="shared" si="213"/>
        <v>5245100</v>
      </c>
      <c r="H80" s="1933"/>
      <c r="I80" s="1325"/>
      <c r="J80" s="241"/>
      <c r="K80" s="518"/>
      <c r="L80" s="243"/>
      <c r="O80" s="542"/>
      <c r="P80" s="1375"/>
      <c r="Q80" s="773"/>
      <c r="R80" s="542"/>
      <c r="V80" s="790"/>
      <c r="AJ80" s="542"/>
      <c r="CH80" s="542"/>
      <c r="CO80" s="1933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3"/>
      <c r="QS80" s="790"/>
      <c r="RD80" s="1933"/>
      <c r="RE80" s="1933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3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3"/>
      <c r="AQL80" s="1933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5"/>
      <c r="C81" s="1916">
        <v>100000</v>
      </c>
      <c r="D81" s="518" t="s">
        <v>2298</v>
      </c>
      <c r="E81" s="243"/>
      <c r="F81" s="131">
        <f t="shared" si="213"/>
        <v>5345100</v>
      </c>
      <c r="H81" s="1933"/>
      <c r="I81" s="1325"/>
      <c r="J81" s="241"/>
      <c r="K81" s="518"/>
      <c r="L81" s="243"/>
      <c r="O81" s="542"/>
      <c r="P81" s="1375"/>
      <c r="Q81" s="773"/>
      <c r="R81" s="542"/>
      <c r="V81" s="790"/>
      <c r="AJ81" s="542"/>
      <c r="CH81" s="542"/>
      <c r="CO81" s="1933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3"/>
      <c r="QS81" s="790"/>
      <c r="RD81" s="1933"/>
      <c r="RE81" s="1933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3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3"/>
      <c r="AQL81" s="1933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5"/>
      <c r="C82" s="1916">
        <v>5000</v>
      </c>
      <c r="D82" s="243"/>
      <c r="E82" s="243"/>
      <c r="F82" s="131">
        <f t="shared" si="213"/>
        <v>5350100</v>
      </c>
      <c r="H82" s="1933"/>
      <c r="I82" s="1325"/>
      <c r="J82" s="241"/>
      <c r="K82" s="243"/>
      <c r="L82" s="243"/>
      <c r="O82" s="542"/>
      <c r="P82" s="1375"/>
      <c r="Q82" s="773"/>
      <c r="R82" s="542"/>
      <c r="V82" s="790"/>
      <c r="AJ82" s="542"/>
      <c r="CH82" s="542"/>
      <c r="CO82" s="1933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3"/>
      <c r="QS82" s="790"/>
      <c r="RD82" s="1933"/>
      <c r="RE82" s="1933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3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3"/>
      <c r="AQL82" s="1933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5"/>
      <c r="C83" s="1916">
        <v>5000</v>
      </c>
      <c r="D83" s="518"/>
      <c r="E83" s="243"/>
      <c r="F83" s="131">
        <f t="shared" si="213"/>
        <v>5355100</v>
      </c>
      <c r="H83" s="1933"/>
      <c r="I83" s="1325"/>
      <c r="J83" s="241"/>
      <c r="K83" s="518"/>
      <c r="L83" s="243"/>
      <c r="O83" s="542"/>
      <c r="P83" s="1375"/>
      <c r="Q83" s="773"/>
      <c r="R83" s="542"/>
      <c r="V83" s="790"/>
      <c r="AJ83" s="542"/>
      <c r="CH83" s="542"/>
      <c r="CO83" s="1933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3"/>
      <c r="QS83" s="790"/>
      <c r="RD83" s="1933"/>
      <c r="RE83" s="1933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3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3"/>
      <c r="AQL83" s="1933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5" t="s">
        <v>2258</v>
      </c>
      <c r="C84" s="1916">
        <v>20000</v>
      </c>
      <c r="D84" s="243"/>
      <c r="E84" s="243"/>
      <c r="F84" s="131">
        <f t="shared" si="213"/>
        <v>5375100</v>
      </c>
      <c r="H84" s="1933"/>
      <c r="I84" s="1325"/>
      <c r="J84" s="241"/>
      <c r="K84" s="243"/>
      <c r="L84" s="243"/>
      <c r="O84" s="542"/>
      <c r="P84" s="1375"/>
      <c r="Q84" s="773"/>
      <c r="R84" s="542"/>
      <c r="V84" s="790"/>
      <c r="AJ84" s="542"/>
      <c r="CH84" s="542"/>
      <c r="CO84" s="1933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3"/>
      <c r="QS84" s="790"/>
      <c r="RD84" s="1933"/>
      <c r="RE84" s="1933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3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3"/>
      <c r="AQL84" s="1933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2" t="s">
        <v>2320</v>
      </c>
      <c r="C85" s="1916">
        <v>55000</v>
      </c>
      <c r="D85" s="518"/>
      <c r="E85" s="243"/>
      <c r="F85" s="131">
        <f t="shared" si="213"/>
        <v>5430100</v>
      </c>
      <c r="H85" s="1933"/>
      <c r="I85" s="1325"/>
      <c r="J85" s="241"/>
      <c r="K85" s="518"/>
      <c r="L85" s="243"/>
      <c r="O85" s="542"/>
      <c r="P85" s="1375"/>
      <c r="Q85" s="773"/>
      <c r="R85" s="542"/>
      <c r="V85" s="790"/>
      <c r="AJ85" s="542"/>
      <c r="CH85" s="542"/>
      <c r="CO85" s="1933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3"/>
      <c r="QS85" s="790"/>
      <c r="RD85" s="1933"/>
      <c r="RE85" s="1933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3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3"/>
      <c r="AQL85" s="1933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5"/>
      <c r="C86" s="1916">
        <v>30000</v>
      </c>
      <c r="D86" s="243"/>
      <c r="E86" s="243"/>
      <c r="F86" s="131">
        <f t="shared" si="213"/>
        <v>5460100</v>
      </c>
      <c r="H86" s="1933"/>
      <c r="I86" s="1325"/>
      <c r="J86" s="241"/>
      <c r="K86" s="243"/>
      <c r="L86" s="243"/>
      <c r="O86" s="542"/>
      <c r="P86" s="1375"/>
      <c r="Q86" s="773"/>
      <c r="R86" s="542"/>
      <c r="V86" s="790"/>
      <c r="AJ86" s="542"/>
      <c r="CH86" s="542"/>
      <c r="CO86" s="1933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3"/>
      <c r="QS86" s="790"/>
      <c r="RD86" s="1933"/>
      <c r="RE86" s="1933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3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3"/>
      <c r="AQL86" s="1933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5"/>
      <c r="C87" s="1916"/>
      <c r="D87" s="518"/>
      <c r="E87" s="243"/>
      <c r="F87" s="131">
        <f t="shared" si="213"/>
        <v>5460100</v>
      </c>
      <c r="H87" s="1933"/>
      <c r="I87" s="1325"/>
      <c r="J87" s="241"/>
      <c r="K87" s="518"/>
      <c r="L87" s="243"/>
      <c r="O87" s="542"/>
      <c r="P87" s="1375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3"/>
      <c r="QS87" s="790"/>
      <c r="RD87" s="1933"/>
      <c r="RE87" s="1933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3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3"/>
      <c r="AQL87" s="1933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5"/>
      <c r="C88" s="1916"/>
      <c r="D88" s="518"/>
      <c r="E88" s="243"/>
      <c r="F88" s="131">
        <f t="shared" si="213"/>
        <v>5460100</v>
      </c>
      <c r="H88" s="1933"/>
      <c r="I88" s="1325"/>
      <c r="J88" s="241"/>
      <c r="K88" s="518"/>
      <c r="L88" s="243"/>
      <c r="O88" s="542"/>
      <c r="P88" s="1375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3"/>
      <c r="QS88" s="790"/>
      <c r="RD88" s="1933"/>
      <c r="RE88" s="1933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3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3"/>
      <c r="AQL88" s="1933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5" t="s">
        <v>2337</v>
      </c>
      <c r="C89" s="1916">
        <v>50000</v>
      </c>
      <c r="D89" s="243"/>
      <c r="E89" s="243"/>
      <c r="F89" s="131">
        <f t="shared" si="213"/>
        <v>5510100</v>
      </c>
      <c r="H89" s="1933"/>
      <c r="I89" s="1325"/>
      <c r="J89" s="241"/>
      <c r="K89" s="243"/>
      <c r="L89" s="243"/>
      <c r="O89" s="542"/>
      <c r="P89" s="1375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3"/>
      <c r="QS89" s="790"/>
      <c r="RD89" s="1933"/>
      <c r="RE89" s="1933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3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3"/>
      <c r="AQL89" s="1933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5"/>
      <c r="C90" s="1916">
        <v>35000</v>
      </c>
      <c r="D90" s="243"/>
      <c r="E90" s="243"/>
      <c r="F90" s="131">
        <f t="shared" si="213"/>
        <v>5545100</v>
      </c>
      <c r="H90" s="1933"/>
      <c r="I90" s="1325"/>
      <c r="J90" s="241"/>
      <c r="K90" s="243"/>
      <c r="L90" s="243"/>
      <c r="O90" s="542"/>
      <c r="P90" s="1375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3"/>
      <c r="QS90" s="790"/>
      <c r="RD90" s="1933"/>
      <c r="RE90" s="1933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3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3"/>
      <c r="AQL90" s="1933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5" t="s">
        <v>2338</v>
      </c>
      <c r="C91" s="1916">
        <v>50000</v>
      </c>
      <c r="D91" s="243"/>
      <c r="E91" s="243"/>
      <c r="F91" s="131">
        <f t="shared" si="213"/>
        <v>5595100</v>
      </c>
      <c r="H91" s="1933"/>
      <c r="I91" s="1325"/>
      <c r="J91" s="241"/>
      <c r="K91" s="243"/>
      <c r="L91" s="243"/>
      <c r="O91" s="542"/>
      <c r="P91" s="1375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3"/>
      <c r="QS91" s="790"/>
      <c r="RD91" s="1933"/>
      <c r="RE91" s="1933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3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3"/>
      <c r="AQL91" s="1933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5"/>
      <c r="C92" s="1916">
        <v>20000</v>
      </c>
      <c r="D92" s="243"/>
      <c r="E92" s="243"/>
      <c r="F92" s="131">
        <f t="shared" si="213"/>
        <v>5615100</v>
      </c>
      <c r="H92" s="1933"/>
      <c r="I92" s="1325"/>
      <c r="J92" s="241"/>
      <c r="K92" s="243"/>
      <c r="L92" s="243"/>
      <c r="O92" s="542"/>
      <c r="P92" s="1375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3"/>
      <c r="QS92" s="790"/>
      <c r="RD92" s="1933"/>
      <c r="RE92" s="1933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3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3"/>
      <c r="AQL92" s="1933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5"/>
      <c r="C93" s="1916">
        <v>30000</v>
      </c>
      <c r="D93" s="243"/>
      <c r="E93" s="243"/>
      <c r="F93" s="131">
        <f t="shared" si="213"/>
        <v>5645100</v>
      </c>
      <c r="H93" s="1933"/>
      <c r="I93" s="1325"/>
      <c r="J93" s="241"/>
      <c r="K93" s="243"/>
      <c r="L93" s="243"/>
      <c r="O93" s="542"/>
      <c r="P93" s="1375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3"/>
      <c r="QS93" s="790"/>
      <c r="RD93" s="1933"/>
      <c r="RE93" s="1933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3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3"/>
      <c r="AQL93" s="1933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5"/>
      <c r="C94" s="1916">
        <v>50000</v>
      </c>
      <c r="D94" s="518"/>
      <c r="E94" s="243"/>
      <c r="F94" s="131">
        <f t="shared" si="213"/>
        <v>5695100</v>
      </c>
      <c r="H94" s="1933"/>
      <c r="I94" s="1325"/>
      <c r="J94" s="241"/>
      <c r="K94" s="518"/>
      <c r="L94" s="243"/>
      <c r="O94" s="542"/>
      <c r="P94" s="1375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3"/>
      <c r="QS94" s="790"/>
      <c r="RD94" s="1933"/>
      <c r="RE94" s="1933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3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3"/>
      <c r="AQL94" s="1933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5"/>
      <c r="C95" s="1916">
        <v>50000</v>
      </c>
      <c r="D95" s="518"/>
      <c r="E95" s="243"/>
      <c r="F95" s="131">
        <f t="shared" si="213"/>
        <v>5745100</v>
      </c>
      <c r="H95" s="1933"/>
      <c r="I95" s="1325"/>
      <c r="J95" s="241"/>
      <c r="K95" s="518"/>
      <c r="L95" s="243"/>
      <c r="O95" s="542"/>
      <c r="P95" s="1375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3"/>
      <c r="QS95" s="790"/>
      <c r="RD95" s="1933"/>
      <c r="RE95" s="1933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3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3"/>
      <c r="AQL95" s="1933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5" t="s">
        <v>2338</v>
      </c>
      <c r="C96" s="1916">
        <v>90000</v>
      </c>
      <c r="D96" s="518"/>
      <c r="E96" s="243"/>
      <c r="F96" s="131">
        <f t="shared" si="213"/>
        <v>5835100</v>
      </c>
      <c r="H96" s="1933"/>
      <c r="I96" s="1325"/>
      <c r="J96" s="241"/>
      <c r="K96" s="518"/>
      <c r="L96" s="243"/>
      <c r="O96" s="542"/>
      <c r="P96" s="1375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3"/>
      <c r="QS96" s="790"/>
      <c r="RD96" s="1933"/>
      <c r="RE96" s="1933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3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3"/>
      <c r="AQL96" s="1933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5" t="s">
        <v>2338</v>
      </c>
      <c r="C97" s="1916">
        <v>115000</v>
      </c>
      <c r="D97" s="518"/>
      <c r="E97" s="243"/>
      <c r="F97" s="131">
        <f t="shared" si="213"/>
        <v>5950100</v>
      </c>
      <c r="H97" s="1933"/>
      <c r="I97" s="1325"/>
      <c r="J97" s="241"/>
      <c r="K97" s="518"/>
      <c r="L97" s="243"/>
      <c r="O97" s="542"/>
      <c r="P97" s="1375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3"/>
      <c r="QS97" s="790"/>
      <c r="RD97" s="1933"/>
      <c r="RE97" s="1933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3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3"/>
      <c r="AQL97" s="1933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5" t="s">
        <v>2338</v>
      </c>
      <c r="C98" s="1916">
        <v>125000</v>
      </c>
      <c r="D98" s="243"/>
      <c r="E98" s="243"/>
      <c r="F98" s="131">
        <f t="shared" si="213"/>
        <v>6075100</v>
      </c>
      <c r="H98" s="1933"/>
      <c r="I98" s="1325"/>
      <c r="J98" s="241"/>
      <c r="K98" s="243"/>
      <c r="L98" s="243"/>
      <c r="O98" s="542"/>
      <c r="P98" s="1375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3"/>
      <c r="QS98" s="790"/>
      <c r="RD98" s="1933"/>
      <c r="RE98" s="1933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3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3"/>
      <c r="AQL98" s="1933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5"/>
      <c r="C99" s="1916">
        <v>170000</v>
      </c>
      <c r="D99" s="518"/>
      <c r="E99" s="243"/>
      <c r="F99" s="131">
        <f t="shared" si="213"/>
        <v>6245100</v>
      </c>
      <c r="H99" s="1933"/>
      <c r="I99" s="1325"/>
      <c r="J99" s="241"/>
      <c r="K99" s="518"/>
      <c r="L99" s="243"/>
      <c r="O99" s="542"/>
      <c r="P99" s="1375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3"/>
      <c r="QS99" s="790"/>
      <c r="RD99" s="1933"/>
      <c r="RE99" s="1933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3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3"/>
      <c r="AQL99" s="1933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5"/>
      <c r="C100" s="1915"/>
      <c r="D100" s="243"/>
      <c r="E100" s="243"/>
      <c r="F100" s="131">
        <f t="shared" si="213"/>
        <v>6245100</v>
      </c>
      <c r="H100" s="1933"/>
      <c r="I100" s="1325"/>
      <c r="J100" s="243"/>
      <c r="K100" s="243"/>
      <c r="L100" s="243"/>
      <c r="O100" s="542"/>
      <c r="P100" s="1375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3"/>
      <c r="QS100" s="790"/>
      <c r="RD100" s="1933"/>
      <c r="RE100" s="1933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3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3"/>
      <c r="AQL100" s="1933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5"/>
      <c r="C101" s="1916"/>
      <c r="D101" s="243"/>
      <c r="E101" s="243"/>
      <c r="F101" s="131">
        <f t="shared" si="213"/>
        <v>6245100</v>
      </c>
      <c r="H101" s="1933"/>
      <c r="I101" s="1325"/>
      <c r="J101" s="241"/>
      <c r="K101" s="243"/>
      <c r="L101" s="243"/>
      <c r="O101" s="542"/>
      <c r="P101" s="1375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3"/>
      <c r="QS101" s="790"/>
      <c r="RD101" s="1933"/>
      <c r="RE101" s="1933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3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3"/>
      <c r="AQL101" s="1933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5"/>
      <c r="C102" s="1916"/>
      <c r="D102" s="518"/>
      <c r="E102" s="243"/>
      <c r="F102" s="131">
        <f t="shared" si="213"/>
        <v>6245100</v>
      </c>
      <c r="H102" s="1933"/>
      <c r="I102" s="1325"/>
      <c r="J102" s="241"/>
      <c r="K102" s="518"/>
      <c r="L102" s="243"/>
      <c r="O102" s="542"/>
      <c r="P102" s="1375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3"/>
      <c r="QS102" s="790"/>
      <c r="RD102" s="1933"/>
      <c r="RE102" s="1933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3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3"/>
      <c r="AQL102" s="1933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5"/>
      <c r="C103" s="1916"/>
      <c r="D103" s="243"/>
      <c r="E103" s="243"/>
      <c r="F103" s="131">
        <f t="shared" si="213"/>
        <v>6245100</v>
      </c>
      <c r="H103" s="1933"/>
      <c r="I103" s="1325"/>
      <c r="J103" s="241"/>
      <c r="K103" s="243"/>
      <c r="L103" s="243"/>
      <c r="O103" s="542"/>
      <c r="P103" s="1375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3"/>
      <c r="QS103" s="790"/>
      <c r="RD103" s="1933"/>
      <c r="RE103" s="1933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3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3"/>
      <c r="AQL103" s="1933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5"/>
      <c r="C104" s="1916"/>
      <c r="D104" s="518"/>
      <c r="E104" s="243"/>
      <c r="F104" s="131">
        <f t="shared" si="213"/>
        <v>6245100</v>
      </c>
      <c r="H104" s="1933"/>
      <c r="I104" s="1325"/>
      <c r="J104" s="241"/>
      <c r="K104" s="518"/>
      <c r="L104" s="243"/>
      <c r="O104" s="542"/>
      <c r="P104" s="1375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3"/>
      <c r="QS104" s="790"/>
      <c r="RD104" s="1933"/>
      <c r="RE104" s="1933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3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3"/>
      <c r="AQL104" s="1933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5"/>
      <c r="C105" s="1916"/>
      <c r="D105" s="243"/>
      <c r="E105" s="243"/>
      <c r="F105" s="131">
        <f t="shared" si="213"/>
        <v>6245100</v>
      </c>
      <c r="H105" s="1933"/>
      <c r="I105" s="1325"/>
      <c r="J105" s="241"/>
      <c r="K105" s="243"/>
      <c r="L105" s="243"/>
      <c r="O105" s="542"/>
      <c r="P105" s="1375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3"/>
      <c r="QS105" s="790"/>
      <c r="RD105" s="1933"/>
      <c r="RE105" s="1933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3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3"/>
      <c r="AQL105" s="1933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5"/>
      <c r="C106" s="1916"/>
      <c r="D106" s="518"/>
      <c r="E106" s="243"/>
      <c r="F106" s="131">
        <f t="shared" si="213"/>
        <v>6245100</v>
      </c>
      <c r="H106" s="1933"/>
      <c r="I106" s="1325"/>
      <c r="J106" s="241"/>
      <c r="K106" s="518"/>
      <c r="L106" s="243"/>
      <c r="O106" s="542"/>
      <c r="P106" s="1375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3"/>
      <c r="QS106" s="790"/>
      <c r="RD106" s="1933"/>
      <c r="RE106" s="1933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3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3"/>
      <c r="AQL106" s="1933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5"/>
      <c r="C107" s="1916"/>
      <c r="D107" s="518"/>
      <c r="E107" s="243"/>
      <c r="F107" s="131">
        <f t="shared" si="213"/>
        <v>6245100</v>
      </c>
      <c r="H107" s="1933"/>
      <c r="I107" s="1325"/>
      <c r="J107" s="241"/>
      <c r="K107" s="518"/>
      <c r="L107" s="243"/>
      <c r="O107" s="542"/>
      <c r="P107" s="1375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3"/>
      <c r="QS107" s="790"/>
      <c r="RD107" s="1933"/>
      <c r="RE107" s="1933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3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3"/>
      <c r="AQL107" s="1933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5"/>
      <c r="C108" s="1916"/>
      <c r="D108" s="518"/>
      <c r="E108" s="243"/>
      <c r="F108" s="131">
        <f t="shared" si="213"/>
        <v>6245100</v>
      </c>
      <c r="H108" s="1933"/>
      <c r="I108" s="1325"/>
      <c r="J108" s="241"/>
      <c r="K108" s="518"/>
      <c r="L108" s="243"/>
      <c r="O108" s="542"/>
      <c r="P108" s="1375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3"/>
      <c r="QS108" s="790"/>
      <c r="RD108" s="1933"/>
      <c r="RE108" s="1933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3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3"/>
      <c r="AQL108" s="1933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5"/>
      <c r="C109" s="1916"/>
      <c r="D109" s="243"/>
      <c r="E109" s="243"/>
      <c r="F109" s="131">
        <f t="shared" si="213"/>
        <v>6245100</v>
      </c>
      <c r="H109" s="1933"/>
      <c r="I109" s="1325"/>
      <c r="J109" s="241"/>
      <c r="K109" s="243"/>
      <c r="L109" s="243"/>
      <c r="O109" s="542"/>
      <c r="P109" s="1375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3"/>
      <c r="QS109" s="790"/>
      <c r="RD109" s="1933"/>
      <c r="RE109" s="1933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3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3"/>
      <c r="AQL109" s="1933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5"/>
      <c r="C110" s="1916"/>
      <c r="D110" s="243"/>
      <c r="E110" s="243"/>
      <c r="F110" s="131">
        <f t="shared" si="213"/>
        <v>6245100</v>
      </c>
      <c r="H110" s="1933"/>
      <c r="I110" s="1325"/>
      <c r="J110" s="241"/>
      <c r="K110" s="243"/>
      <c r="L110" s="243"/>
      <c r="O110" s="542"/>
      <c r="P110" s="1375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3"/>
      <c r="QS110" s="790"/>
      <c r="RD110" s="1933"/>
      <c r="RE110" s="1933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3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3"/>
      <c r="AQL110" s="1933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5"/>
      <c r="C111" s="1916"/>
      <c r="D111" s="243"/>
      <c r="E111" s="243"/>
      <c r="F111" s="131">
        <f t="shared" si="213"/>
        <v>6245100</v>
      </c>
      <c r="H111" s="1933"/>
      <c r="I111" s="1325"/>
      <c r="J111" s="241"/>
      <c r="K111" s="243"/>
      <c r="L111" s="243"/>
      <c r="O111" s="542"/>
      <c r="P111" s="1375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3"/>
      <c r="QS111" s="790"/>
      <c r="RD111" s="1933"/>
      <c r="RE111" s="1933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3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3"/>
      <c r="AQL111" s="1933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5"/>
      <c r="C112" s="1916"/>
      <c r="D112" s="518"/>
      <c r="E112" s="243"/>
      <c r="F112" s="131">
        <f t="shared" ref="F112:F120" si="214">F111+C112-E112</f>
        <v>6245100</v>
      </c>
      <c r="H112" s="1933"/>
      <c r="I112" s="1325"/>
      <c r="J112" s="241"/>
      <c r="K112" s="518"/>
      <c r="L112" s="243"/>
      <c r="O112" s="542"/>
      <c r="P112" s="1375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3"/>
      <c r="QS112" s="790"/>
      <c r="RD112" s="1933"/>
      <c r="RE112" s="1933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3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3"/>
      <c r="AQL112" s="1933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5"/>
      <c r="C113" s="1916"/>
      <c r="D113" s="243"/>
      <c r="E113" s="243"/>
      <c r="F113" s="131">
        <f t="shared" si="214"/>
        <v>6245100</v>
      </c>
      <c r="H113" s="1933"/>
      <c r="I113" s="1325"/>
      <c r="J113" s="241"/>
      <c r="K113" s="243"/>
      <c r="L113" s="243"/>
      <c r="O113" s="542"/>
      <c r="P113" s="1375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3"/>
      <c r="QS113" s="790"/>
      <c r="RD113" s="1933"/>
      <c r="RE113" s="1933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3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3"/>
      <c r="AQL113" s="1933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5"/>
      <c r="C114" s="1916"/>
      <c r="D114" s="518"/>
      <c r="E114" s="243"/>
      <c r="F114" s="131">
        <f t="shared" si="214"/>
        <v>6245100</v>
      </c>
      <c r="H114" s="1933"/>
      <c r="I114" s="1325"/>
      <c r="J114" s="241"/>
      <c r="K114" s="518"/>
      <c r="L114" s="243"/>
      <c r="O114" s="542"/>
      <c r="P114" s="1375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3"/>
      <c r="QS114" s="790"/>
      <c r="RD114" s="1933"/>
      <c r="RE114" s="1933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3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3"/>
      <c r="AQL114" s="1933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5"/>
      <c r="C115" s="1916"/>
      <c r="D115" s="243"/>
      <c r="E115" s="243"/>
      <c r="F115" s="131">
        <f t="shared" si="214"/>
        <v>6245100</v>
      </c>
      <c r="H115" s="1933"/>
      <c r="I115" s="1325"/>
      <c r="J115" s="241"/>
      <c r="K115" s="243"/>
      <c r="L115" s="243"/>
      <c r="O115" s="542"/>
      <c r="P115" s="1375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3"/>
      <c r="QS115" s="790"/>
      <c r="RD115" s="1933"/>
      <c r="RE115" s="1933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3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3"/>
      <c r="AQL115" s="1933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5"/>
      <c r="C116" s="1916"/>
      <c r="D116" s="518"/>
      <c r="E116" s="243"/>
      <c r="F116" s="131">
        <f t="shared" si="214"/>
        <v>6245100</v>
      </c>
      <c r="H116" s="1933"/>
      <c r="I116" s="1325"/>
      <c r="J116" s="241"/>
      <c r="K116" s="518"/>
      <c r="L116" s="243"/>
      <c r="O116" s="542"/>
      <c r="P116" s="1375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3"/>
      <c r="QS116" s="790"/>
      <c r="RD116" s="1933"/>
      <c r="RE116" s="1933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3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3"/>
      <c r="AQL116" s="1933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5"/>
      <c r="C117" s="1916"/>
      <c r="D117" s="243"/>
      <c r="E117" s="1931"/>
      <c r="F117" s="131">
        <f t="shared" si="214"/>
        <v>6245100</v>
      </c>
      <c r="H117" s="1933"/>
      <c r="I117" s="1325"/>
      <c r="J117" s="241"/>
      <c r="K117" s="243"/>
      <c r="L117" s="1931"/>
      <c r="O117" s="542"/>
      <c r="P117" s="1375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3"/>
      <c r="QS117" s="790"/>
      <c r="RD117" s="1933"/>
      <c r="RE117" s="1933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3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3"/>
      <c r="AQL117" s="1933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5"/>
      <c r="C118" s="1916"/>
      <c r="D118" s="518"/>
      <c r="E118" s="243"/>
      <c r="F118" s="131">
        <f t="shared" si="214"/>
        <v>6245100</v>
      </c>
      <c r="H118" s="1933"/>
      <c r="I118" s="1325"/>
      <c r="J118" s="241"/>
      <c r="K118" s="518"/>
      <c r="L118" s="243"/>
      <c r="O118" s="542"/>
      <c r="P118" s="1375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3"/>
      <c r="QS118" s="790"/>
      <c r="RD118" s="1933"/>
      <c r="RE118" s="1933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3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3"/>
      <c r="AQL118" s="1933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5"/>
      <c r="C119" s="1916"/>
      <c r="D119" s="243"/>
      <c r="E119" s="243"/>
      <c r="F119" s="131">
        <f t="shared" si="214"/>
        <v>6245100</v>
      </c>
      <c r="H119" s="1933"/>
      <c r="I119" s="1325"/>
      <c r="J119" s="241"/>
      <c r="K119" s="243"/>
      <c r="L119" s="243"/>
      <c r="O119" s="542"/>
      <c r="P119" s="1375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3"/>
      <c r="QS119" s="790"/>
      <c r="RD119" s="1933"/>
      <c r="RE119" s="1933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3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3"/>
      <c r="AQL119" s="1933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5"/>
      <c r="C120" s="1916"/>
      <c r="D120" s="243"/>
      <c r="E120" s="243"/>
      <c r="F120" s="131">
        <f t="shared" si="214"/>
        <v>6245100</v>
      </c>
      <c r="H120" s="1933"/>
      <c r="I120" s="1325"/>
      <c r="J120" s="241"/>
      <c r="K120" s="243"/>
      <c r="L120" s="243"/>
      <c r="O120" s="542"/>
      <c r="P120" s="1375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3"/>
      <c r="QS120" s="790"/>
      <c r="RD120" s="1933"/>
      <c r="RE120" s="1933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3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3"/>
      <c r="AQL120" s="1933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5"/>
      <c r="C121" s="1916"/>
      <c r="D121" s="518"/>
      <c r="E121" s="243"/>
      <c r="H121" s="1933"/>
      <c r="I121" s="1325"/>
      <c r="J121" s="241"/>
      <c r="K121" s="518"/>
      <c r="L121" s="243"/>
      <c r="O121" s="542"/>
      <c r="P121" s="1375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3"/>
      <c r="QS121" s="790"/>
      <c r="RD121" s="1933"/>
      <c r="RE121" s="1933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3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3"/>
      <c r="AQL121" s="1933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5"/>
      <c r="C122" s="1916"/>
      <c r="D122" s="243"/>
      <c r="E122" s="243"/>
      <c r="H122" s="1933"/>
      <c r="I122" s="1325"/>
      <c r="J122" s="241"/>
      <c r="K122" s="243"/>
      <c r="L122" s="243"/>
      <c r="O122" s="542"/>
      <c r="P122" s="1375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3"/>
      <c r="QS122" s="790"/>
      <c r="RD122" s="1933"/>
      <c r="RE122" s="1933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3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3"/>
      <c r="AQL122" s="1933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5"/>
      <c r="C123" s="1916"/>
      <c r="D123" s="243"/>
      <c r="E123" s="243"/>
      <c r="H123" s="1933"/>
      <c r="I123" s="1325"/>
      <c r="J123" s="241"/>
      <c r="K123" s="243"/>
      <c r="L123" s="243"/>
      <c r="O123" s="542"/>
      <c r="P123" s="1375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3"/>
      <c r="QS123" s="790"/>
      <c r="RD123" s="1933"/>
      <c r="RE123" s="1933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3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3"/>
      <c r="AQL123" s="1933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7"/>
      <c r="D124" s="121"/>
      <c r="E124" s="37"/>
      <c r="I124" s="34"/>
      <c r="J124" s="172"/>
      <c r="K124" s="121"/>
      <c r="L124" s="37"/>
      <c r="P124" s="1257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7"/>
      <c r="D125" s="37"/>
      <c r="E125" s="37"/>
      <c r="I125" s="34"/>
      <c r="J125" s="172"/>
      <c r="K125" s="37"/>
      <c r="L125" s="37"/>
      <c r="P125" s="1257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7"/>
      <c r="D126" s="121"/>
      <c r="E126" s="37"/>
      <c r="I126" s="34"/>
      <c r="J126" s="172"/>
      <c r="K126" s="121"/>
      <c r="L126" s="37"/>
      <c r="P126" s="1257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7"/>
      <c r="D127" s="37"/>
      <c r="E127" s="37"/>
      <c r="I127" s="34"/>
      <c r="J127" s="172"/>
      <c r="K127" s="37"/>
      <c r="L127" s="37"/>
      <c r="P127" s="1257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7"/>
      <c r="D128" s="37"/>
      <c r="E128" s="37"/>
      <c r="I128" s="34"/>
      <c r="J128" s="172"/>
      <c r="K128" s="37"/>
      <c r="L128" s="37"/>
      <c r="P128" s="1257"/>
      <c r="CX128" s="277"/>
      <c r="AIJ128" s="505"/>
      <c r="AIK128" s="79"/>
      <c r="AIL128" s="79"/>
      <c r="AIM128" s="79"/>
    </row>
    <row r="129" spans="1:961 1291:1371" s="1754" customFormat="1" ht="15.75" x14ac:dyDescent="0.25">
      <c r="A129" s="420"/>
      <c r="B129" s="34"/>
      <c r="C129" s="1917"/>
      <c r="D129" s="37"/>
      <c r="E129" s="37"/>
      <c r="I129" s="34"/>
      <c r="J129" s="172"/>
      <c r="K129" s="37"/>
      <c r="L129" s="37"/>
      <c r="O129" s="420"/>
      <c r="P129" s="1257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4" customFormat="1" ht="15.75" x14ac:dyDescent="0.25">
      <c r="A130" s="420"/>
      <c r="B130" s="34"/>
      <c r="C130" s="1917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4" customFormat="1" ht="15.75" x14ac:dyDescent="0.25">
      <c r="A131" s="420"/>
      <c r="B131" s="34"/>
      <c r="C131" s="1917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4" customFormat="1" ht="15.75" x14ac:dyDescent="0.25">
      <c r="A132" s="420"/>
      <c r="B132" s="34"/>
      <c r="C132" s="1917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4" customFormat="1" ht="15.75" x14ac:dyDescent="0.25">
      <c r="A133" s="420"/>
      <c r="B133" s="34"/>
      <c r="C133" s="1917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4" customFormat="1" ht="15.75" x14ac:dyDescent="0.25">
      <c r="A134" s="420"/>
      <c r="B134" s="34"/>
      <c r="C134" s="1917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4" customFormat="1" ht="15.75" x14ac:dyDescent="0.25">
      <c r="A135" s="420"/>
      <c r="B135" s="34"/>
      <c r="C135" s="1917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4" customFormat="1" ht="15.75" x14ac:dyDescent="0.25">
      <c r="A136" s="420"/>
      <c r="B136" s="34"/>
      <c r="C136" s="1917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4" customFormat="1" ht="15.75" x14ac:dyDescent="0.25">
      <c r="A137" s="420"/>
      <c r="B137" s="34"/>
      <c r="C137" s="1917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4" customFormat="1" ht="15.75" x14ac:dyDescent="0.25">
      <c r="A138" s="420"/>
      <c r="B138" s="34"/>
      <c r="C138" s="1917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4" customFormat="1" ht="15.75" x14ac:dyDescent="0.25">
      <c r="A139" s="420"/>
      <c r="B139" s="34"/>
      <c r="C139" s="1917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4" customFormat="1" ht="15.75" x14ac:dyDescent="0.25">
      <c r="A140" s="420"/>
      <c r="B140" s="34"/>
      <c r="C140" s="1917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4" customFormat="1" ht="15.75" x14ac:dyDescent="0.25">
      <c r="A141" s="420"/>
      <c r="B141" s="34"/>
      <c r="C141" s="1917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4" customFormat="1" ht="15.75" x14ac:dyDescent="0.25">
      <c r="A142" s="420"/>
      <c r="B142" s="34"/>
      <c r="C142" s="1917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4" customFormat="1" ht="15.75" x14ac:dyDescent="0.25">
      <c r="A143" s="420"/>
      <c r="B143" s="34"/>
      <c r="C143" s="1917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4" customFormat="1" ht="15.75" x14ac:dyDescent="0.25">
      <c r="A144" s="420"/>
      <c r="B144" s="34"/>
      <c r="C144" s="1917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4" customFormat="1" ht="15.75" x14ac:dyDescent="0.25">
      <c r="A145" s="420"/>
      <c r="B145" s="34"/>
      <c r="C145" s="1917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4" customFormat="1" ht="15.75" x14ac:dyDescent="0.25">
      <c r="A146" s="420"/>
      <c r="B146" s="34"/>
      <c r="C146" s="1917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4" customFormat="1" ht="15.75" x14ac:dyDescent="0.25">
      <c r="A147" s="420"/>
      <c r="B147" s="34"/>
      <c r="C147" s="1917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4" customFormat="1" ht="15.75" x14ac:dyDescent="0.25">
      <c r="A148" s="420"/>
      <c r="B148" s="34"/>
      <c r="C148" s="1917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4" customFormat="1" ht="15.75" x14ac:dyDescent="0.25">
      <c r="A149" s="420"/>
      <c r="B149" s="34"/>
      <c r="C149" s="1917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4" customFormat="1" ht="15.75" x14ac:dyDescent="0.25">
      <c r="A150" s="420"/>
      <c r="B150" s="34"/>
      <c r="C150" s="1917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4" customFormat="1" ht="15.75" x14ac:dyDescent="0.25">
      <c r="A151" s="420"/>
      <c r="B151" s="34"/>
      <c r="C151" s="1917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4" customFormat="1" ht="15.75" x14ac:dyDescent="0.25">
      <c r="A152" s="420"/>
      <c r="B152" s="34"/>
      <c r="C152" s="1917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4" customFormat="1" ht="15.75" x14ac:dyDescent="0.25">
      <c r="A153" s="420"/>
      <c r="B153" s="24"/>
      <c r="C153" s="1917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4" customFormat="1" ht="15.75" x14ac:dyDescent="0.25">
      <c r="A154" s="420"/>
      <c r="B154" s="24"/>
      <c r="C154" s="1917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4" customFormat="1" ht="15.75" x14ac:dyDescent="0.25">
      <c r="A155" s="420"/>
      <c r="B155" s="24"/>
      <c r="C155" s="1917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4" customFormat="1" ht="15.75" x14ac:dyDescent="0.25">
      <c r="A156" s="420"/>
      <c r="B156" s="24"/>
      <c r="C156" s="1917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4" customFormat="1" ht="15.75" x14ac:dyDescent="0.25">
      <c r="A157" s="420"/>
      <c r="B157" s="24"/>
      <c r="C157" s="1917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4" customFormat="1" ht="15.75" x14ac:dyDescent="0.25">
      <c r="A158" s="420"/>
      <c r="B158" s="24"/>
      <c r="C158" s="1917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4" customFormat="1" ht="15.75" x14ac:dyDescent="0.25">
      <c r="A159" s="420"/>
      <c r="B159" s="24"/>
      <c r="C159" s="1917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4" customFormat="1" ht="15.75" x14ac:dyDescent="0.25">
      <c r="A160" s="420"/>
      <c r="B160" s="24"/>
      <c r="C160" s="1917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4" customFormat="1" ht="15.75" x14ac:dyDescent="0.25">
      <c r="A161" s="420"/>
      <c r="B161" s="24"/>
      <c r="C161" s="1917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4" customFormat="1" ht="15.75" x14ac:dyDescent="0.25">
      <c r="A162" s="420"/>
      <c r="B162" s="24"/>
      <c r="C162" s="1917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4" customFormat="1" ht="15.75" x14ac:dyDescent="0.25">
      <c r="A163" s="420"/>
      <c r="B163" s="24"/>
      <c r="C163" s="1917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4" customFormat="1" ht="15.75" x14ac:dyDescent="0.25">
      <c r="A164" s="420"/>
      <c r="B164" s="24"/>
      <c r="C164" s="1917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4" customFormat="1" ht="15.75" x14ac:dyDescent="0.25">
      <c r="A165" s="420"/>
      <c r="B165" s="24"/>
      <c r="C165" s="1917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4" customFormat="1" ht="15.75" x14ac:dyDescent="0.25">
      <c r="A166" s="420"/>
      <c r="B166" s="24"/>
      <c r="C166" s="1917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4" customFormat="1" ht="15.75" x14ac:dyDescent="0.25">
      <c r="A167" s="420"/>
      <c r="B167" s="24"/>
      <c r="C167" s="1917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4" customFormat="1" ht="15.75" x14ac:dyDescent="0.25">
      <c r="A168" s="420"/>
      <c r="B168" s="24"/>
      <c r="C168" s="1917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4" customFormat="1" ht="15.75" x14ac:dyDescent="0.25">
      <c r="A169" s="420"/>
      <c r="B169" s="24"/>
      <c r="C169" s="1917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4" customFormat="1" ht="15.75" x14ac:dyDescent="0.25">
      <c r="A170" s="420"/>
      <c r="B170" s="24"/>
      <c r="C170" s="1917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4" customFormat="1" ht="15.75" x14ac:dyDescent="0.25">
      <c r="A171" s="420"/>
      <c r="B171" s="24"/>
      <c r="C171" s="1917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4" customFormat="1" ht="15.75" x14ac:dyDescent="0.25">
      <c r="A172" s="420"/>
      <c r="B172" s="24"/>
      <c r="C172" s="1917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4" customFormat="1" ht="15.75" x14ac:dyDescent="0.25">
      <c r="A173" s="420"/>
      <c r="B173" s="24"/>
      <c r="C173" s="1917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4" customFormat="1" ht="15.75" x14ac:dyDescent="0.25">
      <c r="A174" s="420"/>
      <c r="B174" s="24"/>
      <c r="C174" s="1917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4" customFormat="1" ht="15.75" x14ac:dyDescent="0.25">
      <c r="A175" s="420"/>
      <c r="B175" s="24"/>
      <c r="C175" s="1917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4" customFormat="1" ht="15.75" x14ac:dyDescent="0.25">
      <c r="A176" s="420"/>
      <c r="B176" s="24"/>
      <c r="C176" s="1917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4" customFormat="1" ht="15.75" x14ac:dyDescent="0.25">
      <c r="A177" s="420"/>
      <c r="B177" s="24"/>
      <c r="C177" s="1917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4" customFormat="1" ht="15.75" x14ac:dyDescent="0.25">
      <c r="A178" s="420"/>
      <c r="B178" s="24"/>
      <c r="C178" s="1917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4" customFormat="1" ht="15.75" x14ac:dyDescent="0.25">
      <c r="A179" s="420"/>
      <c r="B179" s="24"/>
      <c r="C179" s="1917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4" customFormat="1" ht="15.75" x14ac:dyDescent="0.25">
      <c r="A180" s="420"/>
      <c r="B180" s="24"/>
      <c r="C180" s="1917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4" customFormat="1" ht="15.75" x14ac:dyDescent="0.25">
      <c r="A181" s="420"/>
      <c r="B181" s="24"/>
      <c r="C181" s="1917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4" customFormat="1" ht="15.75" x14ac:dyDescent="0.25">
      <c r="A182" s="420"/>
      <c r="B182" s="24"/>
      <c r="C182" s="1917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4" customFormat="1" ht="15.75" x14ac:dyDescent="0.25">
      <c r="A183" s="420"/>
      <c r="B183" s="24"/>
      <c r="C183" s="1910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4" customFormat="1" ht="15.75" x14ac:dyDescent="0.25">
      <c r="A184" s="420"/>
      <c r="B184" s="24"/>
      <c r="C184" s="1910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4" customFormat="1" ht="15.75" x14ac:dyDescent="0.25">
      <c r="A185" s="420"/>
      <c r="B185" s="24"/>
      <c r="C185" s="1910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4" customFormat="1" ht="15.75" x14ac:dyDescent="0.25">
      <c r="A186" s="420"/>
      <c r="B186" s="24"/>
      <c r="C186" s="1910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4" customFormat="1" ht="15.75" x14ac:dyDescent="0.25">
      <c r="A187" s="420"/>
      <c r="B187" s="24"/>
      <c r="C187" s="1909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4" customFormat="1" ht="15.75" x14ac:dyDescent="0.25">
      <c r="A188" s="420"/>
      <c r="B188" s="24"/>
      <c r="C188" s="1910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4" customFormat="1" ht="15.75" x14ac:dyDescent="0.25">
      <c r="A189" s="420"/>
      <c r="B189" s="24"/>
      <c r="C189" s="1909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4" customFormat="1" ht="15.75" x14ac:dyDescent="0.25">
      <c r="A190" s="420"/>
      <c r="B190" s="24"/>
      <c r="C190" s="1910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4" customFormat="1" ht="15.75" x14ac:dyDescent="0.25">
      <c r="A191" s="420"/>
      <c r="B191" s="24"/>
      <c r="C191" s="1910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4" customFormat="1" ht="15.75" x14ac:dyDescent="0.25">
      <c r="A192" s="420"/>
      <c r="B192" s="24"/>
      <c r="C192" s="1910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4" customFormat="1" ht="15.75" x14ac:dyDescent="0.25">
      <c r="A193" s="420"/>
      <c r="B193" s="24"/>
      <c r="C193" s="1910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4" customFormat="1" ht="15.75" x14ac:dyDescent="0.25">
      <c r="A194" s="420"/>
      <c r="B194" s="24"/>
      <c r="C194" s="1909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4" customFormat="1" ht="15.75" x14ac:dyDescent="0.25">
      <c r="A195" s="420"/>
      <c r="B195" s="24"/>
      <c r="C195" s="1909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4" customFormat="1" ht="15.75" x14ac:dyDescent="0.25">
      <c r="A196" s="420"/>
      <c r="B196" s="24"/>
      <c r="C196" s="1910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4" customFormat="1" ht="15.75" x14ac:dyDescent="0.25">
      <c r="A197" s="420"/>
      <c r="B197" s="24"/>
      <c r="C197" s="1910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4" customFormat="1" ht="15.75" x14ac:dyDescent="0.25">
      <c r="A198" s="420"/>
      <c r="B198" s="24"/>
      <c r="C198" s="1910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4" customFormat="1" ht="15.75" x14ac:dyDescent="0.25">
      <c r="A199" s="420"/>
      <c r="B199" s="24"/>
      <c r="C199" s="1910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4" customFormat="1" ht="15.75" x14ac:dyDescent="0.25">
      <c r="A200" s="420"/>
      <c r="B200" s="24"/>
      <c r="C200" s="1910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4" customFormat="1" ht="15.75" x14ac:dyDescent="0.25">
      <c r="A201" s="420"/>
      <c r="B201" s="24"/>
      <c r="C201" s="1910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4" customFormat="1" ht="15.75" x14ac:dyDescent="0.25">
      <c r="A202" s="420"/>
      <c r="B202" s="24"/>
      <c r="C202" s="1910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4" customFormat="1" ht="15.75" x14ac:dyDescent="0.25">
      <c r="A203" s="420"/>
      <c r="B203" s="24"/>
      <c r="C203" s="1910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4" customFormat="1" ht="15.75" x14ac:dyDescent="0.25">
      <c r="A204" s="420"/>
      <c r="B204" s="24"/>
      <c r="C204" s="1910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4" customFormat="1" ht="15.75" x14ac:dyDescent="0.25">
      <c r="A205" s="420"/>
      <c r="B205" s="24"/>
      <c r="C205" s="1910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4" customFormat="1" ht="15.75" x14ac:dyDescent="0.25">
      <c r="A206" s="420"/>
      <c r="B206" s="24"/>
      <c r="C206" s="1909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4" customFormat="1" ht="15.75" x14ac:dyDescent="0.25">
      <c r="A207" s="420"/>
      <c r="B207" s="24"/>
      <c r="C207" s="1910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4" customFormat="1" ht="15.75" x14ac:dyDescent="0.25">
      <c r="A208" s="420"/>
      <c r="B208" s="24"/>
      <c r="C208" s="1910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4" customFormat="1" ht="15.75" x14ac:dyDescent="0.25">
      <c r="A209" s="420"/>
      <c r="B209" s="24"/>
      <c r="C209" s="1910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4" customFormat="1" ht="15.75" x14ac:dyDescent="0.25">
      <c r="A210" s="420"/>
      <c r="B210" s="24"/>
      <c r="C210" s="1910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4" customFormat="1" ht="15.75" x14ac:dyDescent="0.25">
      <c r="A211" s="420"/>
      <c r="B211" s="24"/>
      <c r="C211" s="1909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4" customFormat="1" ht="15.75" x14ac:dyDescent="0.25">
      <c r="A212" s="420"/>
      <c r="B212" s="24"/>
      <c r="C212" s="1910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4" customFormat="1" ht="15.75" x14ac:dyDescent="0.25">
      <c r="A213" s="420"/>
      <c r="B213" s="24"/>
      <c r="C213" s="1910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4" customFormat="1" ht="15.75" x14ac:dyDescent="0.25">
      <c r="A214" s="420"/>
      <c r="B214" s="24"/>
      <c r="C214" s="1910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4" customFormat="1" ht="15.75" x14ac:dyDescent="0.25">
      <c r="A215" s="420"/>
      <c r="B215" s="24"/>
      <c r="C215" s="1910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4" customFormat="1" ht="15.75" x14ac:dyDescent="0.25">
      <c r="A216" s="420"/>
      <c r="B216" s="24"/>
      <c r="C216" s="1910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4" customFormat="1" ht="15.75" x14ac:dyDescent="0.25">
      <c r="A217" s="420"/>
      <c r="B217" s="24"/>
      <c r="C217" s="1910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4" customFormat="1" ht="15.75" x14ac:dyDescent="0.25">
      <c r="A218" s="420"/>
      <c r="B218" s="24"/>
      <c r="C218" s="1910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4" customFormat="1" ht="15.75" x14ac:dyDescent="0.25">
      <c r="A219" s="420"/>
      <c r="B219" s="24"/>
      <c r="C219" s="1910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4" customFormat="1" ht="15.75" x14ac:dyDescent="0.25">
      <c r="A220" s="420"/>
      <c r="B220" s="24"/>
      <c r="C220" s="1910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4" customFormat="1" ht="15.75" x14ac:dyDescent="0.25">
      <c r="A221" s="420"/>
      <c r="B221" s="24"/>
      <c r="C221" s="1910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4" customFormat="1" ht="15.75" x14ac:dyDescent="0.25">
      <c r="A222" s="420"/>
      <c r="B222" s="24"/>
      <c r="C222" s="1910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4" customFormat="1" ht="15.75" x14ac:dyDescent="0.25">
      <c r="A223" s="420"/>
      <c r="B223" s="24"/>
      <c r="C223" s="1910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4" customFormat="1" ht="15.75" x14ac:dyDescent="0.25">
      <c r="A224" s="420"/>
      <c r="B224" s="24"/>
      <c r="C224" s="1910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4" customFormat="1" ht="15.75" x14ac:dyDescent="0.25">
      <c r="A225" s="420"/>
      <c r="B225" s="24"/>
      <c r="C225" s="1910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4" customFormat="1" ht="15.75" x14ac:dyDescent="0.25">
      <c r="A226" s="420"/>
      <c r="B226" s="24"/>
      <c r="C226" s="1910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4" customFormat="1" ht="15.75" x14ac:dyDescent="0.25">
      <c r="A227" s="420"/>
      <c r="B227" s="24"/>
      <c r="C227" s="1910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4" customFormat="1" ht="15.75" x14ac:dyDescent="0.25">
      <c r="A228" s="420"/>
      <c r="B228" s="24"/>
      <c r="C228" s="1910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4" customFormat="1" ht="15.75" x14ac:dyDescent="0.25">
      <c r="A229" s="420"/>
      <c r="B229" s="24"/>
      <c r="C229" s="1910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4" customFormat="1" ht="15.75" x14ac:dyDescent="0.25">
      <c r="A230" s="420"/>
      <c r="B230" s="24"/>
      <c r="C230" s="1910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4" customFormat="1" ht="15.75" x14ac:dyDescent="0.25">
      <c r="A231" s="420"/>
      <c r="B231" s="24"/>
      <c r="C231" s="1910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4" customFormat="1" ht="15.75" x14ac:dyDescent="0.25">
      <c r="A232" s="420"/>
      <c r="B232" s="24"/>
      <c r="C232" s="1910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4" customFormat="1" ht="15.75" x14ac:dyDescent="0.25">
      <c r="A233" s="420"/>
      <c r="B233" s="24"/>
      <c r="C233" s="1910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4" customFormat="1" ht="15.75" x14ac:dyDescent="0.25">
      <c r="A234" s="420"/>
      <c r="B234" s="24"/>
      <c r="C234" s="1910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4" customFormat="1" ht="15.75" x14ac:dyDescent="0.25">
      <c r="A235" s="420"/>
      <c r="B235" s="24"/>
      <c r="C235" s="1910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4" customFormat="1" ht="15.75" x14ac:dyDescent="0.25">
      <c r="A236" s="420"/>
      <c r="B236" s="24"/>
      <c r="C236" s="1909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4" customFormat="1" ht="15.75" x14ac:dyDescent="0.25">
      <c r="A237" s="420"/>
      <c r="B237" s="24"/>
      <c r="C237" s="1910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4" customFormat="1" ht="15.75" x14ac:dyDescent="0.25">
      <c r="A238" s="420"/>
      <c r="B238" s="24"/>
      <c r="C238" s="1910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4" customFormat="1" ht="15.75" x14ac:dyDescent="0.25">
      <c r="A239" s="420"/>
      <c r="B239" s="24"/>
      <c r="C239" s="1910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4" customFormat="1" ht="15.75" x14ac:dyDescent="0.25">
      <c r="A240" s="420"/>
      <c r="B240" s="24"/>
      <c r="C240" s="1910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4" customFormat="1" ht="15.75" x14ac:dyDescent="0.25">
      <c r="A241" s="420"/>
      <c r="B241" s="24"/>
      <c r="C241" s="1910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4" customFormat="1" ht="15.75" x14ac:dyDescent="0.25">
      <c r="A242" s="420"/>
      <c r="B242" s="24"/>
      <c r="C242" s="1910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4" customFormat="1" ht="15.75" x14ac:dyDescent="0.25">
      <c r="A243" s="420"/>
      <c r="B243" s="24"/>
      <c r="C243" s="1910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4" customFormat="1" ht="15.75" x14ac:dyDescent="0.25">
      <c r="A244" s="420"/>
      <c r="B244" s="24"/>
      <c r="C244" s="1910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4" customFormat="1" ht="15.75" x14ac:dyDescent="0.25">
      <c r="A245" s="420"/>
      <c r="B245" s="24"/>
      <c r="C245" s="1910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4" customFormat="1" ht="15.75" x14ac:dyDescent="0.25">
      <c r="A246" s="420"/>
      <c r="B246" s="24"/>
      <c r="C246" s="1910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4" customFormat="1" ht="15.75" x14ac:dyDescent="0.25">
      <c r="A247" s="420"/>
      <c r="B247" s="24"/>
      <c r="C247" s="1910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4" customFormat="1" ht="15.75" x14ac:dyDescent="0.25">
      <c r="A248" s="420"/>
      <c r="B248" s="24"/>
      <c r="C248" s="1910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4" customFormat="1" ht="15.75" x14ac:dyDescent="0.25">
      <c r="A249" s="420"/>
      <c r="B249" s="24"/>
      <c r="C249" s="1910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4" customFormat="1" ht="15.75" x14ac:dyDescent="0.25">
      <c r="A250" s="420"/>
      <c r="B250" s="24"/>
      <c r="C250" s="1910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4" customFormat="1" ht="15.75" x14ac:dyDescent="0.25">
      <c r="A251" s="420"/>
      <c r="B251" s="24"/>
      <c r="C251" s="1910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4" customFormat="1" ht="15.75" x14ac:dyDescent="0.25">
      <c r="A252" s="420"/>
      <c r="B252" s="24"/>
      <c r="C252" s="1910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4" customFormat="1" ht="15.75" x14ac:dyDescent="0.25">
      <c r="A253" s="420"/>
      <c r="B253" s="24"/>
      <c r="C253" s="1910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4" customFormat="1" ht="15.75" x14ac:dyDescent="0.25">
      <c r="A254" s="420"/>
      <c r="B254" s="24"/>
      <c r="C254" s="1910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4" customFormat="1" ht="15.75" x14ac:dyDescent="0.25">
      <c r="A255" s="420"/>
      <c r="B255" s="24"/>
      <c r="C255" s="1910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4" customFormat="1" ht="15.75" x14ac:dyDescent="0.25">
      <c r="A256" s="420"/>
      <c r="B256" s="24"/>
      <c r="C256" s="1910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4" customFormat="1" ht="15.75" x14ac:dyDescent="0.25">
      <c r="A257" s="420"/>
      <c r="B257" s="24"/>
      <c r="C257" s="1910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4" customFormat="1" ht="15.75" x14ac:dyDescent="0.25">
      <c r="A258" s="420"/>
      <c r="B258" s="24"/>
      <c r="C258" s="1910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4" customFormat="1" ht="15.75" x14ac:dyDescent="0.25">
      <c r="A259" s="420"/>
      <c r="B259" s="24"/>
      <c r="C259" s="1910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4" customFormat="1" ht="15.75" x14ac:dyDescent="0.25">
      <c r="A260" s="420"/>
      <c r="B260" s="24"/>
      <c r="C260" s="1909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4" customFormat="1" ht="15.75" x14ac:dyDescent="0.25">
      <c r="A261" s="420"/>
      <c r="B261" s="24"/>
      <c r="C261" s="1910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4" customFormat="1" x14ac:dyDescent="0.25">
      <c r="A262" s="420"/>
      <c r="B262" s="24"/>
      <c r="C262" s="1911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4" customFormat="1" x14ac:dyDescent="0.25">
      <c r="A263" s="420"/>
      <c r="B263" s="24"/>
      <c r="C263" s="1911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4" customFormat="1" x14ac:dyDescent="0.25">
      <c r="A264" s="420"/>
      <c r="B264" s="24"/>
      <c r="C264" s="1911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4" customFormat="1" x14ac:dyDescent="0.25">
      <c r="A265" s="420"/>
      <c r="B265" s="24"/>
      <c r="C265" s="1911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4" customFormat="1" x14ac:dyDescent="0.25">
      <c r="A266" s="420"/>
      <c r="B266" s="24"/>
      <c r="C266" s="1911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4" customFormat="1" x14ac:dyDescent="0.25">
      <c r="A267" s="420"/>
      <c r="B267" s="24"/>
      <c r="C267" s="1911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4" customFormat="1" x14ac:dyDescent="0.25">
      <c r="A268" s="420"/>
      <c r="B268" s="24"/>
      <c r="C268" s="1911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08"/>
      <c r="C1" s="2308"/>
      <c r="D1" s="2308"/>
      <c r="E1" s="2308"/>
      <c r="F1" s="2308"/>
      <c r="G1" s="444"/>
      <c r="H1" s="55"/>
    </row>
    <row r="2" spans="1:9" ht="15.75" x14ac:dyDescent="0.25">
      <c r="A2" s="442"/>
      <c r="B2" s="2216"/>
      <c r="C2" s="2216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08">
        <f>B1</f>
        <v>0</v>
      </c>
      <c r="C57" s="2308"/>
      <c r="D57" s="2308"/>
      <c r="E57" s="2308"/>
      <c r="F57" s="2308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08">
        <f>B57</f>
        <v>0</v>
      </c>
      <c r="C113" s="2308"/>
      <c r="D113" s="2308"/>
      <c r="E113" s="2308"/>
      <c r="F113" s="2308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18">
        <f>D124-F124</f>
        <v>0</v>
      </c>
      <c r="E131" s="2219"/>
      <c r="F131" s="2220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21" t="s">
        <v>52</v>
      </c>
      <c r="E133" s="2221"/>
      <c r="F133" s="2221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92" t="s">
        <v>111</v>
      </c>
      <c r="B1" s="2192"/>
      <c r="C1" s="2192"/>
      <c r="D1" s="2192"/>
      <c r="E1" s="2192"/>
      <c r="F1" s="2192"/>
      <c r="G1" s="2192"/>
      <c r="H1" s="21">
        <v>1</v>
      </c>
      <c r="I1" s="2192" t="str">
        <f>A1</f>
        <v>ESTADO DE CUENTA POR CLIENTE</v>
      </c>
      <c r="J1" s="2192"/>
      <c r="K1" s="2192"/>
      <c r="L1" s="2192"/>
      <c r="M1" s="2192"/>
      <c r="N1" s="2192"/>
      <c r="O1" s="2192"/>
      <c r="P1" s="21">
        <f>H1+1</f>
        <v>2</v>
      </c>
      <c r="Q1" s="2192" t="str">
        <f>I1</f>
        <v>ESTADO DE CUENTA POR CLIENTE</v>
      </c>
      <c r="R1" s="2192"/>
      <c r="S1" s="2192"/>
      <c r="T1" s="2192"/>
      <c r="U1" s="2192"/>
      <c r="V1" s="2192"/>
      <c r="W1" s="2192"/>
      <c r="X1" s="21">
        <f>P1+1</f>
        <v>3</v>
      </c>
      <c r="Y1" s="2192" t="str">
        <f>Q1</f>
        <v>ESTADO DE CUENTA POR CLIENTE</v>
      </c>
      <c r="Z1" s="2192"/>
      <c r="AA1" s="2192"/>
      <c r="AB1" s="2192"/>
      <c r="AC1" s="2192"/>
      <c r="AD1" s="2192"/>
      <c r="AE1" s="2192"/>
      <c r="AF1" s="21">
        <f>X1+1</f>
        <v>4</v>
      </c>
      <c r="AG1" s="2192" t="str">
        <f>Y1</f>
        <v>ESTADO DE CUENTA POR CLIENTE</v>
      </c>
      <c r="AH1" s="2192"/>
      <c r="AI1" s="2192"/>
      <c r="AJ1" s="2192"/>
      <c r="AK1" s="2192"/>
      <c r="AL1" s="2192"/>
      <c r="AM1" s="2192"/>
      <c r="AN1" s="21">
        <f>AF1+1</f>
        <v>5</v>
      </c>
      <c r="AO1" s="2192" t="str">
        <f>AG1</f>
        <v>ESTADO DE CUENTA POR CLIENTE</v>
      </c>
      <c r="AP1" s="2192"/>
      <c r="AQ1" s="2192"/>
      <c r="AR1" s="2192"/>
      <c r="AS1" s="2192"/>
      <c r="AT1" s="2192"/>
      <c r="AU1" s="2192"/>
      <c r="AV1" s="21">
        <f>AN1+1</f>
        <v>6</v>
      </c>
      <c r="AW1" s="2192" t="str">
        <f>I1</f>
        <v>ESTADO DE CUENTA POR CLIENTE</v>
      </c>
      <c r="AX1" s="2192"/>
      <c r="AY1" s="2192"/>
      <c r="AZ1" s="2192"/>
      <c r="BA1" s="2192"/>
      <c r="BB1" s="2192"/>
      <c r="BC1" s="2192"/>
      <c r="BD1" s="21">
        <f>AV1+1</f>
        <v>7</v>
      </c>
      <c r="BE1" s="2192" t="str">
        <f>I1</f>
        <v>ESTADO DE CUENTA POR CLIENTE</v>
      </c>
      <c r="BF1" s="2192"/>
      <c r="BG1" s="2192"/>
      <c r="BH1" s="2192"/>
      <c r="BI1" s="2192"/>
      <c r="BJ1" s="2192"/>
      <c r="BK1" s="21">
        <f>BD1+1</f>
        <v>8</v>
      </c>
      <c r="BL1" s="2192" t="str">
        <f>I1</f>
        <v>ESTADO DE CUENTA POR CLIENTE</v>
      </c>
      <c r="BM1" s="2192"/>
      <c r="BN1" s="2192"/>
      <c r="BO1" s="2192"/>
      <c r="BP1" s="2192"/>
      <c r="BQ1" s="2192"/>
      <c r="BR1" s="21">
        <f>BK1+1</f>
        <v>9</v>
      </c>
      <c r="BS1" s="2192" t="str">
        <f>BL1</f>
        <v>ESTADO DE CUENTA POR CLIENTE</v>
      </c>
      <c r="BT1" s="2192"/>
      <c r="BU1" s="2192"/>
      <c r="BV1" s="2192"/>
      <c r="BW1" s="2192"/>
      <c r="BX1" s="2192"/>
      <c r="BY1" s="21">
        <f>BR1+1</f>
        <v>10</v>
      </c>
      <c r="BZ1" s="2192" t="s">
        <v>111</v>
      </c>
      <c r="CA1" s="2192"/>
      <c r="CB1" s="2192"/>
      <c r="CC1" s="2192"/>
      <c r="CD1" s="2192"/>
      <c r="CE1" s="2192"/>
      <c r="CF1" s="2192"/>
      <c r="CG1" s="21">
        <f>BY1+1</f>
        <v>11</v>
      </c>
      <c r="CH1" s="2192" t="str">
        <f>BZ1</f>
        <v>ESTADO DE CUENTA POR CLIENTE</v>
      </c>
      <c r="CI1" s="2192"/>
      <c r="CJ1" s="2192"/>
      <c r="CK1" s="2192"/>
      <c r="CL1" s="2192"/>
      <c r="CM1" s="2192"/>
      <c r="CN1" s="2192"/>
      <c r="CO1" s="21">
        <f>CG1+1</f>
        <v>12</v>
      </c>
      <c r="CP1" s="2192" t="str">
        <f>CH1</f>
        <v>ESTADO DE CUENTA POR CLIENTE</v>
      </c>
      <c r="CQ1" s="2192"/>
      <c r="CR1" s="2192"/>
      <c r="CS1" s="2192"/>
      <c r="CT1" s="2192"/>
      <c r="CU1" s="2192"/>
      <c r="CV1" s="2192"/>
      <c r="CW1" s="21">
        <f>CO1+1</f>
        <v>13</v>
      </c>
      <c r="CX1" s="2192" t="str">
        <f>CP1</f>
        <v>ESTADO DE CUENTA POR CLIENTE</v>
      </c>
      <c r="CY1" s="2192"/>
      <c r="CZ1" s="2192"/>
      <c r="DA1" s="2192"/>
      <c r="DB1" s="2192"/>
      <c r="DC1" s="2192"/>
      <c r="DD1" s="2192"/>
      <c r="DE1" s="21">
        <f>CW1+1</f>
        <v>14</v>
      </c>
      <c r="DF1" s="2192" t="str">
        <f>CX1</f>
        <v>ESTADO DE CUENTA POR CLIENTE</v>
      </c>
      <c r="DG1" s="2192"/>
      <c r="DH1" s="2192"/>
      <c r="DI1" s="2192"/>
      <c r="DJ1" s="2192"/>
      <c r="DK1" s="2192"/>
      <c r="DL1" s="21">
        <f>DE1+1</f>
        <v>15</v>
      </c>
      <c r="DM1" s="2192" t="str">
        <f>DF1</f>
        <v>ESTADO DE CUENTA POR CLIENTE</v>
      </c>
      <c r="DN1" s="2192"/>
      <c r="DO1" s="2192"/>
      <c r="DP1" s="2192"/>
      <c r="DQ1" s="2192"/>
      <c r="DR1" s="2192"/>
      <c r="DS1" s="2192"/>
      <c r="DT1" s="21">
        <f>DL1+1</f>
        <v>16</v>
      </c>
      <c r="DU1" s="2192" t="str">
        <f>CH1</f>
        <v>ESTADO DE CUENTA POR CLIENTE</v>
      </c>
      <c r="DV1" s="2192"/>
      <c r="DW1" s="2192"/>
      <c r="DX1" s="2192"/>
      <c r="DY1" s="2192"/>
      <c r="DZ1" s="2192"/>
      <c r="EA1" s="2192"/>
      <c r="EB1" s="21">
        <f>DT1+1</f>
        <v>17</v>
      </c>
      <c r="EC1" s="2192" t="str">
        <f>CH1</f>
        <v>ESTADO DE CUENTA POR CLIENTE</v>
      </c>
      <c r="ED1" s="2192"/>
      <c r="EE1" s="2192"/>
      <c r="EF1" s="2192"/>
      <c r="EG1" s="2192"/>
      <c r="EH1" s="2192"/>
      <c r="EI1" s="21">
        <f>EB1+1</f>
        <v>18</v>
      </c>
      <c r="EJ1" s="2192" t="str">
        <f>CH1</f>
        <v>ESTADO DE CUENTA POR CLIENTE</v>
      </c>
      <c r="EK1" s="2192"/>
      <c r="EL1" s="2192"/>
      <c r="EM1" s="2192"/>
      <c r="EN1" s="2192"/>
      <c r="EO1" s="2192"/>
      <c r="EP1" s="21">
        <f>EI1+1</f>
        <v>19</v>
      </c>
      <c r="EQ1" s="2192" t="str">
        <f>EJ1</f>
        <v>ESTADO DE CUENTA POR CLIENTE</v>
      </c>
      <c r="ER1" s="2192"/>
      <c r="ES1" s="2192"/>
      <c r="ET1" s="2192"/>
      <c r="EU1" s="2192"/>
      <c r="EV1" s="2192"/>
      <c r="EW1" s="21">
        <f>EP1+1</f>
        <v>20</v>
      </c>
    </row>
    <row r="2" spans="1:153" ht="19.5" thickBot="1" x14ac:dyDescent="0.35">
      <c r="A2" s="2309" t="s">
        <v>672</v>
      </c>
      <c r="B2" s="2193"/>
      <c r="C2" s="2193"/>
      <c r="D2" s="2193"/>
      <c r="E2" s="2193"/>
      <c r="F2" s="2193"/>
      <c r="G2" s="511"/>
      <c r="I2" s="2193" t="str">
        <f>A2</f>
        <v>FACTURAS   F E B R E RO      2 0 1 2</v>
      </c>
      <c r="J2" s="2193"/>
      <c r="K2" s="2193"/>
      <c r="L2" s="2193"/>
      <c r="M2" s="2193"/>
      <c r="N2" s="2193"/>
      <c r="O2" s="511"/>
      <c r="Q2" s="2193" t="str">
        <f>I2</f>
        <v>FACTURAS   F E B R E RO      2 0 1 2</v>
      </c>
      <c r="R2" s="2193"/>
      <c r="S2" s="2193"/>
      <c r="T2" s="2193"/>
      <c r="U2" s="2193"/>
      <c r="V2" s="2193"/>
      <c r="W2" s="511"/>
      <c r="Y2" s="2193" t="str">
        <f>Q2</f>
        <v>FACTURAS   F E B R E RO      2 0 1 2</v>
      </c>
      <c r="Z2" s="2193"/>
      <c r="AA2" s="2193"/>
      <c r="AB2" s="2193"/>
      <c r="AC2" s="2193"/>
      <c r="AD2" s="2193"/>
      <c r="AE2" s="511"/>
      <c r="AG2" s="2193" t="str">
        <f>Y2</f>
        <v>FACTURAS   F E B R E RO      2 0 1 2</v>
      </c>
      <c r="AH2" s="2193"/>
      <c r="AI2" s="2193"/>
      <c r="AJ2" s="2193"/>
      <c r="AK2" s="2193"/>
      <c r="AL2" s="2193"/>
      <c r="AM2" s="511"/>
      <c r="AO2" s="2193" t="str">
        <f>AG2</f>
        <v>FACTURAS   F E B R E RO      2 0 1 2</v>
      </c>
      <c r="AP2" s="2193"/>
      <c r="AQ2" s="2193"/>
      <c r="AR2" s="2193"/>
      <c r="AS2" s="2193"/>
      <c r="AT2" s="2193"/>
      <c r="AU2" s="511"/>
      <c r="AW2" s="2193" t="str">
        <f>I2</f>
        <v>FACTURAS   F E B R E RO      2 0 1 2</v>
      </c>
      <c r="AX2" s="2193"/>
      <c r="AY2" s="2193"/>
      <c r="AZ2" s="2193"/>
      <c r="BA2" s="2193"/>
      <c r="BB2" s="2193"/>
      <c r="BC2" s="511"/>
      <c r="BE2" s="2193" t="str">
        <f>I2</f>
        <v>FACTURAS   F E B R E RO      2 0 1 2</v>
      </c>
      <c r="BF2" s="2193"/>
      <c r="BG2" s="2193"/>
      <c r="BH2" s="2193"/>
      <c r="BI2" s="2193"/>
      <c r="BJ2" s="511"/>
      <c r="BL2" s="2193" t="str">
        <f>I2</f>
        <v>FACTURAS   F E B R E RO      2 0 1 2</v>
      </c>
      <c r="BM2" s="2193"/>
      <c r="BN2" s="2193"/>
      <c r="BO2" s="2193"/>
      <c r="BP2" s="2193"/>
      <c r="BQ2" s="511"/>
      <c r="BS2" s="2193" t="str">
        <f>BL2</f>
        <v>FACTURAS   F E B R E RO      2 0 1 2</v>
      </c>
      <c r="BT2" s="2193"/>
      <c r="BU2" s="2193"/>
      <c r="BV2" s="2193"/>
      <c r="BW2" s="2193"/>
      <c r="BX2" s="511"/>
      <c r="BZ2" s="2309" t="s">
        <v>672</v>
      </c>
      <c r="CA2" s="2193"/>
      <c r="CB2" s="2193"/>
      <c r="CC2" s="2193"/>
      <c r="CD2" s="2193"/>
      <c r="CE2" s="2193"/>
      <c r="CF2" s="511"/>
      <c r="CH2" s="2193" t="str">
        <f>BZ2</f>
        <v>FACTURAS   F E B R E RO      2 0 1 2</v>
      </c>
      <c r="CI2" s="2193"/>
      <c r="CJ2" s="2193"/>
      <c r="CK2" s="2193"/>
      <c r="CL2" s="2193"/>
      <c r="CM2" s="2193"/>
      <c r="CN2" s="511"/>
      <c r="CP2" s="2193" t="str">
        <f>CH2</f>
        <v>FACTURAS   F E B R E RO      2 0 1 2</v>
      </c>
      <c r="CQ2" s="2193"/>
      <c r="CR2" s="2193"/>
      <c r="CS2" s="2193"/>
      <c r="CT2" s="2193"/>
      <c r="CU2" s="2193"/>
      <c r="CV2" s="511"/>
      <c r="CX2" s="2193" t="str">
        <f>CP2</f>
        <v>FACTURAS   F E B R E RO      2 0 1 2</v>
      </c>
      <c r="CY2" s="2193"/>
      <c r="CZ2" s="2193"/>
      <c r="DA2" s="2193"/>
      <c r="DB2" s="2193"/>
      <c r="DC2" s="2193"/>
      <c r="DD2" s="511"/>
      <c r="DF2" s="2193" t="str">
        <f>CX2</f>
        <v>FACTURAS   F E B R E RO      2 0 1 2</v>
      </c>
      <c r="DG2" s="2193"/>
      <c r="DH2" s="2193"/>
      <c r="DI2" s="2193"/>
      <c r="DJ2" s="2193"/>
      <c r="DK2" s="511"/>
      <c r="DM2" s="2193" t="str">
        <f>DF2</f>
        <v>FACTURAS   F E B R E RO      2 0 1 2</v>
      </c>
      <c r="DN2" s="2193"/>
      <c r="DO2" s="2193"/>
      <c r="DP2" s="2193"/>
      <c r="DQ2" s="2193"/>
      <c r="DR2" s="2193"/>
      <c r="DS2" s="511"/>
      <c r="DU2" s="2193" t="str">
        <f>CH2</f>
        <v>FACTURAS   F E B R E RO      2 0 1 2</v>
      </c>
      <c r="DV2" s="2193"/>
      <c r="DW2" s="2193"/>
      <c r="DX2" s="2193"/>
      <c r="DY2" s="2193"/>
      <c r="DZ2" s="2193"/>
      <c r="EA2" s="511"/>
      <c r="EC2" s="2193" t="str">
        <f>CH2</f>
        <v>FACTURAS   F E B R E RO      2 0 1 2</v>
      </c>
      <c r="ED2" s="2193"/>
      <c r="EE2" s="2193"/>
      <c r="EF2" s="2193"/>
      <c r="EG2" s="2193"/>
      <c r="EH2" s="511"/>
      <c r="EJ2" s="2193" t="str">
        <f>CH2</f>
        <v>FACTURAS   F E B R E RO      2 0 1 2</v>
      </c>
      <c r="EK2" s="2193"/>
      <c r="EL2" s="2193"/>
      <c r="EM2" s="2193"/>
      <c r="EN2" s="2193"/>
      <c r="EO2" s="511"/>
      <c r="EQ2" s="2193" t="str">
        <f>EJ2</f>
        <v>FACTURAS   F E B R E RO      2 0 1 2</v>
      </c>
      <c r="ER2" s="2193"/>
      <c r="ES2" s="2193"/>
      <c r="ET2" s="2193"/>
      <c r="EU2" s="2193"/>
      <c r="EV2" s="511"/>
    </row>
    <row r="3" spans="1:153" ht="23.25" customHeight="1" thickBot="1" x14ac:dyDescent="0.35">
      <c r="A3" s="2"/>
      <c r="B3" s="2"/>
      <c r="C3" s="512" t="s">
        <v>18</v>
      </c>
      <c r="D3" s="2194"/>
      <c r="E3" s="2196"/>
      <c r="F3" s="2196"/>
      <c r="G3" s="2197"/>
      <c r="I3" s="2"/>
      <c r="J3" s="2286" t="s">
        <v>18</v>
      </c>
      <c r="K3" s="2287"/>
      <c r="L3" s="2194"/>
      <c r="M3" s="2196"/>
      <c r="N3" s="2196"/>
      <c r="O3" s="2197"/>
      <c r="Q3" s="2"/>
      <c r="R3" s="2286" t="s">
        <v>18</v>
      </c>
      <c r="S3" s="2287"/>
      <c r="T3" s="2194"/>
      <c r="U3" s="2196"/>
      <c r="V3" s="2196"/>
      <c r="W3" s="2197"/>
      <c r="Y3" s="2"/>
      <c r="Z3" s="2286" t="s">
        <v>18</v>
      </c>
      <c r="AA3" s="2287"/>
      <c r="AB3" s="2194"/>
      <c r="AC3" s="2196"/>
      <c r="AD3" s="2196"/>
      <c r="AE3" s="2197"/>
      <c r="AG3" s="2"/>
      <c r="AH3" s="2286" t="s">
        <v>18</v>
      </c>
      <c r="AI3" s="2287"/>
      <c r="AJ3" s="2194"/>
      <c r="AK3" s="2196"/>
      <c r="AL3" s="2196"/>
      <c r="AM3" s="2197"/>
      <c r="AO3" s="2"/>
      <c r="AP3" s="2286" t="s">
        <v>18</v>
      </c>
      <c r="AQ3" s="2287"/>
      <c r="AR3" s="2194"/>
      <c r="AS3" s="2196"/>
      <c r="AT3" s="2196"/>
      <c r="AU3" s="2197"/>
      <c r="AW3" s="2"/>
      <c r="AX3" s="2286" t="s">
        <v>18</v>
      </c>
      <c r="AY3" s="2287"/>
      <c r="AZ3" s="2194"/>
      <c r="BA3" s="2196"/>
      <c r="BB3" s="2196"/>
      <c r="BC3" s="2197"/>
      <c r="BE3" s="2"/>
      <c r="BF3" s="512" t="s">
        <v>18</v>
      </c>
      <c r="BG3" s="2194"/>
      <c r="BH3" s="2196"/>
      <c r="BI3" s="2196"/>
      <c r="BJ3" s="2197"/>
      <c r="BL3" s="2"/>
      <c r="BM3" s="512" t="s">
        <v>18</v>
      </c>
      <c r="BN3" s="2194"/>
      <c r="BO3" s="2196"/>
      <c r="BP3" s="2196"/>
      <c r="BQ3" s="2197"/>
      <c r="BS3" s="2"/>
      <c r="BT3" s="512" t="s">
        <v>18</v>
      </c>
      <c r="BU3" s="2194"/>
      <c r="BV3" s="2196"/>
      <c r="BW3" s="2196"/>
      <c r="BX3" s="2197"/>
      <c r="BZ3" s="2"/>
      <c r="CA3" s="2"/>
      <c r="CB3" s="512" t="s">
        <v>18</v>
      </c>
      <c r="CC3" s="2194"/>
      <c r="CD3" s="2196"/>
      <c r="CE3" s="2196"/>
      <c r="CF3" s="2197"/>
      <c r="CH3" s="2"/>
      <c r="CI3" s="2286" t="s">
        <v>18</v>
      </c>
      <c r="CJ3" s="2287"/>
      <c r="CK3" s="2194"/>
      <c r="CL3" s="2196"/>
      <c r="CM3" s="2196"/>
      <c r="CN3" s="2197"/>
      <c r="CP3" s="2"/>
      <c r="CQ3" s="2286" t="s">
        <v>18</v>
      </c>
      <c r="CR3" s="2287"/>
      <c r="CS3" s="2194"/>
      <c r="CT3" s="2196"/>
      <c r="CU3" s="2196"/>
      <c r="CV3" s="2197"/>
      <c r="CX3" s="2"/>
      <c r="CY3" s="2286" t="s">
        <v>18</v>
      </c>
      <c r="CZ3" s="2287"/>
      <c r="DA3" s="2194"/>
      <c r="DB3" s="2196"/>
      <c r="DC3" s="2196"/>
      <c r="DD3" s="2197"/>
      <c r="DF3" s="2"/>
      <c r="DG3" s="513"/>
      <c r="DH3" s="2194" t="s">
        <v>418</v>
      </c>
      <c r="DI3" s="2196"/>
      <c r="DJ3" s="2196"/>
      <c r="DK3" s="2197"/>
      <c r="DM3" s="2"/>
      <c r="DN3" s="2286" t="s">
        <v>18</v>
      </c>
      <c r="DO3" s="2287"/>
      <c r="DP3" s="2194"/>
      <c r="DQ3" s="2196"/>
      <c r="DR3" s="2196"/>
      <c r="DS3" s="2197"/>
      <c r="DU3" s="2"/>
      <c r="DV3" s="2286" t="s">
        <v>18</v>
      </c>
      <c r="DW3" s="2287"/>
      <c r="DX3" s="2194"/>
      <c r="DY3" s="2196"/>
      <c r="DZ3" s="2196"/>
      <c r="EA3" s="2197"/>
      <c r="EC3" s="2"/>
      <c r="ED3" s="512" t="s">
        <v>18</v>
      </c>
      <c r="EE3" s="2194"/>
      <c r="EF3" s="2196"/>
      <c r="EG3" s="2196"/>
      <c r="EH3" s="2197"/>
      <c r="EJ3" s="2"/>
      <c r="EK3" s="512" t="s">
        <v>18</v>
      </c>
      <c r="EL3" s="2194"/>
      <c r="EM3" s="2196"/>
      <c r="EN3" s="2196"/>
      <c r="EO3" s="2197"/>
      <c r="EQ3" s="2"/>
      <c r="ER3" s="512" t="s">
        <v>18</v>
      </c>
      <c r="ES3" s="2194"/>
      <c r="ET3" s="2196"/>
      <c r="EU3" s="2196"/>
      <c r="EV3" s="2197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05"/>
      <c r="H65" s="2205"/>
      <c r="CF65" s="2205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05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0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77" t="s">
        <v>2383</v>
      </c>
      <c r="B1" s="2277"/>
      <c r="C1" s="2277"/>
      <c r="D1" s="2277"/>
      <c r="E1" s="2277"/>
      <c r="F1" s="2277"/>
      <c r="G1" s="443"/>
      <c r="H1" s="452"/>
    </row>
    <row r="2" spans="1:9" ht="15.75" x14ac:dyDescent="0.25">
      <c r="A2" s="1428"/>
      <c r="B2" s="2216"/>
      <c r="C2" s="2216"/>
      <c r="D2" s="2216"/>
      <c r="E2" s="445"/>
      <c r="F2" s="1945"/>
      <c r="G2" s="445"/>
      <c r="H2" s="446"/>
    </row>
    <row r="3" spans="1:9" ht="38.25" thickBot="1" x14ac:dyDescent="0.35">
      <c r="A3" s="1429" t="s">
        <v>0</v>
      </c>
      <c r="B3" s="1430" t="s">
        <v>1</v>
      </c>
      <c r="C3" s="1430"/>
      <c r="D3" s="1431" t="s">
        <v>1559</v>
      </c>
      <c r="E3" s="395" t="s">
        <v>2</v>
      </c>
      <c r="F3" s="1572" t="s">
        <v>6</v>
      </c>
      <c r="G3" s="1432" t="s">
        <v>7</v>
      </c>
      <c r="H3" s="1430" t="s">
        <v>8</v>
      </c>
    </row>
    <row r="4" spans="1:9" ht="15.75" thickTop="1" x14ac:dyDescent="0.25">
      <c r="A4" s="538">
        <v>42117</v>
      </c>
      <c r="B4" s="586" t="s">
        <v>1872</v>
      </c>
      <c r="C4" s="1390" t="s">
        <v>2385</v>
      </c>
      <c r="D4" s="243" t="s">
        <v>337</v>
      </c>
      <c r="E4" s="260">
        <v>800</v>
      </c>
      <c r="F4" s="1947"/>
      <c r="G4" s="260"/>
      <c r="H4" s="1433">
        <f t="shared" ref="H4:H16" si="0">E4-G4</f>
        <v>800</v>
      </c>
      <c r="I4" s="768" t="s">
        <v>2353</v>
      </c>
    </row>
    <row r="5" spans="1:9" x14ac:dyDescent="0.25">
      <c r="A5" s="538">
        <v>42117</v>
      </c>
      <c r="B5" s="586" t="s">
        <v>1883</v>
      </c>
      <c r="C5" s="1390" t="s">
        <v>2385</v>
      </c>
      <c r="D5" s="243" t="s">
        <v>769</v>
      </c>
      <c r="E5" s="260">
        <v>11349</v>
      </c>
      <c r="F5" s="1947"/>
      <c r="G5" s="260"/>
      <c r="H5" s="1433">
        <f t="shared" si="0"/>
        <v>11349</v>
      </c>
      <c r="I5" s="768" t="s">
        <v>2353</v>
      </c>
    </row>
    <row r="6" spans="1:9" x14ac:dyDescent="0.25">
      <c r="A6" s="538">
        <v>42118</v>
      </c>
      <c r="B6" s="586" t="s">
        <v>1888</v>
      </c>
      <c r="C6" s="1390" t="s">
        <v>2385</v>
      </c>
      <c r="D6" s="243" t="s">
        <v>41</v>
      </c>
      <c r="E6" s="260">
        <v>5610</v>
      </c>
      <c r="F6" s="399">
        <v>42125</v>
      </c>
      <c r="G6" s="260"/>
      <c r="H6" s="1433">
        <f t="shared" si="0"/>
        <v>5610</v>
      </c>
      <c r="I6" s="768" t="s">
        <v>2353</v>
      </c>
    </row>
    <row r="7" spans="1:9" x14ac:dyDescent="0.25">
      <c r="A7" s="538">
        <v>42121</v>
      </c>
      <c r="B7" s="586" t="s">
        <v>2386</v>
      </c>
      <c r="C7" s="1390" t="s">
        <v>2385</v>
      </c>
      <c r="D7" s="243" t="s">
        <v>41</v>
      </c>
      <c r="E7" s="260">
        <v>12076</v>
      </c>
      <c r="F7" s="399">
        <v>42127</v>
      </c>
      <c r="G7" s="260"/>
      <c r="H7" s="1433">
        <f t="shared" si="0"/>
        <v>12076</v>
      </c>
      <c r="I7" s="768" t="s">
        <v>2353</v>
      </c>
    </row>
    <row r="8" spans="1:9" x14ac:dyDescent="0.25">
      <c r="A8" s="538">
        <v>42122</v>
      </c>
      <c r="B8" s="586" t="s">
        <v>757</v>
      </c>
      <c r="C8" s="1390" t="s">
        <v>2385</v>
      </c>
      <c r="D8" s="243" t="s">
        <v>41</v>
      </c>
      <c r="E8" s="260">
        <v>9667</v>
      </c>
      <c r="F8" s="399"/>
      <c r="G8" s="260"/>
      <c r="H8" s="1433">
        <f t="shared" si="0"/>
        <v>9667</v>
      </c>
      <c r="I8" s="768" t="s">
        <v>2353</v>
      </c>
    </row>
    <row r="9" spans="1:9" x14ac:dyDescent="0.25">
      <c r="A9" s="538">
        <v>42123</v>
      </c>
      <c r="B9" s="586" t="s">
        <v>762</v>
      </c>
      <c r="C9" s="1390" t="s">
        <v>2385</v>
      </c>
      <c r="D9" s="243" t="s">
        <v>337</v>
      </c>
      <c r="E9" s="260">
        <v>2712</v>
      </c>
      <c r="F9" s="399"/>
      <c r="G9" s="260"/>
      <c r="H9" s="1433">
        <f t="shared" si="0"/>
        <v>2712</v>
      </c>
      <c r="I9" s="768" t="s">
        <v>2353</v>
      </c>
    </row>
    <row r="10" spans="1:9" x14ac:dyDescent="0.25">
      <c r="A10" s="538">
        <v>42123</v>
      </c>
      <c r="B10" s="586" t="s">
        <v>767</v>
      </c>
      <c r="C10" s="1390" t="s">
        <v>2385</v>
      </c>
      <c r="D10" s="243" t="s">
        <v>617</v>
      </c>
      <c r="E10" s="260">
        <v>1240</v>
      </c>
      <c r="F10" s="399"/>
      <c r="G10" s="260"/>
      <c r="H10" s="1433">
        <f t="shared" si="0"/>
        <v>1240</v>
      </c>
      <c r="I10" s="768" t="s">
        <v>2384</v>
      </c>
    </row>
    <row r="11" spans="1:9" x14ac:dyDescent="0.25">
      <c r="A11" s="538">
        <v>42124</v>
      </c>
      <c r="B11" s="586" t="s">
        <v>2387</v>
      </c>
      <c r="C11" s="1390" t="s">
        <v>2385</v>
      </c>
      <c r="D11" s="243" t="s">
        <v>13</v>
      </c>
      <c r="E11" s="260">
        <v>6939.5</v>
      </c>
      <c r="F11" s="399">
        <v>42125</v>
      </c>
      <c r="G11" s="260"/>
      <c r="H11" s="1433">
        <f t="shared" si="0"/>
        <v>6939.5</v>
      </c>
      <c r="I11" s="768" t="s">
        <v>2353</v>
      </c>
    </row>
    <row r="12" spans="1:9" x14ac:dyDescent="0.25">
      <c r="A12" s="538">
        <v>42124</v>
      </c>
      <c r="B12" s="586" t="s">
        <v>2396</v>
      </c>
      <c r="C12" s="1390" t="s">
        <v>2385</v>
      </c>
      <c r="D12" s="243" t="s">
        <v>744</v>
      </c>
      <c r="E12" s="260">
        <v>6202</v>
      </c>
      <c r="F12" s="399">
        <v>42125</v>
      </c>
      <c r="G12" s="260"/>
      <c r="H12" s="1433">
        <f t="shared" si="0"/>
        <v>6202</v>
      </c>
      <c r="I12" s="768" t="s">
        <v>2353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3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3">
        <f t="shared" si="0"/>
        <v>0</v>
      </c>
    </row>
    <row r="15" spans="1:9" x14ac:dyDescent="0.25">
      <c r="A15" s="538"/>
      <c r="B15" s="586"/>
      <c r="C15" s="1390"/>
      <c r="D15" s="243" t="s">
        <v>506</v>
      </c>
      <c r="E15" s="260"/>
      <c r="F15" s="399"/>
      <c r="G15" s="260"/>
      <c r="H15" s="1433">
        <f t="shared" si="0"/>
        <v>0</v>
      </c>
      <c r="I15" s="32"/>
    </row>
    <row r="16" spans="1:9" ht="15.75" thickBot="1" x14ac:dyDescent="0.3">
      <c r="A16" s="320"/>
      <c r="B16" s="2080"/>
      <c r="C16" s="2080"/>
      <c r="D16" s="243"/>
      <c r="E16" s="461"/>
      <c r="F16" s="1948"/>
      <c r="G16" s="461"/>
      <c r="H16" s="1434">
        <f t="shared" si="0"/>
        <v>0</v>
      </c>
      <c r="I16" s="32"/>
    </row>
    <row r="17" spans="1:9" ht="15.75" thickTop="1" x14ac:dyDescent="0.25">
      <c r="A17" s="1435"/>
      <c r="B17" s="452"/>
      <c r="C17" s="452"/>
      <c r="D17" s="1436"/>
      <c r="E17" s="58">
        <f>SUM(E4:E16)</f>
        <v>56595.5</v>
      </c>
      <c r="F17" s="1949"/>
      <c r="G17" s="58">
        <f>SUM(G4:G16)</f>
        <v>0</v>
      </c>
      <c r="H17" s="1437"/>
      <c r="I17" s="32"/>
    </row>
    <row r="18" spans="1:9" x14ac:dyDescent="0.25">
      <c r="A18" s="1435"/>
      <c r="B18" s="452" t="s">
        <v>61</v>
      </c>
      <c r="C18" s="452"/>
      <c r="D18" s="1438"/>
      <c r="E18" s="58"/>
      <c r="F18" s="1949"/>
      <c r="G18" s="58"/>
      <c r="H18" s="1437"/>
      <c r="I18" s="32"/>
    </row>
    <row r="19" spans="1:9" x14ac:dyDescent="0.25">
      <c r="A19" s="1435"/>
      <c r="B19" s="452"/>
      <c r="C19" s="452"/>
      <c r="D19" s="1438"/>
      <c r="E19" s="452"/>
      <c r="F19" s="1949"/>
      <c r="G19" s="452"/>
      <c r="H19" s="1437"/>
      <c r="I19" s="32"/>
    </row>
    <row r="20" spans="1:9" x14ac:dyDescent="0.25">
      <c r="A20" s="1435"/>
      <c r="B20" s="452"/>
      <c r="C20" s="452"/>
      <c r="D20" s="1439"/>
      <c r="E20" s="452"/>
      <c r="F20" s="1949"/>
      <c r="G20" s="452"/>
      <c r="H20" s="1437"/>
      <c r="I20" s="32"/>
    </row>
    <row r="21" spans="1:9" x14ac:dyDescent="0.25">
      <c r="A21" s="1435"/>
      <c r="B21" s="452"/>
      <c r="C21" s="452"/>
      <c r="D21" s="1438"/>
      <c r="E21" s="452"/>
      <c r="F21" s="1949"/>
      <c r="G21" s="452"/>
      <c r="H21" s="1437"/>
      <c r="I21" s="32"/>
    </row>
    <row r="22" spans="1:9" ht="30" x14ac:dyDescent="0.25">
      <c r="A22" s="1435"/>
      <c r="B22" s="452"/>
      <c r="C22" s="452"/>
      <c r="D22" s="1438"/>
      <c r="E22" s="1440" t="s">
        <v>50</v>
      </c>
      <c r="F22" s="1949"/>
      <c r="G22" s="1441" t="s">
        <v>51</v>
      </c>
      <c r="H22" s="1437"/>
      <c r="I22" s="32"/>
    </row>
    <row r="23" spans="1:9" x14ac:dyDescent="0.25">
      <c r="A23" s="1435"/>
      <c r="B23" s="452"/>
      <c r="C23" s="452"/>
      <c r="D23" s="1438"/>
      <c r="E23" s="1440"/>
      <c r="F23" s="1949"/>
      <c r="G23" s="1441"/>
      <c r="H23" s="1437"/>
      <c r="I23" s="32"/>
    </row>
    <row r="24" spans="1:9" x14ac:dyDescent="0.25">
      <c r="A24" s="1435"/>
      <c r="B24" s="452"/>
      <c r="C24" s="452"/>
      <c r="D24" s="1438"/>
      <c r="E24" s="1440"/>
      <c r="F24" s="1949"/>
      <c r="G24" s="1441"/>
      <c r="H24" s="1437"/>
      <c r="I24" s="32"/>
    </row>
    <row r="25" spans="1:9" x14ac:dyDescent="0.25">
      <c r="A25" s="1435"/>
      <c r="B25" s="452"/>
      <c r="C25" s="452"/>
      <c r="D25" s="1438"/>
      <c r="E25" s="1440"/>
      <c r="F25" s="1949"/>
      <c r="G25" s="1441"/>
      <c r="H25" s="1437"/>
      <c r="I25" s="32"/>
    </row>
    <row r="26" spans="1:9" ht="21" x14ac:dyDescent="0.35">
      <c r="A26" s="1435"/>
      <c r="B26" s="452"/>
      <c r="C26" s="452"/>
      <c r="D26" s="452"/>
      <c r="E26" s="2273">
        <f>E17-G17</f>
        <v>56595.5</v>
      </c>
      <c r="F26" s="2274"/>
      <c r="G26" s="2275"/>
      <c r="H26" s="1437"/>
      <c r="I26" s="32"/>
    </row>
    <row r="27" spans="1:9" x14ac:dyDescent="0.25">
      <c r="A27" s="1435"/>
      <c r="B27" s="452"/>
      <c r="C27" s="452"/>
      <c r="D27" s="452"/>
      <c r="E27" s="452"/>
      <c r="F27" s="1949"/>
      <c r="G27" s="452"/>
      <c r="H27" s="1437"/>
      <c r="I27" s="32"/>
    </row>
    <row r="28" spans="1:9" ht="18.75" x14ac:dyDescent="0.3">
      <c r="A28" s="1435"/>
      <c r="B28" s="452"/>
      <c r="C28" s="452"/>
      <c r="D28" s="452"/>
      <c r="E28" s="2276" t="s">
        <v>53</v>
      </c>
      <c r="F28" s="2276"/>
      <c r="G28" s="2276"/>
      <c r="H28" s="1437"/>
      <c r="I28" s="32"/>
    </row>
    <row r="29" spans="1:9" x14ac:dyDescent="0.25">
      <c r="A29" s="1435"/>
      <c r="B29" s="452"/>
      <c r="C29" s="452"/>
      <c r="D29" s="452"/>
      <c r="E29" s="452"/>
      <c r="F29" s="1949"/>
      <c r="G29" s="452"/>
      <c r="H29" s="1437"/>
      <c r="I29" s="32"/>
    </row>
    <row r="30" spans="1:9" x14ac:dyDescent="0.25">
      <c r="A30" s="1435"/>
      <c r="B30" s="452"/>
      <c r="C30" s="452"/>
      <c r="D30" s="452"/>
      <c r="E30" s="452"/>
      <c r="F30" s="1949"/>
      <c r="G30" s="452"/>
      <c r="H30" s="1437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4"/>
      <c r="B1" s="2310"/>
      <c r="C1" s="2310"/>
      <c r="D1" s="2310"/>
      <c r="E1" s="1655"/>
      <c r="F1" s="1655"/>
      <c r="G1" s="1655"/>
      <c r="H1" s="711"/>
      <c r="I1" s="55"/>
      <c r="K1" s="37"/>
      <c r="L1" s="37"/>
      <c r="M1" s="37"/>
      <c r="N1" s="37"/>
    </row>
    <row r="2" spans="1:15" ht="35.25" thickBot="1" x14ac:dyDescent="0.35">
      <c r="A2" s="1726" t="s">
        <v>0</v>
      </c>
      <c r="B2" s="1727" t="s">
        <v>1</v>
      </c>
      <c r="C2" s="1727"/>
      <c r="D2" s="1728" t="s">
        <v>2122</v>
      </c>
      <c r="E2" s="1729" t="s">
        <v>2</v>
      </c>
      <c r="F2" s="1730" t="s">
        <v>6</v>
      </c>
      <c r="G2" s="1731" t="s">
        <v>7</v>
      </c>
      <c r="H2" s="1732" t="s">
        <v>8</v>
      </c>
      <c r="I2" s="1733"/>
      <c r="J2" s="1734"/>
      <c r="K2" s="37"/>
      <c r="L2" s="37"/>
      <c r="M2" s="37"/>
      <c r="N2" s="37"/>
    </row>
    <row r="3" spans="1:15" ht="19.5" thickBot="1" x14ac:dyDescent="0.35">
      <c r="A3" s="1634"/>
      <c r="B3" s="1325"/>
      <c r="C3" s="1325"/>
      <c r="D3" s="1722"/>
      <c r="E3" s="1723"/>
      <c r="F3" s="1724"/>
      <c r="G3" s="1725"/>
      <c r="H3" s="1553"/>
      <c r="I3" s="1125"/>
      <c r="J3" s="79"/>
      <c r="K3" s="37"/>
      <c r="L3" s="37"/>
      <c r="M3" s="37"/>
      <c r="N3" s="37"/>
    </row>
    <row r="4" spans="1:15" ht="15.75" x14ac:dyDescent="0.25">
      <c r="A4" s="1719">
        <v>41457</v>
      </c>
      <c r="B4" s="1720" t="s">
        <v>1896</v>
      </c>
      <c r="C4" s="1720" t="s">
        <v>2144</v>
      </c>
      <c r="D4" s="1658" t="s">
        <v>419</v>
      </c>
      <c r="E4" s="1659">
        <v>7657</v>
      </c>
      <c r="F4" s="1591"/>
      <c r="G4" s="1591"/>
      <c r="H4" s="1711">
        <v>7657</v>
      </c>
      <c r="I4" s="1660"/>
      <c r="J4" s="1661" t="s">
        <v>821</v>
      </c>
      <c r="K4" s="1662" t="s">
        <v>2145</v>
      </c>
      <c r="L4" s="1662"/>
      <c r="M4" s="1663"/>
      <c r="N4" s="962">
        <v>7657</v>
      </c>
      <c r="O4" s="285"/>
    </row>
    <row r="5" spans="1:15" ht="15.75" x14ac:dyDescent="0.25">
      <c r="A5" s="1719"/>
      <c r="B5" s="1720"/>
      <c r="C5" s="1720"/>
      <c r="D5" s="1664"/>
      <c r="E5" s="455"/>
      <c r="F5" s="139"/>
      <c r="G5" s="139"/>
      <c r="H5" s="1712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9">
        <v>41491</v>
      </c>
      <c r="B6" s="1629" t="s">
        <v>2110</v>
      </c>
      <c r="C6" s="1629" t="s">
        <v>2144</v>
      </c>
      <c r="D6" s="1665" t="s">
        <v>2126</v>
      </c>
      <c r="E6" s="1591">
        <v>1022</v>
      </c>
      <c r="F6" s="1591"/>
      <c r="G6" s="1591"/>
      <c r="H6" s="1713">
        <v>1022</v>
      </c>
      <c r="I6" s="1660"/>
      <c r="J6" s="1661" t="s">
        <v>1158</v>
      </c>
      <c r="K6" s="1662" t="s">
        <v>2146</v>
      </c>
      <c r="L6" s="1666"/>
      <c r="M6" s="1666"/>
      <c r="N6" s="37"/>
    </row>
    <row r="7" spans="1:15" ht="15.75" x14ac:dyDescent="0.25">
      <c r="A7" s="1719"/>
      <c r="B7" s="1629"/>
      <c r="C7" s="1629"/>
      <c r="D7" s="449"/>
      <c r="E7" s="139"/>
      <c r="F7" s="139"/>
      <c r="G7" s="139"/>
      <c r="H7" s="1712"/>
      <c r="I7" s="79"/>
      <c r="J7" s="1125"/>
      <c r="K7" s="121"/>
      <c r="L7" s="79"/>
      <c r="N7" s="37"/>
    </row>
    <row r="8" spans="1:15" ht="15.75" x14ac:dyDescent="0.25">
      <c r="A8" s="1624">
        <v>41677</v>
      </c>
      <c r="B8" s="1387" t="s">
        <v>2132</v>
      </c>
      <c r="C8" s="1387" t="s">
        <v>2123</v>
      </c>
      <c r="D8" s="1667" t="s">
        <v>956</v>
      </c>
      <c r="E8" s="1668">
        <v>5197</v>
      </c>
      <c r="F8" s="1669"/>
      <c r="G8" s="1670"/>
      <c r="H8" s="1714">
        <v>5197</v>
      </c>
      <c r="I8" s="1656"/>
      <c r="J8" s="1671" t="s">
        <v>1168</v>
      </c>
      <c r="K8" s="1672" t="s">
        <v>2147</v>
      </c>
      <c r="L8" s="1673"/>
      <c r="M8" s="1674"/>
    </row>
    <row r="9" spans="1:15" ht="15.75" x14ac:dyDescent="0.25">
      <c r="A9" s="1719">
        <v>41375</v>
      </c>
      <c r="B9" s="1629" t="s">
        <v>2101</v>
      </c>
      <c r="C9" s="1629" t="s">
        <v>2148</v>
      </c>
      <c r="D9" s="449" t="s">
        <v>816</v>
      </c>
      <c r="E9" s="139">
        <v>411</v>
      </c>
      <c r="F9" s="566"/>
      <c r="G9" s="566"/>
      <c r="H9" s="1712">
        <v>411</v>
      </c>
      <c r="I9" s="79"/>
      <c r="J9" s="1125" t="s">
        <v>1168</v>
      </c>
      <c r="K9" s="121"/>
      <c r="L9" s="79"/>
      <c r="M9" s="1675"/>
      <c r="N9" s="37"/>
    </row>
    <row r="10" spans="1:15" ht="15.75" x14ac:dyDescent="0.25">
      <c r="A10" s="1719">
        <v>41389</v>
      </c>
      <c r="B10" s="1629" t="s">
        <v>2113</v>
      </c>
      <c r="C10" s="1635" t="s">
        <v>2149</v>
      </c>
      <c r="D10" s="449" t="s">
        <v>2150</v>
      </c>
      <c r="E10" s="139">
        <v>1800</v>
      </c>
      <c r="F10" s="139"/>
      <c r="G10" s="139"/>
      <c r="H10" s="1712">
        <v>1800</v>
      </c>
      <c r="I10" s="79"/>
      <c r="J10" s="1125" t="s">
        <v>1168</v>
      </c>
      <c r="K10" s="121"/>
      <c r="L10" s="79"/>
      <c r="M10" s="1675"/>
      <c r="N10" s="37"/>
    </row>
    <row r="11" spans="1:15" ht="15.75" x14ac:dyDescent="0.25">
      <c r="A11" s="1719">
        <v>41458</v>
      </c>
      <c r="B11" s="1720" t="s">
        <v>736</v>
      </c>
      <c r="C11" s="1720" t="s">
        <v>2144</v>
      </c>
      <c r="D11" s="1258" t="s">
        <v>779</v>
      </c>
      <c r="E11" s="1270">
        <v>2520</v>
      </c>
      <c r="F11" s="1270"/>
      <c r="G11" s="1270"/>
      <c r="H11" s="1715">
        <v>2520</v>
      </c>
      <c r="I11" s="1676"/>
      <c r="J11" s="1193" t="s">
        <v>1168</v>
      </c>
      <c r="K11" s="1677"/>
      <c r="L11" s="1676"/>
      <c r="M11" s="1678"/>
      <c r="N11" s="580">
        <f>SUM(H8:H11)</f>
        <v>9928</v>
      </c>
    </row>
    <row r="12" spans="1:15" ht="15.75" x14ac:dyDescent="0.25">
      <c r="A12" s="1719"/>
      <c r="B12" s="1720"/>
      <c r="C12" s="1720"/>
      <c r="D12" s="449"/>
      <c r="E12" s="139"/>
      <c r="F12" s="139"/>
      <c r="G12" s="139"/>
      <c r="H12" s="1716"/>
      <c r="I12" s="79"/>
      <c r="J12" s="1125"/>
      <c r="K12" s="121"/>
      <c r="L12" s="79"/>
    </row>
    <row r="13" spans="1:15" ht="15.75" x14ac:dyDescent="0.25">
      <c r="A13" s="1719">
        <v>41545</v>
      </c>
      <c r="B13" s="1635" t="s">
        <v>2117</v>
      </c>
      <c r="C13" s="1635" t="s">
        <v>2151</v>
      </c>
      <c r="D13" s="1679" t="s">
        <v>1021</v>
      </c>
      <c r="E13" s="1591">
        <v>6364</v>
      </c>
      <c r="F13" s="1680"/>
      <c r="G13" s="1680"/>
      <c r="H13" s="1713">
        <v>6364</v>
      </c>
      <c r="I13" s="1660"/>
      <c r="J13" s="1661" t="s">
        <v>1543</v>
      </c>
      <c r="K13" s="1681" t="s">
        <v>2152</v>
      </c>
      <c r="L13" s="1660"/>
      <c r="M13" s="1666"/>
      <c r="N13" s="1591">
        <v>6364</v>
      </c>
    </row>
    <row r="14" spans="1:15" ht="15.75" x14ac:dyDescent="0.25">
      <c r="A14" s="1719"/>
      <c r="B14" s="1635"/>
      <c r="C14" s="1635"/>
      <c r="D14" s="518"/>
      <c r="E14" s="139"/>
      <c r="F14" s="388"/>
      <c r="G14" s="388"/>
      <c r="H14" s="1712"/>
      <c r="I14" s="79"/>
      <c r="J14" s="1125"/>
      <c r="K14" s="121"/>
      <c r="L14" s="79"/>
      <c r="N14" s="37"/>
    </row>
    <row r="15" spans="1:15" x14ac:dyDescent="0.25">
      <c r="A15" s="1261">
        <v>41666</v>
      </c>
      <c r="B15" s="1721" t="s">
        <v>2115</v>
      </c>
      <c r="C15" s="1721" t="s">
        <v>2123</v>
      </c>
      <c r="D15" s="1682" t="s">
        <v>1958</v>
      </c>
      <c r="E15" s="1668">
        <v>10217</v>
      </c>
      <c r="F15" s="1683"/>
      <c r="G15" s="1683"/>
      <c r="H15" s="1714">
        <v>10217</v>
      </c>
      <c r="I15" s="1656"/>
      <c r="J15" s="1671" t="s">
        <v>2095</v>
      </c>
      <c r="K15" s="1673" t="s">
        <v>2153</v>
      </c>
      <c r="L15" s="1684"/>
      <c r="M15" s="1657"/>
      <c r="N15" s="37"/>
    </row>
    <row r="16" spans="1:15" ht="15.75" x14ac:dyDescent="0.25">
      <c r="A16" s="1624">
        <v>41678</v>
      </c>
      <c r="B16" s="1387" t="s">
        <v>2136</v>
      </c>
      <c r="C16" s="1387" t="s">
        <v>2123</v>
      </c>
      <c r="D16" s="449" t="s">
        <v>4</v>
      </c>
      <c r="E16" s="139">
        <v>104</v>
      </c>
      <c r="F16" s="139"/>
      <c r="G16" s="16"/>
      <c r="H16" s="1712">
        <v>104</v>
      </c>
      <c r="I16" s="1125"/>
      <c r="J16" s="1407" t="s">
        <v>2095</v>
      </c>
      <c r="K16" s="121" t="s">
        <v>2154</v>
      </c>
      <c r="L16" s="121"/>
      <c r="M16" s="1685"/>
    </row>
    <row r="17" spans="1:13" x14ac:dyDescent="0.25">
      <c r="A17" s="1261">
        <v>41698</v>
      </c>
      <c r="B17" s="1635" t="s">
        <v>2105</v>
      </c>
      <c r="C17" s="1635" t="s">
        <v>2123</v>
      </c>
      <c r="D17" s="518" t="s">
        <v>956</v>
      </c>
      <c r="E17" s="139">
        <v>5540</v>
      </c>
      <c r="F17" s="388"/>
      <c r="G17" s="388"/>
      <c r="H17" s="1712">
        <v>5540</v>
      </c>
      <c r="I17" s="79"/>
      <c r="J17" s="1407" t="s">
        <v>2095</v>
      </c>
      <c r="K17" s="121" t="s">
        <v>2154</v>
      </c>
      <c r="L17" s="121"/>
      <c r="M17" s="1685"/>
    </row>
    <row r="18" spans="1:13" ht="15.75" x14ac:dyDescent="0.25">
      <c r="A18" s="1719">
        <v>41367</v>
      </c>
      <c r="B18" s="1720" t="s">
        <v>1801</v>
      </c>
      <c r="C18" s="1720" t="s">
        <v>2148</v>
      </c>
      <c r="D18" s="1686" t="s">
        <v>2150</v>
      </c>
      <c r="E18" s="566">
        <v>1360</v>
      </c>
      <c r="F18" s="139"/>
      <c r="G18" s="139"/>
      <c r="H18" s="1712">
        <v>1360</v>
      </c>
      <c r="I18" s="79"/>
      <c r="J18" s="1125" t="s">
        <v>2095</v>
      </c>
      <c r="K18" s="121"/>
      <c r="L18" s="79"/>
      <c r="M18" s="1675"/>
    </row>
    <row r="19" spans="1:13" ht="15.75" x14ac:dyDescent="0.25">
      <c r="A19" s="1719">
        <v>41510</v>
      </c>
      <c r="B19" s="1635" t="s">
        <v>2135</v>
      </c>
      <c r="C19" s="1635" t="s">
        <v>2155</v>
      </c>
      <c r="D19" s="518" t="s">
        <v>1659</v>
      </c>
      <c r="E19" s="139">
        <v>2249</v>
      </c>
      <c r="F19" s="139"/>
      <c r="G19" s="139"/>
      <c r="H19" s="1712">
        <v>2249</v>
      </c>
      <c r="I19" s="79"/>
      <c r="J19" s="1125" t="s">
        <v>2095</v>
      </c>
      <c r="K19" s="121"/>
      <c r="L19" s="79"/>
      <c r="M19" s="1675"/>
    </row>
    <row r="20" spans="1:13" ht="15.75" x14ac:dyDescent="0.25">
      <c r="A20" s="1719">
        <v>41511</v>
      </c>
      <c r="B20" s="1635" t="s">
        <v>2136</v>
      </c>
      <c r="C20" s="1635" t="s">
        <v>2155</v>
      </c>
      <c r="D20" s="518" t="s">
        <v>2124</v>
      </c>
      <c r="E20" s="139">
        <v>907</v>
      </c>
      <c r="F20" s="388"/>
      <c r="G20" s="388"/>
      <c r="H20" s="1712">
        <v>907</v>
      </c>
      <c r="I20" s="79"/>
      <c r="J20" s="1125" t="s">
        <v>2095</v>
      </c>
      <c r="K20" s="121"/>
      <c r="L20" s="79"/>
      <c r="M20" s="1675"/>
    </row>
    <row r="21" spans="1:13" ht="15.75" x14ac:dyDescent="0.25">
      <c r="A21" s="1719">
        <v>41521</v>
      </c>
      <c r="B21" s="1629" t="s">
        <v>1802</v>
      </c>
      <c r="C21" s="1629" t="s">
        <v>2155</v>
      </c>
      <c r="D21" s="1686" t="s">
        <v>726</v>
      </c>
      <c r="E21" s="566">
        <v>4075.5</v>
      </c>
      <c r="F21" s="139"/>
      <c r="G21" s="139"/>
      <c r="H21" s="1717">
        <v>4075.5</v>
      </c>
      <c r="I21" s="79"/>
      <c r="J21" s="1125" t="s">
        <v>2095</v>
      </c>
      <c r="K21" s="121"/>
      <c r="L21" s="79"/>
      <c r="M21" s="1675"/>
    </row>
    <row r="22" spans="1:13" ht="15.75" x14ac:dyDescent="0.25">
      <c r="A22" s="1719">
        <v>41521</v>
      </c>
      <c r="B22" s="1629" t="s">
        <v>1803</v>
      </c>
      <c r="C22" s="1629" t="s">
        <v>2155</v>
      </c>
      <c r="D22" s="449" t="s">
        <v>4</v>
      </c>
      <c r="E22" s="139">
        <v>80</v>
      </c>
      <c r="F22" s="139"/>
      <c r="G22" s="139"/>
      <c r="H22" s="1717">
        <v>80</v>
      </c>
      <c r="I22" s="79"/>
      <c r="J22" s="1125" t="s">
        <v>2095</v>
      </c>
      <c r="K22" s="121"/>
      <c r="L22" s="79"/>
      <c r="M22" s="1675"/>
    </row>
    <row r="23" spans="1:13" ht="15.75" x14ac:dyDescent="0.25">
      <c r="A23" s="1719">
        <v>41543</v>
      </c>
      <c r="B23" s="1629" t="s">
        <v>2114</v>
      </c>
      <c r="C23" s="1635" t="s">
        <v>2151</v>
      </c>
      <c r="D23" s="449" t="s">
        <v>512</v>
      </c>
      <c r="E23" s="139">
        <v>752.5</v>
      </c>
      <c r="F23" s="139"/>
      <c r="G23" s="139"/>
      <c r="H23" s="1712">
        <v>752.5</v>
      </c>
      <c r="I23" s="79"/>
      <c r="J23" s="1125" t="s">
        <v>2095</v>
      </c>
      <c r="K23" s="121"/>
      <c r="L23" s="121" t="s">
        <v>170</v>
      </c>
      <c r="M23" s="1675"/>
    </row>
    <row r="24" spans="1:13" ht="15.75" x14ac:dyDescent="0.25">
      <c r="A24" s="1719">
        <v>41556</v>
      </c>
      <c r="B24" s="1629" t="s">
        <v>2132</v>
      </c>
      <c r="C24" s="1629" t="s">
        <v>2151</v>
      </c>
      <c r="D24" s="1664" t="s">
        <v>2126</v>
      </c>
      <c r="E24" s="455">
        <v>1080</v>
      </c>
      <c r="F24" s="139"/>
      <c r="G24" s="139"/>
      <c r="H24" s="1712">
        <v>1080</v>
      </c>
      <c r="I24" s="79"/>
      <c r="J24" s="1125" t="s">
        <v>2095</v>
      </c>
      <c r="K24" s="121"/>
      <c r="L24" s="121"/>
      <c r="M24" s="1675"/>
    </row>
    <row r="25" spans="1:13" ht="15.75" x14ac:dyDescent="0.25">
      <c r="A25" s="1719">
        <v>41578</v>
      </c>
      <c r="B25" s="1635" t="s">
        <v>2109</v>
      </c>
      <c r="C25" s="1635" t="s">
        <v>2151</v>
      </c>
      <c r="D25" s="518" t="s">
        <v>1548</v>
      </c>
      <c r="E25" s="139">
        <v>4704</v>
      </c>
      <c r="F25" s="388"/>
      <c r="G25" s="388"/>
      <c r="H25" s="1712">
        <v>4704</v>
      </c>
      <c r="I25" s="79"/>
      <c r="J25" s="1125" t="s">
        <v>2095</v>
      </c>
      <c r="K25" s="121"/>
      <c r="L25" s="121"/>
      <c r="M25" s="1675"/>
    </row>
    <row r="26" spans="1:13" ht="15.75" x14ac:dyDescent="0.25">
      <c r="A26" s="1719">
        <v>41591</v>
      </c>
      <c r="B26" s="1629" t="s">
        <v>1895</v>
      </c>
      <c r="C26" s="1635" t="s">
        <v>2156</v>
      </c>
      <c r="D26" s="449" t="s">
        <v>786</v>
      </c>
      <c r="E26" s="139">
        <v>5211.46</v>
      </c>
      <c r="F26" s="139"/>
      <c r="G26" s="139"/>
      <c r="H26" s="1712">
        <v>5211.46</v>
      </c>
      <c r="I26" s="79"/>
      <c r="J26" s="1125" t="s">
        <v>2095</v>
      </c>
      <c r="K26" s="121"/>
      <c r="L26" s="285"/>
      <c r="M26" s="1675"/>
    </row>
    <row r="27" spans="1:13" ht="15.75" x14ac:dyDescent="0.25">
      <c r="A27" s="1719">
        <v>41598</v>
      </c>
      <c r="B27" s="1629" t="s">
        <v>2134</v>
      </c>
      <c r="C27" s="1635" t="s">
        <v>2156</v>
      </c>
      <c r="D27" s="449" t="s">
        <v>779</v>
      </c>
      <c r="E27" s="139">
        <v>2100</v>
      </c>
      <c r="F27" s="388"/>
      <c r="G27" s="388"/>
      <c r="H27" s="1712">
        <v>2100</v>
      </c>
      <c r="I27" s="79"/>
      <c r="J27" s="1125" t="s">
        <v>2095</v>
      </c>
      <c r="K27" s="121"/>
      <c r="L27" s="121"/>
      <c r="M27" s="1675"/>
    </row>
    <row r="28" spans="1:13" ht="15.75" x14ac:dyDescent="0.25">
      <c r="A28" s="1719">
        <v>41603</v>
      </c>
      <c r="B28" s="1635" t="s">
        <v>2139</v>
      </c>
      <c r="C28" s="1635" t="s">
        <v>2156</v>
      </c>
      <c r="D28" s="518" t="s">
        <v>2100</v>
      </c>
      <c r="E28" s="139">
        <v>1221</v>
      </c>
      <c r="F28" s="388"/>
      <c r="G28" s="388"/>
      <c r="H28" s="1712">
        <v>1221</v>
      </c>
      <c r="I28" s="79"/>
      <c r="J28" s="1125" t="s">
        <v>2095</v>
      </c>
      <c r="K28" s="121"/>
      <c r="L28" s="285"/>
      <c r="M28" s="1675"/>
    </row>
    <row r="29" spans="1:13" ht="15.75" x14ac:dyDescent="0.25">
      <c r="A29" s="1719">
        <v>41604</v>
      </c>
      <c r="B29" s="1635" t="s">
        <v>1799</v>
      </c>
      <c r="C29" s="1635" t="s">
        <v>2156</v>
      </c>
      <c r="D29" s="518" t="s">
        <v>4</v>
      </c>
      <c r="E29" s="139">
        <v>175.5</v>
      </c>
      <c r="F29" s="388"/>
      <c r="G29" s="388"/>
      <c r="H29" s="1712">
        <v>175.5</v>
      </c>
      <c r="I29" s="79"/>
      <c r="J29" s="1125" t="s">
        <v>2095</v>
      </c>
      <c r="K29" s="121"/>
      <c r="L29" s="121"/>
      <c r="M29" s="1675"/>
    </row>
    <row r="30" spans="1:13" ht="15.75" x14ac:dyDescent="0.25">
      <c r="A30" s="1719">
        <v>41621</v>
      </c>
      <c r="B30" s="1629" t="s">
        <v>1766</v>
      </c>
      <c r="C30" s="1629" t="s">
        <v>2157</v>
      </c>
      <c r="D30" s="449" t="s">
        <v>2158</v>
      </c>
      <c r="E30" s="139">
        <v>144</v>
      </c>
      <c r="F30" s="139"/>
      <c r="G30" s="139"/>
      <c r="H30" s="1712">
        <v>144</v>
      </c>
      <c r="I30" s="79"/>
      <c r="J30" s="1125" t="s">
        <v>2095</v>
      </c>
      <c r="K30" s="121"/>
      <c r="L30" s="121"/>
      <c r="M30" s="1675"/>
    </row>
    <row r="31" spans="1:13" ht="15.75" x14ac:dyDescent="0.25">
      <c r="A31" s="1719">
        <v>41631</v>
      </c>
      <c r="B31" s="1635" t="s">
        <v>2130</v>
      </c>
      <c r="C31" s="1635" t="s">
        <v>2157</v>
      </c>
      <c r="D31" s="518" t="s">
        <v>593</v>
      </c>
      <c r="E31" s="139">
        <v>1117.5</v>
      </c>
      <c r="F31" s="139"/>
      <c r="G31" s="139"/>
      <c r="H31" s="1712">
        <v>1117.5</v>
      </c>
      <c r="I31" s="79"/>
      <c r="J31" s="1125" t="s">
        <v>2095</v>
      </c>
      <c r="K31" s="121"/>
      <c r="L31" s="121"/>
      <c r="M31" s="1675"/>
    </row>
    <row r="32" spans="1:13" ht="15.75" x14ac:dyDescent="0.25">
      <c r="A32" s="1719">
        <v>41632</v>
      </c>
      <c r="B32" s="1635" t="s">
        <v>2131</v>
      </c>
      <c r="C32" s="1635" t="s">
        <v>2157</v>
      </c>
      <c r="D32" s="518" t="s">
        <v>1957</v>
      </c>
      <c r="E32" s="139">
        <v>1331</v>
      </c>
      <c r="F32" s="139"/>
      <c r="G32" s="139"/>
      <c r="H32" s="1712">
        <v>1331</v>
      </c>
      <c r="I32" s="79"/>
      <c r="J32" s="1125" t="s">
        <v>2095</v>
      </c>
      <c r="K32" s="121"/>
      <c r="L32" s="121"/>
      <c r="M32" s="1675"/>
    </row>
    <row r="33" spans="1:14" ht="15.75" x14ac:dyDescent="0.25">
      <c r="A33" s="1719">
        <v>41547</v>
      </c>
      <c r="B33" s="1635" t="s">
        <v>1861</v>
      </c>
      <c r="C33" s="1635" t="s">
        <v>2151</v>
      </c>
      <c r="D33" s="518" t="s">
        <v>2159</v>
      </c>
      <c r="E33" s="139">
        <v>1480</v>
      </c>
      <c r="F33" s="388"/>
      <c r="G33" s="388"/>
      <c r="H33" s="1712">
        <v>1480</v>
      </c>
      <c r="I33" s="79"/>
      <c r="J33" s="1125" t="s">
        <v>2160</v>
      </c>
      <c r="K33" s="121"/>
      <c r="L33" s="121"/>
      <c r="M33" s="1675"/>
    </row>
    <row r="34" spans="1:14" x14ac:dyDescent="0.25">
      <c r="A34" s="1735">
        <v>41607</v>
      </c>
      <c r="B34" s="1635" t="s">
        <v>2099</v>
      </c>
      <c r="C34" s="1635" t="s">
        <v>2156</v>
      </c>
      <c r="D34" s="1687" t="s">
        <v>1548</v>
      </c>
      <c r="E34" s="1270">
        <v>1839.5</v>
      </c>
      <c r="F34" s="1688"/>
      <c r="G34" s="1688"/>
      <c r="H34" s="1715">
        <v>1839.5</v>
      </c>
      <c r="I34" s="1676"/>
      <c r="J34" s="1193" t="s">
        <v>2161</v>
      </c>
      <c r="K34" s="1677"/>
      <c r="L34" s="1677"/>
      <c r="M34" s="1678"/>
      <c r="N34" s="580">
        <f>SUM(H15:H34)</f>
        <v>45688.959999999999</v>
      </c>
    </row>
    <row r="35" spans="1:14" ht="15.75" x14ac:dyDescent="0.25">
      <c r="A35" s="1719"/>
      <c r="B35" s="1635"/>
      <c r="C35" s="1635"/>
      <c r="D35" s="518"/>
      <c r="E35" s="139"/>
      <c r="F35" s="388"/>
      <c r="G35" s="388"/>
      <c r="H35" s="1716"/>
      <c r="I35" s="79"/>
      <c r="J35" s="1125"/>
      <c r="K35" s="121"/>
      <c r="L35" s="121"/>
    </row>
    <row r="36" spans="1:14" ht="15.75" x14ac:dyDescent="0.25">
      <c r="A36" s="1719">
        <v>41453</v>
      </c>
      <c r="B36" s="1629" t="s">
        <v>2119</v>
      </c>
      <c r="C36" s="1635" t="s">
        <v>2144</v>
      </c>
      <c r="D36" s="1689" t="s">
        <v>779</v>
      </c>
      <c r="E36" s="1690">
        <v>2460</v>
      </c>
      <c r="F36" s="1683"/>
      <c r="G36" s="1683"/>
      <c r="H36" s="1714">
        <v>2460</v>
      </c>
      <c r="I36" s="1684"/>
      <c r="J36" s="1656" t="s">
        <v>1416</v>
      </c>
      <c r="K36" s="1672"/>
      <c r="L36" s="1672"/>
      <c r="M36" s="1657"/>
    </row>
    <row r="37" spans="1:14" ht="15.75" x14ac:dyDescent="0.25">
      <c r="A37" s="1719">
        <v>41522</v>
      </c>
      <c r="B37" s="1629" t="s">
        <v>2098</v>
      </c>
      <c r="C37" s="1629" t="s">
        <v>2155</v>
      </c>
      <c r="D37" s="449" t="s">
        <v>2106</v>
      </c>
      <c r="E37" s="139">
        <v>675</v>
      </c>
      <c r="F37" s="139"/>
      <c r="G37" s="139"/>
      <c r="H37" s="1712">
        <v>675</v>
      </c>
      <c r="I37" s="79"/>
      <c r="J37" s="121" t="s">
        <v>1416</v>
      </c>
      <c r="K37" s="121"/>
      <c r="L37" s="285"/>
      <c r="M37" s="1675"/>
    </row>
    <row r="38" spans="1:14" s="37" customFormat="1" ht="15.75" x14ac:dyDescent="0.25">
      <c r="A38" s="1719">
        <v>41531</v>
      </c>
      <c r="B38" s="1629" t="s">
        <v>2104</v>
      </c>
      <c r="C38" s="1635" t="s">
        <v>2155</v>
      </c>
      <c r="D38" s="449" t="s">
        <v>2125</v>
      </c>
      <c r="E38" s="139">
        <v>2980</v>
      </c>
      <c r="F38" s="139"/>
      <c r="G38" s="139"/>
      <c r="H38" s="1712">
        <v>2980</v>
      </c>
      <c r="I38" s="121"/>
      <c r="J38" s="121" t="s">
        <v>2162</v>
      </c>
      <c r="K38" s="121"/>
      <c r="L38" s="285"/>
      <c r="M38" s="1685"/>
    </row>
    <row r="39" spans="1:14" ht="15.75" x14ac:dyDescent="0.25">
      <c r="A39" s="1719">
        <v>41545</v>
      </c>
      <c r="B39" s="1635" t="s">
        <v>2116</v>
      </c>
      <c r="C39" s="1635" t="s">
        <v>2151</v>
      </c>
      <c r="D39" s="518" t="s">
        <v>1534</v>
      </c>
      <c r="E39" s="139">
        <v>200</v>
      </c>
      <c r="F39" s="388"/>
      <c r="G39" s="388"/>
      <c r="H39" s="1712">
        <v>200</v>
      </c>
      <c r="I39" s="79"/>
      <c r="J39" s="1125" t="s">
        <v>1416</v>
      </c>
      <c r="K39" s="121"/>
      <c r="L39" s="285"/>
      <c r="M39" s="1675"/>
    </row>
    <row r="40" spans="1:14" ht="15.75" x14ac:dyDescent="0.25">
      <c r="A40" s="1624">
        <v>41659</v>
      </c>
      <c r="B40" s="1387" t="s">
        <v>2111</v>
      </c>
      <c r="C40" s="1385" t="s">
        <v>2157</v>
      </c>
      <c r="D40" s="1664" t="s">
        <v>4</v>
      </c>
      <c r="E40" s="455">
        <v>271</v>
      </c>
      <c r="F40" s="139"/>
      <c r="G40" s="455"/>
      <c r="H40" s="1712">
        <v>271</v>
      </c>
      <c r="I40" s="1125"/>
      <c r="J40" s="1407" t="s">
        <v>2128</v>
      </c>
      <c r="K40" s="79"/>
      <c r="L40" s="79"/>
      <c r="M40" s="1675"/>
    </row>
    <row r="41" spans="1:14" ht="15.75" x14ac:dyDescent="0.25">
      <c r="A41" s="1624">
        <v>41685</v>
      </c>
      <c r="B41" s="537" t="s">
        <v>1800</v>
      </c>
      <c r="C41" s="1385" t="s">
        <v>2123</v>
      </c>
      <c r="D41" s="1258" t="s">
        <v>4</v>
      </c>
      <c r="E41" s="1270">
        <v>102</v>
      </c>
      <c r="F41" s="1688"/>
      <c r="G41" s="1688"/>
      <c r="H41" s="1715">
        <v>102</v>
      </c>
      <c r="I41" s="1193"/>
      <c r="J41" s="1691" t="s">
        <v>2128</v>
      </c>
      <c r="K41" s="1677"/>
      <c r="L41" s="1677"/>
      <c r="M41" s="1692"/>
      <c r="N41" s="580">
        <f>SUM(H36:H41)</f>
        <v>6688</v>
      </c>
    </row>
    <row r="42" spans="1:14" ht="15.75" x14ac:dyDescent="0.25">
      <c r="A42" s="1719"/>
      <c r="B42" s="1635"/>
      <c r="C42" s="1635"/>
      <c r="D42" s="518"/>
      <c r="E42" s="139"/>
      <c r="F42" s="388"/>
      <c r="G42" s="388"/>
      <c r="H42" s="1716"/>
      <c r="I42" s="79"/>
      <c r="J42" s="1125"/>
      <c r="K42" s="121"/>
      <c r="L42" s="285"/>
    </row>
    <row r="43" spans="1:14" ht="15.75" x14ac:dyDescent="0.25">
      <c r="A43" s="1624">
        <v>41656</v>
      </c>
      <c r="B43" s="1387" t="s">
        <v>2107</v>
      </c>
      <c r="C43" s="1387" t="s">
        <v>2157</v>
      </c>
      <c r="D43" s="1667" t="s">
        <v>956</v>
      </c>
      <c r="E43" s="1668">
        <v>6607</v>
      </c>
      <c r="F43" s="1668"/>
      <c r="G43" s="1670"/>
      <c r="H43" s="1714">
        <v>6607</v>
      </c>
      <c r="I43" s="1656"/>
      <c r="J43" s="1671" t="s">
        <v>999</v>
      </c>
      <c r="K43" s="1672" t="s">
        <v>2154</v>
      </c>
      <c r="L43" s="1672"/>
      <c r="M43" s="1693"/>
    </row>
    <row r="44" spans="1:14" ht="15.75" x14ac:dyDescent="0.25">
      <c r="A44" s="1719">
        <v>41543</v>
      </c>
      <c r="B44" s="1629" t="s">
        <v>1824</v>
      </c>
      <c r="C44" s="1635" t="s">
        <v>2151</v>
      </c>
      <c r="D44" s="449" t="s">
        <v>2001</v>
      </c>
      <c r="E44" s="139">
        <v>2543</v>
      </c>
      <c r="F44" s="139"/>
      <c r="G44" s="139"/>
      <c r="H44" s="1712">
        <v>2543</v>
      </c>
      <c r="I44" s="79"/>
      <c r="J44" s="1694" t="s">
        <v>999</v>
      </c>
      <c r="K44" s="121"/>
      <c r="L44" s="121"/>
      <c r="M44" s="1675"/>
    </row>
    <row r="45" spans="1:14" ht="15.75" x14ac:dyDescent="0.25">
      <c r="A45" s="1719">
        <v>41558</v>
      </c>
      <c r="B45" s="1629" t="s">
        <v>2137</v>
      </c>
      <c r="C45" s="1635" t="s">
        <v>2151</v>
      </c>
      <c r="D45" s="1686" t="s">
        <v>669</v>
      </c>
      <c r="E45" s="566">
        <v>2982</v>
      </c>
      <c r="F45" s="139"/>
      <c r="G45" s="139"/>
      <c r="H45" s="1712">
        <v>2982</v>
      </c>
      <c r="I45" s="79"/>
      <c r="J45" s="1694" t="s">
        <v>999</v>
      </c>
      <c r="K45" s="121"/>
      <c r="L45" s="1695"/>
      <c r="M45" s="1675"/>
    </row>
    <row r="46" spans="1:14" ht="15.75" x14ac:dyDescent="0.25">
      <c r="A46" s="1719">
        <v>41587</v>
      </c>
      <c r="B46" s="1629" t="s">
        <v>2120</v>
      </c>
      <c r="C46" s="1635" t="s">
        <v>2156</v>
      </c>
      <c r="D46" s="449" t="s">
        <v>70</v>
      </c>
      <c r="E46" s="139">
        <v>2252</v>
      </c>
      <c r="F46" s="139"/>
      <c r="G46" s="139"/>
      <c r="H46" s="1712">
        <v>2252</v>
      </c>
      <c r="I46" s="79"/>
      <c r="J46" s="1694" t="s">
        <v>999</v>
      </c>
      <c r="K46" s="121"/>
      <c r="L46" s="1695"/>
      <c r="M46" s="1675"/>
    </row>
    <row r="47" spans="1:14" ht="15.75" x14ac:dyDescent="0.25">
      <c r="A47" s="1719">
        <v>41547</v>
      </c>
      <c r="B47" s="1635" t="s">
        <v>750</v>
      </c>
      <c r="C47" s="1635" t="s">
        <v>2151</v>
      </c>
      <c r="D47" s="1687" t="s">
        <v>2127</v>
      </c>
      <c r="E47" s="1270">
        <v>456</v>
      </c>
      <c r="F47" s="1688"/>
      <c r="G47" s="1688"/>
      <c r="H47" s="1715">
        <v>456</v>
      </c>
      <c r="I47" s="1676"/>
      <c r="J47" s="1696" t="s">
        <v>2163</v>
      </c>
      <c r="K47" s="1677"/>
      <c r="L47" s="1697"/>
      <c r="M47" s="1678"/>
      <c r="N47" s="580">
        <f>SUM(H43:H47)</f>
        <v>14840</v>
      </c>
    </row>
    <row r="48" spans="1:14" ht="15.75" x14ac:dyDescent="0.25">
      <c r="A48" s="1719"/>
      <c r="B48" s="1635"/>
      <c r="C48" s="1635"/>
      <c r="D48" s="518"/>
      <c r="E48" s="139"/>
      <c r="F48" s="388"/>
      <c r="G48" s="388"/>
      <c r="H48" s="1716"/>
      <c r="I48" s="79"/>
      <c r="J48" s="1694"/>
      <c r="K48" s="121"/>
      <c r="L48" s="285"/>
    </row>
    <row r="49" spans="1:14" x14ac:dyDescent="0.25">
      <c r="A49" s="1735">
        <v>41607</v>
      </c>
      <c r="B49" s="1635" t="s">
        <v>1804</v>
      </c>
      <c r="C49" s="1635" t="s">
        <v>2156</v>
      </c>
      <c r="D49" s="1679" t="s">
        <v>3</v>
      </c>
      <c r="E49" s="1591">
        <v>6780</v>
      </c>
      <c r="F49" s="1680"/>
      <c r="G49" s="1680"/>
      <c r="H49" s="1713">
        <v>6780</v>
      </c>
      <c r="I49" s="1660"/>
      <c r="J49" s="1698" t="s">
        <v>2164</v>
      </c>
      <c r="K49" s="1662" t="s">
        <v>2165</v>
      </c>
      <c r="L49" s="1699"/>
      <c r="M49" s="1666"/>
      <c r="N49" s="580">
        <v>6780</v>
      </c>
    </row>
    <row r="50" spans="1:14" x14ac:dyDescent="0.25">
      <c r="A50" s="1735"/>
      <c r="B50" s="1635"/>
      <c r="C50" s="1635"/>
      <c r="D50" s="518"/>
      <c r="E50" s="139"/>
      <c r="F50" s="388"/>
      <c r="G50" s="388"/>
      <c r="H50" s="1712"/>
      <c r="I50" s="79"/>
      <c r="J50" s="1700"/>
      <c r="K50" s="121"/>
      <c r="L50" s="285"/>
    </row>
    <row r="51" spans="1:14" ht="15.75" x14ac:dyDescent="0.25">
      <c r="A51" s="1624">
        <v>41696</v>
      </c>
      <c r="B51" s="1635" t="s">
        <v>2102</v>
      </c>
      <c r="C51" s="1635" t="s">
        <v>2123</v>
      </c>
      <c r="D51" s="1682" t="s">
        <v>1031</v>
      </c>
      <c r="E51" s="1668">
        <v>4501</v>
      </c>
      <c r="F51" s="1683"/>
      <c r="G51" s="1683"/>
      <c r="H51" s="1714">
        <v>4501</v>
      </c>
      <c r="I51" s="1656"/>
      <c r="J51" s="1671" t="s">
        <v>600</v>
      </c>
      <c r="K51" s="1672"/>
      <c r="L51" s="1684"/>
      <c r="M51" s="1657"/>
    </row>
    <row r="52" spans="1:14" ht="15.75" x14ac:dyDescent="0.25">
      <c r="A52" s="1624">
        <v>41696</v>
      </c>
      <c r="B52" s="1635" t="s">
        <v>2103</v>
      </c>
      <c r="C52" s="1635" t="s">
        <v>2123</v>
      </c>
      <c r="D52" s="518" t="s">
        <v>786</v>
      </c>
      <c r="E52" s="139">
        <v>4611.3999999999996</v>
      </c>
      <c r="F52" s="388"/>
      <c r="G52" s="388"/>
      <c r="H52" s="1712">
        <v>4611.3999999999996</v>
      </c>
      <c r="I52" s="1125"/>
      <c r="J52" s="1407" t="s">
        <v>600</v>
      </c>
      <c r="K52" s="121"/>
      <c r="L52" s="79"/>
      <c r="M52" s="1675"/>
    </row>
    <row r="53" spans="1:14" ht="15.75" x14ac:dyDescent="0.25">
      <c r="A53" s="1624">
        <v>41700</v>
      </c>
      <c r="B53" s="579" t="s">
        <v>2108</v>
      </c>
      <c r="C53" s="579" t="s">
        <v>2123</v>
      </c>
      <c r="D53" s="1701" t="s">
        <v>786</v>
      </c>
      <c r="E53" s="1702">
        <v>7717.2</v>
      </c>
      <c r="F53" s="1270"/>
      <c r="G53" s="1703"/>
      <c r="H53" s="1715">
        <v>7717.2</v>
      </c>
      <c r="I53" s="1193"/>
      <c r="J53" s="1691" t="s">
        <v>600</v>
      </c>
      <c r="K53" s="1677"/>
      <c r="L53" s="1677"/>
      <c r="M53" s="1692"/>
      <c r="N53" s="1704">
        <f>SUM(H51:H53)</f>
        <v>16829.599999999999</v>
      </c>
    </row>
    <row r="54" spans="1:14" x14ac:dyDescent="0.25">
      <c r="A54" s="1736"/>
      <c r="B54" s="720"/>
      <c r="C54" s="720"/>
      <c r="D54" s="79"/>
      <c r="E54" s="79"/>
      <c r="F54" s="16"/>
      <c r="G54" s="16"/>
      <c r="H54" s="1716"/>
      <c r="I54" s="79"/>
      <c r="J54" s="1405"/>
      <c r="K54" s="79"/>
      <c r="L54" s="79"/>
    </row>
    <row r="55" spans="1:14" ht="15.75" x14ac:dyDescent="0.25">
      <c r="A55" s="1737">
        <v>41424</v>
      </c>
      <c r="B55" s="1629" t="s">
        <v>1804</v>
      </c>
      <c r="C55" s="1635" t="s">
        <v>2149</v>
      </c>
      <c r="D55" s="1665" t="s">
        <v>776</v>
      </c>
      <c r="E55" s="1591">
        <v>112.5</v>
      </c>
      <c r="F55" s="1680"/>
      <c r="G55" s="1680"/>
      <c r="H55" s="1713">
        <v>112.5</v>
      </c>
      <c r="I55" s="1660"/>
      <c r="J55" s="1705" t="s">
        <v>2166</v>
      </c>
      <c r="K55" s="1662"/>
      <c r="L55" s="1662"/>
      <c r="M55" s="1666"/>
      <c r="N55" s="1591">
        <v>112.5</v>
      </c>
    </row>
    <row r="56" spans="1:14" ht="15.75" x14ac:dyDescent="0.25">
      <c r="A56" s="1737"/>
      <c r="B56" s="1629"/>
      <c r="C56" s="1635"/>
      <c r="D56" s="449"/>
      <c r="E56" s="139"/>
      <c r="F56" s="388"/>
      <c r="G56" s="388"/>
      <c r="H56" s="1712"/>
      <c r="I56" s="79"/>
      <c r="J56" s="1694"/>
      <c r="K56" s="121"/>
      <c r="L56" s="121"/>
      <c r="M56" s="1675"/>
      <c r="N56" s="37"/>
    </row>
    <row r="57" spans="1:14" ht="15.75" x14ac:dyDescent="0.25">
      <c r="A57" s="1719">
        <v>41302</v>
      </c>
      <c r="B57" s="1629" t="s">
        <v>2138</v>
      </c>
      <c r="C57" s="1635" t="s">
        <v>2167</v>
      </c>
      <c r="D57" s="518" t="s">
        <v>99</v>
      </c>
      <c r="E57" s="139">
        <v>690.5</v>
      </c>
      <c r="F57" s="139"/>
      <c r="G57" s="139"/>
      <c r="H57" s="1715">
        <v>690.5</v>
      </c>
      <c r="I57" s="79"/>
      <c r="J57" s="1694" t="s">
        <v>2168</v>
      </c>
      <c r="K57" s="518"/>
      <c r="L57" s="1695"/>
      <c r="M57" s="1675"/>
      <c r="N57" s="37"/>
    </row>
    <row r="58" spans="1:14" ht="16.5" thickBot="1" x14ac:dyDescent="0.3">
      <c r="A58" s="1719">
        <v>41278</v>
      </c>
      <c r="B58" s="1629" t="s">
        <v>2112</v>
      </c>
      <c r="C58" s="1629" t="s">
        <v>2167</v>
      </c>
      <c r="D58" s="1258" t="s">
        <v>99</v>
      </c>
      <c r="E58" s="1270">
        <v>428.5</v>
      </c>
      <c r="F58" s="1270"/>
      <c r="G58" s="1270"/>
      <c r="H58" s="1718">
        <v>428.5</v>
      </c>
      <c r="I58" s="1676"/>
      <c r="J58" s="1696" t="s">
        <v>2169</v>
      </c>
      <c r="K58" s="1687"/>
      <c r="L58" s="1706"/>
      <c r="M58" s="1678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6"/>
      <c r="F60" s="1707"/>
      <c r="G60" s="16"/>
    </row>
    <row r="61" spans="1:14" x14ac:dyDescent="0.25">
      <c r="A61" s="310" t="s">
        <v>2170</v>
      </c>
      <c r="D61" s="720" t="s">
        <v>2095</v>
      </c>
      <c r="E61" s="1708">
        <v>45695</v>
      </c>
      <c r="F61" s="1709"/>
      <c r="G61" s="16"/>
    </row>
    <row r="62" spans="1:14" x14ac:dyDescent="0.25">
      <c r="A62" s="310" t="s">
        <v>2171</v>
      </c>
      <c r="D62" s="720" t="s">
        <v>600</v>
      </c>
      <c r="E62" s="1708">
        <v>16829</v>
      </c>
      <c r="F62" s="1709">
        <v>500</v>
      </c>
      <c r="G62" s="16"/>
    </row>
    <row r="63" spans="1:14" x14ac:dyDescent="0.25">
      <c r="D63" s="720" t="s">
        <v>999</v>
      </c>
      <c r="E63" s="1708">
        <v>14840</v>
      </c>
      <c r="F63" s="1709">
        <v>500</v>
      </c>
      <c r="G63" s="16"/>
    </row>
    <row r="64" spans="1:14" x14ac:dyDescent="0.25">
      <c r="D64" s="720" t="s">
        <v>1168</v>
      </c>
      <c r="E64" s="1708">
        <v>9928</v>
      </c>
      <c r="F64" s="1709">
        <v>500</v>
      </c>
      <c r="G64" s="16"/>
    </row>
    <row r="65" spans="4:7" x14ac:dyDescent="0.25">
      <c r="D65" s="720" t="s">
        <v>821</v>
      </c>
      <c r="E65" s="1708">
        <v>7657</v>
      </c>
      <c r="F65" s="1709">
        <v>500</v>
      </c>
      <c r="G65" s="16"/>
    </row>
    <row r="66" spans="4:7" x14ac:dyDescent="0.25">
      <c r="D66" s="720" t="s">
        <v>2094</v>
      </c>
      <c r="E66" s="1708">
        <v>6780</v>
      </c>
      <c r="F66" s="1709">
        <v>500</v>
      </c>
      <c r="G66" s="16"/>
    </row>
    <row r="67" spans="4:7" x14ac:dyDescent="0.25">
      <c r="D67" s="1651" t="s">
        <v>2172</v>
      </c>
      <c r="E67" s="1708">
        <v>6364</v>
      </c>
      <c r="F67" s="1709">
        <v>500</v>
      </c>
      <c r="G67" s="16"/>
    </row>
    <row r="68" spans="4:7" x14ac:dyDescent="0.25">
      <c r="D68" s="720" t="s">
        <v>1416</v>
      </c>
      <c r="E68" s="1708">
        <v>6688</v>
      </c>
      <c r="F68" s="1709">
        <v>500</v>
      </c>
      <c r="G68" s="16"/>
    </row>
    <row r="69" spans="4:7" x14ac:dyDescent="0.25">
      <c r="D69" s="720" t="s">
        <v>1158</v>
      </c>
      <c r="E69" s="1708">
        <v>1022</v>
      </c>
      <c r="F69" s="1709">
        <v>500</v>
      </c>
      <c r="G69" s="16"/>
    </row>
    <row r="70" spans="4:7" x14ac:dyDescent="0.25">
      <c r="D70" s="720" t="s">
        <v>2004</v>
      </c>
      <c r="E70" s="1708">
        <v>112.5</v>
      </c>
      <c r="F70" s="1709">
        <v>112.5</v>
      </c>
      <c r="G70" s="16"/>
    </row>
    <row r="71" spans="4:7" x14ac:dyDescent="0.25">
      <c r="D71" s="720" t="s">
        <v>2173</v>
      </c>
      <c r="E71" s="1708">
        <v>690.5</v>
      </c>
      <c r="F71" s="1709"/>
      <c r="G71" s="16"/>
    </row>
    <row r="72" spans="4:7" x14ac:dyDescent="0.25">
      <c r="D72" s="720" t="s">
        <v>2174</v>
      </c>
      <c r="E72" s="1709">
        <v>428.5</v>
      </c>
      <c r="F72" s="1709"/>
      <c r="G72" s="16"/>
    </row>
    <row r="73" spans="4:7" x14ac:dyDescent="0.25">
      <c r="E73" s="1710">
        <f>SUM(E61:E72)</f>
        <v>117034.5</v>
      </c>
      <c r="F73" s="1710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4157"/>
  <sheetViews>
    <sheetView tabSelected="1" topLeftCell="B1" workbookViewId="0">
      <pane ySplit="2" topLeftCell="A4135" activePane="bottomLeft" state="frozen"/>
      <selection pane="bottomLeft" activeCell="I4142" sqref="I4142"/>
    </sheetView>
  </sheetViews>
  <sheetFormatPr baseColWidth="10" defaultRowHeight="15" x14ac:dyDescent="0.25"/>
  <cols>
    <col min="1" max="1" width="14.85546875" style="404" customWidth="1"/>
    <col min="2" max="2" width="12.28515625" style="910" customWidth="1"/>
    <col min="3" max="3" width="3" style="910" customWidth="1"/>
    <col min="4" max="4" width="12" style="732" customWidth="1"/>
    <col min="5" max="5" width="58" style="32" bestFit="1" customWidth="1"/>
    <col min="6" max="6" width="15.140625" style="1979" bestFit="1" customWidth="1"/>
    <col min="7" max="7" width="24.42578125" style="1857" customWidth="1"/>
    <col min="8" max="8" width="20.7109375" style="2157" customWidth="1"/>
    <col min="9" max="9" width="15.28515625" style="518" customWidth="1"/>
    <col min="10" max="10" width="14.140625" style="243" bestFit="1" customWidth="1"/>
    <col min="11" max="11" width="11.42578125" style="243"/>
    <col min="12" max="12" width="31" style="32" bestFit="1" customWidth="1"/>
    <col min="13" max="13" width="12.7109375" style="32" bestFit="1" customWidth="1"/>
    <col min="14" max="16384" width="11.42578125" style="32"/>
  </cols>
  <sheetData>
    <row r="1" spans="1:9" ht="18.75" x14ac:dyDescent="0.3">
      <c r="A1" s="2313" t="s">
        <v>2624</v>
      </c>
      <c r="B1" s="2313"/>
      <c r="C1" s="2313"/>
      <c r="D1" s="2313"/>
      <c r="E1" s="2313"/>
      <c r="F1" s="2313"/>
      <c r="G1" s="2313"/>
      <c r="H1" s="2313"/>
      <c r="I1" s="1679"/>
    </row>
    <row r="2" spans="1:9" ht="19.5" thickBot="1" x14ac:dyDescent="0.35">
      <c r="A2" s="713" t="s">
        <v>0</v>
      </c>
      <c r="B2" s="2126" t="s">
        <v>1</v>
      </c>
      <c r="C2" s="2126"/>
      <c r="D2" s="2126"/>
      <c r="E2" s="1259" t="s">
        <v>1430</v>
      </c>
      <c r="F2" s="2174" t="s">
        <v>2</v>
      </c>
      <c r="G2" s="1572" t="s">
        <v>6</v>
      </c>
      <c r="H2" s="2050" t="str">
        <f t="shared" ref="H2:H64" si="0">F2</f>
        <v>IMPORTE</v>
      </c>
      <c r="I2" s="1806" t="s">
        <v>8</v>
      </c>
    </row>
    <row r="3" spans="1:9" ht="15.75" thickTop="1" x14ac:dyDescent="0.25">
      <c r="A3" s="1266">
        <v>42371</v>
      </c>
      <c r="B3" s="543">
        <v>24066</v>
      </c>
      <c r="C3" s="543" t="s">
        <v>2385</v>
      </c>
      <c r="D3" s="2160">
        <v>49066</v>
      </c>
      <c r="E3" s="2162" t="s">
        <v>4833</v>
      </c>
      <c r="F3" s="2153">
        <v>27317.599999999999</v>
      </c>
      <c r="G3" s="722">
        <v>42372</v>
      </c>
      <c r="H3" s="2050">
        <v>27317.599999999999</v>
      </c>
      <c r="I3" s="458">
        <f t="shared" ref="I3:I66" si="1">F3-H3</f>
        <v>0</v>
      </c>
    </row>
    <row r="4" spans="1:9" x14ac:dyDescent="0.25">
      <c r="A4" s="1261">
        <v>42371</v>
      </c>
      <c r="B4" s="1995">
        <f>B3+1</f>
        <v>24067</v>
      </c>
      <c r="C4" s="543" t="s">
        <v>2385</v>
      </c>
      <c r="D4" s="2160">
        <v>49067</v>
      </c>
      <c r="E4" s="2162" t="s">
        <v>4834</v>
      </c>
      <c r="F4" s="2153">
        <v>2388.1999999999998</v>
      </c>
      <c r="G4" s="722">
        <v>42371</v>
      </c>
      <c r="H4" s="2050">
        <f t="shared" si="0"/>
        <v>2388.1999999999998</v>
      </c>
      <c r="I4" s="458">
        <f t="shared" si="1"/>
        <v>0</v>
      </c>
    </row>
    <row r="5" spans="1:9" ht="15" customHeight="1" x14ac:dyDescent="0.25">
      <c r="A5" s="1266">
        <v>42371</v>
      </c>
      <c r="B5" s="1995">
        <f t="shared" ref="B5:B68" si="2">B4+1</f>
        <v>24068</v>
      </c>
      <c r="C5" s="543" t="s">
        <v>2385</v>
      </c>
      <c r="D5" s="2160">
        <v>49068</v>
      </c>
      <c r="E5" s="2162" t="s">
        <v>4835</v>
      </c>
      <c r="F5" s="2153">
        <v>16303.2</v>
      </c>
      <c r="G5" s="722">
        <v>42371</v>
      </c>
      <c r="H5" s="2050">
        <f t="shared" si="0"/>
        <v>16303.2</v>
      </c>
      <c r="I5" s="458">
        <f t="shared" si="1"/>
        <v>0</v>
      </c>
    </row>
    <row r="6" spans="1:9" ht="15" customHeight="1" x14ac:dyDescent="0.25">
      <c r="A6" s="1261">
        <v>42371</v>
      </c>
      <c r="B6" s="1995">
        <f t="shared" si="2"/>
        <v>24069</v>
      </c>
      <c r="C6" s="543" t="s">
        <v>8120</v>
      </c>
      <c r="D6" s="2160">
        <v>49069</v>
      </c>
      <c r="E6" s="2162" t="s">
        <v>4838</v>
      </c>
      <c r="F6" s="2153">
        <v>4059.6</v>
      </c>
      <c r="G6" s="722">
        <v>42372</v>
      </c>
      <c r="H6" s="2050">
        <v>4059.6</v>
      </c>
      <c r="I6" s="458">
        <f t="shared" si="1"/>
        <v>0</v>
      </c>
    </row>
    <row r="7" spans="1:9" ht="15" customHeight="1" x14ac:dyDescent="0.25">
      <c r="A7" s="1266">
        <v>42371</v>
      </c>
      <c r="B7" s="1995">
        <f t="shared" si="2"/>
        <v>24070</v>
      </c>
      <c r="C7" s="543" t="s">
        <v>8120</v>
      </c>
      <c r="D7" s="2160">
        <v>49070</v>
      </c>
      <c r="E7" s="2162" t="s">
        <v>4838</v>
      </c>
      <c r="F7" s="2153">
        <v>17918</v>
      </c>
      <c r="G7" s="722">
        <v>42371</v>
      </c>
      <c r="H7" s="2050">
        <f t="shared" si="0"/>
        <v>17918</v>
      </c>
      <c r="I7" s="458">
        <f t="shared" si="1"/>
        <v>0</v>
      </c>
    </row>
    <row r="8" spans="1:9" ht="15" customHeight="1" x14ac:dyDescent="0.25">
      <c r="A8" s="1261">
        <v>42371</v>
      </c>
      <c r="B8" s="1995">
        <f t="shared" si="2"/>
        <v>24071</v>
      </c>
      <c r="C8" s="543" t="s">
        <v>8120</v>
      </c>
      <c r="D8" s="2160">
        <v>49071</v>
      </c>
      <c r="E8" s="2162" t="s">
        <v>4837</v>
      </c>
      <c r="F8" s="2153">
        <v>13623.9</v>
      </c>
      <c r="G8" s="722">
        <v>42371</v>
      </c>
      <c r="H8" s="2050">
        <f t="shared" si="0"/>
        <v>13623.9</v>
      </c>
      <c r="I8" s="458">
        <f t="shared" si="1"/>
        <v>0</v>
      </c>
    </row>
    <row r="9" spans="1:9" ht="15" customHeight="1" x14ac:dyDescent="0.25">
      <c r="A9" s="1266">
        <v>42371</v>
      </c>
      <c r="B9" s="1995">
        <f t="shared" si="2"/>
        <v>24072</v>
      </c>
      <c r="C9" s="543" t="s">
        <v>8120</v>
      </c>
      <c r="D9" s="2160">
        <v>49072</v>
      </c>
      <c r="E9" s="2162" t="s">
        <v>4839</v>
      </c>
      <c r="F9" s="2153">
        <v>6564.6</v>
      </c>
      <c r="G9" s="722" t="s">
        <v>8121</v>
      </c>
      <c r="H9" s="2050">
        <f>1600+4964.6</f>
        <v>6564.6</v>
      </c>
      <c r="I9" s="458">
        <f t="shared" si="1"/>
        <v>0</v>
      </c>
    </row>
    <row r="10" spans="1:9" ht="15" customHeight="1" x14ac:dyDescent="0.25">
      <c r="A10" s="1261">
        <v>42371</v>
      </c>
      <c r="B10" s="1995">
        <f t="shared" si="2"/>
        <v>24073</v>
      </c>
      <c r="C10" s="543" t="s">
        <v>8120</v>
      </c>
      <c r="D10" s="2160">
        <v>49073</v>
      </c>
      <c r="E10" s="2162" t="s">
        <v>4840</v>
      </c>
      <c r="F10" s="2153">
        <v>8896.2000000000007</v>
      </c>
      <c r="G10" s="722">
        <v>42372</v>
      </c>
      <c r="H10" s="2050">
        <v>8896.2000000000007</v>
      </c>
      <c r="I10" s="458">
        <f t="shared" si="1"/>
        <v>0</v>
      </c>
    </row>
    <row r="11" spans="1:9" ht="15" customHeight="1" x14ac:dyDescent="0.25">
      <c r="A11" s="1266">
        <v>42371</v>
      </c>
      <c r="B11" s="1995">
        <f t="shared" si="2"/>
        <v>24074</v>
      </c>
      <c r="C11" s="543" t="s">
        <v>8120</v>
      </c>
      <c r="D11" s="2160">
        <v>49074</v>
      </c>
      <c r="E11" s="2162" t="s">
        <v>4836</v>
      </c>
      <c r="F11" s="2153">
        <v>25993.52</v>
      </c>
      <c r="G11" s="722">
        <v>42372</v>
      </c>
      <c r="H11" s="2050">
        <v>25993.52</v>
      </c>
      <c r="I11" s="458">
        <f t="shared" si="1"/>
        <v>0</v>
      </c>
    </row>
    <row r="12" spans="1:9" ht="15" customHeight="1" x14ac:dyDescent="0.25">
      <c r="A12" s="1261">
        <v>42371</v>
      </c>
      <c r="B12" s="1995">
        <f t="shared" si="2"/>
        <v>24075</v>
      </c>
      <c r="C12" s="543" t="s">
        <v>8120</v>
      </c>
      <c r="D12" s="2160">
        <v>49075</v>
      </c>
      <c r="E12" s="2162" t="s">
        <v>4841</v>
      </c>
      <c r="F12" s="2153">
        <v>25668</v>
      </c>
      <c r="G12" s="722">
        <v>42371</v>
      </c>
      <c r="H12" s="2050">
        <f t="shared" si="0"/>
        <v>25668</v>
      </c>
      <c r="I12" s="458">
        <f t="shared" si="1"/>
        <v>0</v>
      </c>
    </row>
    <row r="13" spans="1:9" ht="15" customHeight="1" x14ac:dyDescent="0.25">
      <c r="A13" s="1266">
        <v>42371</v>
      </c>
      <c r="B13" s="1995">
        <f t="shared" si="2"/>
        <v>24076</v>
      </c>
      <c r="C13" s="543" t="s">
        <v>8120</v>
      </c>
      <c r="D13" s="2160">
        <v>49076</v>
      </c>
      <c r="E13" s="2162" t="s">
        <v>4842</v>
      </c>
      <c r="F13" s="2153">
        <v>15692.9</v>
      </c>
      <c r="G13" s="722">
        <v>42371</v>
      </c>
      <c r="H13" s="2050">
        <f t="shared" si="0"/>
        <v>15692.9</v>
      </c>
      <c r="I13" s="458">
        <f t="shared" si="1"/>
        <v>0</v>
      </c>
    </row>
    <row r="14" spans="1:9" ht="15" customHeight="1" x14ac:dyDescent="0.25">
      <c r="A14" s="1261">
        <v>42371</v>
      </c>
      <c r="B14" s="1995">
        <f t="shared" si="2"/>
        <v>24077</v>
      </c>
      <c r="C14" s="543" t="s">
        <v>8120</v>
      </c>
      <c r="D14" s="2160">
        <v>49077</v>
      </c>
      <c r="E14" s="2162" t="s">
        <v>4843</v>
      </c>
      <c r="F14" s="2153">
        <v>3292.4</v>
      </c>
      <c r="G14" s="722">
        <v>42371</v>
      </c>
      <c r="H14" s="2050">
        <f t="shared" si="0"/>
        <v>3292.4</v>
      </c>
      <c r="I14" s="458">
        <f t="shared" si="1"/>
        <v>0</v>
      </c>
    </row>
    <row r="15" spans="1:9" ht="15" customHeight="1" x14ac:dyDescent="0.25">
      <c r="A15" s="1266">
        <v>42371</v>
      </c>
      <c r="B15" s="1995">
        <f t="shared" si="2"/>
        <v>24078</v>
      </c>
      <c r="C15" s="543" t="s">
        <v>8120</v>
      </c>
      <c r="D15" s="2160">
        <v>49078</v>
      </c>
      <c r="E15" s="2162" t="s">
        <v>4844</v>
      </c>
      <c r="F15" s="2153">
        <v>10793</v>
      </c>
      <c r="G15" s="722">
        <v>42371</v>
      </c>
      <c r="H15" s="2050">
        <f t="shared" si="0"/>
        <v>10793</v>
      </c>
      <c r="I15" s="458">
        <f t="shared" si="1"/>
        <v>0</v>
      </c>
    </row>
    <row r="16" spans="1:9" ht="15" customHeight="1" x14ac:dyDescent="0.25">
      <c r="A16" s="1261">
        <v>42371</v>
      </c>
      <c r="B16" s="1995">
        <f t="shared" si="2"/>
        <v>24079</v>
      </c>
      <c r="C16" s="543" t="s">
        <v>8120</v>
      </c>
      <c r="D16" s="2160">
        <v>49079</v>
      </c>
      <c r="E16" s="2162" t="s">
        <v>4846</v>
      </c>
      <c r="F16" s="2153">
        <v>13562.2</v>
      </c>
      <c r="G16" s="722">
        <v>42376</v>
      </c>
      <c r="H16" s="2050">
        <v>13562.2</v>
      </c>
      <c r="I16" s="458">
        <f t="shared" si="1"/>
        <v>0</v>
      </c>
    </row>
    <row r="17" spans="1:9" ht="15" customHeight="1" x14ac:dyDescent="0.25">
      <c r="A17" s="1266">
        <v>42371</v>
      </c>
      <c r="B17" s="1995">
        <f t="shared" si="2"/>
        <v>24080</v>
      </c>
      <c r="C17" s="543" t="s">
        <v>8120</v>
      </c>
      <c r="D17" s="2160">
        <v>49080</v>
      </c>
      <c r="E17" s="2162" t="s">
        <v>4847</v>
      </c>
      <c r="F17" s="2153">
        <v>2450</v>
      </c>
      <c r="G17" s="722">
        <v>42371</v>
      </c>
      <c r="H17" s="2050">
        <f t="shared" si="0"/>
        <v>2450</v>
      </c>
      <c r="I17" s="458">
        <f t="shared" si="1"/>
        <v>0</v>
      </c>
    </row>
    <row r="18" spans="1:9" ht="15" customHeight="1" x14ac:dyDescent="0.25">
      <c r="A18" s="1261">
        <v>42371</v>
      </c>
      <c r="B18" s="1995">
        <f t="shared" si="2"/>
        <v>24081</v>
      </c>
      <c r="C18" s="543" t="s">
        <v>8120</v>
      </c>
      <c r="D18" s="2160">
        <v>49081</v>
      </c>
      <c r="E18" s="2162" t="s">
        <v>4848</v>
      </c>
      <c r="F18" s="2153">
        <v>2414.4</v>
      </c>
      <c r="G18" s="722">
        <v>42371</v>
      </c>
      <c r="H18" s="2050">
        <f t="shared" si="0"/>
        <v>2414.4</v>
      </c>
      <c r="I18" s="458">
        <f t="shared" si="1"/>
        <v>0</v>
      </c>
    </row>
    <row r="19" spans="1:9" ht="15" customHeight="1" x14ac:dyDescent="0.25">
      <c r="A19" s="1266">
        <v>42371</v>
      </c>
      <c r="B19" s="1995">
        <f t="shared" si="2"/>
        <v>24082</v>
      </c>
      <c r="C19" s="543" t="s">
        <v>8120</v>
      </c>
      <c r="D19" s="2160">
        <v>49082</v>
      </c>
      <c r="E19" s="2162" t="s">
        <v>4845</v>
      </c>
      <c r="F19" s="2153">
        <v>13550.4</v>
      </c>
      <c r="G19" s="722">
        <v>42371</v>
      </c>
      <c r="H19" s="2050">
        <f t="shared" si="0"/>
        <v>13550.4</v>
      </c>
      <c r="I19" s="458">
        <f t="shared" si="1"/>
        <v>0</v>
      </c>
    </row>
    <row r="20" spans="1:9" ht="15" customHeight="1" x14ac:dyDescent="0.25">
      <c r="A20" s="1261">
        <v>42371</v>
      </c>
      <c r="B20" s="1995">
        <f t="shared" si="2"/>
        <v>24083</v>
      </c>
      <c r="C20" s="543" t="s">
        <v>8120</v>
      </c>
      <c r="D20" s="2160">
        <v>49083</v>
      </c>
      <c r="E20" s="2162" t="s">
        <v>4834</v>
      </c>
      <c r="F20" s="2153">
        <v>25390.400000000001</v>
      </c>
      <c r="G20" s="722" t="s">
        <v>8121</v>
      </c>
      <c r="H20" s="2050">
        <f>12000+13390.4</f>
        <v>25390.400000000001</v>
      </c>
      <c r="I20" s="458">
        <f t="shared" si="1"/>
        <v>0</v>
      </c>
    </row>
    <row r="21" spans="1:9" ht="15" customHeight="1" x14ac:dyDescent="0.25">
      <c r="A21" s="1266">
        <v>42371</v>
      </c>
      <c r="B21" s="1995">
        <f t="shared" si="2"/>
        <v>24084</v>
      </c>
      <c r="C21" s="543" t="s">
        <v>8120</v>
      </c>
      <c r="D21" s="2160">
        <v>49084</v>
      </c>
      <c r="E21" s="2162" t="s">
        <v>4849</v>
      </c>
      <c r="F21" s="2153">
        <v>4746.3999999999996</v>
      </c>
      <c r="G21" s="722">
        <v>42373</v>
      </c>
      <c r="H21" s="2050">
        <v>4746.3999999999996</v>
      </c>
      <c r="I21" s="458">
        <f t="shared" si="1"/>
        <v>0</v>
      </c>
    </row>
    <row r="22" spans="1:9" x14ac:dyDescent="0.25">
      <c r="A22" s="1261">
        <v>42371</v>
      </c>
      <c r="B22" s="1995">
        <f t="shared" si="2"/>
        <v>24085</v>
      </c>
      <c r="C22" s="543" t="s">
        <v>8120</v>
      </c>
      <c r="D22" s="2160">
        <v>49085</v>
      </c>
      <c r="E22" s="2162" t="s">
        <v>4850</v>
      </c>
      <c r="F22" s="2153">
        <v>14239.2</v>
      </c>
      <c r="G22" s="722">
        <v>42371</v>
      </c>
      <c r="H22" s="2050">
        <f t="shared" si="0"/>
        <v>14239.2</v>
      </c>
      <c r="I22" s="458">
        <f t="shared" si="1"/>
        <v>0</v>
      </c>
    </row>
    <row r="23" spans="1:9" x14ac:dyDescent="0.25">
      <c r="A23" s="1266">
        <v>42371</v>
      </c>
      <c r="B23" s="1995">
        <f t="shared" si="2"/>
        <v>24086</v>
      </c>
      <c r="C23" s="543" t="s">
        <v>8120</v>
      </c>
      <c r="D23" s="2160">
        <v>49086</v>
      </c>
      <c r="E23" s="2162" t="s">
        <v>4851</v>
      </c>
      <c r="F23" s="2153">
        <v>10955</v>
      </c>
      <c r="G23" s="722">
        <v>42371</v>
      </c>
      <c r="H23" s="2050">
        <f t="shared" si="0"/>
        <v>10955</v>
      </c>
      <c r="I23" s="458">
        <f t="shared" si="1"/>
        <v>0</v>
      </c>
    </row>
    <row r="24" spans="1:9" x14ac:dyDescent="0.25">
      <c r="A24" s="1261">
        <v>42371</v>
      </c>
      <c r="B24" s="1995">
        <f t="shared" si="2"/>
        <v>24087</v>
      </c>
      <c r="C24" s="543" t="s">
        <v>8120</v>
      </c>
      <c r="D24" s="2160">
        <v>49087</v>
      </c>
      <c r="E24" s="2162" t="s">
        <v>4852</v>
      </c>
      <c r="F24" s="2153">
        <v>55518.6</v>
      </c>
      <c r="G24" s="722">
        <v>42388</v>
      </c>
      <c r="H24" s="2050">
        <v>55518.6</v>
      </c>
      <c r="I24" s="458">
        <f t="shared" si="1"/>
        <v>0</v>
      </c>
    </row>
    <row r="25" spans="1:9" x14ac:dyDescent="0.25">
      <c r="A25" s="1266">
        <v>42371</v>
      </c>
      <c r="B25" s="1995">
        <f t="shared" si="2"/>
        <v>24088</v>
      </c>
      <c r="C25" s="543" t="s">
        <v>8120</v>
      </c>
      <c r="D25" s="2160">
        <v>49088</v>
      </c>
      <c r="E25" s="2162" t="s">
        <v>4853</v>
      </c>
      <c r="F25" s="2153">
        <v>12223.1</v>
      </c>
      <c r="G25" s="722">
        <v>42371</v>
      </c>
      <c r="H25" s="2050">
        <f t="shared" si="0"/>
        <v>12223.1</v>
      </c>
      <c r="I25" s="458">
        <f t="shared" si="1"/>
        <v>0</v>
      </c>
    </row>
    <row r="26" spans="1:9" x14ac:dyDescent="0.25">
      <c r="A26" s="1261">
        <v>42371</v>
      </c>
      <c r="B26" s="1995">
        <f t="shared" si="2"/>
        <v>24089</v>
      </c>
      <c r="C26" s="543" t="s">
        <v>8120</v>
      </c>
      <c r="D26" s="2160">
        <v>49089</v>
      </c>
      <c r="E26" s="2162" t="s">
        <v>4855</v>
      </c>
      <c r="F26" s="2153">
        <v>2821</v>
      </c>
      <c r="G26" s="722">
        <v>42371</v>
      </c>
      <c r="H26" s="2050">
        <f t="shared" si="0"/>
        <v>2821</v>
      </c>
      <c r="I26" s="458">
        <f t="shared" si="1"/>
        <v>0</v>
      </c>
    </row>
    <row r="27" spans="1:9" x14ac:dyDescent="0.25">
      <c r="A27" s="1266">
        <v>42371</v>
      </c>
      <c r="B27" s="1995">
        <f t="shared" si="2"/>
        <v>24090</v>
      </c>
      <c r="C27" s="543" t="s">
        <v>8120</v>
      </c>
      <c r="D27" s="2160">
        <v>49090</v>
      </c>
      <c r="E27" s="2162" t="s">
        <v>4859</v>
      </c>
      <c r="F27" s="2153">
        <v>3939.6</v>
      </c>
      <c r="G27" s="722">
        <v>42371</v>
      </c>
      <c r="H27" s="2050">
        <f t="shared" si="0"/>
        <v>3939.6</v>
      </c>
      <c r="I27" s="458">
        <f t="shared" si="1"/>
        <v>0</v>
      </c>
    </row>
    <row r="28" spans="1:9" x14ac:dyDescent="0.25">
      <c r="A28" s="1261">
        <v>42371</v>
      </c>
      <c r="B28" s="1995">
        <f t="shared" si="2"/>
        <v>24091</v>
      </c>
      <c r="C28" s="543" t="s">
        <v>8120</v>
      </c>
      <c r="D28" s="2160">
        <v>49091</v>
      </c>
      <c r="E28" s="2162" t="s">
        <v>4857</v>
      </c>
      <c r="F28" s="2153">
        <v>47620</v>
      </c>
      <c r="G28" s="722" t="s">
        <v>8147</v>
      </c>
      <c r="H28" s="2050">
        <f>37890+9730</f>
        <v>47620</v>
      </c>
      <c r="I28" s="458">
        <f t="shared" si="1"/>
        <v>0</v>
      </c>
    </row>
    <row r="29" spans="1:9" x14ac:dyDescent="0.25">
      <c r="A29" s="1266">
        <v>42371</v>
      </c>
      <c r="B29" s="1995">
        <f t="shared" si="2"/>
        <v>24092</v>
      </c>
      <c r="C29" s="543" t="s">
        <v>8120</v>
      </c>
      <c r="D29" s="2160">
        <v>49092</v>
      </c>
      <c r="E29" s="2162" t="s">
        <v>4861</v>
      </c>
      <c r="F29" s="2153">
        <v>123.2</v>
      </c>
      <c r="G29" s="722">
        <v>42371</v>
      </c>
      <c r="H29" s="2050">
        <f t="shared" si="0"/>
        <v>123.2</v>
      </c>
      <c r="I29" s="458">
        <f t="shared" si="1"/>
        <v>0</v>
      </c>
    </row>
    <row r="30" spans="1:9" x14ac:dyDescent="0.25">
      <c r="A30" s="1261">
        <v>42371</v>
      </c>
      <c r="B30" s="1995">
        <f t="shared" si="2"/>
        <v>24093</v>
      </c>
      <c r="C30" s="543" t="s">
        <v>8120</v>
      </c>
      <c r="D30" s="2160">
        <v>49093</v>
      </c>
      <c r="E30" s="2162" t="s">
        <v>4860</v>
      </c>
      <c r="F30" s="2153">
        <v>5152.8</v>
      </c>
      <c r="G30" s="722">
        <v>42371</v>
      </c>
      <c r="H30" s="2050">
        <f t="shared" si="0"/>
        <v>5152.8</v>
      </c>
      <c r="I30" s="458">
        <f t="shared" si="1"/>
        <v>0</v>
      </c>
    </row>
    <row r="31" spans="1:9" x14ac:dyDescent="0.25">
      <c r="A31" s="1266">
        <v>42371</v>
      </c>
      <c r="B31" s="1995">
        <f t="shared" si="2"/>
        <v>24094</v>
      </c>
      <c r="C31" s="543" t="s">
        <v>8120</v>
      </c>
      <c r="D31" s="2160">
        <v>49094</v>
      </c>
      <c r="E31" s="2162" t="s">
        <v>4863</v>
      </c>
      <c r="F31" s="2153">
        <v>433</v>
      </c>
      <c r="G31" s="722">
        <v>42371</v>
      </c>
      <c r="H31" s="2050">
        <f t="shared" si="0"/>
        <v>433</v>
      </c>
      <c r="I31" s="458">
        <f t="shared" si="1"/>
        <v>0</v>
      </c>
    </row>
    <row r="32" spans="1:9" x14ac:dyDescent="0.25">
      <c r="A32" s="1261">
        <v>42371</v>
      </c>
      <c r="B32" s="1995">
        <f t="shared" si="2"/>
        <v>24095</v>
      </c>
      <c r="C32" s="543" t="s">
        <v>8120</v>
      </c>
      <c r="D32" s="2160">
        <v>49095</v>
      </c>
      <c r="E32" s="2162" t="s">
        <v>4864</v>
      </c>
      <c r="F32" s="2153">
        <v>3949.3</v>
      </c>
      <c r="G32" s="722">
        <v>42371</v>
      </c>
      <c r="H32" s="2050">
        <f t="shared" si="0"/>
        <v>3949.3</v>
      </c>
      <c r="I32" s="458">
        <f t="shared" si="1"/>
        <v>0</v>
      </c>
    </row>
    <row r="33" spans="1:9" x14ac:dyDescent="0.25">
      <c r="A33" s="1266">
        <v>42371</v>
      </c>
      <c r="B33" s="1995">
        <f t="shared" si="2"/>
        <v>24096</v>
      </c>
      <c r="C33" s="543" t="s">
        <v>8120</v>
      </c>
      <c r="D33" s="2160">
        <v>49096</v>
      </c>
      <c r="E33" s="2162" t="s">
        <v>4846</v>
      </c>
      <c r="F33" s="2153">
        <v>2829.4</v>
      </c>
      <c r="G33" s="722">
        <v>42376</v>
      </c>
      <c r="H33" s="2050">
        <v>2829.4</v>
      </c>
      <c r="I33" s="458">
        <f t="shared" si="1"/>
        <v>0</v>
      </c>
    </row>
    <row r="34" spans="1:9" x14ac:dyDescent="0.25">
      <c r="A34" s="1261">
        <v>42371</v>
      </c>
      <c r="B34" s="1995">
        <f t="shared" si="2"/>
        <v>24097</v>
      </c>
      <c r="C34" s="543" t="s">
        <v>8120</v>
      </c>
      <c r="D34" s="2160">
        <v>49097</v>
      </c>
      <c r="E34" s="2162" t="s">
        <v>4865</v>
      </c>
      <c r="F34" s="2153">
        <v>9138</v>
      </c>
      <c r="G34" s="722">
        <v>42371</v>
      </c>
      <c r="H34" s="2050">
        <f t="shared" si="0"/>
        <v>9138</v>
      </c>
      <c r="I34" s="458">
        <f t="shared" si="1"/>
        <v>0</v>
      </c>
    </row>
    <row r="35" spans="1:9" x14ac:dyDescent="0.25">
      <c r="A35" s="1266">
        <v>42371</v>
      </c>
      <c r="B35" s="1995">
        <f t="shared" si="2"/>
        <v>24098</v>
      </c>
      <c r="C35" s="543" t="s">
        <v>8120</v>
      </c>
      <c r="D35" s="2160">
        <v>49098</v>
      </c>
      <c r="E35" s="2162" t="s">
        <v>4866</v>
      </c>
      <c r="F35" s="2153">
        <v>3780</v>
      </c>
      <c r="G35" s="722">
        <v>42371</v>
      </c>
      <c r="H35" s="2050">
        <f t="shared" si="0"/>
        <v>3780</v>
      </c>
      <c r="I35" s="458">
        <f t="shared" si="1"/>
        <v>0</v>
      </c>
    </row>
    <row r="36" spans="1:9" x14ac:dyDescent="0.25">
      <c r="A36" s="1261">
        <v>42371</v>
      </c>
      <c r="B36" s="1995">
        <f t="shared" si="2"/>
        <v>24099</v>
      </c>
      <c r="C36" s="543" t="s">
        <v>8120</v>
      </c>
      <c r="D36" s="2160">
        <v>49099</v>
      </c>
      <c r="E36" s="2162" t="s">
        <v>4850</v>
      </c>
      <c r="F36" s="2153">
        <v>22032</v>
      </c>
      <c r="G36" s="722">
        <v>42371</v>
      </c>
      <c r="H36" s="2050">
        <f t="shared" si="0"/>
        <v>22032</v>
      </c>
      <c r="I36" s="458">
        <f t="shared" si="1"/>
        <v>0</v>
      </c>
    </row>
    <row r="37" spans="1:9" x14ac:dyDescent="0.25">
      <c r="A37" s="1266">
        <v>42371</v>
      </c>
      <c r="B37" s="1995">
        <f t="shared" si="2"/>
        <v>24100</v>
      </c>
      <c r="C37" s="543" t="s">
        <v>8120</v>
      </c>
      <c r="D37" s="2160">
        <v>49100</v>
      </c>
      <c r="E37" s="2162" t="s">
        <v>4867</v>
      </c>
      <c r="F37" s="2153">
        <v>2429</v>
      </c>
      <c r="G37" s="722">
        <v>42371</v>
      </c>
      <c r="H37" s="2050">
        <f t="shared" si="0"/>
        <v>2429</v>
      </c>
      <c r="I37" s="458">
        <f t="shared" si="1"/>
        <v>0</v>
      </c>
    </row>
    <row r="38" spans="1:9" x14ac:dyDescent="0.25">
      <c r="A38" s="1261">
        <v>42371</v>
      </c>
      <c r="B38" s="1995">
        <f t="shared" si="2"/>
        <v>24101</v>
      </c>
      <c r="C38" s="543" t="s">
        <v>8120</v>
      </c>
      <c r="D38" s="2160">
        <v>49101</v>
      </c>
      <c r="E38" s="2162" t="s">
        <v>4868</v>
      </c>
      <c r="F38" s="2153">
        <v>1532.8</v>
      </c>
      <c r="G38" s="722">
        <v>42371</v>
      </c>
      <c r="H38" s="2050">
        <f t="shared" si="0"/>
        <v>1532.8</v>
      </c>
      <c r="I38" s="458">
        <f t="shared" si="1"/>
        <v>0</v>
      </c>
    </row>
    <row r="39" spans="1:9" x14ac:dyDescent="0.25">
      <c r="A39" s="1266">
        <v>42371</v>
      </c>
      <c r="B39" s="1995">
        <f t="shared" si="2"/>
        <v>24102</v>
      </c>
      <c r="C39" s="543" t="s">
        <v>8120</v>
      </c>
      <c r="D39" s="2160">
        <v>49102</v>
      </c>
      <c r="E39" s="2162" t="s">
        <v>4869</v>
      </c>
      <c r="F39" s="2153">
        <v>3195.8</v>
      </c>
      <c r="G39" s="722">
        <v>42371</v>
      </c>
      <c r="H39" s="2050">
        <f t="shared" si="0"/>
        <v>3195.8</v>
      </c>
      <c r="I39" s="458">
        <f t="shared" si="1"/>
        <v>0</v>
      </c>
    </row>
    <row r="40" spans="1:9" x14ac:dyDescent="0.25">
      <c r="A40" s="1261">
        <v>42371</v>
      </c>
      <c r="B40" s="1995">
        <f t="shared" si="2"/>
        <v>24103</v>
      </c>
      <c r="C40" s="543" t="s">
        <v>8120</v>
      </c>
      <c r="D40" s="2160">
        <v>49103</v>
      </c>
      <c r="E40" s="2162" t="s">
        <v>4872</v>
      </c>
      <c r="F40" s="2153">
        <v>1469.2</v>
      </c>
      <c r="G40" s="722">
        <v>42371</v>
      </c>
      <c r="H40" s="2050">
        <f t="shared" si="0"/>
        <v>1469.2</v>
      </c>
      <c r="I40" s="458">
        <f t="shared" si="1"/>
        <v>0</v>
      </c>
    </row>
    <row r="41" spans="1:9" x14ac:dyDescent="0.25">
      <c r="A41" s="1266">
        <v>42371</v>
      </c>
      <c r="B41" s="1995">
        <f t="shared" si="2"/>
        <v>24104</v>
      </c>
      <c r="C41" s="543" t="s">
        <v>8120</v>
      </c>
      <c r="D41" s="2160">
        <v>49104</v>
      </c>
      <c r="E41" s="2162" t="s">
        <v>4874</v>
      </c>
      <c r="F41" s="2153">
        <v>1173.9000000000001</v>
      </c>
      <c r="G41" s="722">
        <v>42371</v>
      </c>
      <c r="H41" s="2050">
        <f t="shared" si="0"/>
        <v>1173.9000000000001</v>
      </c>
      <c r="I41" s="458">
        <f t="shared" si="1"/>
        <v>0</v>
      </c>
    </row>
    <row r="42" spans="1:9" x14ac:dyDescent="0.25">
      <c r="A42" s="1261">
        <v>42371</v>
      </c>
      <c r="B42" s="1995">
        <f t="shared" si="2"/>
        <v>24105</v>
      </c>
      <c r="C42" s="543" t="s">
        <v>8120</v>
      </c>
      <c r="D42" s="2160">
        <v>49105</v>
      </c>
      <c r="E42" s="2162" t="s">
        <v>4871</v>
      </c>
      <c r="F42" s="2153">
        <v>1825.2</v>
      </c>
      <c r="G42" s="722">
        <v>42371</v>
      </c>
      <c r="H42" s="2050">
        <f t="shared" si="0"/>
        <v>1825.2</v>
      </c>
      <c r="I42" s="458">
        <f t="shared" si="1"/>
        <v>0</v>
      </c>
    </row>
    <row r="43" spans="1:9" x14ac:dyDescent="0.25">
      <c r="A43" s="1266">
        <v>42371</v>
      </c>
      <c r="B43" s="1995">
        <f t="shared" si="2"/>
        <v>24106</v>
      </c>
      <c r="C43" s="543" t="s">
        <v>8120</v>
      </c>
      <c r="D43" s="2160">
        <v>49106</v>
      </c>
      <c r="E43" s="2162" t="s">
        <v>4873</v>
      </c>
      <c r="F43" s="2153">
        <v>890.1</v>
      </c>
      <c r="G43" s="722">
        <v>42371</v>
      </c>
      <c r="H43" s="2050">
        <f t="shared" si="0"/>
        <v>890.1</v>
      </c>
      <c r="I43" s="458">
        <f t="shared" si="1"/>
        <v>0</v>
      </c>
    </row>
    <row r="44" spans="1:9" x14ac:dyDescent="0.25">
      <c r="A44" s="1261">
        <v>42371</v>
      </c>
      <c r="B44" s="1995">
        <f t="shared" si="2"/>
        <v>24107</v>
      </c>
      <c r="C44" s="543" t="s">
        <v>8120</v>
      </c>
      <c r="D44" s="2160">
        <v>49107</v>
      </c>
      <c r="E44" s="2162" t="s">
        <v>4875</v>
      </c>
      <c r="F44" s="2153">
        <v>327</v>
      </c>
      <c r="G44" s="722">
        <v>42371</v>
      </c>
      <c r="H44" s="2050">
        <f t="shared" si="0"/>
        <v>327</v>
      </c>
      <c r="I44" s="458">
        <f t="shared" si="1"/>
        <v>0</v>
      </c>
    </row>
    <row r="45" spans="1:9" x14ac:dyDescent="0.25">
      <c r="A45" s="1266">
        <v>42371</v>
      </c>
      <c r="B45" s="1995">
        <f t="shared" si="2"/>
        <v>24108</v>
      </c>
      <c r="C45" s="543" t="s">
        <v>8120</v>
      </c>
      <c r="D45" s="2160">
        <v>49108</v>
      </c>
      <c r="E45" s="2162" t="s">
        <v>4877</v>
      </c>
      <c r="F45" s="2153">
        <v>7433.7</v>
      </c>
      <c r="G45" s="722">
        <v>42371</v>
      </c>
      <c r="H45" s="2050">
        <f t="shared" si="0"/>
        <v>7433.7</v>
      </c>
      <c r="I45" s="458">
        <f t="shared" si="1"/>
        <v>0</v>
      </c>
    </row>
    <row r="46" spans="1:9" x14ac:dyDescent="0.25">
      <c r="A46" s="1261">
        <v>42371</v>
      </c>
      <c r="B46" s="1995">
        <f t="shared" si="2"/>
        <v>24109</v>
      </c>
      <c r="C46" s="543" t="s">
        <v>8120</v>
      </c>
      <c r="D46" s="2160">
        <v>49109</v>
      </c>
      <c r="E46" s="2162" t="s">
        <v>4876</v>
      </c>
      <c r="F46" s="2153">
        <v>7105.9</v>
      </c>
      <c r="G46" s="722">
        <v>42371</v>
      </c>
      <c r="H46" s="2050">
        <f t="shared" si="0"/>
        <v>7105.9</v>
      </c>
      <c r="I46" s="458">
        <f t="shared" si="1"/>
        <v>0</v>
      </c>
    </row>
    <row r="47" spans="1:9" x14ac:dyDescent="0.25">
      <c r="A47" s="1266">
        <v>42371</v>
      </c>
      <c r="B47" s="1995">
        <f t="shared" si="2"/>
        <v>24110</v>
      </c>
      <c r="C47" s="543" t="s">
        <v>8120</v>
      </c>
      <c r="D47" s="2160">
        <v>49110</v>
      </c>
      <c r="E47" s="2162" t="s">
        <v>4838</v>
      </c>
      <c r="F47" s="2153">
        <v>1713.8</v>
      </c>
      <c r="G47" s="722">
        <v>42371</v>
      </c>
      <c r="H47" s="2050">
        <f t="shared" si="0"/>
        <v>1713.8</v>
      </c>
      <c r="I47" s="458">
        <f t="shared" si="1"/>
        <v>0</v>
      </c>
    </row>
    <row r="48" spans="1:9" x14ac:dyDescent="0.25">
      <c r="A48" s="1261">
        <v>42371</v>
      </c>
      <c r="B48" s="1995">
        <f t="shared" si="2"/>
        <v>24111</v>
      </c>
      <c r="C48" s="543" t="s">
        <v>8120</v>
      </c>
      <c r="D48" s="2160">
        <v>49111</v>
      </c>
      <c r="E48" s="2162" t="s">
        <v>4870</v>
      </c>
      <c r="F48" s="2153">
        <v>2195.9</v>
      </c>
      <c r="G48" s="722">
        <v>42371</v>
      </c>
      <c r="H48" s="2050">
        <f t="shared" si="0"/>
        <v>2195.9</v>
      </c>
      <c r="I48" s="458">
        <f t="shared" si="1"/>
        <v>0</v>
      </c>
    </row>
    <row r="49" spans="1:9" x14ac:dyDescent="0.25">
      <c r="A49" s="1266">
        <v>42371</v>
      </c>
      <c r="B49" s="1995">
        <f t="shared" si="2"/>
        <v>24112</v>
      </c>
      <c r="C49" s="543" t="s">
        <v>8120</v>
      </c>
      <c r="D49" s="2160">
        <v>49112</v>
      </c>
      <c r="E49" s="2162" t="s">
        <v>4878</v>
      </c>
      <c r="F49" s="2153">
        <v>3442.8</v>
      </c>
      <c r="G49" s="722">
        <v>42371</v>
      </c>
      <c r="H49" s="2050">
        <f t="shared" si="0"/>
        <v>3442.8</v>
      </c>
      <c r="I49" s="458">
        <f t="shared" si="1"/>
        <v>0</v>
      </c>
    </row>
    <row r="50" spans="1:9" x14ac:dyDescent="0.25">
      <c r="A50" s="1261">
        <v>42371</v>
      </c>
      <c r="B50" s="1995">
        <f t="shared" si="2"/>
        <v>24113</v>
      </c>
      <c r="C50" s="543" t="s">
        <v>8120</v>
      </c>
      <c r="D50" s="2160">
        <v>49113</v>
      </c>
      <c r="E50" s="2162" t="s">
        <v>4879</v>
      </c>
      <c r="F50" s="2153">
        <v>3919.6</v>
      </c>
      <c r="G50" s="722">
        <v>42371</v>
      </c>
      <c r="H50" s="2050">
        <f t="shared" si="0"/>
        <v>3919.6</v>
      </c>
      <c r="I50" s="458">
        <f t="shared" si="1"/>
        <v>0</v>
      </c>
    </row>
    <row r="51" spans="1:9" x14ac:dyDescent="0.25">
      <c r="A51" s="1266">
        <v>42371</v>
      </c>
      <c r="B51" s="1995">
        <f t="shared" si="2"/>
        <v>24114</v>
      </c>
      <c r="C51" s="543" t="s">
        <v>8120</v>
      </c>
      <c r="D51" s="2160">
        <v>49114</v>
      </c>
      <c r="E51" s="2162" t="s">
        <v>4880</v>
      </c>
      <c r="F51" s="2153">
        <v>14364</v>
      </c>
      <c r="G51" s="722">
        <v>42372</v>
      </c>
      <c r="H51" s="2050">
        <v>14364</v>
      </c>
      <c r="I51" s="458">
        <f t="shared" si="1"/>
        <v>0</v>
      </c>
    </row>
    <row r="52" spans="1:9" x14ac:dyDescent="0.25">
      <c r="A52" s="1261">
        <v>42371</v>
      </c>
      <c r="B52" s="1995">
        <f t="shared" si="2"/>
        <v>24115</v>
      </c>
      <c r="C52" s="543" t="s">
        <v>8120</v>
      </c>
      <c r="D52" s="2160">
        <v>49115</v>
      </c>
      <c r="E52" s="2162" t="s">
        <v>4881</v>
      </c>
      <c r="F52" s="2153">
        <v>22527.200000000001</v>
      </c>
      <c r="G52" s="722">
        <v>42372</v>
      </c>
      <c r="H52" s="2050">
        <v>22527.200000000001</v>
      </c>
      <c r="I52" s="458">
        <f t="shared" si="1"/>
        <v>0</v>
      </c>
    </row>
    <row r="53" spans="1:9" x14ac:dyDescent="0.25">
      <c r="A53" s="1266">
        <v>42371</v>
      </c>
      <c r="B53" s="1995">
        <f t="shared" si="2"/>
        <v>24116</v>
      </c>
      <c r="C53" s="543" t="s">
        <v>8120</v>
      </c>
      <c r="D53" s="2160">
        <v>49116</v>
      </c>
      <c r="E53" s="2162" t="s">
        <v>4882</v>
      </c>
      <c r="F53" s="2153">
        <v>805.2</v>
      </c>
      <c r="G53" s="722">
        <v>42371</v>
      </c>
      <c r="H53" s="2050">
        <f t="shared" si="0"/>
        <v>805.2</v>
      </c>
      <c r="I53" s="458">
        <f t="shared" si="1"/>
        <v>0</v>
      </c>
    </row>
    <row r="54" spans="1:9" x14ac:dyDescent="0.25">
      <c r="A54" s="1261">
        <v>42371</v>
      </c>
      <c r="B54" s="1995">
        <f t="shared" si="2"/>
        <v>24117</v>
      </c>
      <c r="C54" s="543" t="s">
        <v>8120</v>
      </c>
      <c r="D54" s="2160">
        <v>49117</v>
      </c>
      <c r="E54" s="2162" t="s">
        <v>4883</v>
      </c>
      <c r="F54" s="2153">
        <v>24746.85</v>
      </c>
      <c r="G54" s="722">
        <v>42372</v>
      </c>
      <c r="H54" s="2050">
        <v>24746.85</v>
      </c>
      <c r="I54" s="458">
        <f t="shared" si="1"/>
        <v>0</v>
      </c>
    </row>
    <row r="55" spans="1:9" x14ac:dyDescent="0.25">
      <c r="A55" s="1266">
        <v>42371</v>
      </c>
      <c r="B55" s="1995">
        <f t="shared" si="2"/>
        <v>24118</v>
      </c>
      <c r="C55" s="543" t="s">
        <v>8120</v>
      </c>
      <c r="D55" s="2160">
        <v>49118</v>
      </c>
      <c r="E55" s="2162" t="s">
        <v>4885</v>
      </c>
      <c r="F55" s="2153">
        <v>3288</v>
      </c>
      <c r="G55" s="722">
        <v>42371</v>
      </c>
      <c r="H55" s="2050">
        <f t="shared" si="0"/>
        <v>3288</v>
      </c>
      <c r="I55" s="458">
        <f t="shared" si="1"/>
        <v>0</v>
      </c>
    </row>
    <row r="56" spans="1:9" x14ac:dyDescent="0.25">
      <c r="A56" s="1261">
        <v>42371</v>
      </c>
      <c r="B56" s="1995">
        <f t="shared" si="2"/>
        <v>24119</v>
      </c>
      <c r="C56" s="543" t="s">
        <v>8120</v>
      </c>
      <c r="D56" s="2160">
        <v>49119</v>
      </c>
      <c r="E56" s="2162" t="s">
        <v>4884</v>
      </c>
      <c r="F56" s="2153">
        <v>43578.9</v>
      </c>
      <c r="G56" s="722">
        <v>42377</v>
      </c>
      <c r="H56" s="2050">
        <v>43578.9</v>
      </c>
      <c r="I56" s="458">
        <f t="shared" si="1"/>
        <v>0</v>
      </c>
    </row>
    <row r="57" spans="1:9" x14ac:dyDescent="0.25">
      <c r="A57" s="1266">
        <v>42371</v>
      </c>
      <c r="B57" s="1995">
        <f t="shared" si="2"/>
        <v>24120</v>
      </c>
      <c r="C57" s="543" t="s">
        <v>8120</v>
      </c>
      <c r="D57" s="2160">
        <v>49120</v>
      </c>
      <c r="E57" s="2162" t="s">
        <v>4886</v>
      </c>
      <c r="F57" s="2153">
        <v>1626.9</v>
      </c>
      <c r="G57" s="722">
        <v>42371</v>
      </c>
      <c r="H57" s="2050">
        <f t="shared" si="0"/>
        <v>1626.9</v>
      </c>
      <c r="I57" s="458">
        <f t="shared" si="1"/>
        <v>0</v>
      </c>
    </row>
    <row r="58" spans="1:9" x14ac:dyDescent="0.25">
      <c r="A58" s="1261">
        <v>42371</v>
      </c>
      <c r="B58" s="1995">
        <f t="shared" si="2"/>
        <v>24121</v>
      </c>
      <c r="C58" s="543" t="s">
        <v>8120</v>
      </c>
      <c r="D58" s="2160">
        <v>49121</v>
      </c>
      <c r="E58" s="2162" t="s">
        <v>4886</v>
      </c>
      <c r="F58" s="2153">
        <v>1389.24</v>
      </c>
      <c r="G58" s="722">
        <v>42371</v>
      </c>
      <c r="H58" s="2050">
        <f t="shared" si="0"/>
        <v>1389.24</v>
      </c>
      <c r="I58" s="458">
        <f t="shared" si="1"/>
        <v>0</v>
      </c>
    </row>
    <row r="59" spans="1:9" x14ac:dyDescent="0.25">
      <c r="A59" s="1266">
        <v>42371</v>
      </c>
      <c r="B59" s="1995">
        <f t="shared" si="2"/>
        <v>24122</v>
      </c>
      <c r="C59" s="543" t="s">
        <v>8120</v>
      </c>
      <c r="D59" s="2160">
        <v>49122</v>
      </c>
      <c r="E59" s="2162" t="s">
        <v>4888</v>
      </c>
      <c r="F59" s="2153">
        <v>4956.6400000000003</v>
      </c>
      <c r="G59" s="722">
        <v>42371</v>
      </c>
      <c r="H59" s="2050">
        <f t="shared" si="0"/>
        <v>4956.6400000000003</v>
      </c>
      <c r="I59" s="458">
        <f t="shared" si="1"/>
        <v>0</v>
      </c>
    </row>
    <row r="60" spans="1:9" x14ac:dyDescent="0.25">
      <c r="A60" s="1261">
        <v>42371</v>
      </c>
      <c r="B60" s="1995">
        <f t="shared" si="2"/>
        <v>24123</v>
      </c>
      <c r="C60" s="543" t="s">
        <v>8120</v>
      </c>
      <c r="D60" s="2160">
        <v>49123</v>
      </c>
      <c r="E60" s="2162" t="s">
        <v>4887</v>
      </c>
      <c r="F60" s="2153">
        <v>25432.65</v>
      </c>
      <c r="G60" s="722">
        <v>42372</v>
      </c>
      <c r="H60" s="2050">
        <v>25432.65</v>
      </c>
      <c r="I60" s="458">
        <f t="shared" si="1"/>
        <v>0</v>
      </c>
    </row>
    <row r="61" spans="1:9" x14ac:dyDescent="0.25">
      <c r="A61" s="1266">
        <v>42371</v>
      </c>
      <c r="B61" s="1995">
        <f t="shared" si="2"/>
        <v>24124</v>
      </c>
      <c r="C61" s="543" t="s">
        <v>8120</v>
      </c>
      <c r="D61" s="2160">
        <v>49124</v>
      </c>
      <c r="E61" s="2162" t="s">
        <v>4846</v>
      </c>
      <c r="F61" s="2153">
        <v>657.6</v>
      </c>
      <c r="G61" s="722">
        <v>42376</v>
      </c>
      <c r="H61" s="2050">
        <v>657.6</v>
      </c>
      <c r="I61" s="458">
        <f t="shared" si="1"/>
        <v>0</v>
      </c>
    </row>
    <row r="62" spans="1:9" x14ac:dyDescent="0.25">
      <c r="A62" s="1261">
        <v>42371</v>
      </c>
      <c r="B62" s="1995">
        <f t="shared" si="2"/>
        <v>24125</v>
      </c>
      <c r="C62" s="543" t="s">
        <v>8120</v>
      </c>
      <c r="D62" s="2160">
        <v>49125</v>
      </c>
      <c r="E62" s="2162" t="s">
        <v>4889</v>
      </c>
      <c r="F62" s="2153">
        <v>25318.3</v>
      </c>
      <c r="G62" s="722">
        <v>42371</v>
      </c>
      <c r="H62" s="2050">
        <f t="shared" si="0"/>
        <v>25318.3</v>
      </c>
      <c r="I62" s="458">
        <f t="shared" si="1"/>
        <v>0</v>
      </c>
    </row>
    <row r="63" spans="1:9" x14ac:dyDescent="0.25">
      <c r="A63" s="1266">
        <v>42371</v>
      </c>
      <c r="B63" s="1995">
        <f t="shared" si="2"/>
        <v>24126</v>
      </c>
      <c r="C63" s="543" t="s">
        <v>8120</v>
      </c>
      <c r="D63" s="2160">
        <v>49126</v>
      </c>
      <c r="E63" s="2162" t="s">
        <v>4890</v>
      </c>
      <c r="F63" s="2153">
        <v>3558.48</v>
      </c>
      <c r="G63" s="722">
        <v>42372</v>
      </c>
      <c r="H63" s="2050">
        <v>3558.48</v>
      </c>
      <c r="I63" s="458">
        <f t="shared" si="1"/>
        <v>0</v>
      </c>
    </row>
    <row r="64" spans="1:9" x14ac:dyDescent="0.25">
      <c r="A64" s="1261">
        <v>42371</v>
      </c>
      <c r="B64" s="1995">
        <f t="shared" si="2"/>
        <v>24127</v>
      </c>
      <c r="C64" s="543" t="s">
        <v>8120</v>
      </c>
      <c r="D64" s="2160">
        <v>49127</v>
      </c>
      <c r="E64" s="2162" t="s">
        <v>4891</v>
      </c>
      <c r="F64" s="2153">
        <v>941.7</v>
      </c>
      <c r="G64" s="722">
        <v>42371</v>
      </c>
      <c r="H64" s="2050">
        <f t="shared" si="0"/>
        <v>941.7</v>
      </c>
      <c r="I64" s="458">
        <f t="shared" si="1"/>
        <v>0</v>
      </c>
    </row>
    <row r="65" spans="1:9" x14ac:dyDescent="0.25">
      <c r="A65" s="1266">
        <v>42371</v>
      </c>
      <c r="B65" s="1995">
        <f t="shared" si="2"/>
        <v>24128</v>
      </c>
      <c r="C65" s="543" t="s">
        <v>8120</v>
      </c>
      <c r="D65" s="2160">
        <v>49128</v>
      </c>
      <c r="E65" s="2162" t="s">
        <v>4895</v>
      </c>
      <c r="F65" s="2153">
        <v>614.79999999999995</v>
      </c>
      <c r="G65" s="722">
        <v>42371</v>
      </c>
      <c r="H65" s="2050">
        <f t="shared" ref="H65:H128" si="3">F65</f>
        <v>614.79999999999995</v>
      </c>
      <c r="I65" s="458">
        <f t="shared" si="1"/>
        <v>0</v>
      </c>
    </row>
    <row r="66" spans="1:9" x14ac:dyDescent="0.25">
      <c r="A66" s="1261">
        <v>42371</v>
      </c>
      <c r="B66" s="1995">
        <f t="shared" si="2"/>
        <v>24129</v>
      </c>
      <c r="C66" s="543" t="s">
        <v>8120</v>
      </c>
      <c r="D66" s="2160">
        <v>49129</v>
      </c>
      <c r="E66" s="2162" t="s">
        <v>4892</v>
      </c>
      <c r="F66" s="2153">
        <v>13874.4</v>
      </c>
      <c r="G66" s="722">
        <v>42372</v>
      </c>
      <c r="H66" s="2050">
        <v>13874.4</v>
      </c>
      <c r="I66" s="458">
        <f t="shared" si="1"/>
        <v>0</v>
      </c>
    </row>
    <row r="67" spans="1:9" x14ac:dyDescent="0.25">
      <c r="A67" s="1266">
        <v>42371</v>
      </c>
      <c r="B67" s="1995">
        <f t="shared" si="2"/>
        <v>24130</v>
      </c>
      <c r="C67" s="543" t="s">
        <v>8120</v>
      </c>
      <c r="D67" s="2160">
        <v>49130</v>
      </c>
      <c r="E67" s="2162" t="s">
        <v>4854</v>
      </c>
      <c r="F67" s="2153">
        <v>7327</v>
      </c>
      <c r="G67" s="722">
        <v>42374</v>
      </c>
      <c r="H67" s="2050">
        <v>7327</v>
      </c>
      <c r="I67" s="458">
        <f t="shared" ref="I67:I131" si="4">F67-H67</f>
        <v>0</v>
      </c>
    </row>
    <row r="68" spans="1:9" x14ac:dyDescent="0.25">
      <c r="A68" s="1261">
        <v>42371</v>
      </c>
      <c r="B68" s="1995">
        <f t="shared" si="2"/>
        <v>24131</v>
      </c>
      <c r="C68" s="543" t="s">
        <v>8120</v>
      </c>
      <c r="D68" s="2160">
        <v>49131</v>
      </c>
      <c r="E68" s="2162" t="s">
        <v>4894</v>
      </c>
      <c r="F68" s="2153">
        <v>17399.2</v>
      </c>
      <c r="G68" s="722">
        <v>42374</v>
      </c>
      <c r="H68" s="2050">
        <v>17399.2</v>
      </c>
      <c r="I68" s="458">
        <f t="shared" si="4"/>
        <v>0</v>
      </c>
    </row>
    <row r="69" spans="1:9" x14ac:dyDescent="0.25">
      <c r="A69" s="1266">
        <v>42371</v>
      </c>
      <c r="B69" s="1995">
        <f t="shared" ref="B69:B133" si="5">B68+1</f>
        <v>24132</v>
      </c>
      <c r="C69" s="543" t="s">
        <v>8120</v>
      </c>
      <c r="D69" s="2160">
        <v>49132</v>
      </c>
      <c r="E69" s="2162" t="s">
        <v>4893</v>
      </c>
      <c r="F69" s="2153">
        <v>24425.599999999999</v>
      </c>
      <c r="G69" s="722">
        <v>42374</v>
      </c>
      <c r="H69" s="2050">
        <v>24425.599999999999</v>
      </c>
      <c r="I69" s="458">
        <f t="shared" si="4"/>
        <v>0</v>
      </c>
    </row>
    <row r="70" spans="1:9" x14ac:dyDescent="0.25">
      <c r="A70" s="1261">
        <v>42371</v>
      </c>
      <c r="B70" s="1995">
        <f t="shared" si="5"/>
        <v>24133</v>
      </c>
      <c r="C70" s="543" t="s">
        <v>8120</v>
      </c>
      <c r="D70" s="2160">
        <v>49133</v>
      </c>
      <c r="E70" s="2162" t="s">
        <v>4858</v>
      </c>
      <c r="F70" s="2153">
        <v>24597.599999999999</v>
      </c>
      <c r="G70" s="722">
        <v>42374</v>
      </c>
      <c r="H70" s="2050">
        <v>24597.599999999999</v>
      </c>
      <c r="I70" s="458">
        <f t="shared" si="4"/>
        <v>0</v>
      </c>
    </row>
    <row r="71" spans="1:9" x14ac:dyDescent="0.25">
      <c r="A71" s="1266">
        <v>42371</v>
      </c>
      <c r="B71" s="1995">
        <f t="shared" si="5"/>
        <v>24134</v>
      </c>
      <c r="C71" s="543" t="s">
        <v>8120</v>
      </c>
      <c r="D71" s="2160">
        <v>49134</v>
      </c>
      <c r="E71" s="2162" t="s">
        <v>4896</v>
      </c>
      <c r="F71" s="2153">
        <v>4216.8</v>
      </c>
      <c r="G71" s="722">
        <v>42374</v>
      </c>
      <c r="H71" s="2050">
        <v>4216.8</v>
      </c>
      <c r="I71" s="458">
        <f t="shared" si="4"/>
        <v>0</v>
      </c>
    </row>
    <row r="72" spans="1:9" x14ac:dyDescent="0.25">
      <c r="A72" s="1261">
        <v>42371</v>
      </c>
      <c r="B72" s="1995">
        <f t="shared" si="5"/>
        <v>24135</v>
      </c>
      <c r="C72" s="543" t="s">
        <v>8120</v>
      </c>
      <c r="D72" s="2160">
        <v>49135</v>
      </c>
      <c r="E72" s="2162" t="s">
        <v>4856</v>
      </c>
      <c r="F72" s="2153">
        <v>571.20000000000005</v>
      </c>
      <c r="G72" s="722">
        <v>42374</v>
      </c>
      <c r="H72" s="2050">
        <v>571.20000000000005</v>
      </c>
      <c r="I72" s="458">
        <f t="shared" si="4"/>
        <v>0</v>
      </c>
    </row>
    <row r="73" spans="1:9" x14ac:dyDescent="0.25">
      <c r="A73" s="1266">
        <v>42371</v>
      </c>
      <c r="B73" s="1995">
        <f t="shared" si="5"/>
        <v>24136</v>
      </c>
      <c r="C73" s="543" t="s">
        <v>8120</v>
      </c>
      <c r="D73" s="2160">
        <v>49136</v>
      </c>
      <c r="E73" s="2162" t="s">
        <v>4862</v>
      </c>
      <c r="F73" s="2153">
        <v>54288.2</v>
      </c>
      <c r="G73" s="722">
        <v>42374</v>
      </c>
      <c r="H73" s="2050">
        <v>54288.2</v>
      </c>
      <c r="I73" s="458">
        <f t="shared" si="4"/>
        <v>0</v>
      </c>
    </row>
    <row r="74" spans="1:9" x14ac:dyDescent="0.25">
      <c r="A74" s="1261">
        <v>42371</v>
      </c>
      <c r="B74" s="1995">
        <f t="shared" si="5"/>
        <v>24137</v>
      </c>
      <c r="C74" s="543" t="s">
        <v>8120</v>
      </c>
      <c r="D74" s="2160">
        <v>49137</v>
      </c>
      <c r="E74" s="2162" t="s">
        <v>4852</v>
      </c>
      <c r="F74" s="2153">
        <v>32660.400000000001</v>
      </c>
      <c r="G74" s="722">
        <v>42388</v>
      </c>
      <c r="H74" s="2050">
        <v>32660.400000000001</v>
      </c>
      <c r="I74" s="458">
        <f t="shared" si="4"/>
        <v>0</v>
      </c>
    </row>
    <row r="75" spans="1:9" x14ac:dyDescent="0.25">
      <c r="A75" s="1266">
        <v>42371</v>
      </c>
      <c r="B75" s="1995">
        <f t="shared" si="5"/>
        <v>24138</v>
      </c>
      <c r="C75" s="543" t="s">
        <v>8120</v>
      </c>
      <c r="D75" s="2160">
        <v>49138</v>
      </c>
      <c r="E75" s="2162" t="s">
        <v>4897</v>
      </c>
      <c r="F75" s="2153">
        <v>2115.4</v>
      </c>
      <c r="G75" s="722">
        <v>42371</v>
      </c>
      <c r="H75" s="2050">
        <f t="shared" si="3"/>
        <v>2115.4</v>
      </c>
      <c r="I75" s="458">
        <f t="shared" si="4"/>
        <v>0</v>
      </c>
    </row>
    <row r="76" spans="1:9" x14ac:dyDescent="0.25">
      <c r="A76" s="1261">
        <v>42371</v>
      </c>
      <c r="B76" s="1995">
        <f t="shared" si="5"/>
        <v>24139</v>
      </c>
      <c r="C76" s="543" t="s">
        <v>8120</v>
      </c>
      <c r="D76" s="2160">
        <v>49139</v>
      </c>
      <c r="E76" s="2162" t="s">
        <v>4898</v>
      </c>
      <c r="F76" s="2153">
        <v>2928.3</v>
      </c>
      <c r="G76" s="722">
        <v>42371</v>
      </c>
      <c r="H76" s="2050">
        <f t="shared" si="3"/>
        <v>2928.3</v>
      </c>
      <c r="I76" s="458">
        <f t="shared" si="4"/>
        <v>0</v>
      </c>
    </row>
    <row r="77" spans="1:9" x14ac:dyDescent="0.25">
      <c r="A77" s="1266">
        <v>42371</v>
      </c>
      <c r="B77" s="1995">
        <f t="shared" si="5"/>
        <v>24140</v>
      </c>
      <c r="C77" s="543" t="s">
        <v>8120</v>
      </c>
      <c r="D77" s="2160">
        <v>49140</v>
      </c>
      <c r="E77" s="2162" t="s">
        <v>4899</v>
      </c>
      <c r="F77" s="2153">
        <v>9716.5</v>
      </c>
      <c r="G77" s="722">
        <v>42371</v>
      </c>
      <c r="H77" s="2050">
        <f t="shared" si="3"/>
        <v>9716.5</v>
      </c>
      <c r="I77" s="458">
        <f t="shared" si="4"/>
        <v>0</v>
      </c>
    </row>
    <row r="78" spans="1:9" x14ac:dyDescent="0.25">
      <c r="A78" s="1261">
        <v>42371</v>
      </c>
      <c r="B78" s="1995">
        <f t="shared" si="5"/>
        <v>24141</v>
      </c>
      <c r="C78" s="543" t="s">
        <v>8120</v>
      </c>
      <c r="D78" s="2160">
        <v>49141</v>
      </c>
      <c r="E78" s="2162" t="s">
        <v>4900</v>
      </c>
      <c r="F78" s="2153">
        <v>418.9</v>
      </c>
      <c r="G78" s="722">
        <v>42371</v>
      </c>
      <c r="H78" s="2050">
        <f t="shared" si="3"/>
        <v>418.9</v>
      </c>
      <c r="I78" s="458">
        <f t="shared" si="4"/>
        <v>0</v>
      </c>
    </row>
    <row r="79" spans="1:9" x14ac:dyDescent="0.25">
      <c r="A79" s="1266">
        <v>42371</v>
      </c>
      <c r="B79" s="1995">
        <f t="shared" si="5"/>
        <v>24142</v>
      </c>
      <c r="C79" s="543" t="s">
        <v>8120</v>
      </c>
      <c r="D79" s="2160">
        <v>49142</v>
      </c>
      <c r="E79" s="2162" t="s">
        <v>4845</v>
      </c>
      <c r="F79" s="2153">
        <v>8872.5</v>
      </c>
      <c r="G79" s="722">
        <v>42371</v>
      </c>
      <c r="H79" s="2050">
        <f t="shared" si="3"/>
        <v>8872.5</v>
      </c>
      <c r="I79" s="458">
        <f t="shared" si="4"/>
        <v>0</v>
      </c>
    </row>
    <row r="80" spans="1:9" x14ac:dyDescent="0.25">
      <c r="A80" s="1261">
        <v>42371</v>
      </c>
      <c r="B80" s="1995">
        <f t="shared" si="5"/>
        <v>24143</v>
      </c>
      <c r="C80" s="543" t="s">
        <v>8120</v>
      </c>
      <c r="D80" s="2160">
        <v>49143</v>
      </c>
      <c r="E80" s="2162" t="s">
        <v>4853</v>
      </c>
      <c r="F80" s="2153">
        <v>19757</v>
      </c>
      <c r="G80" s="722">
        <v>42376</v>
      </c>
      <c r="H80" s="2050">
        <v>19757</v>
      </c>
      <c r="I80" s="458">
        <f t="shared" si="4"/>
        <v>0</v>
      </c>
    </row>
    <row r="81" spans="1:9" x14ac:dyDescent="0.25">
      <c r="A81" s="1266">
        <v>42371</v>
      </c>
      <c r="B81" s="1995">
        <f t="shared" si="5"/>
        <v>24144</v>
      </c>
      <c r="C81" s="543" t="s">
        <v>8120</v>
      </c>
      <c r="D81" s="2160">
        <v>49144</v>
      </c>
      <c r="E81" s="2162" t="s">
        <v>4903</v>
      </c>
      <c r="F81" s="2153">
        <v>2016</v>
      </c>
      <c r="G81" s="722">
        <v>42371</v>
      </c>
      <c r="H81" s="2050">
        <f t="shared" si="3"/>
        <v>2016</v>
      </c>
      <c r="I81" s="458">
        <f t="shared" si="4"/>
        <v>0</v>
      </c>
    </row>
    <row r="82" spans="1:9" x14ac:dyDescent="0.25">
      <c r="A82" s="1261">
        <v>42371</v>
      </c>
      <c r="B82" s="1995">
        <f t="shared" si="5"/>
        <v>24145</v>
      </c>
      <c r="C82" s="543" t="s">
        <v>8120</v>
      </c>
      <c r="D82" s="2160">
        <v>49145</v>
      </c>
      <c r="E82" s="2162" t="s">
        <v>4902</v>
      </c>
      <c r="F82" s="2153">
        <v>895.6</v>
      </c>
      <c r="G82" s="722">
        <v>42374</v>
      </c>
      <c r="H82" s="2050">
        <v>895.6</v>
      </c>
      <c r="I82" s="458">
        <f t="shared" si="4"/>
        <v>0</v>
      </c>
    </row>
    <row r="83" spans="1:9" x14ac:dyDescent="0.25">
      <c r="A83" s="1266">
        <v>42371</v>
      </c>
      <c r="B83" s="1995">
        <f t="shared" si="5"/>
        <v>24146</v>
      </c>
      <c r="C83" s="543" t="s">
        <v>8120</v>
      </c>
      <c r="D83" s="2160">
        <v>49146</v>
      </c>
      <c r="E83" s="2162" t="s">
        <v>4904</v>
      </c>
      <c r="F83" s="2153">
        <v>7009.8</v>
      </c>
      <c r="G83" s="722">
        <v>42372</v>
      </c>
      <c r="H83" s="2050">
        <v>7009.8</v>
      </c>
      <c r="I83" s="458">
        <f t="shared" si="4"/>
        <v>0</v>
      </c>
    </row>
    <row r="84" spans="1:9" x14ac:dyDescent="0.25">
      <c r="A84" s="1261">
        <v>42371</v>
      </c>
      <c r="B84" s="1995">
        <f t="shared" si="5"/>
        <v>24147</v>
      </c>
      <c r="C84" s="543" t="s">
        <v>8120</v>
      </c>
      <c r="D84" s="2160">
        <v>49147</v>
      </c>
      <c r="E84" s="2162" t="s">
        <v>4906</v>
      </c>
      <c r="F84" s="2153">
        <v>525.20000000000005</v>
      </c>
      <c r="G84" s="722">
        <v>42372</v>
      </c>
      <c r="H84" s="2050">
        <v>525.20000000000005</v>
      </c>
      <c r="I84" s="458">
        <f t="shared" si="4"/>
        <v>0</v>
      </c>
    </row>
    <row r="85" spans="1:9" x14ac:dyDescent="0.25">
      <c r="A85" s="1266">
        <v>42371</v>
      </c>
      <c r="B85" s="1995">
        <f t="shared" si="5"/>
        <v>24148</v>
      </c>
      <c r="C85" s="543" t="s">
        <v>8120</v>
      </c>
      <c r="D85" s="2160">
        <v>49148</v>
      </c>
      <c r="E85" s="2162" t="s">
        <v>4907</v>
      </c>
      <c r="F85" s="2153">
        <v>9064</v>
      </c>
      <c r="G85" s="722">
        <v>42372</v>
      </c>
      <c r="H85" s="2050">
        <v>9064</v>
      </c>
      <c r="I85" s="458">
        <f t="shared" si="4"/>
        <v>0</v>
      </c>
    </row>
    <row r="86" spans="1:9" x14ac:dyDescent="0.25">
      <c r="A86" s="1261">
        <v>42371</v>
      </c>
      <c r="B86" s="1995">
        <f t="shared" si="5"/>
        <v>24149</v>
      </c>
      <c r="C86" s="543" t="s">
        <v>8120</v>
      </c>
      <c r="D86" s="2160">
        <v>49149</v>
      </c>
      <c r="E86" s="2162" t="s">
        <v>4905</v>
      </c>
      <c r="F86" s="2153">
        <v>18305.28</v>
      </c>
      <c r="G86" s="722">
        <v>42371</v>
      </c>
      <c r="H86" s="2050">
        <f t="shared" si="3"/>
        <v>18305.28</v>
      </c>
      <c r="I86" s="458">
        <f t="shared" si="4"/>
        <v>0</v>
      </c>
    </row>
    <row r="87" spans="1:9" x14ac:dyDescent="0.25">
      <c r="A87" s="1266">
        <v>42371</v>
      </c>
      <c r="B87" s="1995">
        <f t="shared" si="5"/>
        <v>24150</v>
      </c>
      <c r="C87" s="543" t="s">
        <v>8120</v>
      </c>
      <c r="D87" s="2160">
        <v>49150</v>
      </c>
      <c r="E87" s="2162" t="s">
        <v>4908</v>
      </c>
      <c r="F87" s="2153">
        <v>4550.2</v>
      </c>
      <c r="G87" s="722">
        <v>42372</v>
      </c>
      <c r="H87" s="2050">
        <v>4550.2</v>
      </c>
      <c r="I87" s="458">
        <f t="shared" si="4"/>
        <v>0</v>
      </c>
    </row>
    <row r="88" spans="1:9" x14ac:dyDescent="0.25">
      <c r="A88" s="1261">
        <v>42371</v>
      </c>
      <c r="B88" s="1995">
        <f t="shared" si="5"/>
        <v>24151</v>
      </c>
      <c r="C88" s="543" t="s">
        <v>8120</v>
      </c>
      <c r="D88" s="2160">
        <v>49151</v>
      </c>
      <c r="E88" s="2162" t="s">
        <v>4909</v>
      </c>
      <c r="F88" s="2153">
        <v>6810</v>
      </c>
      <c r="G88" s="722">
        <v>42372</v>
      </c>
      <c r="H88" s="2050">
        <v>6810</v>
      </c>
      <c r="I88" s="458">
        <f t="shared" si="4"/>
        <v>0</v>
      </c>
    </row>
    <row r="89" spans="1:9" x14ac:dyDescent="0.25">
      <c r="A89" s="1266">
        <v>42371</v>
      </c>
      <c r="B89" s="1995">
        <f t="shared" si="5"/>
        <v>24152</v>
      </c>
      <c r="C89" s="543" t="s">
        <v>8120</v>
      </c>
      <c r="D89" s="2160">
        <v>49152</v>
      </c>
      <c r="E89" s="2162" t="s">
        <v>4901</v>
      </c>
      <c r="F89" s="2153">
        <v>37177.599999999999</v>
      </c>
      <c r="G89" s="722" t="s">
        <v>8123</v>
      </c>
      <c r="H89" s="2050">
        <f>15325.6+21852</f>
        <v>37177.599999999999</v>
      </c>
      <c r="I89" s="458">
        <f t="shared" si="4"/>
        <v>0</v>
      </c>
    </row>
    <row r="90" spans="1:9" x14ac:dyDescent="0.25">
      <c r="A90" s="1261">
        <v>42371</v>
      </c>
      <c r="B90" s="1995">
        <f t="shared" si="5"/>
        <v>24153</v>
      </c>
      <c r="C90" s="543" t="s">
        <v>8120</v>
      </c>
      <c r="D90" s="2160">
        <v>49153</v>
      </c>
      <c r="E90" s="2162" t="s">
        <v>4910</v>
      </c>
      <c r="F90" s="2153">
        <v>3000</v>
      </c>
      <c r="G90" s="722">
        <v>42372</v>
      </c>
      <c r="H90" s="2050">
        <v>3000</v>
      </c>
      <c r="I90" s="458">
        <f t="shared" si="4"/>
        <v>0</v>
      </c>
    </row>
    <row r="91" spans="1:9" x14ac:dyDescent="0.25">
      <c r="A91" s="1266">
        <v>42371</v>
      </c>
      <c r="B91" s="1995">
        <f t="shared" si="5"/>
        <v>24154</v>
      </c>
      <c r="C91" s="543" t="s">
        <v>8120</v>
      </c>
      <c r="D91" s="2160">
        <v>49154</v>
      </c>
      <c r="E91" s="2162" t="s">
        <v>4911</v>
      </c>
      <c r="F91" s="2153">
        <v>646</v>
      </c>
      <c r="G91" s="722">
        <v>42371</v>
      </c>
      <c r="H91" s="2050">
        <f t="shared" si="3"/>
        <v>646</v>
      </c>
      <c r="I91" s="458">
        <f t="shared" si="4"/>
        <v>0</v>
      </c>
    </row>
    <row r="92" spans="1:9" x14ac:dyDescent="0.25">
      <c r="A92" s="1261">
        <v>42371</v>
      </c>
      <c r="B92" s="1995">
        <f t="shared" si="5"/>
        <v>24155</v>
      </c>
      <c r="C92" s="543" t="s">
        <v>8120</v>
      </c>
      <c r="D92" s="2160">
        <v>49155</v>
      </c>
      <c r="E92" s="2162" t="s">
        <v>4861</v>
      </c>
      <c r="F92" s="2153">
        <v>4225.2</v>
      </c>
      <c r="G92" s="722">
        <v>42371</v>
      </c>
      <c r="H92" s="2050">
        <f t="shared" si="3"/>
        <v>4225.2</v>
      </c>
      <c r="I92" s="458">
        <f t="shared" si="4"/>
        <v>0</v>
      </c>
    </row>
    <row r="93" spans="1:9" x14ac:dyDescent="0.25">
      <c r="A93" s="1266">
        <v>42371</v>
      </c>
      <c r="B93" s="1995">
        <f t="shared" si="5"/>
        <v>24156</v>
      </c>
      <c r="C93" s="543" t="s">
        <v>8120</v>
      </c>
      <c r="D93" s="2160">
        <v>49156</v>
      </c>
      <c r="E93" s="2162" t="s">
        <v>4912</v>
      </c>
      <c r="F93" s="2153">
        <v>5071</v>
      </c>
      <c r="G93" s="722">
        <v>42372</v>
      </c>
      <c r="H93" s="2050">
        <v>5071</v>
      </c>
      <c r="I93" s="458">
        <f t="shared" si="4"/>
        <v>0</v>
      </c>
    </row>
    <row r="94" spans="1:9" x14ac:dyDescent="0.25">
      <c r="A94" s="1261">
        <v>42371</v>
      </c>
      <c r="B94" s="1995">
        <f t="shared" si="5"/>
        <v>24157</v>
      </c>
      <c r="C94" s="543" t="s">
        <v>8120</v>
      </c>
      <c r="D94" s="2160">
        <v>49157</v>
      </c>
      <c r="E94" s="2162" t="s">
        <v>4907</v>
      </c>
      <c r="F94" s="2154">
        <v>1370</v>
      </c>
      <c r="G94" s="722">
        <v>42372</v>
      </c>
      <c r="H94" s="2050">
        <v>1370</v>
      </c>
      <c r="I94" s="458">
        <f t="shared" si="4"/>
        <v>0</v>
      </c>
    </row>
    <row r="95" spans="1:9" x14ac:dyDescent="0.25">
      <c r="A95" s="1266">
        <v>42371</v>
      </c>
      <c r="B95" s="1995">
        <f t="shared" si="5"/>
        <v>24158</v>
      </c>
      <c r="C95" s="543" t="s">
        <v>8120</v>
      </c>
      <c r="D95" s="2161">
        <v>49158</v>
      </c>
      <c r="E95" s="2163" t="s">
        <v>4913</v>
      </c>
      <c r="F95" s="2152">
        <v>5184</v>
      </c>
      <c r="G95" s="722">
        <v>42371</v>
      </c>
      <c r="H95" s="2050">
        <f t="shared" si="3"/>
        <v>5184</v>
      </c>
      <c r="I95" s="458">
        <f t="shared" si="4"/>
        <v>0</v>
      </c>
    </row>
    <row r="96" spans="1:9" x14ac:dyDescent="0.25">
      <c r="A96" s="1261">
        <v>42371</v>
      </c>
      <c r="B96" s="1995">
        <f t="shared" si="5"/>
        <v>24159</v>
      </c>
      <c r="C96" s="543" t="s">
        <v>8120</v>
      </c>
      <c r="D96" s="2160">
        <v>49159</v>
      </c>
      <c r="E96" s="2162" t="s">
        <v>4861</v>
      </c>
      <c r="F96" s="2153">
        <v>519.20000000000005</v>
      </c>
      <c r="G96" s="722">
        <v>42371</v>
      </c>
      <c r="H96" s="2050">
        <f t="shared" si="3"/>
        <v>519.20000000000005</v>
      </c>
      <c r="I96" s="458">
        <f t="shared" si="4"/>
        <v>0</v>
      </c>
    </row>
    <row r="97" spans="1:9" x14ac:dyDescent="0.25">
      <c r="A97" s="1266">
        <v>42371</v>
      </c>
      <c r="B97" s="1995">
        <f t="shared" si="5"/>
        <v>24160</v>
      </c>
      <c r="C97" s="543" t="s">
        <v>8120</v>
      </c>
      <c r="D97" s="2160">
        <v>49160</v>
      </c>
      <c r="E97" s="2162" t="s">
        <v>4914</v>
      </c>
      <c r="F97" s="2153">
        <v>3028.6</v>
      </c>
      <c r="G97" s="722">
        <v>42371</v>
      </c>
      <c r="H97" s="2050">
        <f t="shared" si="3"/>
        <v>3028.6</v>
      </c>
      <c r="I97" s="458">
        <f t="shared" si="4"/>
        <v>0</v>
      </c>
    </row>
    <row r="98" spans="1:9" x14ac:dyDescent="0.25">
      <c r="A98" s="1261">
        <v>42371</v>
      </c>
      <c r="B98" s="1995">
        <f t="shared" si="5"/>
        <v>24161</v>
      </c>
      <c r="C98" s="543" t="s">
        <v>8120</v>
      </c>
      <c r="D98" s="2160">
        <v>49161</v>
      </c>
      <c r="E98" s="2162" t="s">
        <v>4905</v>
      </c>
      <c r="F98" s="2153">
        <v>467550.74</v>
      </c>
      <c r="G98" s="722"/>
      <c r="H98" s="2050"/>
      <c r="I98" s="458">
        <f t="shared" si="4"/>
        <v>467550.74</v>
      </c>
    </row>
    <row r="99" spans="1:9" x14ac:dyDescent="0.25">
      <c r="A99" s="1266">
        <v>42371</v>
      </c>
      <c r="B99" s="1995">
        <f t="shared" si="5"/>
        <v>24162</v>
      </c>
      <c r="C99" s="543" t="s">
        <v>8120</v>
      </c>
      <c r="D99" s="2160">
        <v>49162</v>
      </c>
      <c r="E99" s="2162" t="s">
        <v>4915</v>
      </c>
      <c r="F99" s="2153">
        <v>1274.8</v>
      </c>
      <c r="G99" s="722">
        <v>42371</v>
      </c>
      <c r="H99" s="2050">
        <f t="shared" si="3"/>
        <v>1274.8</v>
      </c>
      <c r="I99" s="458">
        <f t="shared" si="4"/>
        <v>0</v>
      </c>
    </row>
    <row r="100" spans="1:9" x14ac:dyDescent="0.25">
      <c r="A100" s="1261">
        <v>42371</v>
      </c>
      <c r="B100" s="1995">
        <f t="shared" si="5"/>
        <v>24163</v>
      </c>
      <c r="C100" s="543" t="s">
        <v>8120</v>
      </c>
      <c r="D100" s="2160">
        <v>49163</v>
      </c>
      <c r="E100" s="2162" t="s">
        <v>4870</v>
      </c>
      <c r="F100" s="2153">
        <v>622.29999999999995</v>
      </c>
      <c r="G100" s="722">
        <v>42371</v>
      </c>
      <c r="H100" s="2050">
        <f t="shared" si="3"/>
        <v>622.29999999999995</v>
      </c>
      <c r="I100" s="458">
        <f t="shared" si="4"/>
        <v>0</v>
      </c>
    </row>
    <row r="101" spans="1:9" x14ac:dyDescent="0.25">
      <c r="A101" s="1266">
        <v>42371</v>
      </c>
      <c r="B101" s="1995">
        <f t="shared" si="5"/>
        <v>24164</v>
      </c>
      <c r="C101" s="543" t="s">
        <v>8120</v>
      </c>
      <c r="D101" s="2160">
        <v>49164</v>
      </c>
      <c r="E101" s="2162" t="s">
        <v>4916</v>
      </c>
      <c r="F101" s="2153">
        <v>19052</v>
      </c>
      <c r="G101" s="722">
        <v>42391</v>
      </c>
      <c r="H101" s="2050">
        <v>19052</v>
      </c>
      <c r="I101" s="458">
        <f t="shared" si="4"/>
        <v>0</v>
      </c>
    </row>
    <row r="102" spans="1:9" x14ac:dyDescent="0.25">
      <c r="A102" s="1261">
        <v>42371</v>
      </c>
      <c r="B102" s="1995">
        <f t="shared" si="5"/>
        <v>24165</v>
      </c>
      <c r="C102" s="543" t="s">
        <v>8120</v>
      </c>
      <c r="D102" s="2160">
        <v>49165</v>
      </c>
      <c r="E102" s="2162" t="s">
        <v>4917</v>
      </c>
      <c r="F102" s="2153">
        <v>23997.599999999999</v>
      </c>
      <c r="G102" s="722">
        <v>42391</v>
      </c>
      <c r="H102" s="2050">
        <v>23997.599999999999</v>
      </c>
      <c r="I102" s="458">
        <f t="shared" si="4"/>
        <v>0</v>
      </c>
    </row>
    <row r="103" spans="1:9" x14ac:dyDescent="0.25">
      <c r="A103" s="1266">
        <v>42371</v>
      </c>
      <c r="B103" s="1995">
        <f t="shared" si="5"/>
        <v>24166</v>
      </c>
      <c r="C103" s="543" t="s">
        <v>8120</v>
      </c>
      <c r="D103" s="2160">
        <v>49166</v>
      </c>
      <c r="E103" s="2162" t="s">
        <v>4886</v>
      </c>
      <c r="F103" s="2153">
        <v>24040.799999999999</v>
      </c>
      <c r="G103" s="722">
        <v>42371</v>
      </c>
      <c r="H103" s="2050">
        <f t="shared" si="3"/>
        <v>24040.799999999999</v>
      </c>
      <c r="I103" s="458">
        <f t="shared" si="4"/>
        <v>0</v>
      </c>
    </row>
    <row r="104" spans="1:9" x14ac:dyDescent="0.25">
      <c r="A104" s="1261">
        <v>42371</v>
      </c>
      <c r="B104" s="1995">
        <f t="shared" si="5"/>
        <v>24167</v>
      </c>
      <c r="C104" s="543" t="s">
        <v>8120</v>
      </c>
      <c r="D104" s="2160">
        <v>49167</v>
      </c>
      <c r="E104" s="2162" t="s">
        <v>4841</v>
      </c>
      <c r="F104" s="2153">
        <v>19440</v>
      </c>
      <c r="G104" s="722">
        <v>42371</v>
      </c>
      <c r="H104" s="2050">
        <f t="shared" si="3"/>
        <v>19440</v>
      </c>
      <c r="I104" s="458">
        <f t="shared" si="4"/>
        <v>0</v>
      </c>
    </row>
    <row r="105" spans="1:9" x14ac:dyDescent="0.25">
      <c r="A105" s="1266">
        <v>42371</v>
      </c>
      <c r="B105" s="1995">
        <f t="shared" si="5"/>
        <v>24168</v>
      </c>
      <c r="C105" s="543" t="s">
        <v>8120</v>
      </c>
      <c r="D105" s="2160">
        <v>49168</v>
      </c>
      <c r="E105" s="2162" t="s">
        <v>4919</v>
      </c>
      <c r="F105" s="2153">
        <v>8408.4</v>
      </c>
      <c r="G105" s="722">
        <v>42372</v>
      </c>
      <c r="H105" s="2050">
        <v>8408.4</v>
      </c>
      <c r="I105" s="458">
        <f t="shared" si="4"/>
        <v>0</v>
      </c>
    </row>
    <row r="106" spans="1:9" x14ac:dyDescent="0.25">
      <c r="A106" s="1261">
        <v>42371</v>
      </c>
      <c r="B106" s="1995">
        <f t="shared" si="5"/>
        <v>24169</v>
      </c>
      <c r="C106" s="543" t="s">
        <v>8120</v>
      </c>
      <c r="D106" s="2160">
        <v>49169</v>
      </c>
      <c r="E106" s="2162" t="s">
        <v>4920</v>
      </c>
      <c r="F106" s="2153">
        <v>8610</v>
      </c>
      <c r="G106" s="722">
        <v>42372</v>
      </c>
      <c r="H106" s="2050">
        <v>8610</v>
      </c>
      <c r="I106" s="458">
        <f t="shared" si="4"/>
        <v>0</v>
      </c>
    </row>
    <row r="107" spans="1:9" x14ac:dyDescent="0.25">
      <c r="A107" s="1266">
        <v>42371</v>
      </c>
      <c r="B107" s="1995">
        <f t="shared" si="5"/>
        <v>24170</v>
      </c>
      <c r="C107" s="543" t="s">
        <v>8120</v>
      </c>
      <c r="D107" s="2160">
        <v>49170</v>
      </c>
      <c r="E107" s="2162" t="s">
        <v>4918</v>
      </c>
      <c r="F107" s="2153">
        <v>19451.099999999999</v>
      </c>
      <c r="G107" s="722">
        <v>42391</v>
      </c>
      <c r="H107" s="2050">
        <v>19451.099999999999</v>
      </c>
      <c r="I107" s="458">
        <f t="shared" si="4"/>
        <v>0</v>
      </c>
    </row>
    <row r="108" spans="1:9" x14ac:dyDescent="0.25">
      <c r="A108" s="1261">
        <v>42371</v>
      </c>
      <c r="B108" s="1995">
        <f t="shared" si="5"/>
        <v>24171</v>
      </c>
      <c r="C108" s="543" t="s">
        <v>8120</v>
      </c>
      <c r="D108" s="2160">
        <v>49171</v>
      </c>
      <c r="E108" s="2162" t="s">
        <v>4921</v>
      </c>
      <c r="F108" s="2153">
        <v>5147.6000000000004</v>
      </c>
      <c r="G108" s="722">
        <v>42372</v>
      </c>
      <c r="H108" s="2050">
        <v>5147.6000000000004</v>
      </c>
      <c r="I108" s="458">
        <f t="shared" si="4"/>
        <v>0</v>
      </c>
    </row>
    <row r="109" spans="1:9" x14ac:dyDescent="0.25">
      <c r="A109" s="1266">
        <v>42371</v>
      </c>
      <c r="B109" s="1995">
        <f t="shared" si="5"/>
        <v>24172</v>
      </c>
      <c r="C109" s="543" t="s">
        <v>8120</v>
      </c>
      <c r="D109" s="2160">
        <v>49172</v>
      </c>
      <c r="E109" s="2162" t="s">
        <v>4923</v>
      </c>
      <c r="F109" s="2153">
        <v>339625</v>
      </c>
      <c r="G109" s="722">
        <v>42378</v>
      </c>
      <c r="H109" s="2050">
        <v>339625</v>
      </c>
      <c r="I109" s="458">
        <f t="shared" si="4"/>
        <v>0</v>
      </c>
    </row>
    <row r="110" spans="1:9" x14ac:dyDescent="0.25">
      <c r="A110" s="1261">
        <v>42371</v>
      </c>
      <c r="B110" s="1995">
        <f t="shared" si="5"/>
        <v>24173</v>
      </c>
      <c r="C110" s="543" t="s">
        <v>8120</v>
      </c>
      <c r="D110" s="2160">
        <v>49173</v>
      </c>
      <c r="E110" s="2162" t="s">
        <v>4924</v>
      </c>
      <c r="F110" s="2153">
        <v>16864</v>
      </c>
      <c r="G110" s="722">
        <v>42372</v>
      </c>
      <c r="H110" s="2050">
        <v>16864</v>
      </c>
      <c r="I110" s="458">
        <f t="shared" si="4"/>
        <v>0</v>
      </c>
    </row>
    <row r="111" spans="1:9" x14ac:dyDescent="0.25">
      <c r="A111" s="1266">
        <v>42371</v>
      </c>
      <c r="B111" s="1995">
        <f t="shared" si="5"/>
        <v>24174</v>
      </c>
      <c r="C111" s="543" t="s">
        <v>8120</v>
      </c>
      <c r="D111" s="2160">
        <v>49174</v>
      </c>
      <c r="E111" s="2162" t="s">
        <v>4922</v>
      </c>
      <c r="F111" s="2153">
        <v>32104</v>
      </c>
      <c r="G111" s="722">
        <v>42372</v>
      </c>
      <c r="H111" s="2050">
        <v>32104</v>
      </c>
      <c r="I111" s="458">
        <f t="shared" si="4"/>
        <v>0</v>
      </c>
    </row>
    <row r="112" spans="1:9" x14ac:dyDescent="0.25">
      <c r="A112" s="1261">
        <v>42371</v>
      </c>
      <c r="B112" s="1995">
        <f t="shared" si="5"/>
        <v>24175</v>
      </c>
      <c r="C112" s="543" t="s">
        <v>8120</v>
      </c>
      <c r="D112" s="2160">
        <v>49175</v>
      </c>
      <c r="E112" s="2162" t="s">
        <v>4925</v>
      </c>
      <c r="F112" s="2153">
        <v>13830.3</v>
      </c>
      <c r="G112" s="722">
        <v>42372</v>
      </c>
      <c r="H112" s="2050">
        <v>13830.3</v>
      </c>
      <c r="I112" s="458">
        <f t="shared" si="4"/>
        <v>0</v>
      </c>
    </row>
    <row r="113" spans="1:9" x14ac:dyDescent="0.25">
      <c r="A113" s="1266">
        <v>42371</v>
      </c>
      <c r="B113" s="1995">
        <f t="shared" si="5"/>
        <v>24176</v>
      </c>
      <c r="C113" s="543" t="s">
        <v>8120</v>
      </c>
      <c r="D113" s="2160">
        <f>D112+1</f>
        <v>49176</v>
      </c>
      <c r="E113" s="2170" t="s">
        <v>2249</v>
      </c>
      <c r="F113" s="2153">
        <v>0</v>
      </c>
      <c r="G113" s="722"/>
      <c r="H113" s="2050"/>
      <c r="I113" s="458">
        <f t="shared" si="4"/>
        <v>0</v>
      </c>
    </row>
    <row r="114" spans="1:9" x14ac:dyDescent="0.25">
      <c r="A114" s="1261">
        <v>42371</v>
      </c>
      <c r="B114" s="1995">
        <f t="shared" si="5"/>
        <v>24177</v>
      </c>
      <c r="C114" s="543" t="s">
        <v>8120</v>
      </c>
      <c r="D114" s="2160">
        <f t="shared" ref="D114:D180" si="6">D113+1</f>
        <v>49177</v>
      </c>
      <c r="E114" s="2162" t="s">
        <v>4905</v>
      </c>
      <c r="F114" s="2153">
        <v>481451</v>
      </c>
      <c r="G114" s="722"/>
      <c r="H114" s="2050"/>
      <c r="I114" s="458">
        <f t="shared" si="4"/>
        <v>481451</v>
      </c>
    </row>
    <row r="115" spans="1:9" x14ac:dyDescent="0.25">
      <c r="A115" s="1266">
        <v>42371</v>
      </c>
      <c r="B115" s="1995">
        <f t="shared" si="5"/>
        <v>24178</v>
      </c>
      <c r="C115" s="543" t="s">
        <v>8120</v>
      </c>
      <c r="D115" s="2160">
        <f t="shared" si="6"/>
        <v>49178</v>
      </c>
      <c r="E115" s="2162" t="s">
        <v>4861</v>
      </c>
      <c r="F115" s="2153">
        <v>48764.7</v>
      </c>
      <c r="G115" s="722">
        <v>42372</v>
      </c>
      <c r="H115" s="2050">
        <v>48764.7</v>
      </c>
      <c r="I115" s="458">
        <f t="shared" si="4"/>
        <v>0</v>
      </c>
    </row>
    <row r="116" spans="1:9" x14ac:dyDescent="0.25">
      <c r="A116" s="1261">
        <v>42371</v>
      </c>
      <c r="B116" s="1995">
        <f t="shared" si="5"/>
        <v>24179</v>
      </c>
      <c r="C116" s="543" t="s">
        <v>8120</v>
      </c>
      <c r="D116" s="2160">
        <f t="shared" si="6"/>
        <v>49179</v>
      </c>
      <c r="E116" s="2162" t="s">
        <v>4927</v>
      </c>
      <c r="F116" s="2153">
        <v>4270</v>
      </c>
      <c r="G116" s="722">
        <v>42372</v>
      </c>
      <c r="H116" s="2050">
        <v>4270</v>
      </c>
      <c r="I116" s="458">
        <f t="shared" si="4"/>
        <v>0</v>
      </c>
    </row>
    <row r="117" spans="1:9" x14ac:dyDescent="0.25">
      <c r="A117" s="1266">
        <v>42371</v>
      </c>
      <c r="B117" s="1995">
        <f t="shared" si="5"/>
        <v>24180</v>
      </c>
      <c r="C117" s="543" t="s">
        <v>8120</v>
      </c>
      <c r="D117" s="2160">
        <f t="shared" si="6"/>
        <v>49180</v>
      </c>
      <c r="E117" s="2162" t="s">
        <v>4839</v>
      </c>
      <c r="F117" s="2153">
        <v>3848.1</v>
      </c>
      <c r="G117" s="722">
        <v>42371</v>
      </c>
      <c r="H117" s="2050">
        <f t="shared" si="3"/>
        <v>3848.1</v>
      </c>
      <c r="I117" s="458">
        <f t="shared" si="4"/>
        <v>0</v>
      </c>
    </row>
    <row r="118" spans="1:9" x14ac:dyDescent="0.25">
      <c r="A118" s="1261">
        <v>42371</v>
      </c>
      <c r="B118" s="1995">
        <f t="shared" si="5"/>
        <v>24181</v>
      </c>
      <c r="C118" s="543" t="s">
        <v>8120</v>
      </c>
      <c r="D118" s="2160">
        <f t="shared" si="6"/>
        <v>49181</v>
      </c>
      <c r="E118" s="2162" t="s">
        <v>4928</v>
      </c>
      <c r="F118" s="2153">
        <v>5702.6</v>
      </c>
      <c r="G118" s="722">
        <v>42371</v>
      </c>
      <c r="H118" s="2050">
        <f t="shared" si="3"/>
        <v>5702.6</v>
      </c>
      <c r="I118" s="458">
        <f t="shared" si="4"/>
        <v>0</v>
      </c>
    </row>
    <row r="119" spans="1:9" x14ac:dyDescent="0.25">
      <c r="A119" s="1266">
        <v>42371</v>
      </c>
      <c r="B119" s="1995">
        <f t="shared" si="5"/>
        <v>24182</v>
      </c>
      <c r="C119" s="543" t="s">
        <v>8120</v>
      </c>
      <c r="D119" s="2160">
        <f t="shared" si="6"/>
        <v>49182</v>
      </c>
      <c r="E119" s="2162" t="s">
        <v>4852</v>
      </c>
      <c r="F119" s="2153">
        <v>35077.800000000003</v>
      </c>
      <c r="G119" s="722">
        <v>42388</v>
      </c>
      <c r="H119" s="2050">
        <v>35077.800000000003</v>
      </c>
      <c r="I119" s="458">
        <f t="shared" si="4"/>
        <v>0</v>
      </c>
    </row>
    <row r="120" spans="1:9" x14ac:dyDescent="0.25">
      <c r="A120" s="1261">
        <v>42371</v>
      </c>
      <c r="B120" s="1995">
        <f t="shared" si="5"/>
        <v>24183</v>
      </c>
      <c r="C120" s="543" t="s">
        <v>8120</v>
      </c>
      <c r="D120" s="2160">
        <f t="shared" si="6"/>
        <v>49183</v>
      </c>
      <c r="E120" s="2162" t="s">
        <v>4926</v>
      </c>
      <c r="F120" s="2153">
        <v>107073.78</v>
      </c>
      <c r="G120" s="722">
        <v>42385</v>
      </c>
      <c r="H120" s="2050">
        <v>107073.78</v>
      </c>
      <c r="I120" s="458">
        <f t="shared" si="4"/>
        <v>0</v>
      </c>
    </row>
    <row r="121" spans="1:9" x14ac:dyDescent="0.25">
      <c r="A121" s="1266">
        <v>42371</v>
      </c>
      <c r="B121" s="1995">
        <f t="shared" si="5"/>
        <v>24184</v>
      </c>
      <c r="C121" s="543" t="s">
        <v>8120</v>
      </c>
      <c r="D121" s="2160">
        <f t="shared" si="6"/>
        <v>49184</v>
      </c>
      <c r="E121" s="2162" t="s">
        <v>4929</v>
      </c>
      <c r="F121" s="2153">
        <v>3340</v>
      </c>
      <c r="G121" s="722">
        <v>42371</v>
      </c>
      <c r="H121" s="2050">
        <f t="shared" si="3"/>
        <v>3340</v>
      </c>
      <c r="I121" s="458">
        <f t="shared" si="4"/>
        <v>0</v>
      </c>
    </row>
    <row r="122" spans="1:9" x14ac:dyDescent="0.25">
      <c r="A122" s="1261">
        <v>42371</v>
      </c>
      <c r="B122" s="1995">
        <f t="shared" si="5"/>
        <v>24185</v>
      </c>
      <c r="C122" s="543" t="s">
        <v>8120</v>
      </c>
      <c r="D122" s="2160">
        <f t="shared" si="6"/>
        <v>49185</v>
      </c>
      <c r="E122" s="2162" t="s">
        <v>4843</v>
      </c>
      <c r="F122" s="2153">
        <v>24615.9</v>
      </c>
      <c r="G122" s="722">
        <v>42371</v>
      </c>
      <c r="H122" s="2050">
        <f t="shared" si="3"/>
        <v>24615.9</v>
      </c>
      <c r="I122" s="458">
        <f t="shared" si="4"/>
        <v>0</v>
      </c>
    </row>
    <row r="123" spans="1:9" x14ac:dyDescent="0.25">
      <c r="A123" s="1266">
        <v>42371</v>
      </c>
      <c r="B123" s="1995">
        <f t="shared" si="5"/>
        <v>24186</v>
      </c>
      <c r="C123" s="543" t="s">
        <v>8120</v>
      </c>
      <c r="D123" s="2160">
        <f t="shared" si="6"/>
        <v>49186</v>
      </c>
      <c r="E123" s="2162" t="s">
        <v>4930</v>
      </c>
      <c r="F123" s="2153">
        <v>1992</v>
      </c>
      <c r="G123" s="722">
        <v>42371</v>
      </c>
      <c r="H123" s="2050">
        <f t="shared" si="3"/>
        <v>1992</v>
      </c>
      <c r="I123" s="458">
        <f t="shared" si="4"/>
        <v>0</v>
      </c>
    </row>
    <row r="124" spans="1:9" x14ac:dyDescent="0.25">
      <c r="A124" s="1261">
        <v>42371</v>
      </c>
      <c r="B124" s="1995">
        <f t="shared" si="5"/>
        <v>24187</v>
      </c>
      <c r="C124" s="543" t="s">
        <v>8120</v>
      </c>
      <c r="D124" s="2160">
        <f t="shared" si="6"/>
        <v>49187</v>
      </c>
      <c r="E124" s="2162" t="s">
        <v>4868</v>
      </c>
      <c r="F124" s="2153">
        <v>1674.6</v>
      </c>
      <c r="G124" s="722">
        <v>42371</v>
      </c>
      <c r="H124" s="2050">
        <f t="shared" si="3"/>
        <v>1674.6</v>
      </c>
      <c r="I124" s="458">
        <f t="shared" si="4"/>
        <v>0</v>
      </c>
    </row>
    <row r="125" spans="1:9" x14ac:dyDescent="0.25">
      <c r="A125" s="1266">
        <v>42371</v>
      </c>
      <c r="B125" s="1995">
        <f t="shared" si="5"/>
        <v>24188</v>
      </c>
      <c r="C125" s="543" t="s">
        <v>8120</v>
      </c>
      <c r="D125" s="2160">
        <f t="shared" si="6"/>
        <v>49188</v>
      </c>
      <c r="E125" s="2162" t="s">
        <v>4842</v>
      </c>
      <c r="F125" s="2153">
        <v>24051.599999999999</v>
      </c>
      <c r="G125" s="722" t="s">
        <v>8122</v>
      </c>
      <c r="H125" s="2050">
        <f>10000+14051.6</f>
        <v>24051.599999999999</v>
      </c>
      <c r="I125" s="458">
        <f t="shared" si="4"/>
        <v>0</v>
      </c>
    </row>
    <row r="126" spans="1:9" x14ac:dyDescent="0.25">
      <c r="A126" s="1261">
        <v>42371</v>
      </c>
      <c r="B126" s="1995">
        <f t="shared" si="5"/>
        <v>24189</v>
      </c>
      <c r="C126" s="543" t="s">
        <v>8120</v>
      </c>
      <c r="D126" s="2160">
        <f t="shared" si="6"/>
        <v>49189</v>
      </c>
      <c r="E126" s="2162" t="s">
        <v>4931</v>
      </c>
      <c r="F126" s="2153">
        <v>8239</v>
      </c>
      <c r="G126" s="722">
        <v>42378</v>
      </c>
      <c r="H126" s="2050">
        <v>8239</v>
      </c>
      <c r="I126" s="458">
        <f t="shared" si="4"/>
        <v>0</v>
      </c>
    </row>
    <row r="127" spans="1:9" x14ac:dyDescent="0.25">
      <c r="A127" s="1266">
        <v>42371</v>
      </c>
      <c r="B127" s="1995">
        <f t="shared" si="5"/>
        <v>24190</v>
      </c>
      <c r="C127" s="543" t="s">
        <v>8120</v>
      </c>
      <c r="D127" s="2160">
        <f t="shared" si="6"/>
        <v>49190</v>
      </c>
      <c r="E127" s="2162" t="s">
        <v>4932</v>
      </c>
      <c r="F127" s="2153">
        <v>25118.1</v>
      </c>
      <c r="G127" s="722">
        <v>42380</v>
      </c>
      <c r="H127" s="2050">
        <v>25118.1</v>
      </c>
      <c r="I127" s="458">
        <f t="shared" si="4"/>
        <v>0</v>
      </c>
    </row>
    <row r="128" spans="1:9" x14ac:dyDescent="0.25">
      <c r="A128" s="1261">
        <v>42371</v>
      </c>
      <c r="B128" s="1995">
        <f t="shared" si="5"/>
        <v>24191</v>
      </c>
      <c r="C128" s="543" t="s">
        <v>8120</v>
      </c>
      <c r="D128" s="2160">
        <f t="shared" si="6"/>
        <v>49191</v>
      </c>
      <c r="E128" s="2162" t="s">
        <v>4934</v>
      </c>
      <c r="F128" s="2153">
        <v>24923.7</v>
      </c>
      <c r="G128" s="722">
        <v>42371</v>
      </c>
      <c r="H128" s="2050">
        <f t="shared" si="3"/>
        <v>24923.7</v>
      </c>
      <c r="I128" s="458">
        <f t="shared" si="4"/>
        <v>0</v>
      </c>
    </row>
    <row r="129" spans="1:9" x14ac:dyDescent="0.25">
      <c r="A129" s="1266">
        <v>42371</v>
      </c>
      <c r="B129" s="1995">
        <f t="shared" si="5"/>
        <v>24192</v>
      </c>
      <c r="C129" s="543" t="s">
        <v>8120</v>
      </c>
      <c r="D129" s="2160">
        <f t="shared" si="6"/>
        <v>49192</v>
      </c>
      <c r="E129" s="2162" t="s">
        <v>4836</v>
      </c>
      <c r="F129" s="2153">
        <v>4442</v>
      </c>
      <c r="G129" s="722">
        <v>42372</v>
      </c>
      <c r="H129" s="2050">
        <v>4442</v>
      </c>
      <c r="I129" s="458">
        <f t="shared" si="4"/>
        <v>0</v>
      </c>
    </row>
    <row r="130" spans="1:9" x14ac:dyDescent="0.25">
      <c r="A130" s="1261">
        <v>42371</v>
      </c>
      <c r="B130" s="1995">
        <f t="shared" si="5"/>
        <v>24193</v>
      </c>
      <c r="C130" s="543" t="s">
        <v>8120</v>
      </c>
      <c r="D130" s="2160">
        <f t="shared" si="6"/>
        <v>49193</v>
      </c>
      <c r="E130" s="2162" t="s">
        <v>4904</v>
      </c>
      <c r="F130" s="2153">
        <v>946.8</v>
      </c>
      <c r="G130" s="722">
        <v>42374</v>
      </c>
      <c r="H130" s="2050">
        <v>946.8</v>
      </c>
      <c r="I130" s="458">
        <f t="shared" si="4"/>
        <v>0</v>
      </c>
    </row>
    <row r="131" spans="1:9" x14ac:dyDescent="0.25">
      <c r="A131" s="1266">
        <v>42371</v>
      </c>
      <c r="B131" s="1995">
        <f t="shared" si="5"/>
        <v>24194</v>
      </c>
      <c r="C131" s="543" t="s">
        <v>8120</v>
      </c>
      <c r="D131" s="2160">
        <f t="shared" si="6"/>
        <v>49194</v>
      </c>
      <c r="E131" s="2162" t="s">
        <v>4933</v>
      </c>
      <c r="F131" s="2153">
        <v>64640</v>
      </c>
      <c r="G131" s="722">
        <v>42374</v>
      </c>
      <c r="H131" s="2050">
        <v>64640</v>
      </c>
      <c r="I131" s="458">
        <f t="shared" si="4"/>
        <v>0</v>
      </c>
    </row>
    <row r="132" spans="1:9" x14ac:dyDescent="0.25">
      <c r="A132" s="1261">
        <v>42371</v>
      </c>
      <c r="B132" s="1995">
        <f t="shared" si="5"/>
        <v>24195</v>
      </c>
      <c r="C132" s="543" t="s">
        <v>8120</v>
      </c>
      <c r="D132" s="2160">
        <f t="shared" si="6"/>
        <v>49195</v>
      </c>
      <c r="E132" s="2162" t="s">
        <v>4936</v>
      </c>
      <c r="F132" s="2153">
        <v>2555</v>
      </c>
      <c r="G132" s="722">
        <v>42371</v>
      </c>
      <c r="H132" s="2050">
        <f t="shared" ref="H132:H194" si="7">F132</f>
        <v>2555</v>
      </c>
      <c r="I132" s="458">
        <f t="shared" ref="I132:I198" si="8">F132-H132</f>
        <v>0</v>
      </c>
    </row>
    <row r="133" spans="1:9" x14ac:dyDescent="0.25">
      <c r="A133" s="1266">
        <v>42371</v>
      </c>
      <c r="B133" s="1995">
        <f t="shared" si="5"/>
        <v>24196</v>
      </c>
      <c r="C133" s="543" t="s">
        <v>8120</v>
      </c>
      <c r="D133" s="2160">
        <f t="shared" si="6"/>
        <v>49196</v>
      </c>
      <c r="E133" s="2162" t="s">
        <v>4935</v>
      </c>
      <c r="F133" s="2153">
        <v>3234</v>
      </c>
      <c r="G133" s="722">
        <v>42372</v>
      </c>
      <c r="H133" s="2050">
        <v>3234</v>
      </c>
      <c r="I133" s="458">
        <f t="shared" si="8"/>
        <v>0</v>
      </c>
    </row>
    <row r="134" spans="1:9" x14ac:dyDescent="0.25">
      <c r="A134" s="1261">
        <v>42371</v>
      </c>
      <c r="B134" s="1995">
        <f t="shared" ref="B134:B200" si="9">B133+1</f>
        <v>24197</v>
      </c>
      <c r="C134" s="543" t="s">
        <v>8120</v>
      </c>
      <c r="D134" s="2160">
        <f t="shared" si="6"/>
        <v>49197</v>
      </c>
      <c r="E134" s="2162" t="s">
        <v>4937</v>
      </c>
      <c r="F134" s="2153">
        <v>609</v>
      </c>
      <c r="G134" s="722">
        <v>42372</v>
      </c>
      <c r="H134" s="2050">
        <v>609</v>
      </c>
      <c r="I134" s="458">
        <f t="shared" si="8"/>
        <v>0</v>
      </c>
    </row>
    <row r="135" spans="1:9" x14ac:dyDescent="0.25">
      <c r="A135" s="1266">
        <v>42371</v>
      </c>
      <c r="B135" s="1995">
        <f t="shared" si="9"/>
        <v>24198</v>
      </c>
      <c r="C135" s="543" t="s">
        <v>8120</v>
      </c>
      <c r="D135" s="2160">
        <f t="shared" si="6"/>
        <v>49198</v>
      </c>
      <c r="E135" s="2162" t="s">
        <v>4838</v>
      </c>
      <c r="F135" s="2153">
        <v>1511.5</v>
      </c>
      <c r="G135" s="722">
        <v>42371</v>
      </c>
      <c r="H135" s="2050">
        <f t="shared" si="7"/>
        <v>1511.5</v>
      </c>
      <c r="I135" s="1271">
        <f t="shared" si="8"/>
        <v>0</v>
      </c>
    </row>
    <row r="136" spans="1:9" x14ac:dyDescent="0.25">
      <c r="A136" s="1261">
        <v>42371</v>
      </c>
      <c r="B136" s="1995">
        <f t="shared" si="9"/>
        <v>24199</v>
      </c>
      <c r="C136" s="543" t="s">
        <v>8120</v>
      </c>
      <c r="D136" s="2160">
        <f t="shared" si="6"/>
        <v>49199</v>
      </c>
      <c r="E136" s="2170" t="s">
        <v>2249</v>
      </c>
      <c r="F136" s="2153">
        <v>0</v>
      </c>
      <c r="G136" s="722"/>
      <c r="H136" s="2050"/>
      <c r="I136" s="1271">
        <f t="shared" si="8"/>
        <v>0</v>
      </c>
    </row>
    <row r="137" spans="1:9" x14ac:dyDescent="0.25">
      <c r="A137" s="1266">
        <v>42371</v>
      </c>
      <c r="B137" s="1995">
        <f t="shared" si="9"/>
        <v>24200</v>
      </c>
      <c r="C137" s="543" t="s">
        <v>8120</v>
      </c>
      <c r="D137" s="2160">
        <f t="shared" si="6"/>
        <v>49200</v>
      </c>
      <c r="E137" s="2162" t="s">
        <v>4938</v>
      </c>
      <c r="F137" s="2153">
        <v>4200</v>
      </c>
      <c r="G137" s="722">
        <v>42372</v>
      </c>
      <c r="H137" s="2050">
        <v>4200</v>
      </c>
      <c r="I137" s="1271">
        <f t="shared" si="8"/>
        <v>0</v>
      </c>
    </row>
    <row r="138" spans="1:9" x14ac:dyDescent="0.25">
      <c r="A138" s="1261">
        <v>42371</v>
      </c>
      <c r="B138" s="1995">
        <f t="shared" si="9"/>
        <v>24201</v>
      </c>
      <c r="C138" s="543" t="s">
        <v>8120</v>
      </c>
      <c r="D138" s="2160">
        <f t="shared" si="6"/>
        <v>49201</v>
      </c>
      <c r="E138" s="2162" t="s">
        <v>4939</v>
      </c>
      <c r="F138" s="2153">
        <v>494</v>
      </c>
      <c r="G138" s="722">
        <v>42371</v>
      </c>
      <c r="H138" s="2050">
        <f t="shared" si="7"/>
        <v>494</v>
      </c>
      <c r="I138" s="1271">
        <f t="shared" si="8"/>
        <v>0</v>
      </c>
    </row>
    <row r="139" spans="1:9" x14ac:dyDescent="0.25">
      <c r="A139" s="1266">
        <v>42371</v>
      </c>
      <c r="B139" s="1995">
        <f t="shared" si="9"/>
        <v>24202</v>
      </c>
      <c r="C139" s="543" t="s">
        <v>8120</v>
      </c>
      <c r="D139" s="2160">
        <f t="shared" si="6"/>
        <v>49202</v>
      </c>
      <c r="E139" s="2162" t="s">
        <v>4836</v>
      </c>
      <c r="F139" s="2153">
        <v>24948</v>
      </c>
      <c r="G139" s="722">
        <v>42372</v>
      </c>
      <c r="H139" s="2050">
        <v>24948</v>
      </c>
      <c r="I139" s="1271">
        <f t="shared" si="8"/>
        <v>0</v>
      </c>
    </row>
    <row r="140" spans="1:9" x14ac:dyDescent="0.25">
      <c r="A140" s="1261">
        <v>42371</v>
      </c>
      <c r="B140" s="1995">
        <f t="shared" si="9"/>
        <v>24203</v>
      </c>
      <c r="C140" s="543" t="s">
        <v>8120</v>
      </c>
      <c r="D140" s="2160">
        <f t="shared" si="6"/>
        <v>49203</v>
      </c>
      <c r="E140" s="2162" t="s">
        <v>4940</v>
      </c>
      <c r="F140" s="2154">
        <v>2492</v>
      </c>
      <c r="G140" s="722">
        <v>42372</v>
      </c>
      <c r="H140" s="2050">
        <v>2492</v>
      </c>
      <c r="I140" s="1271">
        <f t="shared" si="8"/>
        <v>0</v>
      </c>
    </row>
    <row r="141" spans="1:9" x14ac:dyDescent="0.25">
      <c r="A141" s="1266">
        <v>42371</v>
      </c>
      <c r="B141" s="1995">
        <f t="shared" si="9"/>
        <v>24204</v>
      </c>
      <c r="C141" s="543" t="s">
        <v>8120</v>
      </c>
      <c r="D141" s="2160">
        <f t="shared" si="6"/>
        <v>49204</v>
      </c>
      <c r="E141" s="2163" t="s">
        <v>4941</v>
      </c>
      <c r="F141" s="2152">
        <v>5073</v>
      </c>
      <c r="G141" s="722">
        <v>42372</v>
      </c>
      <c r="H141" s="2050">
        <v>5073</v>
      </c>
      <c r="I141" s="458">
        <f t="shared" si="8"/>
        <v>0</v>
      </c>
    </row>
    <row r="142" spans="1:9" x14ac:dyDescent="0.25">
      <c r="A142" s="1261">
        <v>42371</v>
      </c>
      <c r="B142" s="1995">
        <f t="shared" si="9"/>
        <v>24205</v>
      </c>
      <c r="C142" s="543" t="s">
        <v>8120</v>
      </c>
      <c r="D142" s="2160">
        <f t="shared" si="6"/>
        <v>49205</v>
      </c>
      <c r="E142" s="2162" t="s">
        <v>4942</v>
      </c>
      <c r="F142" s="2153">
        <v>3360</v>
      </c>
      <c r="G142" s="722">
        <v>42372</v>
      </c>
      <c r="H142" s="2050">
        <v>3360</v>
      </c>
      <c r="I142" s="458">
        <f t="shared" si="8"/>
        <v>0</v>
      </c>
    </row>
    <row r="143" spans="1:9" x14ac:dyDescent="0.25">
      <c r="A143" s="1266">
        <v>42371</v>
      </c>
      <c r="B143" s="1995">
        <f t="shared" si="9"/>
        <v>24206</v>
      </c>
      <c r="C143" s="543" t="s">
        <v>8120</v>
      </c>
      <c r="D143" s="2160">
        <f t="shared" si="6"/>
        <v>49206</v>
      </c>
      <c r="E143" s="2170" t="s">
        <v>2249</v>
      </c>
      <c r="F143" s="2153">
        <v>0</v>
      </c>
      <c r="G143" s="722"/>
      <c r="H143" s="2050"/>
      <c r="I143" s="458">
        <f t="shared" si="8"/>
        <v>0</v>
      </c>
    </row>
    <row r="144" spans="1:9" x14ac:dyDescent="0.25">
      <c r="A144" s="1261">
        <v>42371</v>
      </c>
      <c r="B144" s="1995">
        <f t="shared" si="9"/>
        <v>24207</v>
      </c>
      <c r="C144" s="543" t="s">
        <v>8120</v>
      </c>
      <c r="D144" s="2160">
        <f t="shared" si="6"/>
        <v>49207</v>
      </c>
      <c r="E144" s="2162" t="s">
        <v>4944</v>
      </c>
      <c r="F144" s="2153">
        <v>2506.6</v>
      </c>
      <c r="G144" s="722">
        <v>42372</v>
      </c>
      <c r="H144" s="2050">
        <v>2506.6</v>
      </c>
      <c r="I144" s="458">
        <f t="shared" si="8"/>
        <v>0</v>
      </c>
    </row>
    <row r="145" spans="1:9" x14ac:dyDescent="0.25">
      <c r="A145" s="1266">
        <v>42371</v>
      </c>
      <c r="B145" s="1995">
        <f t="shared" si="9"/>
        <v>24208</v>
      </c>
      <c r="C145" s="543" t="s">
        <v>8120</v>
      </c>
      <c r="D145" s="2160">
        <f t="shared" si="6"/>
        <v>49208</v>
      </c>
      <c r="E145" s="2162" t="s">
        <v>4861</v>
      </c>
      <c r="F145" s="2153">
        <v>471</v>
      </c>
      <c r="G145" s="722">
        <v>42371</v>
      </c>
      <c r="H145" s="2050">
        <f t="shared" si="7"/>
        <v>471</v>
      </c>
      <c r="I145" s="458">
        <f t="shared" si="8"/>
        <v>0</v>
      </c>
    </row>
    <row r="146" spans="1:9" x14ac:dyDescent="0.25">
      <c r="A146" s="1261">
        <v>42371</v>
      </c>
      <c r="B146" s="1995">
        <f t="shared" si="9"/>
        <v>24209</v>
      </c>
      <c r="C146" s="543" t="s">
        <v>8120</v>
      </c>
      <c r="D146" s="2160">
        <f t="shared" si="6"/>
        <v>49209</v>
      </c>
      <c r="E146" s="2162" t="s">
        <v>4845</v>
      </c>
      <c r="F146" s="2153">
        <v>11520</v>
      </c>
      <c r="G146" s="722">
        <v>42372</v>
      </c>
      <c r="H146" s="2050">
        <v>11520</v>
      </c>
      <c r="I146" s="458">
        <f t="shared" si="8"/>
        <v>0</v>
      </c>
    </row>
    <row r="147" spans="1:9" x14ac:dyDescent="0.25">
      <c r="A147" s="1266">
        <v>42371</v>
      </c>
      <c r="B147" s="1995">
        <f t="shared" si="9"/>
        <v>24210</v>
      </c>
      <c r="C147" s="543" t="s">
        <v>8120</v>
      </c>
      <c r="D147" s="2160">
        <f t="shared" si="6"/>
        <v>49210</v>
      </c>
      <c r="E147" s="2162" t="s">
        <v>4933</v>
      </c>
      <c r="F147" s="2153">
        <v>783</v>
      </c>
      <c r="G147" s="722">
        <v>42374</v>
      </c>
      <c r="H147" s="2050">
        <v>783</v>
      </c>
      <c r="I147" s="458">
        <f t="shared" si="8"/>
        <v>0</v>
      </c>
    </row>
    <row r="148" spans="1:9" x14ac:dyDescent="0.25">
      <c r="A148" s="1261">
        <v>42371</v>
      </c>
      <c r="B148" s="1995">
        <f t="shared" si="9"/>
        <v>24211</v>
      </c>
      <c r="C148" s="543" t="s">
        <v>8120</v>
      </c>
      <c r="D148" s="2160">
        <f t="shared" si="6"/>
        <v>49211</v>
      </c>
      <c r="E148" s="2162" t="s">
        <v>4943</v>
      </c>
      <c r="F148" s="2153">
        <v>5808</v>
      </c>
      <c r="G148" s="722">
        <v>42372</v>
      </c>
      <c r="H148" s="2050">
        <v>5808</v>
      </c>
      <c r="I148" s="458">
        <f t="shared" si="8"/>
        <v>0</v>
      </c>
    </row>
    <row r="149" spans="1:9" x14ac:dyDescent="0.25">
      <c r="A149" s="1266">
        <v>42371</v>
      </c>
      <c r="B149" s="1995">
        <f t="shared" si="9"/>
        <v>24212</v>
      </c>
      <c r="C149" s="543" t="s">
        <v>8120</v>
      </c>
      <c r="D149" s="2160">
        <f t="shared" si="6"/>
        <v>49212</v>
      </c>
      <c r="E149" s="2162" t="s">
        <v>4905</v>
      </c>
      <c r="F149" s="2153">
        <v>38870.160000000003</v>
      </c>
      <c r="G149" s="722">
        <v>42388</v>
      </c>
      <c r="H149" s="2050">
        <v>38870.160000000003</v>
      </c>
      <c r="I149" s="458">
        <f t="shared" si="8"/>
        <v>0</v>
      </c>
    </row>
    <row r="150" spans="1:9" x14ac:dyDescent="0.25">
      <c r="A150" s="1261">
        <v>42371</v>
      </c>
      <c r="B150" s="1995">
        <f t="shared" si="9"/>
        <v>24213</v>
      </c>
      <c r="C150" s="543" t="s">
        <v>8120</v>
      </c>
      <c r="D150" s="2160">
        <f t="shared" si="6"/>
        <v>49213</v>
      </c>
      <c r="E150" s="2162" t="s">
        <v>4945</v>
      </c>
      <c r="F150" s="2153">
        <v>10946.2</v>
      </c>
      <c r="G150" s="722">
        <v>42372</v>
      </c>
      <c r="H150" s="2050">
        <v>10946.2</v>
      </c>
      <c r="I150" s="458">
        <f t="shared" si="8"/>
        <v>0</v>
      </c>
    </row>
    <row r="151" spans="1:9" x14ac:dyDescent="0.25">
      <c r="A151" s="1266">
        <v>42371</v>
      </c>
      <c r="B151" s="1995">
        <f t="shared" si="9"/>
        <v>24214</v>
      </c>
      <c r="C151" s="543" t="s">
        <v>8120</v>
      </c>
      <c r="D151" s="2160">
        <f t="shared" si="6"/>
        <v>49214</v>
      </c>
      <c r="E151" s="2162" t="s">
        <v>4946</v>
      </c>
      <c r="F151" s="2153">
        <v>5814.4</v>
      </c>
      <c r="G151" s="722">
        <v>42371</v>
      </c>
      <c r="H151" s="2050">
        <f t="shared" si="7"/>
        <v>5814.4</v>
      </c>
      <c r="I151" s="458">
        <f t="shared" si="8"/>
        <v>0</v>
      </c>
    </row>
    <row r="152" spans="1:9" x14ac:dyDescent="0.25">
      <c r="A152" s="1261">
        <v>42371</v>
      </c>
      <c r="B152" s="1995">
        <f t="shared" si="9"/>
        <v>24215</v>
      </c>
      <c r="C152" s="543" t="s">
        <v>8120</v>
      </c>
      <c r="D152" s="2160">
        <f t="shared" si="6"/>
        <v>49215</v>
      </c>
      <c r="E152" s="2162" t="s">
        <v>4947</v>
      </c>
      <c r="F152" s="2153">
        <v>10288.200000000001</v>
      </c>
      <c r="G152" s="722">
        <v>42371</v>
      </c>
      <c r="H152" s="2050">
        <f t="shared" si="7"/>
        <v>10288.200000000001</v>
      </c>
      <c r="I152" s="458">
        <f t="shared" si="8"/>
        <v>0</v>
      </c>
    </row>
    <row r="153" spans="1:9" x14ac:dyDescent="0.25">
      <c r="A153" s="1266">
        <v>42371</v>
      </c>
      <c r="B153" s="1995">
        <f t="shared" si="9"/>
        <v>24216</v>
      </c>
      <c r="C153" s="543" t="s">
        <v>8120</v>
      </c>
      <c r="D153" s="2160">
        <f t="shared" si="6"/>
        <v>49216</v>
      </c>
      <c r="E153" s="2162" t="s">
        <v>4948</v>
      </c>
      <c r="F153" s="2153">
        <v>110565.42</v>
      </c>
      <c r="G153" s="722">
        <v>42388</v>
      </c>
      <c r="H153" s="2050">
        <v>110565.42</v>
      </c>
      <c r="I153" s="458">
        <f t="shared" si="8"/>
        <v>0</v>
      </c>
    </row>
    <row r="154" spans="1:9" x14ac:dyDescent="0.25">
      <c r="A154" s="1261">
        <v>42371</v>
      </c>
      <c r="B154" s="1995">
        <f t="shared" si="9"/>
        <v>24217</v>
      </c>
      <c r="C154" s="543" t="s">
        <v>8120</v>
      </c>
      <c r="D154" s="2160">
        <f t="shared" si="6"/>
        <v>49217</v>
      </c>
      <c r="E154" s="2162" t="s">
        <v>4845</v>
      </c>
      <c r="F154" s="2153">
        <v>12716.6</v>
      </c>
      <c r="G154" s="722">
        <v>42371</v>
      </c>
      <c r="H154" s="2050">
        <f t="shared" si="7"/>
        <v>12716.6</v>
      </c>
      <c r="I154" s="458">
        <f t="shared" si="8"/>
        <v>0</v>
      </c>
    </row>
    <row r="155" spans="1:9" x14ac:dyDescent="0.25">
      <c r="A155" s="1266">
        <v>42371</v>
      </c>
      <c r="B155" s="1995">
        <f t="shared" si="9"/>
        <v>24218</v>
      </c>
      <c r="C155" s="543" t="s">
        <v>8120</v>
      </c>
      <c r="D155" s="2160">
        <f t="shared" si="6"/>
        <v>49218</v>
      </c>
      <c r="E155" s="2162" t="s">
        <v>4949</v>
      </c>
      <c r="F155" s="2153">
        <v>2692.8</v>
      </c>
      <c r="G155" s="722">
        <v>42371</v>
      </c>
      <c r="H155" s="2050">
        <f t="shared" si="7"/>
        <v>2692.8</v>
      </c>
      <c r="I155" s="458">
        <f t="shared" si="8"/>
        <v>0</v>
      </c>
    </row>
    <row r="156" spans="1:9" x14ac:dyDescent="0.25">
      <c r="A156" s="1261">
        <v>42371</v>
      </c>
      <c r="B156" s="1995">
        <f t="shared" si="9"/>
        <v>24219</v>
      </c>
      <c r="C156" s="543" t="s">
        <v>8120</v>
      </c>
      <c r="D156" s="2160">
        <f t="shared" si="6"/>
        <v>49219</v>
      </c>
      <c r="E156" s="2171" t="s">
        <v>4950</v>
      </c>
      <c r="F156" s="2172">
        <v>256564</v>
      </c>
      <c r="G156" s="722">
        <v>42378</v>
      </c>
      <c r="H156" s="2050">
        <v>256564</v>
      </c>
      <c r="I156" s="458">
        <f t="shared" si="8"/>
        <v>0</v>
      </c>
    </row>
    <row r="157" spans="1:9" x14ac:dyDescent="0.25">
      <c r="A157" s="1266">
        <v>42371</v>
      </c>
      <c r="B157" s="1995">
        <f t="shared" si="9"/>
        <v>24220</v>
      </c>
      <c r="C157" s="543" t="s">
        <v>8120</v>
      </c>
      <c r="D157" s="2160">
        <f t="shared" si="6"/>
        <v>49220</v>
      </c>
      <c r="E157" s="2162" t="s">
        <v>4846</v>
      </c>
      <c r="F157" s="2153">
        <v>32268.9</v>
      </c>
      <c r="G157" s="722">
        <v>42376</v>
      </c>
      <c r="H157" s="2050">
        <v>32268.9</v>
      </c>
      <c r="I157" s="458">
        <f t="shared" si="8"/>
        <v>0</v>
      </c>
    </row>
    <row r="158" spans="1:9" x14ac:dyDescent="0.25">
      <c r="A158" s="1261">
        <v>42371</v>
      </c>
      <c r="B158" s="1995">
        <f t="shared" si="9"/>
        <v>24221</v>
      </c>
      <c r="C158" s="543" t="s">
        <v>8120</v>
      </c>
      <c r="D158" s="2160">
        <f t="shared" si="6"/>
        <v>49221</v>
      </c>
      <c r="E158" s="2162" t="s">
        <v>4846</v>
      </c>
      <c r="F158" s="2153">
        <v>11721.8</v>
      </c>
      <c r="G158" s="722">
        <v>42376</v>
      </c>
      <c r="H158" s="2050">
        <v>11721.8</v>
      </c>
      <c r="I158" s="458">
        <f t="shared" si="8"/>
        <v>0</v>
      </c>
    </row>
    <row r="159" spans="1:9" s="243" customFormat="1" x14ac:dyDescent="0.25">
      <c r="A159" s="1266">
        <v>42371</v>
      </c>
      <c r="B159" s="1995">
        <f t="shared" si="9"/>
        <v>24222</v>
      </c>
      <c r="C159" s="543" t="s">
        <v>8120</v>
      </c>
      <c r="D159" s="2160">
        <f t="shared" si="6"/>
        <v>49222</v>
      </c>
      <c r="E159" s="2162" t="s">
        <v>4846</v>
      </c>
      <c r="F159" s="2153">
        <v>217953.9</v>
      </c>
      <c r="G159" s="722">
        <v>42376</v>
      </c>
      <c r="H159" s="2050">
        <v>217953.9</v>
      </c>
      <c r="I159" s="458">
        <f t="shared" si="8"/>
        <v>0</v>
      </c>
    </row>
    <row r="160" spans="1:9" s="243" customFormat="1" x14ac:dyDescent="0.25">
      <c r="A160" s="2111">
        <v>42371</v>
      </c>
      <c r="B160" s="1995">
        <f t="shared" si="9"/>
        <v>24223</v>
      </c>
      <c r="C160" s="543" t="s">
        <v>8120</v>
      </c>
      <c r="D160" s="2160">
        <f t="shared" si="6"/>
        <v>49223</v>
      </c>
      <c r="E160" s="2162" t="s">
        <v>4846</v>
      </c>
      <c r="F160" s="2153">
        <v>8193</v>
      </c>
      <c r="G160" s="722">
        <v>42376</v>
      </c>
      <c r="H160" s="2050">
        <v>8193</v>
      </c>
      <c r="I160" s="458">
        <f t="shared" si="8"/>
        <v>0</v>
      </c>
    </row>
    <row r="161" spans="1:9" s="243" customFormat="1" x14ac:dyDescent="0.25">
      <c r="A161" s="1985">
        <v>42372</v>
      </c>
      <c r="B161" s="1995">
        <f t="shared" si="9"/>
        <v>24224</v>
      </c>
      <c r="C161" s="543" t="s">
        <v>8120</v>
      </c>
      <c r="D161" s="2160">
        <f t="shared" si="6"/>
        <v>49224</v>
      </c>
      <c r="E161" s="2162" t="s">
        <v>4952</v>
      </c>
      <c r="F161" s="2153">
        <v>2282.4</v>
      </c>
      <c r="G161" s="722">
        <v>42372</v>
      </c>
      <c r="H161" s="2050">
        <f t="shared" si="7"/>
        <v>2282.4</v>
      </c>
      <c r="I161" s="458">
        <f t="shared" si="8"/>
        <v>0</v>
      </c>
    </row>
    <row r="162" spans="1:9" s="243" customFormat="1" x14ac:dyDescent="0.25">
      <c r="A162" s="2111">
        <v>42372</v>
      </c>
      <c r="B162" s="1995">
        <f t="shared" si="9"/>
        <v>24225</v>
      </c>
      <c r="C162" s="543" t="s">
        <v>8120</v>
      </c>
      <c r="D162" s="2160">
        <f t="shared" si="6"/>
        <v>49225</v>
      </c>
      <c r="E162" s="2162" t="s">
        <v>4951</v>
      </c>
      <c r="F162" s="2153">
        <v>4494.8</v>
      </c>
      <c r="G162" s="722">
        <v>42373</v>
      </c>
      <c r="H162" s="2050">
        <v>4494.8</v>
      </c>
      <c r="I162" s="458">
        <f t="shared" si="8"/>
        <v>0</v>
      </c>
    </row>
    <row r="163" spans="1:9" s="243" customFormat="1" x14ac:dyDescent="0.25">
      <c r="A163" s="1985">
        <v>42372</v>
      </c>
      <c r="B163" s="1995">
        <f t="shared" si="9"/>
        <v>24226</v>
      </c>
      <c r="C163" s="543" t="s">
        <v>8120</v>
      </c>
      <c r="D163" s="2160">
        <f t="shared" si="6"/>
        <v>49226</v>
      </c>
      <c r="E163" s="2162" t="s">
        <v>4953</v>
      </c>
      <c r="F163" s="2153">
        <v>4976.3999999999996</v>
      </c>
      <c r="G163" s="722">
        <v>42372</v>
      </c>
      <c r="H163" s="2050">
        <f t="shared" si="7"/>
        <v>4976.3999999999996</v>
      </c>
      <c r="I163" s="458">
        <f t="shared" si="8"/>
        <v>0</v>
      </c>
    </row>
    <row r="164" spans="1:9" s="243" customFormat="1" x14ac:dyDescent="0.25">
      <c r="A164" s="2111">
        <v>42372</v>
      </c>
      <c r="B164" s="1995">
        <f t="shared" si="9"/>
        <v>24227</v>
      </c>
      <c r="C164" s="543" t="s">
        <v>8120</v>
      </c>
      <c r="D164" s="2160">
        <f t="shared" si="6"/>
        <v>49227</v>
      </c>
      <c r="E164" s="2162" t="s">
        <v>4954</v>
      </c>
      <c r="F164" s="2153">
        <v>2811.2</v>
      </c>
      <c r="G164" s="722">
        <v>42372</v>
      </c>
      <c r="H164" s="2050">
        <f t="shared" si="7"/>
        <v>2811.2</v>
      </c>
      <c r="I164" s="458">
        <f t="shared" si="8"/>
        <v>0</v>
      </c>
    </row>
    <row r="165" spans="1:9" s="243" customFormat="1" x14ac:dyDescent="0.25">
      <c r="A165" s="1985">
        <v>42372</v>
      </c>
      <c r="B165" s="1995">
        <f t="shared" si="9"/>
        <v>24228</v>
      </c>
      <c r="C165" s="543" t="s">
        <v>8120</v>
      </c>
      <c r="D165" s="2160">
        <f t="shared" si="6"/>
        <v>49228</v>
      </c>
      <c r="E165" s="2162" t="s">
        <v>4951</v>
      </c>
      <c r="F165" s="2153">
        <v>19863.5</v>
      </c>
      <c r="G165" s="722">
        <v>42372</v>
      </c>
      <c r="H165" s="2050">
        <f t="shared" si="7"/>
        <v>19863.5</v>
      </c>
      <c r="I165" s="458">
        <f t="shared" si="8"/>
        <v>0</v>
      </c>
    </row>
    <row r="166" spans="1:9" s="243" customFormat="1" x14ac:dyDescent="0.25">
      <c r="A166" s="2111">
        <v>42372</v>
      </c>
      <c r="B166" s="1995">
        <f t="shared" si="9"/>
        <v>24229</v>
      </c>
      <c r="C166" s="543" t="s">
        <v>8120</v>
      </c>
      <c r="D166" s="2160">
        <f t="shared" si="6"/>
        <v>49229</v>
      </c>
      <c r="E166" s="2162" t="s">
        <v>4955</v>
      </c>
      <c r="F166" s="2153">
        <v>1482</v>
      </c>
      <c r="G166" s="722">
        <v>42372</v>
      </c>
      <c r="H166" s="2050">
        <f t="shared" si="7"/>
        <v>1482</v>
      </c>
      <c r="I166" s="458">
        <f t="shared" si="8"/>
        <v>0</v>
      </c>
    </row>
    <row r="167" spans="1:9" s="243" customFormat="1" x14ac:dyDescent="0.25">
      <c r="A167" s="1985">
        <v>42372</v>
      </c>
      <c r="B167" s="1995">
        <f t="shared" si="9"/>
        <v>24230</v>
      </c>
      <c r="C167" s="543" t="s">
        <v>8120</v>
      </c>
      <c r="D167" s="2160">
        <f t="shared" si="6"/>
        <v>49230</v>
      </c>
      <c r="E167" s="2162" t="s">
        <v>4956</v>
      </c>
      <c r="F167" s="2153">
        <v>13056</v>
      </c>
      <c r="G167" s="722">
        <v>42373</v>
      </c>
      <c r="H167" s="2050">
        <v>13056</v>
      </c>
      <c r="I167" s="458">
        <f t="shared" si="8"/>
        <v>0</v>
      </c>
    </row>
    <row r="168" spans="1:9" s="243" customFormat="1" x14ac:dyDescent="0.25">
      <c r="A168" s="2111">
        <v>42372</v>
      </c>
      <c r="B168" s="1995">
        <f t="shared" si="9"/>
        <v>24231</v>
      </c>
      <c r="C168" s="543" t="s">
        <v>8120</v>
      </c>
      <c r="D168" s="2160">
        <f t="shared" si="6"/>
        <v>49231</v>
      </c>
      <c r="E168" s="2162" t="s">
        <v>4957</v>
      </c>
      <c r="F168" s="2153">
        <v>22908.400000000001</v>
      </c>
      <c r="G168" s="722">
        <v>42372</v>
      </c>
      <c r="H168" s="2050">
        <f t="shared" si="7"/>
        <v>22908.400000000001</v>
      </c>
      <c r="I168" s="458">
        <f t="shared" si="8"/>
        <v>0</v>
      </c>
    </row>
    <row r="169" spans="1:9" s="243" customFormat="1" x14ac:dyDescent="0.25">
      <c r="A169" s="1985">
        <v>42372</v>
      </c>
      <c r="B169" s="1995">
        <f t="shared" si="9"/>
        <v>24232</v>
      </c>
      <c r="C169" s="543" t="s">
        <v>8120</v>
      </c>
      <c r="D169" s="2160">
        <f t="shared" si="6"/>
        <v>49232</v>
      </c>
      <c r="E169" s="2162" t="s">
        <v>4958</v>
      </c>
      <c r="F169" s="2153">
        <v>12811.2</v>
      </c>
      <c r="G169" s="722">
        <v>42381</v>
      </c>
      <c r="H169" s="2050">
        <v>12811.2</v>
      </c>
      <c r="I169" s="458">
        <f t="shared" si="8"/>
        <v>0</v>
      </c>
    </row>
    <row r="170" spans="1:9" x14ac:dyDescent="0.25">
      <c r="A170" s="2111">
        <v>42372</v>
      </c>
      <c r="B170" s="1995">
        <f t="shared" si="9"/>
        <v>24233</v>
      </c>
      <c r="C170" s="543" t="s">
        <v>8120</v>
      </c>
      <c r="D170" s="2160">
        <f t="shared" si="6"/>
        <v>49233</v>
      </c>
      <c r="E170" s="2162" t="s">
        <v>4960</v>
      </c>
      <c r="F170" s="2153">
        <v>2050.4</v>
      </c>
      <c r="G170" s="722">
        <v>42372</v>
      </c>
      <c r="H170" s="2050">
        <f t="shared" si="7"/>
        <v>2050.4</v>
      </c>
      <c r="I170" s="458">
        <f t="shared" si="8"/>
        <v>0</v>
      </c>
    </row>
    <row r="171" spans="1:9" x14ac:dyDescent="0.25">
      <c r="A171" s="1985">
        <v>42372</v>
      </c>
      <c r="B171" s="1995">
        <f t="shared" si="9"/>
        <v>24234</v>
      </c>
      <c r="C171" s="543" t="s">
        <v>8120</v>
      </c>
      <c r="D171" s="2160">
        <f t="shared" si="6"/>
        <v>49234</v>
      </c>
      <c r="E171" s="2162" t="s">
        <v>4961</v>
      </c>
      <c r="F171" s="2153">
        <v>3360</v>
      </c>
      <c r="G171" s="722">
        <v>42372</v>
      </c>
      <c r="H171" s="2050">
        <f t="shared" si="7"/>
        <v>3360</v>
      </c>
      <c r="I171" s="458">
        <f t="shared" si="8"/>
        <v>0</v>
      </c>
    </row>
    <row r="172" spans="1:9" x14ac:dyDescent="0.25">
      <c r="A172" s="2111">
        <v>42372</v>
      </c>
      <c r="B172" s="1995">
        <f t="shared" si="9"/>
        <v>24235</v>
      </c>
      <c r="C172" s="543" t="s">
        <v>8120</v>
      </c>
      <c r="D172" s="2160">
        <f t="shared" si="6"/>
        <v>49235</v>
      </c>
      <c r="E172" s="2162" t="s">
        <v>4962</v>
      </c>
      <c r="F172" s="2153">
        <v>6675</v>
      </c>
      <c r="G172" s="722">
        <v>42372</v>
      </c>
      <c r="H172" s="2050">
        <f t="shared" si="7"/>
        <v>6675</v>
      </c>
      <c r="I172" s="458">
        <f t="shared" si="8"/>
        <v>0</v>
      </c>
    </row>
    <row r="173" spans="1:9" x14ac:dyDescent="0.25">
      <c r="A173" s="1985">
        <v>42372</v>
      </c>
      <c r="B173" s="1995">
        <f t="shared" si="9"/>
        <v>24236</v>
      </c>
      <c r="C173" s="543" t="s">
        <v>8120</v>
      </c>
      <c r="D173" s="2160">
        <f t="shared" si="6"/>
        <v>49236</v>
      </c>
      <c r="E173" s="2170" t="s">
        <v>2249</v>
      </c>
      <c r="F173" s="2153">
        <v>0</v>
      </c>
      <c r="G173" s="722"/>
      <c r="H173" s="2050">
        <f t="shared" si="7"/>
        <v>0</v>
      </c>
      <c r="I173" s="458">
        <f t="shared" si="8"/>
        <v>0</v>
      </c>
    </row>
    <row r="174" spans="1:9" x14ac:dyDescent="0.25">
      <c r="A174" s="2111">
        <v>42372</v>
      </c>
      <c r="B174" s="1995">
        <f t="shared" si="9"/>
        <v>24237</v>
      </c>
      <c r="C174" s="543" t="s">
        <v>8120</v>
      </c>
      <c r="D174" s="2160">
        <f t="shared" si="6"/>
        <v>49237</v>
      </c>
      <c r="E174" s="2162" t="s">
        <v>4963</v>
      </c>
      <c r="F174" s="2153">
        <v>29127.599999999999</v>
      </c>
      <c r="G174" s="722">
        <v>42375</v>
      </c>
      <c r="H174" s="2050">
        <v>29127.599999999999</v>
      </c>
      <c r="I174" s="458">
        <f t="shared" si="8"/>
        <v>0</v>
      </c>
    </row>
    <row r="175" spans="1:9" x14ac:dyDescent="0.25">
      <c r="A175" s="1985">
        <v>42372</v>
      </c>
      <c r="B175" s="1995">
        <f t="shared" si="9"/>
        <v>24238</v>
      </c>
      <c r="C175" s="543" t="s">
        <v>8120</v>
      </c>
      <c r="D175" s="2160">
        <f t="shared" si="6"/>
        <v>49238</v>
      </c>
      <c r="E175" s="2162" t="s">
        <v>4964</v>
      </c>
      <c r="F175" s="2153">
        <v>1267</v>
      </c>
      <c r="G175" s="722">
        <v>42372</v>
      </c>
      <c r="H175" s="2050">
        <f t="shared" si="7"/>
        <v>1267</v>
      </c>
      <c r="I175" s="458">
        <f t="shared" si="8"/>
        <v>0</v>
      </c>
    </row>
    <row r="176" spans="1:9" x14ac:dyDescent="0.25">
      <c r="A176" s="2111">
        <v>42372</v>
      </c>
      <c r="B176" s="1995">
        <f t="shared" si="9"/>
        <v>24239</v>
      </c>
      <c r="C176" s="543" t="s">
        <v>8120</v>
      </c>
      <c r="D176" s="2160">
        <f t="shared" si="6"/>
        <v>49239</v>
      </c>
      <c r="E176" s="2162" t="s">
        <v>4959</v>
      </c>
      <c r="F176" s="2153">
        <v>7225.6</v>
      </c>
      <c r="G176" s="722">
        <v>42372</v>
      </c>
      <c r="H176" s="2050">
        <f t="shared" si="7"/>
        <v>7225.6</v>
      </c>
      <c r="I176" s="458">
        <f t="shared" si="8"/>
        <v>0</v>
      </c>
    </row>
    <row r="177" spans="1:9" x14ac:dyDescent="0.25">
      <c r="A177" s="1985">
        <v>42372</v>
      </c>
      <c r="B177" s="1995">
        <f t="shared" si="9"/>
        <v>24240</v>
      </c>
      <c r="C177" s="543" t="s">
        <v>8120</v>
      </c>
      <c r="D177" s="2160">
        <f t="shared" si="6"/>
        <v>49240</v>
      </c>
      <c r="E177" s="2162" t="s">
        <v>4965</v>
      </c>
      <c r="F177" s="2153">
        <v>623.5</v>
      </c>
      <c r="G177" s="722">
        <v>42372</v>
      </c>
      <c r="H177" s="2050">
        <f t="shared" si="7"/>
        <v>623.5</v>
      </c>
      <c r="I177" s="458">
        <f t="shared" si="8"/>
        <v>0</v>
      </c>
    </row>
    <row r="178" spans="1:9" x14ac:dyDescent="0.25">
      <c r="A178" s="2111">
        <v>42372</v>
      </c>
      <c r="B178" s="1995">
        <f t="shared" si="9"/>
        <v>24241</v>
      </c>
      <c r="C178" s="543" t="s">
        <v>8120</v>
      </c>
      <c r="D178" s="2160">
        <f t="shared" si="6"/>
        <v>49241</v>
      </c>
      <c r="E178" s="2162" t="s">
        <v>4965</v>
      </c>
      <c r="F178" s="2153">
        <v>103.2</v>
      </c>
      <c r="G178" s="722">
        <v>42372</v>
      </c>
      <c r="H178" s="2050">
        <f t="shared" si="7"/>
        <v>103.2</v>
      </c>
      <c r="I178" s="458">
        <f t="shared" si="8"/>
        <v>0</v>
      </c>
    </row>
    <row r="179" spans="1:9" x14ac:dyDescent="0.25">
      <c r="A179" s="1985">
        <v>42372</v>
      </c>
      <c r="B179" s="1995">
        <f t="shared" si="9"/>
        <v>24242</v>
      </c>
      <c r="C179" s="543" t="s">
        <v>8120</v>
      </c>
      <c r="D179" s="2160">
        <f t="shared" si="6"/>
        <v>49242</v>
      </c>
      <c r="E179" s="2162" t="s">
        <v>4967</v>
      </c>
      <c r="F179" s="2153">
        <v>25473.599999999999</v>
      </c>
      <c r="G179" s="722">
        <v>42372</v>
      </c>
      <c r="H179" s="2050">
        <f t="shared" si="7"/>
        <v>25473.599999999999</v>
      </c>
      <c r="I179" s="458">
        <f t="shared" si="8"/>
        <v>0</v>
      </c>
    </row>
    <row r="180" spans="1:9" x14ac:dyDescent="0.25">
      <c r="A180" s="2111">
        <v>42372</v>
      </c>
      <c r="B180" s="1995">
        <f t="shared" si="9"/>
        <v>24243</v>
      </c>
      <c r="C180" s="543" t="s">
        <v>8120</v>
      </c>
      <c r="D180" s="2160">
        <f t="shared" si="6"/>
        <v>49243</v>
      </c>
      <c r="E180" s="2162" t="s">
        <v>4966</v>
      </c>
      <c r="F180" s="2153">
        <v>30637.3</v>
      </c>
      <c r="G180" s="722">
        <v>42372</v>
      </c>
      <c r="H180" s="2050">
        <f t="shared" si="7"/>
        <v>30637.3</v>
      </c>
      <c r="I180" s="458">
        <f t="shared" si="8"/>
        <v>0</v>
      </c>
    </row>
    <row r="181" spans="1:9" x14ac:dyDescent="0.25">
      <c r="A181" s="1985">
        <v>42372</v>
      </c>
      <c r="B181" s="1995">
        <f t="shared" si="9"/>
        <v>24244</v>
      </c>
      <c r="C181" s="543" t="s">
        <v>8120</v>
      </c>
      <c r="D181" s="2160">
        <f t="shared" ref="D181:D245" si="10">D180+1</f>
        <v>49244</v>
      </c>
      <c r="E181" s="2162" t="s">
        <v>4968</v>
      </c>
      <c r="F181" s="2153">
        <v>4287.6000000000004</v>
      </c>
      <c r="G181" s="722">
        <v>42372</v>
      </c>
      <c r="H181" s="2050">
        <f t="shared" si="7"/>
        <v>4287.6000000000004</v>
      </c>
      <c r="I181" s="458">
        <f t="shared" si="8"/>
        <v>0</v>
      </c>
    </row>
    <row r="182" spans="1:9" x14ac:dyDescent="0.25">
      <c r="A182" s="2111">
        <v>42372</v>
      </c>
      <c r="B182" s="1995">
        <f t="shared" si="9"/>
        <v>24245</v>
      </c>
      <c r="C182" s="543" t="s">
        <v>8120</v>
      </c>
      <c r="D182" s="2160">
        <f t="shared" si="10"/>
        <v>49245</v>
      </c>
      <c r="E182" s="2162" t="s">
        <v>4969</v>
      </c>
      <c r="F182" s="2153">
        <v>2553</v>
      </c>
      <c r="G182" s="722">
        <v>42372</v>
      </c>
      <c r="H182" s="2050">
        <f t="shared" si="7"/>
        <v>2553</v>
      </c>
      <c r="I182" s="458">
        <f t="shared" si="8"/>
        <v>0</v>
      </c>
    </row>
    <row r="183" spans="1:9" x14ac:dyDescent="0.25">
      <c r="A183" s="1985">
        <v>42372</v>
      </c>
      <c r="B183" s="1995">
        <f t="shared" si="9"/>
        <v>24246</v>
      </c>
      <c r="C183" s="543" t="s">
        <v>8120</v>
      </c>
      <c r="D183" s="2160">
        <f t="shared" si="10"/>
        <v>49246</v>
      </c>
      <c r="E183" s="2162" t="s">
        <v>4970</v>
      </c>
      <c r="F183" s="2153">
        <v>2760.3</v>
      </c>
      <c r="G183" s="722">
        <v>42372</v>
      </c>
      <c r="H183" s="2050">
        <f t="shared" si="7"/>
        <v>2760.3</v>
      </c>
      <c r="I183" s="458">
        <f t="shared" si="8"/>
        <v>0</v>
      </c>
    </row>
    <row r="184" spans="1:9" x14ac:dyDescent="0.25">
      <c r="A184" s="2111">
        <v>42372</v>
      </c>
      <c r="B184" s="1995">
        <f t="shared" si="9"/>
        <v>24247</v>
      </c>
      <c r="C184" s="543" t="s">
        <v>8120</v>
      </c>
      <c r="D184" s="2160">
        <f t="shared" si="10"/>
        <v>49247</v>
      </c>
      <c r="E184" s="2162" t="s">
        <v>4971</v>
      </c>
      <c r="F184" s="2153">
        <v>8586</v>
      </c>
      <c r="G184" s="722">
        <v>42374</v>
      </c>
      <c r="H184" s="2050">
        <v>8586</v>
      </c>
      <c r="I184" s="458">
        <f t="shared" si="8"/>
        <v>0</v>
      </c>
    </row>
    <row r="185" spans="1:9" x14ac:dyDescent="0.25">
      <c r="A185" s="1985">
        <v>42372</v>
      </c>
      <c r="B185" s="1995">
        <f t="shared" si="9"/>
        <v>24248</v>
      </c>
      <c r="C185" s="543" t="s">
        <v>8120</v>
      </c>
      <c r="D185" s="2160">
        <f t="shared" si="10"/>
        <v>49248</v>
      </c>
      <c r="E185" s="2162" t="s">
        <v>4972</v>
      </c>
      <c r="F185" s="2153">
        <v>1747</v>
      </c>
      <c r="G185" s="722">
        <v>42374</v>
      </c>
      <c r="H185" s="2050">
        <v>1747</v>
      </c>
      <c r="I185" s="458">
        <f t="shared" si="8"/>
        <v>0</v>
      </c>
    </row>
    <row r="186" spans="1:9" x14ac:dyDescent="0.25">
      <c r="A186" s="2111">
        <v>42372</v>
      </c>
      <c r="B186" s="1995">
        <f t="shared" si="9"/>
        <v>24249</v>
      </c>
      <c r="C186" s="543" t="s">
        <v>8120</v>
      </c>
      <c r="D186" s="2160">
        <f t="shared" si="10"/>
        <v>49249</v>
      </c>
      <c r="E186" s="2162" t="s">
        <v>4955</v>
      </c>
      <c r="F186" s="2154">
        <v>3792.8</v>
      </c>
      <c r="G186" s="722">
        <v>42374</v>
      </c>
      <c r="H186" s="2050">
        <v>3792.8</v>
      </c>
      <c r="I186" s="458">
        <f t="shared" si="8"/>
        <v>0</v>
      </c>
    </row>
    <row r="187" spans="1:9" x14ac:dyDescent="0.25">
      <c r="A187" s="1985">
        <v>42372</v>
      </c>
      <c r="B187" s="1995">
        <f t="shared" si="9"/>
        <v>24250</v>
      </c>
      <c r="C187" s="543" t="s">
        <v>8120</v>
      </c>
      <c r="D187" s="2160">
        <f t="shared" si="10"/>
        <v>49250</v>
      </c>
      <c r="E187" s="2163" t="s">
        <v>4974</v>
      </c>
      <c r="F187" s="2152">
        <v>6877.8</v>
      </c>
      <c r="G187" s="722">
        <v>42372</v>
      </c>
      <c r="H187" s="2050">
        <f t="shared" si="7"/>
        <v>6877.8</v>
      </c>
      <c r="I187" s="458">
        <f t="shared" si="8"/>
        <v>0</v>
      </c>
    </row>
    <row r="188" spans="1:9" x14ac:dyDescent="0.25">
      <c r="A188" s="2111">
        <v>42372</v>
      </c>
      <c r="B188" s="1995">
        <f t="shared" si="9"/>
        <v>24251</v>
      </c>
      <c r="C188" s="543" t="s">
        <v>8120</v>
      </c>
      <c r="D188" s="2160">
        <f t="shared" si="10"/>
        <v>49251</v>
      </c>
      <c r="E188" s="2162" t="s">
        <v>4975</v>
      </c>
      <c r="F188" s="2153">
        <v>4384.8</v>
      </c>
      <c r="G188" s="722">
        <v>42374</v>
      </c>
      <c r="H188" s="2050">
        <v>4384.8</v>
      </c>
      <c r="I188" s="458">
        <f t="shared" si="8"/>
        <v>0</v>
      </c>
    </row>
    <row r="189" spans="1:9" x14ac:dyDescent="0.25">
      <c r="A189" s="1985">
        <v>42372</v>
      </c>
      <c r="B189" s="1995">
        <f t="shared" si="9"/>
        <v>24252</v>
      </c>
      <c r="C189" s="543" t="s">
        <v>8120</v>
      </c>
      <c r="D189" s="2160">
        <f t="shared" si="10"/>
        <v>49252</v>
      </c>
      <c r="E189" s="2162" t="s">
        <v>4977</v>
      </c>
      <c r="F189" s="2153">
        <v>27639.3</v>
      </c>
      <c r="G189" s="722">
        <v>42376</v>
      </c>
      <c r="H189" s="2050">
        <v>27639.3</v>
      </c>
      <c r="I189" s="458">
        <f t="shared" si="8"/>
        <v>0</v>
      </c>
    </row>
    <row r="190" spans="1:9" x14ac:dyDescent="0.25">
      <c r="A190" s="2111">
        <v>42372</v>
      </c>
      <c r="B190" s="1995">
        <f t="shared" si="9"/>
        <v>24253</v>
      </c>
      <c r="C190" s="543" t="s">
        <v>8120</v>
      </c>
      <c r="D190" s="2160">
        <f t="shared" si="10"/>
        <v>49253</v>
      </c>
      <c r="E190" s="2162" t="s">
        <v>4980</v>
      </c>
      <c r="F190" s="2153">
        <v>25228.799999999999</v>
      </c>
      <c r="G190" s="722">
        <v>42372</v>
      </c>
      <c r="H190" s="2050">
        <f t="shared" si="7"/>
        <v>25228.799999999999</v>
      </c>
      <c r="I190" s="458">
        <f t="shared" si="8"/>
        <v>0</v>
      </c>
    </row>
    <row r="191" spans="1:9" x14ac:dyDescent="0.25">
      <c r="A191" s="1985">
        <v>42372</v>
      </c>
      <c r="B191" s="1995">
        <f t="shared" si="9"/>
        <v>24254</v>
      </c>
      <c r="C191" s="543" t="s">
        <v>8120</v>
      </c>
      <c r="D191" s="2160">
        <f t="shared" si="10"/>
        <v>49254</v>
      </c>
      <c r="E191" s="2162" t="s">
        <v>4981</v>
      </c>
      <c r="F191" s="2153">
        <v>5704.6</v>
      </c>
      <c r="G191" s="722">
        <v>42372</v>
      </c>
      <c r="H191" s="2050">
        <f t="shared" si="7"/>
        <v>5704.6</v>
      </c>
      <c r="I191" s="458">
        <f t="shared" si="8"/>
        <v>0</v>
      </c>
    </row>
    <row r="192" spans="1:9" x14ac:dyDescent="0.25">
      <c r="A192" s="2111">
        <v>42372</v>
      </c>
      <c r="B192" s="1995">
        <f t="shared" si="9"/>
        <v>24255</v>
      </c>
      <c r="C192" s="543" t="s">
        <v>8120</v>
      </c>
      <c r="D192" s="2160">
        <f t="shared" si="10"/>
        <v>49255</v>
      </c>
      <c r="E192" s="2162" t="s">
        <v>4983</v>
      </c>
      <c r="F192" s="2153">
        <v>1843.9</v>
      </c>
      <c r="G192" s="722">
        <v>42372</v>
      </c>
      <c r="H192" s="2050">
        <f t="shared" si="7"/>
        <v>1843.9</v>
      </c>
      <c r="I192" s="458">
        <f t="shared" si="8"/>
        <v>0</v>
      </c>
    </row>
    <row r="193" spans="1:9" x14ac:dyDescent="0.25">
      <c r="A193" s="1985">
        <v>42372</v>
      </c>
      <c r="B193" s="1995">
        <f t="shared" si="9"/>
        <v>24256</v>
      </c>
      <c r="C193" s="543" t="s">
        <v>8120</v>
      </c>
      <c r="D193" s="2160">
        <f t="shared" si="10"/>
        <v>49256</v>
      </c>
      <c r="E193" s="2162" t="s">
        <v>4987</v>
      </c>
      <c r="F193" s="2153">
        <v>2226</v>
      </c>
      <c r="G193" s="722">
        <v>42388</v>
      </c>
      <c r="H193" s="2050">
        <v>2226</v>
      </c>
      <c r="I193" s="458">
        <f t="shared" si="8"/>
        <v>0</v>
      </c>
    </row>
    <row r="194" spans="1:9" x14ac:dyDescent="0.25">
      <c r="A194" s="2111">
        <v>42372</v>
      </c>
      <c r="B194" s="1995">
        <f t="shared" si="9"/>
        <v>24257</v>
      </c>
      <c r="C194" s="543" t="s">
        <v>8120</v>
      </c>
      <c r="D194" s="2160">
        <f t="shared" si="10"/>
        <v>49257</v>
      </c>
      <c r="E194" s="2162" t="s">
        <v>4988</v>
      </c>
      <c r="F194" s="2153">
        <v>4905</v>
      </c>
      <c r="G194" s="722">
        <v>42372</v>
      </c>
      <c r="H194" s="2050">
        <f t="shared" si="7"/>
        <v>4905</v>
      </c>
      <c r="I194" s="458">
        <f t="shared" si="8"/>
        <v>0</v>
      </c>
    </row>
    <row r="195" spans="1:9" x14ac:dyDescent="0.25">
      <c r="A195" s="1985">
        <v>42372</v>
      </c>
      <c r="B195" s="1995">
        <f t="shared" si="9"/>
        <v>24258</v>
      </c>
      <c r="C195" s="543" t="s">
        <v>8120</v>
      </c>
      <c r="D195" s="2160">
        <f t="shared" si="10"/>
        <v>49258</v>
      </c>
      <c r="E195" s="2162" t="s">
        <v>4976</v>
      </c>
      <c r="F195" s="2153">
        <v>12620.4</v>
      </c>
      <c r="G195" s="722">
        <v>42374</v>
      </c>
      <c r="H195" s="2050">
        <v>12620.4</v>
      </c>
      <c r="I195" s="458">
        <f t="shared" si="8"/>
        <v>0</v>
      </c>
    </row>
    <row r="196" spans="1:9" x14ac:dyDescent="0.25">
      <c r="A196" s="2111">
        <v>42372</v>
      </c>
      <c r="B196" s="1995">
        <f t="shared" si="9"/>
        <v>24259</v>
      </c>
      <c r="C196" s="543" t="s">
        <v>8120</v>
      </c>
      <c r="D196" s="2160">
        <f t="shared" si="10"/>
        <v>49259</v>
      </c>
      <c r="E196" s="2162" t="s">
        <v>4984</v>
      </c>
      <c r="F196" s="2153">
        <v>4124.3999999999996</v>
      </c>
      <c r="G196" s="722">
        <v>42374</v>
      </c>
      <c r="H196" s="2050">
        <v>4124.3999999999996</v>
      </c>
      <c r="I196" s="458">
        <f t="shared" si="8"/>
        <v>0</v>
      </c>
    </row>
    <row r="197" spans="1:9" x14ac:dyDescent="0.25">
      <c r="A197" s="1985">
        <v>42372</v>
      </c>
      <c r="B197" s="1995">
        <f t="shared" si="9"/>
        <v>24260</v>
      </c>
      <c r="C197" s="543" t="s">
        <v>8120</v>
      </c>
      <c r="D197" s="2160">
        <f t="shared" si="10"/>
        <v>49260</v>
      </c>
      <c r="E197" s="2162" t="s">
        <v>4990</v>
      </c>
      <c r="F197" s="2153">
        <v>9059</v>
      </c>
      <c r="G197" s="722">
        <v>42372</v>
      </c>
      <c r="H197" s="2050">
        <f t="shared" ref="H197:H263" si="11">F197</f>
        <v>9059</v>
      </c>
      <c r="I197" s="458">
        <f t="shared" si="8"/>
        <v>0</v>
      </c>
    </row>
    <row r="198" spans="1:9" x14ac:dyDescent="0.25">
      <c r="A198" s="2111">
        <v>42372</v>
      </c>
      <c r="B198" s="1995">
        <f t="shared" si="9"/>
        <v>24261</v>
      </c>
      <c r="C198" s="543" t="s">
        <v>8120</v>
      </c>
      <c r="D198" s="2160">
        <f t="shared" si="10"/>
        <v>49261</v>
      </c>
      <c r="E198" s="2162" t="s">
        <v>4992</v>
      </c>
      <c r="F198" s="2153">
        <v>2154.3000000000002</v>
      </c>
      <c r="G198" s="722">
        <v>42372</v>
      </c>
      <c r="H198" s="2050">
        <f t="shared" si="11"/>
        <v>2154.3000000000002</v>
      </c>
      <c r="I198" s="458">
        <f t="shared" si="8"/>
        <v>0</v>
      </c>
    </row>
    <row r="199" spans="1:9" x14ac:dyDescent="0.25">
      <c r="A199" s="1985">
        <v>42372</v>
      </c>
      <c r="B199" s="1995">
        <f t="shared" si="9"/>
        <v>24262</v>
      </c>
      <c r="C199" s="543" t="s">
        <v>8120</v>
      </c>
      <c r="D199" s="2160">
        <f t="shared" si="10"/>
        <v>49262</v>
      </c>
      <c r="E199" s="2162" t="s">
        <v>4985</v>
      </c>
      <c r="F199" s="2153">
        <v>4305.6000000000004</v>
      </c>
      <c r="G199" s="722">
        <v>42372</v>
      </c>
      <c r="H199" s="2050">
        <f t="shared" si="11"/>
        <v>4305.6000000000004</v>
      </c>
      <c r="I199" s="458">
        <f t="shared" ref="I199:I266" si="12">F199-H199</f>
        <v>0</v>
      </c>
    </row>
    <row r="200" spans="1:9" x14ac:dyDescent="0.25">
      <c r="A200" s="2111">
        <v>42372</v>
      </c>
      <c r="B200" s="1995">
        <f t="shared" si="9"/>
        <v>24263</v>
      </c>
      <c r="C200" s="543" t="s">
        <v>8120</v>
      </c>
      <c r="D200" s="2160">
        <f t="shared" si="10"/>
        <v>49263</v>
      </c>
      <c r="E200" s="2162" t="s">
        <v>4978</v>
      </c>
      <c r="F200" s="2153">
        <v>1792.2</v>
      </c>
      <c r="G200" s="722">
        <v>42372</v>
      </c>
      <c r="H200" s="2050">
        <f t="shared" si="11"/>
        <v>1792.2</v>
      </c>
      <c r="I200" s="458">
        <f t="shared" si="12"/>
        <v>0</v>
      </c>
    </row>
    <row r="201" spans="1:9" x14ac:dyDescent="0.25">
      <c r="A201" s="1985">
        <v>42372</v>
      </c>
      <c r="B201" s="1995">
        <f t="shared" ref="B201:B268" si="13">B200+1</f>
        <v>24264</v>
      </c>
      <c r="C201" s="543" t="s">
        <v>8120</v>
      </c>
      <c r="D201" s="2160">
        <f t="shared" si="10"/>
        <v>49264</v>
      </c>
      <c r="E201" s="2162" t="s">
        <v>4995</v>
      </c>
      <c r="F201" s="2153">
        <v>1139</v>
      </c>
      <c r="G201" s="722">
        <v>42372</v>
      </c>
      <c r="H201" s="2050">
        <f t="shared" si="11"/>
        <v>1139</v>
      </c>
      <c r="I201" s="458">
        <f t="shared" si="12"/>
        <v>0</v>
      </c>
    </row>
    <row r="202" spans="1:9" x14ac:dyDescent="0.25">
      <c r="A202" s="2111">
        <v>42372</v>
      </c>
      <c r="B202" s="1995">
        <f t="shared" si="13"/>
        <v>24265</v>
      </c>
      <c r="C202" s="543" t="s">
        <v>8120</v>
      </c>
      <c r="D202" s="2160">
        <f t="shared" si="10"/>
        <v>49265</v>
      </c>
      <c r="E202" s="2162" t="s">
        <v>4994</v>
      </c>
      <c r="F202" s="2153">
        <v>7305.38</v>
      </c>
      <c r="G202" s="722">
        <v>42372</v>
      </c>
      <c r="H202" s="2050">
        <f t="shared" si="11"/>
        <v>7305.38</v>
      </c>
      <c r="I202" s="458">
        <f t="shared" si="12"/>
        <v>0</v>
      </c>
    </row>
    <row r="203" spans="1:9" x14ac:dyDescent="0.25">
      <c r="A203" s="1985">
        <v>42372</v>
      </c>
      <c r="B203" s="1995">
        <f t="shared" si="13"/>
        <v>24266</v>
      </c>
      <c r="C203" s="543" t="s">
        <v>8120</v>
      </c>
      <c r="D203" s="2160">
        <f t="shared" si="10"/>
        <v>49266</v>
      </c>
      <c r="E203" s="2162" t="s">
        <v>4986</v>
      </c>
      <c r="F203" s="2153">
        <v>114204.4</v>
      </c>
      <c r="G203" s="722">
        <v>42381</v>
      </c>
      <c r="H203" s="2050">
        <v>114204.4</v>
      </c>
      <c r="I203" s="458">
        <f t="shared" si="12"/>
        <v>0</v>
      </c>
    </row>
    <row r="204" spans="1:9" x14ac:dyDescent="0.25">
      <c r="A204" s="2111">
        <v>42372</v>
      </c>
      <c r="B204" s="1995">
        <f t="shared" si="13"/>
        <v>24267</v>
      </c>
      <c r="C204" s="543" t="s">
        <v>8120</v>
      </c>
      <c r="D204" s="2160">
        <f t="shared" si="10"/>
        <v>49267</v>
      </c>
      <c r="E204" s="2162" t="s">
        <v>4982</v>
      </c>
      <c r="F204" s="2153">
        <v>13696.5</v>
      </c>
      <c r="G204" s="722">
        <v>42385</v>
      </c>
      <c r="H204" s="2050">
        <v>13696.5</v>
      </c>
      <c r="I204" s="458">
        <f t="shared" si="12"/>
        <v>0</v>
      </c>
    </row>
    <row r="205" spans="1:9" x14ac:dyDescent="0.25">
      <c r="A205" s="1985">
        <v>42372</v>
      </c>
      <c r="B205" s="1995">
        <f t="shared" si="13"/>
        <v>24268</v>
      </c>
      <c r="C205" s="543" t="s">
        <v>8120</v>
      </c>
      <c r="D205" s="2160">
        <f t="shared" si="10"/>
        <v>49268</v>
      </c>
      <c r="E205" s="2162" t="s">
        <v>4996</v>
      </c>
      <c r="F205" s="2153">
        <v>4559</v>
      </c>
      <c r="G205" s="722">
        <v>42374</v>
      </c>
      <c r="H205" s="2050">
        <v>4559</v>
      </c>
      <c r="I205" s="458">
        <f t="shared" si="12"/>
        <v>0</v>
      </c>
    </row>
    <row r="206" spans="1:9" x14ac:dyDescent="0.25">
      <c r="A206" s="2111">
        <v>42372</v>
      </c>
      <c r="B206" s="1995">
        <f t="shared" si="13"/>
        <v>24269</v>
      </c>
      <c r="C206" s="543" t="s">
        <v>8120</v>
      </c>
      <c r="D206" s="2160">
        <f t="shared" si="10"/>
        <v>49269</v>
      </c>
      <c r="E206" s="2162" t="s">
        <v>4986</v>
      </c>
      <c r="F206" s="2153">
        <v>798.7</v>
      </c>
      <c r="G206" s="722">
        <v>42376</v>
      </c>
      <c r="H206" s="2050">
        <v>798.7</v>
      </c>
      <c r="I206" s="458">
        <f t="shared" si="12"/>
        <v>0</v>
      </c>
    </row>
    <row r="207" spans="1:9" x14ac:dyDescent="0.25">
      <c r="A207" s="1985">
        <v>42372</v>
      </c>
      <c r="B207" s="1995">
        <f t="shared" si="13"/>
        <v>24270</v>
      </c>
      <c r="C207" s="543" t="s">
        <v>8120</v>
      </c>
      <c r="D207" s="2160">
        <f t="shared" si="10"/>
        <v>49270</v>
      </c>
      <c r="E207" s="2162" t="s">
        <v>4991</v>
      </c>
      <c r="F207" s="2153">
        <v>1152.4000000000001</v>
      </c>
      <c r="G207" s="722">
        <v>42372</v>
      </c>
      <c r="H207" s="2050">
        <f t="shared" si="11"/>
        <v>1152.4000000000001</v>
      </c>
      <c r="I207" s="458">
        <f t="shared" si="12"/>
        <v>0</v>
      </c>
    </row>
    <row r="208" spans="1:9" x14ac:dyDescent="0.25">
      <c r="A208" s="2111">
        <v>42372</v>
      </c>
      <c r="B208" s="1995">
        <f t="shared" si="13"/>
        <v>24271</v>
      </c>
      <c r="C208" s="543" t="s">
        <v>8120</v>
      </c>
      <c r="D208" s="2160">
        <f t="shared" si="10"/>
        <v>49271</v>
      </c>
      <c r="E208" s="2162" t="s">
        <v>4997</v>
      </c>
      <c r="F208" s="2153">
        <v>4295</v>
      </c>
      <c r="G208" s="722">
        <v>42372</v>
      </c>
      <c r="H208" s="2050">
        <f t="shared" si="11"/>
        <v>4295</v>
      </c>
      <c r="I208" s="458">
        <f t="shared" si="12"/>
        <v>0</v>
      </c>
    </row>
    <row r="209" spans="1:9" x14ac:dyDescent="0.25">
      <c r="A209" s="1985">
        <v>42372</v>
      </c>
      <c r="B209" s="1995">
        <f t="shared" si="13"/>
        <v>24272</v>
      </c>
      <c r="C209" s="543" t="s">
        <v>8120</v>
      </c>
      <c r="D209" s="2160">
        <f t="shared" si="10"/>
        <v>49272</v>
      </c>
      <c r="E209" s="2162" t="s">
        <v>4996</v>
      </c>
      <c r="F209" s="2153">
        <v>968.2</v>
      </c>
      <c r="G209" s="722">
        <v>42374</v>
      </c>
      <c r="H209" s="2050">
        <v>968.2</v>
      </c>
      <c r="I209" s="1263">
        <f t="shared" si="12"/>
        <v>0</v>
      </c>
    </row>
    <row r="210" spans="1:9" x14ac:dyDescent="0.25">
      <c r="A210" s="2111">
        <v>42372</v>
      </c>
      <c r="B210" s="1995">
        <f t="shared" si="13"/>
        <v>24273</v>
      </c>
      <c r="C210" s="543" t="s">
        <v>8120</v>
      </c>
      <c r="D210" s="2160">
        <f t="shared" si="10"/>
        <v>49273</v>
      </c>
      <c r="E210" s="2162" t="s">
        <v>4993</v>
      </c>
      <c r="F210" s="2153">
        <v>2055.5</v>
      </c>
      <c r="G210" s="722">
        <v>42372</v>
      </c>
      <c r="H210" s="2050">
        <f t="shared" si="11"/>
        <v>2055.5</v>
      </c>
      <c r="I210" s="1263">
        <f t="shared" si="12"/>
        <v>0</v>
      </c>
    </row>
    <row r="211" spans="1:9" x14ac:dyDescent="0.25">
      <c r="A211" s="1985">
        <v>42372</v>
      </c>
      <c r="B211" s="1995">
        <f t="shared" si="13"/>
        <v>24274</v>
      </c>
      <c r="C211" s="543" t="s">
        <v>8120</v>
      </c>
      <c r="D211" s="2160">
        <f t="shared" si="10"/>
        <v>49274</v>
      </c>
      <c r="E211" s="2162" t="s">
        <v>4998</v>
      </c>
      <c r="F211" s="2153">
        <v>1061.4000000000001</v>
      </c>
      <c r="G211" s="722">
        <v>42372</v>
      </c>
      <c r="H211" s="2050">
        <f t="shared" si="11"/>
        <v>1061.4000000000001</v>
      </c>
      <c r="I211" s="1263">
        <f t="shared" si="12"/>
        <v>0</v>
      </c>
    </row>
    <row r="212" spans="1:9" x14ac:dyDescent="0.25">
      <c r="A212" s="2111">
        <v>42372</v>
      </c>
      <c r="B212" s="1995">
        <f t="shared" si="13"/>
        <v>24275</v>
      </c>
      <c r="C212" s="543" t="s">
        <v>8120</v>
      </c>
      <c r="D212" s="2160">
        <f t="shared" si="10"/>
        <v>49275</v>
      </c>
      <c r="E212" s="2170" t="s">
        <v>2249</v>
      </c>
      <c r="F212" s="2153">
        <v>0</v>
      </c>
      <c r="G212" s="722"/>
      <c r="H212" s="2050">
        <f t="shared" si="11"/>
        <v>0</v>
      </c>
      <c r="I212" s="1263">
        <f t="shared" si="12"/>
        <v>0</v>
      </c>
    </row>
    <row r="213" spans="1:9" x14ac:dyDescent="0.25">
      <c r="A213" s="1985">
        <v>42372</v>
      </c>
      <c r="B213" s="1995">
        <f t="shared" si="13"/>
        <v>24276</v>
      </c>
      <c r="C213" s="543" t="s">
        <v>8120</v>
      </c>
      <c r="D213" s="2160">
        <f t="shared" si="10"/>
        <v>49276</v>
      </c>
      <c r="E213" s="2162" t="s">
        <v>4989</v>
      </c>
      <c r="F213" s="2153">
        <v>2730</v>
      </c>
      <c r="G213" s="722">
        <v>42372</v>
      </c>
      <c r="H213" s="2050">
        <f t="shared" si="11"/>
        <v>2730</v>
      </c>
      <c r="I213" s="1263">
        <f t="shared" si="12"/>
        <v>0</v>
      </c>
    </row>
    <row r="214" spans="1:9" x14ac:dyDescent="0.25">
      <c r="A214" s="2111">
        <v>42372</v>
      </c>
      <c r="B214" s="1995">
        <f t="shared" si="13"/>
        <v>24277</v>
      </c>
      <c r="C214" s="543" t="s">
        <v>8120</v>
      </c>
      <c r="D214" s="2160">
        <f t="shared" si="10"/>
        <v>49277</v>
      </c>
      <c r="E214" s="2162" t="s">
        <v>4999</v>
      </c>
      <c r="F214" s="2153">
        <v>17125.5</v>
      </c>
      <c r="G214" s="722">
        <v>42375</v>
      </c>
      <c r="H214" s="2050">
        <v>17125.5</v>
      </c>
      <c r="I214" s="1263">
        <f t="shared" si="12"/>
        <v>0</v>
      </c>
    </row>
    <row r="215" spans="1:9" x14ac:dyDescent="0.25">
      <c r="A215" s="1985">
        <v>42372</v>
      </c>
      <c r="B215" s="1995">
        <f t="shared" si="13"/>
        <v>24278</v>
      </c>
      <c r="C215" s="543" t="s">
        <v>8120</v>
      </c>
      <c r="D215" s="2160">
        <f t="shared" si="10"/>
        <v>49278</v>
      </c>
      <c r="E215" s="2162" t="s">
        <v>5001</v>
      </c>
      <c r="F215" s="2153">
        <v>988.8</v>
      </c>
      <c r="G215" s="722">
        <v>42372</v>
      </c>
      <c r="H215" s="2050">
        <f t="shared" si="11"/>
        <v>988.8</v>
      </c>
      <c r="I215" s="1263">
        <f t="shared" si="12"/>
        <v>0</v>
      </c>
    </row>
    <row r="216" spans="1:9" x14ac:dyDescent="0.25">
      <c r="A216" s="2111">
        <v>42372</v>
      </c>
      <c r="B216" s="1995">
        <f t="shared" si="13"/>
        <v>24279</v>
      </c>
      <c r="C216" s="543" t="s">
        <v>8120</v>
      </c>
      <c r="D216" s="2160">
        <f t="shared" si="10"/>
        <v>49279</v>
      </c>
      <c r="E216" s="2162" t="s">
        <v>4979</v>
      </c>
      <c r="F216" s="2153">
        <v>6220.8</v>
      </c>
      <c r="G216" s="722">
        <v>42374</v>
      </c>
      <c r="H216" s="2050">
        <v>6220.8</v>
      </c>
      <c r="I216" s="1263">
        <f t="shared" si="12"/>
        <v>0</v>
      </c>
    </row>
    <row r="217" spans="1:9" x14ac:dyDescent="0.25">
      <c r="A217" s="1985">
        <v>42372</v>
      </c>
      <c r="B217" s="1995">
        <f t="shared" si="13"/>
        <v>24280</v>
      </c>
      <c r="C217" s="543" t="s">
        <v>8120</v>
      </c>
      <c r="D217" s="2160">
        <f t="shared" si="10"/>
        <v>49280</v>
      </c>
      <c r="E217" s="2162" t="s">
        <v>5002</v>
      </c>
      <c r="F217" s="2153">
        <v>2335.1999999999998</v>
      </c>
      <c r="G217" s="722">
        <v>42372</v>
      </c>
      <c r="H217" s="2050">
        <f t="shared" si="11"/>
        <v>2335.1999999999998</v>
      </c>
      <c r="I217" s="1263">
        <f t="shared" si="12"/>
        <v>0</v>
      </c>
    </row>
    <row r="218" spans="1:9" x14ac:dyDescent="0.25">
      <c r="A218" s="2111">
        <v>42372</v>
      </c>
      <c r="B218" s="1995">
        <f t="shared" si="13"/>
        <v>24281</v>
      </c>
      <c r="C218" s="543" t="s">
        <v>8120</v>
      </c>
      <c r="D218" s="2160">
        <f t="shared" si="10"/>
        <v>49281</v>
      </c>
      <c r="E218" s="2162" t="s">
        <v>4978</v>
      </c>
      <c r="F218" s="2153">
        <v>26352</v>
      </c>
      <c r="G218" s="722">
        <v>42372</v>
      </c>
      <c r="H218" s="2050">
        <f t="shared" si="11"/>
        <v>26352</v>
      </c>
      <c r="I218" s="1263">
        <f t="shared" si="12"/>
        <v>0</v>
      </c>
    </row>
    <row r="219" spans="1:9" x14ac:dyDescent="0.25">
      <c r="A219" s="1985">
        <v>42372</v>
      </c>
      <c r="B219" s="1995">
        <f t="shared" si="13"/>
        <v>24282</v>
      </c>
      <c r="C219" s="543" t="s">
        <v>8120</v>
      </c>
      <c r="D219" s="2160">
        <f t="shared" si="10"/>
        <v>49282</v>
      </c>
      <c r="E219" s="2162" t="s">
        <v>5003</v>
      </c>
      <c r="F219" s="2153">
        <v>2047.3</v>
      </c>
      <c r="G219" s="722">
        <v>42372</v>
      </c>
      <c r="H219" s="2050">
        <f t="shared" si="11"/>
        <v>2047.3</v>
      </c>
      <c r="I219" s="1263">
        <f t="shared" si="12"/>
        <v>0</v>
      </c>
    </row>
    <row r="220" spans="1:9" x14ac:dyDescent="0.25">
      <c r="A220" s="2111">
        <v>42372</v>
      </c>
      <c r="B220" s="1995">
        <f t="shared" si="13"/>
        <v>24283</v>
      </c>
      <c r="C220" s="543" t="s">
        <v>8120</v>
      </c>
      <c r="D220" s="2160">
        <f t="shared" si="10"/>
        <v>49283</v>
      </c>
      <c r="E220" s="2162" t="s">
        <v>4955</v>
      </c>
      <c r="F220" s="2153">
        <v>5193.7</v>
      </c>
      <c r="G220" s="722">
        <v>42372</v>
      </c>
      <c r="H220" s="2050">
        <f t="shared" si="11"/>
        <v>5193.7</v>
      </c>
      <c r="I220" s="1263">
        <f t="shared" si="12"/>
        <v>0</v>
      </c>
    </row>
    <row r="221" spans="1:9" x14ac:dyDescent="0.25">
      <c r="A221" s="1985">
        <v>42372</v>
      </c>
      <c r="B221" s="1995">
        <f t="shared" si="13"/>
        <v>24284</v>
      </c>
      <c r="C221" s="543" t="s">
        <v>8120</v>
      </c>
      <c r="D221" s="2160">
        <f t="shared" si="10"/>
        <v>49284</v>
      </c>
      <c r="E221" s="2162" t="s">
        <v>5004</v>
      </c>
      <c r="F221" s="2153">
        <v>3906.4</v>
      </c>
      <c r="G221" s="722">
        <v>42372</v>
      </c>
      <c r="H221" s="2050">
        <f t="shared" si="11"/>
        <v>3906.4</v>
      </c>
      <c r="I221" s="1263">
        <f t="shared" si="12"/>
        <v>0</v>
      </c>
    </row>
    <row r="222" spans="1:9" x14ac:dyDescent="0.25">
      <c r="A222" s="2111">
        <v>42372</v>
      </c>
      <c r="B222" s="1995">
        <f t="shared" si="13"/>
        <v>24285</v>
      </c>
      <c r="C222" s="543" t="s">
        <v>8120</v>
      </c>
      <c r="D222" s="2160">
        <f t="shared" si="10"/>
        <v>49285</v>
      </c>
      <c r="E222" s="2162" t="s">
        <v>4973</v>
      </c>
      <c r="F222" s="2153">
        <v>35998</v>
      </c>
      <c r="G222" s="722">
        <v>42374</v>
      </c>
      <c r="H222" s="2050">
        <v>35998</v>
      </c>
      <c r="I222" s="1263">
        <f t="shared" si="12"/>
        <v>0</v>
      </c>
    </row>
    <row r="223" spans="1:9" x14ac:dyDescent="0.25">
      <c r="A223" s="1985">
        <v>42372</v>
      </c>
      <c r="B223" s="1995">
        <f t="shared" si="13"/>
        <v>24286</v>
      </c>
      <c r="C223" s="543" t="s">
        <v>8120</v>
      </c>
      <c r="D223" s="2160">
        <f t="shared" si="10"/>
        <v>49286</v>
      </c>
      <c r="E223" s="2162" t="s">
        <v>5000</v>
      </c>
      <c r="F223" s="2153">
        <v>18024.400000000001</v>
      </c>
      <c r="G223" s="722">
        <v>42374</v>
      </c>
      <c r="H223" s="2050">
        <v>18024.400000000001</v>
      </c>
      <c r="I223" s="1263">
        <f t="shared" si="12"/>
        <v>0</v>
      </c>
    </row>
    <row r="224" spans="1:9" x14ac:dyDescent="0.25">
      <c r="A224" s="2111">
        <v>42372</v>
      </c>
      <c r="B224" s="1995">
        <f t="shared" si="13"/>
        <v>24287</v>
      </c>
      <c r="C224" s="543" t="s">
        <v>8120</v>
      </c>
      <c r="D224" s="2160">
        <f t="shared" si="10"/>
        <v>49287</v>
      </c>
      <c r="E224" s="2162" t="s">
        <v>5007</v>
      </c>
      <c r="F224" s="2153">
        <v>4016</v>
      </c>
      <c r="G224" s="722">
        <v>42372</v>
      </c>
      <c r="H224" s="2050">
        <f t="shared" si="11"/>
        <v>4016</v>
      </c>
      <c r="I224" s="1263">
        <f t="shared" si="12"/>
        <v>0</v>
      </c>
    </row>
    <row r="225" spans="1:9" x14ac:dyDescent="0.25">
      <c r="A225" s="1985">
        <v>42372</v>
      </c>
      <c r="B225" s="1995">
        <f t="shared" si="13"/>
        <v>24288</v>
      </c>
      <c r="C225" s="543" t="s">
        <v>8120</v>
      </c>
      <c r="D225" s="2160">
        <f t="shared" si="10"/>
        <v>49288</v>
      </c>
      <c r="E225" s="2162" t="s">
        <v>5006</v>
      </c>
      <c r="F225" s="2153">
        <v>336.4</v>
      </c>
      <c r="G225" s="722">
        <v>42372</v>
      </c>
      <c r="H225" s="2050">
        <f t="shared" si="11"/>
        <v>336.4</v>
      </c>
      <c r="I225" s="1263">
        <f t="shared" si="12"/>
        <v>0</v>
      </c>
    </row>
    <row r="226" spans="1:9" x14ac:dyDescent="0.25">
      <c r="A226" s="2111">
        <v>42372</v>
      </c>
      <c r="B226" s="1995">
        <f t="shared" si="13"/>
        <v>24289</v>
      </c>
      <c r="C226" s="543" t="s">
        <v>8120</v>
      </c>
      <c r="D226" s="2160">
        <f t="shared" si="10"/>
        <v>49289</v>
      </c>
      <c r="E226" s="2162" t="s">
        <v>5005</v>
      </c>
      <c r="F226" s="2153">
        <v>5004.8999999999996</v>
      </c>
      <c r="G226" s="722">
        <v>42372</v>
      </c>
      <c r="H226" s="2050">
        <f t="shared" si="11"/>
        <v>5004.8999999999996</v>
      </c>
      <c r="I226" s="1263">
        <f t="shared" si="12"/>
        <v>0</v>
      </c>
    </row>
    <row r="227" spans="1:9" x14ac:dyDescent="0.25">
      <c r="A227" s="1985">
        <v>42372</v>
      </c>
      <c r="B227" s="1995">
        <f t="shared" si="13"/>
        <v>24290</v>
      </c>
      <c r="C227" s="543" t="s">
        <v>8120</v>
      </c>
      <c r="D227" s="2160">
        <f t="shared" si="10"/>
        <v>49290</v>
      </c>
      <c r="E227" s="2162" t="s">
        <v>5008</v>
      </c>
      <c r="F227" s="2153">
        <v>9905</v>
      </c>
      <c r="G227" s="722">
        <v>42372</v>
      </c>
      <c r="H227" s="2050">
        <f t="shared" si="11"/>
        <v>9905</v>
      </c>
      <c r="I227" s="1263">
        <f t="shared" si="12"/>
        <v>0</v>
      </c>
    </row>
    <row r="228" spans="1:9" x14ac:dyDescent="0.25">
      <c r="A228" s="2111">
        <v>42372</v>
      </c>
      <c r="B228" s="1995">
        <f t="shared" si="13"/>
        <v>24291</v>
      </c>
      <c r="C228" s="543" t="s">
        <v>8120</v>
      </c>
      <c r="D228" s="2160">
        <f t="shared" si="10"/>
        <v>49291</v>
      </c>
      <c r="E228" s="2162" t="s">
        <v>4955</v>
      </c>
      <c r="F228" s="2153">
        <v>2549.4</v>
      </c>
      <c r="G228" s="722">
        <v>42372</v>
      </c>
      <c r="H228" s="2050">
        <f t="shared" si="11"/>
        <v>2549.4</v>
      </c>
      <c r="I228" s="1263">
        <f t="shared" si="12"/>
        <v>0</v>
      </c>
    </row>
    <row r="229" spans="1:9" x14ac:dyDescent="0.25">
      <c r="A229" s="1985">
        <v>42372</v>
      </c>
      <c r="B229" s="1995">
        <f t="shared" si="13"/>
        <v>24292</v>
      </c>
      <c r="C229" s="543" t="s">
        <v>8120</v>
      </c>
      <c r="D229" s="2160">
        <f t="shared" si="10"/>
        <v>49292</v>
      </c>
      <c r="E229" s="2162" t="s">
        <v>4958</v>
      </c>
      <c r="F229" s="2153">
        <v>24972.3</v>
      </c>
      <c r="G229" s="722">
        <v>42372</v>
      </c>
      <c r="H229" s="2050">
        <f t="shared" si="11"/>
        <v>24972.3</v>
      </c>
      <c r="I229" s="1263">
        <f t="shared" si="12"/>
        <v>0</v>
      </c>
    </row>
    <row r="230" spans="1:9" x14ac:dyDescent="0.25">
      <c r="A230" s="2111">
        <v>42372</v>
      </c>
      <c r="B230" s="1995">
        <f t="shared" si="13"/>
        <v>24293</v>
      </c>
      <c r="C230" s="543" t="s">
        <v>8120</v>
      </c>
      <c r="D230" s="2160">
        <f t="shared" si="10"/>
        <v>49293</v>
      </c>
      <c r="E230" s="2162" t="s">
        <v>4955</v>
      </c>
      <c r="F230" s="2153">
        <v>885.6</v>
      </c>
      <c r="G230" s="722">
        <v>42372</v>
      </c>
      <c r="H230" s="2050">
        <f t="shared" si="11"/>
        <v>885.6</v>
      </c>
      <c r="I230" s="1263">
        <f t="shared" si="12"/>
        <v>0</v>
      </c>
    </row>
    <row r="231" spans="1:9" x14ac:dyDescent="0.25">
      <c r="A231" s="1985">
        <v>42372</v>
      </c>
      <c r="B231" s="1995">
        <f t="shared" si="13"/>
        <v>24294</v>
      </c>
      <c r="C231" s="543" t="s">
        <v>8120</v>
      </c>
      <c r="D231" s="2160">
        <f t="shared" si="10"/>
        <v>49294</v>
      </c>
      <c r="E231" s="2162" t="s">
        <v>5009</v>
      </c>
      <c r="F231" s="2154">
        <v>4119.2</v>
      </c>
      <c r="G231" s="722">
        <v>42372</v>
      </c>
      <c r="H231" s="2050">
        <f t="shared" si="11"/>
        <v>4119.2</v>
      </c>
      <c r="I231" s="1263">
        <f t="shared" si="12"/>
        <v>0</v>
      </c>
    </row>
    <row r="232" spans="1:9" x14ac:dyDescent="0.25">
      <c r="A232" s="2111">
        <v>42372</v>
      </c>
      <c r="B232" s="1995">
        <f t="shared" si="13"/>
        <v>24295</v>
      </c>
      <c r="C232" s="543" t="s">
        <v>8120</v>
      </c>
      <c r="D232" s="2160">
        <f t="shared" si="10"/>
        <v>49295</v>
      </c>
      <c r="E232" s="2163" t="s">
        <v>5010</v>
      </c>
      <c r="F232" s="2152">
        <v>10847.2</v>
      </c>
      <c r="G232" s="722">
        <v>42372</v>
      </c>
      <c r="H232" s="2050">
        <f t="shared" si="11"/>
        <v>10847.2</v>
      </c>
      <c r="I232" s="1263">
        <f t="shared" si="12"/>
        <v>0</v>
      </c>
    </row>
    <row r="233" spans="1:9" x14ac:dyDescent="0.25">
      <c r="A233" s="1985">
        <v>42372</v>
      </c>
      <c r="B233" s="1995">
        <f t="shared" si="13"/>
        <v>24296</v>
      </c>
      <c r="C233" s="543" t="s">
        <v>8120</v>
      </c>
      <c r="D233" s="2160">
        <f t="shared" si="10"/>
        <v>49296</v>
      </c>
      <c r="E233" s="2162" t="s">
        <v>5011</v>
      </c>
      <c r="F233" s="2153">
        <v>723.2</v>
      </c>
      <c r="G233" s="722">
        <v>42372</v>
      </c>
      <c r="H233" s="2050">
        <f t="shared" si="11"/>
        <v>723.2</v>
      </c>
      <c r="I233" s="1263">
        <f t="shared" si="12"/>
        <v>0</v>
      </c>
    </row>
    <row r="234" spans="1:9" x14ac:dyDescent="0.25">
      <c r="A234" s="2111">
        <v>42372</v>
      </c>
      <c r="B234" s="1995">
        <f t="shared" si="13"/>
        <v>24297</v>
      </c>
      <c r="C234" s="543" t="s">
        <v>8120</v>
      </c>
      <c r="D234" s="2160">
        <f t="shared" si="10"/>
        <v>49297</v>
      </c>
      <c r="E234" s="2162" t="s">
        <v>5012</v>
      </c>
      <c r="F234" s="2153">
        <v>2840</v>
      </c>
      <c r="G234" s="722">
        <v>42372</v>
      </c>
      <c r="H234" s="2050">
        <f t="shared" si="11"/>
        <v>2840</v>
      </c>
      <c r="I234" s="1263">
        <f t="shared" si="12"/>
        <v>0</v>
      </c>
    </row>
    <row r="235" spans="1:9" x14ac:dyDescent="0.25">
      <c r="A235" s="1985">
        <v>42372</v>
      </c>
      <c r="B235" s="1995">
        <f t="shared" si="13"/>
        <v>24298</v>
      </c>
      <c r="C235" s="543" t="s">
        <v>8120</v>
      </c>
      <c r="D235" s="2160">
        <f t="shared" si="10"/>
        <v>49298</v>
      </c>
      <c r="E235" s="2162" t="s">
        <v>5013</v>
      </c>
      <c r="F235" s="2153">
        <v>14907</v>
      </c>
      <c r="G235" s="722">
        <v>42382</v>
      </c>
      <c r="H235" s="2050">
        <v>14907</v>
      </c>
      <c r="I235" s="1263">
        <f t="shared" si="12"/>
        <v>0</v>
      </c>
    </row>
    <row r="236" spans="1:9" x14ac:dyDescent="0.25">
      <c r="A236" s="2111">
        <v>42372</v>
      </c>
      <c r="B236" s="1995">
        <f t="shared" si="13"/>
        <v>24299</v>
      </c>
      <c r="C236" s="543" t="s">
        <v>8120</v>
      </c>
      <c r="D236" s="2160">
        <f t="shared" si="10"/>
        <v>49299</v>
      </c>
      <c r="E236" s="2162" t="s">
        <v>5009</v>
      </c>
      <c r="F236" s="2153">
        <v>6600</v>
      </c>
      <c r="G236" s="722">
        <v>42375</v>
      </c>
      <c r="H236" s="2050">
        <v>6600</v>
      </c>
      <c r="I236" s="1263">
        <f t="shared" si="12"/>
        <v>0</v>
      </c>
    </row>
    <row r="237" spans="1:9" x14ac:dyDescent="0.25">
      <c r="A237" s="1985">
        <v>42372</v>
      </c>
      <c r="B237" s="1995">
        <f t="shared" si="13"/>
        <v>24300</v>
      </c>
      <c r="C237" s="543" t="s">
        <v>8120</v>
      </c>
      <c r="D237" s="2160">
        <f t="shared" si="10"/>
        <v>49300</v>
      </c>
      <c r="E237" s="2162" t="s">
        <v>5014</v>
      </c>
      <c r="F237" s="2153">
        <v>1750.42</v>
      </c>
      <c r="G237" s="722">
        <v>42372</v>
      </c>
      <c r="H237" s="2050">
        <f t="shared" si="11"/>
        <v>1750.42</v>
      </c>
      <c r="I237" s="1263">
        <f t="shared" si="12"/>
        <v>0</v>
      </c>
    </row>
    <row r="238" spans="1:9" x14ac:dyDescent="0.25">
      <c r="A238" s="2111">
        <v>42372</v>
      </c>
      <c r="B238" s="1995">
        <f t="shared" si="13"/>
        <v>24301</v>
      </c>
      <c r="C238" s="543" t="s">
        <v>8120</v>
      </c>
      <c r="D238" s="2160">
        <f t="shared" si="10"/>
        <v>49301</v>
      </c>
      <c r="E238" s="2162" t="s">
        <v>4982</v>
      </c>
      <c r="F238" s="2153">
        <v>49512.6</v>
      </c>
      <c r="G238" s="722">
        <v>42385</v>
      </c>
      <c r="H238" s="2050">
        <v>49512.6</v>
      </c>
      <c r="I238" s="1263">
        <f t="shared" si="12"/>
        <v>0</v>
      </c>
    </row>
    <row r="239" spans="1:9" x14ac:dyDescent="0.25">
      <c r="A239" s="1985">
        <v>42372</v>
      </c>
      <c r="B239" s="1995">
        <f t="shared" si="13"/>
        <v>24302</v>
      </c>
      <c r="C239" s="543" t="s">
        <v>8120</v>
      </c>
      <c r="D239" s="2160">
        <f t="shared" si="10"/>
        <v>49302</v>
      </c>
      <c r="E239" s="2162" t="s">
        <v>4982</v>
      </c>
      <c r="F239" s="2153">
        <v>3381</v>
      </c>
      <c r="G239" s="722">
        <v>42385</v>
      </c>
      <c r="H239" s="2050">
        <v>3381</v>
      </c>
      <c r="I239" s="1263">
        <f t="shared" si="12"/>
        <v>0</v>
      </c>
    </row>
    <row r="240" spans="1:9" x14ac:dyDescent="0.25">
      <c r="A240" s="2111">
        <v>42372</v>
      </c>
      <c r="B240" s="1995">
        <f t="shared" si="13"/>
        <v>24303</v>
      </c>
      <c r="C240" s="543" t="s">
        <v>8120</v>
      </c>
      <c r="D240" s="2160">
        <f t="shared" si="10"/>
        <v>49303</v>
      </c>
      <c r="E240" s="2162" t="s">
        <v>5017</v>
      </c>
      <c r="F240" s="2153">
        <v>1000</v>
      </c>
      <c r="G240" s="722">
        <v>42374</v>
      </c>
      <c r="H240" s="2050">
        <v>1000</v>
      </c>
      <c r="I240" s="1263">
        <f t="shared" si="12"/>
        <v>0</v>
      </c>
    </row>
    <row r="241" spans="1:9" x14ac:dyDescent="0.25">
      <c r="A241" s="1985">
        <v>42372</v>
      </c>
      <c r="B241" s="1995">
        <f t="shared" si="13"/>
        <v>24304</v>
      </c>
      <c r="C241" s="543" t="s">
        <v>8120</v>
      </c>
      <c r="D241" s="2160">
        <f t="shared" si="10"/>
        <v>49304</v>
      </c>
      <c r="E241" s="2162" t="s">
        <v>5018</v>
      </c>
      <c r="F241" s="2153">
        <v>615</v>
      </c>
      <c r="G241" s="722">
        <v>42374</v>
      </c>
      <c r="H241" s="2050">
        <v>615</v>
      </c>
      <c r="I241" s="1263">
        <f t="shared" si="12"/>
        <v>0</v>
      </c>
    </row>
    <row r="242" spans="1:9" x14ac:dyDescent="0.25">
      <c r="A242" s="2111">
        <v>42372</v>
      </c>
      <c r="B242" s="1995">
        <f t="shared" si="13"/>
        <v>24305</v>
      </c>
      <c r="C242" s="543" t="s">
        <v>8120</v>
      </c>
      <c r="D242" s="2160">
        <f t="shared" si="10"/>
        <v>49305</v>
      </c>
      <c r="E242" s="2162" t="s">
        <v>5019</v>
      </c>
      <c r="F242" s="2153">
        <v>2665</v>
      </c>
      <c r="G242" s="722">
        <v>42374</v>
      </c>
      <c r="H242" s="2050">
        <v>2665</v>
      </c>
      <c r="I242" s="1263">
        <f t="shared" si="12"/>
        <v>0</v>
      </c>
    </row>
    <row r="243" spans="1:9" x14ac:dyDescent="0.25">
      <c r="A243" s="1985">
        <v>42372</v>
      </c>
      <c r="B243" s="1995">
        <f t="shared" si="13"/>
        <v>24306</v>
      </c>
      <c r="C243" s="543" t="s">
        <v>8120</v>
      </c>
      <c r="D243" s="2160">
        <f t="shared" si="10"/>
        <v>49306</v>
      </c>
      <c r="E243" s="2162" t="s">
        <v>5016</v>
      </c>
      <c r="F243" s="2153">
        <v>17840.8</v>
      </c>
      <c r="G243" s="722">
        <v>42376</v>
      </c>
      <c r="H243" s="2050">
        <v>17840.8</v>
      </c>
      <c r="I243" s="1263">
        <f t="shared" si="12"/>
        <v>0</v>
      </c>
    </row>
    <row r="244" spans="1:9" x14ac:dyDescent="0.25">
      <c r="A244" s="2111">
        <v>42372</v>
      </c>
      <c r="B244" s="1995">
        <f t="shared" si="13"/>
        <v>24307</v>
      </c>
      <c r="C244" s="543" t="s">
        <v>8120</v>
      </c>
      <c r="D244" s="2160">
        <f t="shared" si="10"/>
        <v>49307</v>
      </c>
      <c r="E244" s="2162" t="s">
        <v>5020</v>
      </c>
      <c r="F244" s="2153">
        <v>1511.2</v>
      </c>
      <c r="G244" s="722">
        <v>42373</v>
      </c>
      <c r="H244" s="2050">
        <v>1511.2</v>
      </c>
      <c r="I244" s="1263">
        <f t="shared" si="12"/>
        <v>0</v>
      </c>
    </row>
    <row r="245" spans="1:9" x14ac:dyDescent="0.25">
      <c r="A245" s="1985">
        <v>42372</v>
      </c>
      <c r="B245" s="1995">
        <f t="shared" si="13"/>
        <v>24308</v>
      </c>
      <c r="C245" s="543" t="s">
        <v>8120</v>
      </c>
      <c r="D245" s="2160">
        <f t="shared" si="10"/>
        <v>49308</v>
      </c>
      <c r="E245" s="2162" t="s">
        <v>4986</v>
      </c>
      <c r="F245" s="2153">
        <v>132727.5</v>
      </c>
      <c r="G245" s="722">
        <v>42376</v>
      </c>
      <c r="H245" s="2050">
        <v>132727.5</v>
      </c>
      <c r="I245" s="1263">
        <f t="shared" si="12"/>
        <v>0</v>
      </c>
    </row>
    <row r="246" spans="1:9" x14ac:dyDescent="0.25">
      <c r="A246" s="2111">
        <v>42372</v>
      </c>
      <c r="B246" s="1995">
        <f t="shared" si="13"/>
        <v>24309</v>
      </c>
      <c r="C246" s="543" t="s">
        <v>8120</v>
      </c>
      <c r="D246" s="2160">
        <f t="shared" ref="D246:D313" si="14">D245+1</f>
        <v>49309</v>
      </c>
      <c r="E246" s="2162" t="s">
        <v>5015</v>
      </c>
      <c r="F246" s="2153">
        <v>4170</v>
      </c>
      <c r="G246" s="722">
        <v>42373</v>
      </c>
      <c r="H246" s="2050">
        <v>4170</v>
      </c>
      <c r="I246" s="1263">
        <f t="shared" si="12"/>
        <v>0</v>
      </c>
    </row>
    <row r="247" spans="1:9" x14ac:dyDescent="0.25">
      <c r="A247" s="1985">
        <v>42372</v>
      </c>
      <c r="B247" s="1995">
        <f t="shared" si="13"/>
        <v>24310</v>
      </c>
      <c r="C247" s="543" t="s">
        <v>8120</v>
      </c>
      <c r="D247" s="2160">
        <f t="shared" si="14"/>
        <v>49310</v>
      </c>
      <c r="E247" s="2162" t="s">
        <v>5022</v>
      </c>
      <c r="F247" s="2153">
        <v>2176.1999999999998</v>
      </c>
      <c r="G247" s="722">
        <v>42373</v>
      </c>
      <c r="H247" s="2050">
        <v>2176.1999999999998</v>
      </c>
      <c r="I247" s="1263">
        <f t="shared" si="12"/>
        <v>0</v>
      </c>
    </row>
    <row r="248" spans="1:9" x14ac:dyDescent="0.25">
      <c r="A248" s="2111">
        <v>42372</v>
      </c>
      <c r="B248" s="1995">
        <f t="shared" si="13"/>
        <v>24311</v>
      </c>
      <c r="C248" s="543" t="s">
        <v>8120</v>
      </c>
      <c r="D248" s="2160">
        <f t="shared" si="14"/>
        <v>49311</v>
      </c>
      <c r="E248" s="2162" t="s">
        <v>5021</v>
      </c>
      <c r="F248" s="2153">
        <v>4265.6000000000004</v>
      </c>
      <c r="G248" s="722">
        <v>42373</v>
      </c>
      <c r="H248" s="2050">
        <v>4265.6000000000004</v>
      </c>
      <c r="I248" s="1263">
        <f t="shared" si="12"/>
        <v>0</v>
      </c>
    </row>
    <row r="249" spans="1:9" x14ac:dyDescent="0.25">
      <c r="A249" s="1985">
        <v>42372</v>
      </c>
      <c r="B249" s="1995">
        <f t="shared" si="13"/>
        <v>24312</v>
      </c>
      <c r="C249" s="543" t="s">
        <v>8120</v>
      </c>
      <c r="D249" s="2160">
        <f t="shared" si="14"/>
        <v>49312</v>
      </c>
      <c r="E249" s="2162" t="s">
        <v>5023</v>
      </c>
      <c r="F249" s="2153">
        <v>1751.6</v>
      </c>
      <c r="G249" s="722">
        <v>42372</v>
      </c>
      <c r="H249" s="2050">
        <f t="shared" si="11"/>
        <v>1751.6</v>
      </c>
      <c r="I249" s="1263">
        <f t="shared" si="12"/>
        <v>0</v>
      </c>
    </row>
    <row r="250" spans="1:9" x14ac:dyDescent="0.25">
      <c r="A250" s="2111">
        <v>42372</v>
      </c>
      <c r="B250" s="1995">
        <f t="shared" si="13"/>
        <v>24313</v>
      </c>
      <c r="C250" s="543" t="s">
        <v>8120</v>
      </c>
      <c r="D250" s="2160">
        <f t="shared" si="14"/>
        <v>49313</v>
      </c>
      <c r="E250" s="2173" t="s">
        <v>2249</v>
      </c>
      <c r="F250" s="2153">
        <v>0</v>
      </c>
      <c r="G250" s="722"/>
      <c r="H250" s="2050"/>
      <c r="I250" s="1263">
        <f t="shared" si="12"/>
        <v>0</v>
      </c>
    </row>
    <row r="251" spans="1:9" x14ac:dyDescent="0.25">
      <c r="A251" s="1985">
        <v>42372</v>
      </c>
      <c r="B251" s="1995">
        <f t="shared" si="13"/>
        <v>24314</v>
      </c>
      <c r="C251" s="543" t="s">
        <v>8120</v>
      </c>
      <c r="D251" s="2160">
        <f t="shared" si="14"/>
        <v>49314</v>
      </c>
      <c r="E251" s="2162" t="s">
        <v>5026</v>
      </c>
      <c r="F251" s="2153">
        <v>8414.2999999999993</v>
      </c>
      <c r="G251" s="722">
        <v>42372</v>
      </c>
      <c r="H251" s="2050">
        <f t="shared" si="11"/>
        <v>8414.2999999999993</v>
      </c>
      <c r="I251" s="1263">
        <f t="shared" si="12"/>
        <v>0</v>
      </c>
    </row>
    <row r="252" spans="1:9" x14ac:dyDescent="0.25">
      <c r="A252" s="2111">
        <v>42372</v>
      </c>
      <c r="B252" s="1995">
        <f t="shared" si="13"/>
        <v>24315</v>
      </c>
      <c r="C252" s="543" t="s">
        <v>8120</v>
      </c>
      <c r="D252" s="2160">
        <f t="shared" si="14"/>
        <v>49315</v>
      </c>
      <c r="E252" s="2162" t="s">
        <v>5025</v>
      </c>
      <c r="F252" s="2153">
        <v>2915.3</v>
      </c>
      <c r="G252" s="722">
        <v>42374</v>
      </c>
      <c r="H252" s="2050">
        <v>2915.3</v>
      </c>
      <c r="I252" s="1263">
        <f t="shared" si="12"/>
        <v>0</v>
      </c>
    </row>
    <row r="253" spans="1:9" x14ac:dyDescent="0.25">
      <c r="A253" s="1985">
        <v>42372</v>
      </c>
      <c r="B253" s="1995">
        <f t="shared" si="13"/>
        <v>24316</v>
      </c>
      <c r="C253" s="543" t="s">
        <v>8120</v>
      </c>
      <c r="D253" s="2160">
        <f t="shared" si="14"/>
        <v>49316</v>
      </c>
      <c r="E253" s="2162" t="s">
        <v>4998</v>
      </c>
      <c r="F253" s="2153">
        <v>942.5</v>
      </c>
      <c r="G253" s="722">
        <v>42372</v>
      </c>
      <c r="H253" s="2050">
        <f t="shared" si="11"/>
        <v>942.5</v>
      </c>
      <c r="I253" s="1263">
        <f t="shared" si="12"/>
        <v>0</v>
      </c>
    </row>
    <row r="254" spans="1:9" x14ac:dyDescent="0.25">
      <c r="A254" s="2111">
        <v>42372</v>
      </c>
      <c r="B254" s="1995">
        <f t="shared" si="13"/>
        <v>24317</v>
      </c>
      <c r="C254" s="543" t="s">
        <v>8120</v>
      </c>
      <c r="D254" s="2160">
        <f t="shared" si="14"/>
        <v>49317</v>
      </c>
      <c r="E254" s="2162" t="s">
        <v>5024</v>
      </c>
      <c r="F254" s="2153">
        <v>8740.6</v>
      </c>
      <c r="G254" s="722">
        <v>42374</v>
      </c>
      <c r="H254" s="2050">
        <v>8740.6</v>
      </c>
      <c r="I254" s="1263">
        <f t="shared" si="12"/>
        <v>0</v>
      </c>
    </row>
    <row r="255" spans="1:9" x14ac:dyDescent="0.25">
      <c r="A255" s="1985">
        <v>42372</v>
      </c>
      <c r="B255" s="1995">
        <f t="shared" si="13"/>
        <v>24318</v>
      </c>
      <c r="C255" s="543" t="s">
        <v>8120</v>
      </c>
      <c r="D255" s="2160">
        <f t="shared" si="14"/>
        <v>49318</v>
      </c>
      <c r="E255" s="2162" t="s">
        <v>5029</v>
      </c>
      <c r="F255" s="2153">
        <v>2300</v>
      </c>
      <c r="G255" s="722">
        <v>42373</v>
      </c>
      <c r="H255" s="2050">
        <v>2300</v>
      </c>
      <c r="I255" s="1263">
        <f t="shared" si="12"/>
        <v>0</v>
      </c>
    </row>
    <row r="256" spans="1:9" x14ac:dyDescent="0.25">
      <c r="A256" s="2111">
        <v>42372</v>
      </c>
      <c r="B256" s="1995">
        <f t="shared" si="13"/>
        <v>24319</v>
      </c>
      <c r="C256" s="543" t="s">
        <v>8120</v>
      </c>
      <c r="D256" s="2160">
        <f t="shared" si="14"/>
        <v>49319</v>
      </c>
      <c r="E256" s="2162" t="s">
        <v>5031</v>
      </c>
      <c r="F256" s="2153">
        <v>268.8</v>
      </c>
      <c r="G256" s="722">
        <v>42372</v>
      </c>
      <c r="H256" s="2050">
        <f t="shared" si="11"/>
        <v>268.8</v>
      </c>
      <c r="I256" s="1263">
        <f t="shared" si="12"/>
        <v>0</v>
      </c>
    </row>
    <row r="257" spans="1:9" x14ac:dyDescent="0.25">
      <c r="A257" s="1985">
        <v>42372</v>
      </c>
      <c r="B257" s="1995">
        <f t="shared" si="13"/>
        <v>24320</v>
      </c>
      <c r="C257" s="543" t="s">
        <v>8120</v>
      </c>
      <c r="D257" s="2160">
        <f t="shared" si="14"/>
        <v>49320</v>
      </c>
      <c r="E257" s="2162" t="s">
        <v>5027</v>
      </c>
      <c r="F257" s="2153">
        <v>59159.4</v>
      </c>
      <c r="G257" s="722">
        <v>42388</v>
      </c>
      <c r="H257" s="2050">
        <v>59159.4</v>
      </c>
      <c r="I257" s="1263">
        <f t="shared" si="12"/>
        <v>0</v>
      </c>
    </row>
    <row r="258" spans="1:9" x14ac:dyDescent="0.25">
      <c r="A258" s="2111">
        <v>42372</v>
      </c>
      <c r="B258" s="1995">
        <f t="shared" si="13"/>
        <v>24321</v>
      </c>
      <c r="C258" s="543" t="s">
        <v>8120</v>
      </c>
      <c r="D258" s="2160">
        <f t="shared" si="14"/>
        <v>49321</v>
      </c>
      <c r="E258" s="2162" t="s">
        <v>5028</v>
      </c>
      <c r="F258" s="2153">
        <v>26746.2</v>
      </c>
      <c r="G258" s="722">
        <v>42373</v>
      </c>
      <c r="H258" s="2050">
        <v>26746.2</v>
      </c>
      <c r="I258" s="1263">
        <f t="shared" si="12"/>
        <v>0</v>
      </c>
    </row>
    <row r="259" spans="1:9" x14ac:dyDescent="0.25">
      <c r="A259" s="1985">
        <v>42372</v>
      </c>
      <c r="B259" s="1995">
        <f t="shared" si="13"/>
        <v>24322</v>
      </c>
      <c r="C259" s="543" t="s">
        <v>8120</v>
      </c>
      <c r="D259" s="2160">
        <f t="shared" si="14"/>
        <v>49322</v>
      </c>
      <c r="E259" s="2162" t="s">
        <v>5030</v>
      </c>
      <c r="F259" s="2153">
        <v>64808.800000000003</v>
      </c>
      <c r="G259" s="722" t="s">
        <v>8129</v>
      </c>
      <c r="H259" s="2050">
        <f>53359.27+11449.53</f>
        <v>64808.799999999996</v>
      </c>
      <c r="I259" s="1263">
        <f t="shared" si="12"/>
        <v>0</v>
      </c>
    </row>
    <row r="260" spans="1:9" x14ac:dyDescent="0.25">
      <c r="A260" s="2111">
        <v>42372</v>
      </c>
      <c r="B260" s="1995">
        <f t="shared" si="13"/>
        <v>24323</v>
      </c>
      <c r="C260" s="543" t="s">
        <v>8120</v>
      </c>
      <c r="D260" s="2160">
        <f t="shared" si="14"/>
        <v>49323</v>
      </c>
      <c r="E260" s="2170" t="s">
        <v>2249</v>
      </c>
      <c r="F260" s="2153">
        <v>0</v>
      </c>
      <c r="G260" s="722"/>
      <c r="H260" s="2050"/>
      <c r="I260" s="1263">
        <f t="shared" si="12"/>
        <v>0</v>
      </c>
    </row>
    <row r="261" spans="1:9" x14ac:dyDescent="0.25">
      <c r="A261" s="1985">
        <v>42372</v>
      </c>
      <c r="B261" s="1995">
        <f t="shared" si="13"/>
        <v>24324</v>
      </c>
      <c r="C261" s="543" t="s">
        <v>8120</v>
      </c>
      <c r="D261" s="2160">
        <f t="shared" si="14"/>
        <v>49324</v>
      </c>
      <c r="E261" s="2162" t="s">
        <v>4951</v>
      </c>
      <c r="F261" s="2153">
        <v>766.7</v>
      </c>
      <c r="G261" s="722">
        <v>42372</v>
      </c>
      <c r="H261" s="2050">
        <f t="shared" si="11"/>
        <v>766.7</v>
      </c>
      <c r="I261" s="1263">
        <f t="shared" si="12"/>
        <v>0</v>
      </c>
    </row>
    <row r="262" spans="1:9" x14ac:dyDescent="0.25">
      <c r="A262" s="2111">
        <v>42373</v>
      </c>
      <c r="B262" s="1995">
        <f t="shared" si="13"/>
        <v>24325</v>
      </c>
      <c r="C262" s="543" t="s">
        <v>8120</v>
      </c>
      <c r="D262" s="2160">
        <f t="shared" si="14"/>
        <v>49325</v>
      </c>
      <c r="E262" s="2162" t="s">
        <v>5032</v>
      </c>
      <c r="F262" s="2153">
        <v>2652</v>
      </c>
      <c r="G262" s="722">
        <v>42373</v>
      </c>
      <c r="H262" s="2050">
        <f t="shared" si="11"/>
        <v>2652</v>
      </c>
      <c r="I262" s="1263">
        <f t="shared" si="12"/>
        <v>0</v>
      </c>
    </row>
    <row r="263" spans="1:9" x14ac:dyDescent="0.25">
      <c r="A263" s="1985">
        <v>42373</v>
      </c>
      <c r="B263" s="1995">
        <f t="shared" si="13"/>
        <v>24326</v>
      </c>
      <c r="C263" s="543" t="s">
        <v>8120</v>
      </c>
      <c r="D263" s="2160">
        <f t="shared" si="14"/>
        <v>49326</v>
      </c>
      <c r="E263" s="2162" t="s">
        <v>5033</v>
      </c>
      <c r="F263" s="2153">
        <v>15782.4</v>
      </c>
      <c r="G263" s="722">
        <v>42373</v>
      </c>
      <c r="H263" s="2050">
        <f t="shared" si="11"/>
        <v>15782.4</v>
      </c>
      <c r="I263" s="1263">
        <f t="shared" si="12"/>
        <v>0</v>
      </c>
    </row>
    <row r="264" spans="1:9" x14ac:dyDescent="0.25">
      <c r="A264" s="2111">
        <v>42373</v>
      </c>
      <c r="B264" s="1995">
        <f t="shared" si="13"/>
        <v>24327</v>
      </c>
      <c r="C264" s="543" t="s">
        <v>8120</v>
      </c>
      <c r="D264" s="2160">
        <f t="shared" si="14"/>
        <v>49327</v>
      </c>
      <c r="E264" s="2162" t="s">
        <v>5034</v>
      </c>
      <c r="F264" s="2153">
        <v>13926.3</v>
      </c>
      <c r="G264" s="722">
        <v>42373</v>
      </c>
      <c r="H264" s="2050">
        <f t="shared" ref="H264:H329" si="15">F264</f>
        <v>13926.3</v>
      </c>
      <c r="I264" s="1263">
        <f t="shared" si="12"/>
        <v>0</v>
      </c>
    </row>
    <row r="265" spans="1:9" x14ac:dyDescent="0.25">
      <c r="A265" s="1985">
        <v>42373</v>
      </c>
      <c r="B265" s="1995">
        <f t="shared" si="13"/>
        <v>24328</v>
      </c>
      <c r="C265" s="543" t="s">
        <v>8120</v>
      </c>
      <c r="D265" s="2160">
        <f t="shared" si="14"/>
        <v>49328</v>
      </c>
      <c r="E265" s="2162" t="s">
        <v>5035</v>
      </c>
      <c r="F265" s="2153">
        <v>4576.3999999999996</v>
      </c>
      <c r="G265" s="722">
        <v>42374</v>
      </c>
      <c r="H265" s="2050">
        <v>4576.3999999999996</v>
      </c>
      <c r="I265" s="1263">
        <f t="shared" si="12"/>
        <v>0</v>
      </c>
    </row>
    <row r="266" spans="1:9" x14ac:dyDescent="0.25">
      <c r="A266" s="2111">
        <v>42373</v>
      </c>
      <c r="B266" s="1995">
        <f t="shared" si="13"/>
        <v>24329</v>
      </c>
      <c r="C266" s="543" t="s">
        <v>8120</v>
      </c>
      <c r="D266" s="2160">
        <f t="shared" si="14"/>
        <v>49329</v>
      </c>
      <c r="E266" s="2170" t="s">
        <v>2249</v>
      </c>
      <c r="F266" s="2153">
        <v>0</v>
      </c>
      <c r="G266" s="722"/>
      <c r="H266" s="2050"/>
      <c r="I266" s="1263">
        <f t="shared" si="12"/>
        <v>0</v>
      </c>
    </row>
    <row r="267" spans="1:9" x14ac:dyDescent="0.25">
      <c r="A267" s="1985">
        <v>42373</v>
      </c>
      <c r="B267" s="1995">
        <f t="shared" si="13"/>
        <v>24330</v>
      </c>
      <c r="C267" s="543" t="s">
        <v>8120</v>
      </c>
      <c r="D267" s="2160">
        <f t="shared" si="14"/>
        <v>49330</v>
      </c>
      <c r="E267" s="2162" t="s">
        <v>5034</v>
      </c>
      <c r="F267" s="2153">
        <v>1775.6</v>
      </c>
      <c r="G267" s="722">
        <v>42373</v>
      </c>
      <c r="H267" s="2050">
        <f t="shared" si="15"/>
        <v>1775.6</v>
      </c>
      <c r="I267" s="1263">
        <f t="shared" ref="I267:I332" si="16">F267-H267</f>
        <v>0</v>
      </c>
    </row>
    <row r="268" spans="1:9" x14ac:dyDescent="0.25">
      <c r="A268" s="2111">
        <v>42373</v>
      </c>
      <c r="B268" s="1995">
        <f t="shared" si="13"/>
        <v>24331</v>
      </c>
      <c r="C268" s="543" t="s">
        <v>8120</v>
      </c>
      <c r="D268" s="2160">
        <f t="shared" si="14"/>
        <v>49331</v>
      </c>
      <c r="E268" s="2162" t="s">
        <v>5034</v>
      </c>
      <c r="F268" s="2153">
        <v>4778.3999999999996</v>
      </c>
      <c r="G268" s="722">
        <v>42373</v>
      </c>
      <c r="H268" s="2050">
        <f t="shared" si="15"/>
        <v>4778.3999999999996</v>
      </c>
      <c r="I268" s="1263">
        <f t="shared" si="16"/>
        <v>0</v>
      </c>
    </row>
    <row r="269" spans="1:9" x14ac:dyDescent="0.25">
      <c r="A269" s="1985">
        <v>42373</v>
      </c>
      <c r="B269" s="1995">
        <f t="shared" ref="B269:B334" si="17">B268+1</f>
        <v>24332</v>
      </c>
      <c r="C269" s="543" t="s">
        <v>8120</v>
      </c>
      <c r="D269" s="2160">
        <f t="shared" si="14"/>
        <v>49332</v>
      </c>
      <c r="E269" s="2162" t="s">
        <v>5036</v>
      </c>
      <c r="F269" s="2153">
        <v>24885.9</v>
      </c>
      <c r="G269" s="722">
        <v>42376</v>
      </c>
      <c r="H269" s="2050">
        <v>24885.9</v>
      </c>
      <c r="I269" s="1263">
        <f t="shared" si="16"/>
        <v>0</v>
      </c>
    </row>
    <row r="270" spans="1:9" x14ac:dyDescent="0.25">
      <c r="A270" s="2111">
        <v>42373</v>
      </c>
      <c r="B270" s="1995">
        <f t="shared" si="17"/>
        <v>24333</v>
      </c>
      <c r="C270" s="543" t="s">
        <v>8120</v>
      </c>
      <c r="D270" s="2160">
        <f t="shared" si="14"/>
        <v>49333</v>
      </c>
      <c r="E270" s="2162" t="s">
        <v>5037</v>
      </c>
      <c r="F270" s="2153">
        <v>2395.6</v>
      </c>
      <c r="G270" s="722">
        <v>42373</v>
      </c>
      <c r="H270" s="2050">
        <f t="shared" si="15"/>
        <v>2395.6</v>
      </c>
      <c r="I270" s="1263">
        <f t="shared" si="16"/>
        <v>0</v>
      </c>
    </row>
    <row r="271" spans="1:9" x14ac:dyDescent="0.25">
      <c r="A271" s="1985">
        <v>42373</v>
      </c>
      <c r="B271" s="1995">
        <f t="shared" si="17"/>
        <v>24334</v>
      </c>
      <c r="C271" s="543" t="s">
        <v>8120</v>
      </c>
      <c r="D271" s="2160">
        <f t="shared" si="14"/>
        <v>49334</v>
      </c>
      <c r="E271" s="2162" t="s">
        <v>5035</v>
      </c>
      <c r="F271" s="2153">
        <v>26030.400000000001</v>
      </c>
      <c r="G271" s="722">
        <v>42374</v>
      </c>
      <c r="H271" s="2050">
        <v>26030.400000000001</v>
      </c>
      <c r="I271" s="1263">
        <f t="shared" si="16"/>
        <v>0</v>
      </c>
    </row>
    <row r="272" spans="1:9" x14ac:dyDescent="0.25">
      <c r="A272" s="2111">
        <v>42373</v>
      </c>
      <c r="B272" s="1995">
        <f t="shared" si="17"/>
        <v>24335</v>
      </c>
      <c r="C272" s="543" t="s">
        <v>8120</v>
      </c>
      <c r="D272" s="2160">
        <f t="shared" si="14"/>
        <v>49335</v>
      </c>
      <c r="E272" s="2162" t="s">
        <v>5038</v>
      </c>
      <c r="F272" s="2153">
        <v>4971</v>
      </c>
      <c r="G272" s="722">
        <v>42373</v>
      </c>
      <c r="H272" s="2050">
        <f t="shared" si="15"/>
        <v>4971</v>
      </c>
      <c r="I272" s="1263">
        <f t="shared" si="16"/>
        <v>0</v>
      </c>
    </row>
    <row r="273" spans="1:9" x14ac:dyDescent="0.25">
      <c r="A273" s="1985">
        <v>42373</v>
      </c>
      <c r="B273" s="1995">
        <f t="shared" si="17"/>
        <v>24336</v>
      </c>
      <c r="C273" s="543" t="s">
        <v>8120</v>
      </c>
      <c r="D273" s="2160">
        <f t="shared" si="14"/>
        <v>49336</v>
      </c>
      <c r="E273" s="2162" t="s">
        <v>5039</v>
      </c>
      <c r="F273" s="2153">
        <v>7632.7</v>
      </c>
      <c r="G273" s="722">
        <v>42373</v>
      </c>
      <c r="H273" s="2050">
        <f t="shared" si="15"/>
        <v>7632.7</v>
      </c>
      <c r="I273" s="1263">
        <f t="shared" si="16"/>
        <v>0</v>
      </c>
    </row>
    <row r="274" spans="1:9" x14ac:dyDescent="0.25">
      <c r="A274" s="2111">
        <v>42373</v>
      </c>
      <c r="B274" s="1995">
        <f t="shared" si="17"/>
        <v>24337</v>
      </c>
      <c r="C274" s="543" t="s">
        <v>8120</v>
      </c>
      <c r="D274" s="2160">
        <f t="shared" si="14"/>
        <v>49337</v>
      </c>
      <c r="E274" s="2162" t="s">
        <v>5040</v>
      </c>
      <c r="F274" s="2153">
        <v>2221.8000000000002</v>
      </c>
      <c r="G274" s="722">
        <v>42376</v>
      </c>
      <c r="H274" s="2050">
        <v>2221.8000000000002</v>
      </c>
      <c r="I274" s="1263">
        <f t="shared" si="16"/>
        <v>0</v>
      </c>
    </row>
    <row r="275" spans="1:9" x14ac:dyDescent="0.25">
      <c r="A275" s="1985">
        <v>42373</v>
      </c>
      <c r="B275" s="1995">
        <f t="shared" si="17"/>
        <v>24338</v>
      </c>
      <c r="C275" s="543" t="s">
        <v>8120</v>
      </c>
      <c r="D275" s="2160">
        <f t="shared" si="14"/>
        <v>49338</v>
      </c>
      <c r="E275" s="2162" t="s">
        <v>5042</v>
      </c>
      <c r="F275" s="2153">
        <v>1329.1</v>
      </c>
      <c r="G275" s="722">
        <v>42373</v>
      </c>
      <c r="H275" s="2050">
        <f t="shared" si="15"/>
        <v>1329.1</v>
      </c>
      <c r="I275" s="1263">
        <f t="shared" si="16"/>
        <v>0</v>
      </c>
    </row>
    <row r="276" spans="1:9" x14ac:dyDescent="0.25">
      <c r="A276" s="2111">
        <v>42373</v>
      </c>
      <c r="B276" s="1995">
        <f t="shared" si="17"/>
        <v>24339</v>
      </c>
      <c r="C276" s="543" t="s">
        <v>8120</v>
      </c>
      <c r="D276" s="2160">
        <f t="shared" si="14"/>
        <v>49339</v>
      </c>
      <c r="E276" s="2162" t="s">
        <v>5044</v>
      </c>
      <c r="F276" s="2153">
        <v>552.5</v>
      </c>
      <c r="G276" s="722">
        <v>42373</v>
      </c>
      <c r="H276" s="2050">
        <f t="shared" si="15"/>
        <v>552.5</v>
      </c>
      <c r="I276" s="1263">
        <f t="shared" si="16"/>
        <v>0</v>
      </c>
    </row>
    <row r="277" spans="1:9" x14ac:dyDescent="0.25">
      <c r="A277" s="1985">
        <v>42373</v>
      </c>
      <c r="B277" s="1995">
        <f t="shared" si="17"/>
        <v>24340</v>
      </c>
      <c r="C277" s="543" t="s">
        <v>8120</v>
      </c>
      <c r="D277" s="2160">
        <f t="shared" si="14"/>
        <v>49340</v>
      </c>
      <c r="E277" s="2162" t="s">
        <v>5045</v>
      </c>
      <c r="F277" s="2153">
        <v>7406.6</v>
      </c>
      <c r="G277" s="722">
        <v>42373</v>
      </c>
      <c r="H277" s="2050">
        <f t="shared" si="15"/>
        <v>7406.6</v>
      </c>
      <c r="I277" s="1263">
        <f t="shared" si="16"/>
        <v>0</v>
      </c>
    </row>
    <row r="278" spans="1:9" x14ac:dyDescent="0.25">
      <c r="A278" s="2111">
        <v>42373</v>
      </c>
      <c r="B278" s="1995">
        <f t="shared" si="17"/>
        <v>24341</v>
      </c>
      <c r="C278" s="543" t="s">
        <v>8120</v>
      </c>
      <c r="D278" s="2160">
        <f t="shared" si="14"/>
        <v>49341</v>
      </c>
      <c r="E278" s="2162" t="s">
        <v>5041</v>
      </c>
      <c r="F278" s="2154">
        <v>35566.199999999997</v>
      </c>
      <c r="G278" s="722">
        <v>42381</v>
      </c>
      <c r="H278" s="2050">
        <v>35566.199999999997</v>
      </c>
      <c r="I278" s="1263">
        <f t="shared" si="16"/>
        <v>0</v>
      </c>
    </row>
    <row r="279" spans="1:9" x14ac:dyDescent="0.25">
      <c r="A279" s="1985">
        <v>42373</v>
      </c>
      <c r="B279" s="1995">
        <f t="shared" si="17"/>
        <v>24342</v>
      </c>
      <c r="C279" s="543" t="s">
        <v>8120</v>
      </c>
      <c r="D279" s="2160">
        <f t="shared" si="14"/>
        <v>49342</v>
      </c>
      <c r="E279" s="2163" t="s">
        <v>5047</v>
      </c>
      <c r="F279" s="2152">
        <v>10771.2</v>
      </c>
      <c r="G279" s="722">
        <v>42375</v>
      </c>
      <c r="H279" s="2050">
        <v>10771.2</v>
      </c>
      <c r="I279" s="1263">
        <f t="shared" si="16"/>
        <v>0</v>
      </c>
    </row>
    <row r="280" spans="1:9" x14ac:dyDescent="0.25">
      <c r="A280" s="2111">
        <v>42373</v>
      </c>
      <c r="B280" s="1995">
        <f t="shared" si="17"/>
        <v>24343</v>
      </c>
      <c r="C280" s="543" t="s">
        <v>8120</v>
      </c>
      <c r="D280" s="2160">
        <f t="shared" si="14"/>
        <v>49343</v>
      </c>
      <c r="E280" s="2162" t="s">
        <v>5048</v>
      </c>
      <c r="F280" s="2153">
        <v>47997.8</v>
      </c>
      <c r="G280" s="722">
        <v>42388</v>
      </c>
      <c r="H280" s="2050">
        <v>47997.8</v>
      </c>
      <c r="I280" s="1263">
        <f t="shared" si="16"/>
        <v>0</v>
      </c>
    </row>
    <row r="281" spans="1:9" x14ac:dyDescent="0.25">
      <c r="A281" s="1985">
        <v>42373</v>
      </c>
      <c r="B281" s="1995">
        <f t="shared" si="17"/>
        <v>24344</v>
      </c>
      <c r="C281" s="543" t="s">
        <v>8120</v>
      </c>
      <c r="D281" s="2160">
        <f t="shared" si="14"/>
        <v>49344</v>
      </c>
      <c r="E281" s="2162" t="s">
        <v>5049</v>
      </c>
      <c r="F281" s="2153">
        <v>55220.4</v>
      </c>
      <c r="G281" s="722">
        <v>42376</v>
      </c>
      <c r="H281" s="2050">
        <v>55220.4</v>
      </c>
      <c r="I281" s="1263">
        <f t="shared" si="16"/>
        <v>0</v>
      </c>
    </row>
    <row r="282" spans="1:9" x14ac:dyDescent="0.25">
      <c r="A282" s="2111">
        <v>42373</v>
      </c>
      <c r="B282" s="1995">
        <f t="shared" si="17"/>
        <v>24345</v>
      </c>
      <c r="C282" s="543" t="s">
        <v>8120</v>
      </c>
      <c r="D282" s="2160">
        <f t="shared" si="14"/>
        <v>49345</v>
      </c>
      <c r="E282" s="2162" t="s">
        <v>5050</v>
      </c>
      <c r="F282" s="2153">
        <v>842.8</v>
      </c>
      <c r="G282" s="722">
        <v>42373</v>
      </c>
      <c r="H282" s="2050">
        <f t="shared" si="15"/>
        <v>842.8</v>
      </c>
      <c r="I282" s="1263">
        <f t="shared" si="16"/>
        <v>0</v>
      </c>
    </row>
    <row r="283" spans="1:9" x14ac:dyDescent="0.25">
      <c r="A283" s="1985">
        <v>42373</v>
      </c>
      <c r="B283" s="1995">
        <f t="shared" si="17"/>
        <v>24346</v>
      </c>
      <c r="C283" s="543" t="s">
        <v>8120</v>
      </c>
      <c r="D283" s="2160">
        <f t="shared" si="14"/>
        <v>49346</v>
      </c>
      <c r="E283" s="2162" t="s">
        <v>5051</v>
      </c>
      <c r="F283" s="2153">
        <v>2520</v>
      </c>
      <c r="G283" s="722">
        <v>42373</v>
      </c>
      <c r="H283" s="2050">
        <f t="shared" si="15"/>
        <v>2520</v>
      </c>
      <c r="I283" s="1263">
        <f t="shared" si="16"/>
        <v>0</v>
      </c>
    </row>
    <row r="284" spans="1:9" x14ac:dyDescent="0.25">
      <c r="A284" s="2111">
        <v>42373</v>
      </c>
      <c r="B284" s="1995">
        <f t="shared" si="17"/>
        <v>24347</v>
      </c>
      <c r="C284" s="543" t="s">
        <v>8120</v>
      </c>
      <c r="D284" s="2160">
        <f t="shared" si="14"/>
        <v>49347</v>
      </c>
      <c r="E284" s="2162" t="s">
        <v>5052</v>
      </c>
      <c r="F284" s="2153">
        <v>1584.4</v>
      </c>
      <c r="G284" s="722">
        <v>42373</v>
      </c>
      <c r="H284" s="2050">
        <f t="shared" si="15"/>
        <v>1584.4</v>
      </c>
      <c r="I284" s="1263">
        <f t="shared" si="16"/>
        <v>0</v>
      </c>
    </row>
    <row r="285" spans="1:9" x14ac:dyDescent="0.25">
      <c r="A285" s="1985">
        <v>42373</v>
      </c>
      <c r="B285" s="1995">
        <f t="shared" si="17"/>
        <v>24348</v>
      </c>
      <c r="C285" s="543" t="s">
        <v>8120</v>
      </c>
      <c r="D285" s="2160">
        <f t="shared" si="14"/>
        <v>49348</v>
      </c>
      <c r="E285" s="2162" t="s">
        <v>5032</v>
      </c>
      <c r="F285" s="2153">
        <v>15659.5</v>
      </c>
      <c r="G285" s="722" t="s">
        <v>8124</v>
      </c>
      <c r="H285" s="2050">
        <f>11000+4659.5</f>
        <v>15659.5</v>
      </c>
      <c r="I285" s="1263">
        <f t="shared" si="16"/>
        <v>0</v>
      </c>
    </row>
    <row r="286" spans="1:9" x14ac:dyDescent="0.25">
      <c r="A286" s="2111">
        <v>42373</v>
      </c>
      <c r="B286" s="1995">
        <f t="shared" si="17"/>
        <v>24349</v>
      </c>
      <c r="C286" s="543" t="s">
        <v>8120</v>
      </c>
      <c r="D286" s="2160">
        <f t="shared" si="14"/>
        <v>49349</v>
      </c>
      <c r="E286" s="2162" t="s">
        <v>5054</v>
      </c>
      <c r="F286" s="2153">
        <v>2402.4</v>
      </c>
      <c r="G286" s="722">
        <v>42373</v>
      </c>
      <c r="H286" s="2050">
        <f t="shared" si="15"/>
        <v>2402.4</v>
      </c>
      <c r="I286" s="1263">
        <f t="shared" si="16"/>
        <v>0</v>
      </c>
    </row>
    <row r="287" spans="1:9" x14ac:dyDescent="0.25">
      <c r="A287" s="1985">
        <v>42373</v>
      </c>
      <c r="B287" s="1995">
        <f t="shared" si="17"/>
        <v>24350</v>
      </c>
      <c r="C287" s="543" t="s">
        <v>8120</v>
      </c>
      <c r="D287" s="2160">
        <f t="shared" si="14"/>
        <v>49350</v>
      </c>
      <c r="E287" s="2162" t="s">
        <v>5053</v>
      </c>
      <c r="F287" s="2153">
        <v>1200</v>
      </c>
      <c r="G287" s="722">
        <v>42373</v>
      </c>
      <c r="H287" s="2050">
        <f t="shared" si="15"/>
        <v>1200</v>
      </c>
      <c r="I287" s="1263">
        <f t="shared" si="16"/>
        <v>0</v>
      </c>
    </row>
    <row r="288" spans="1:9" x14ac:dyDescent="0.25">
      <c r="A288" s="2111">
        <v>42373</v>
      </c>
      <c r="B288" s="1995">
        <f t="shared" si="17"/>
        <v>24351</v>
      </c>
      <c r="C288" s="543" t="s">
        <v>8120</v>
      </c>
      <c r="D288" s="2160">
        <f t="shared" si="14"/>
        <v>49351</v>
      </c>
      <c r="E288" s="2162" t="s">
        <v>5059</v>
      </c>
      <c r="F288" s="2153">
        <v>434.7</v>
      </c>
      <c r="G288" s="722">
        <v>42373</v>
      </c>
      <c r="H288" s="2050">
        <f t="shared" si="15"/>
        <v>434.7</v>
      </c>
      <c r="I288" s="1263">
        <f t="shared" si="16"/>
        <v>0</v>
      </c>
    </row>
    <row r="289" spans="1:9" x14ac:dyDescent="0.25">
      <c r="A289" s="1985">
        <v>42373</v>
      </c>
      <c r="B289" s="1995">
        <f t="shared" si="17"/>
        <v>24352</v>
      </c>
      <c r="C289" s="543" t="s">
        <v>8120</v>
      </c>
      <c r="D289" s="2160">
        <f t="shared" si="14"/>
        <v>49352</v>
      </c>
      <c r="E289" s="2162" t="s">
        <v>5046</v>
      </c>
      <c r="F289" s="2153">
        <v>13244</v>
      </c>
      <c r="G289" s="722">
        <v>42374</v>
      </c>
      <c r="H289" s="2050">
        <v>13244</v>
      </c>
      <c r="I289" s="1263">
        <f t="shared" si="16"/>
        <v>0</v>
      </c>
    </row>
    <row r="290" spans="1:9" x14ac:dyDescent="0.25">
      <c r="A290" s="2111">
        <v>42373</v>
      </c>
      <c r="B290" s="1995">
        <f t="shared" si="17"/>
        <v>24353</v>
      </c>
      <c r="C290" s="543" t="s">
        <v>8120</v>
      </c>
      <c r="D290" s="2160">
        <f t="shared" si="14"/>
        <v>49353</v>
      </c>
      <c r="E290" s="2162" t="s">
        <v>5061</v>
      </c>
      <c r="F290" s="2153">
        <v>2502.4</v>
      </c>
      <c r="G290" s="722">
        <v>42374</v>
      </c>
      <c r="H290" s="2153">
        <v>2502.4</v>
      </c>
      <c r="I290" s="1263">
        <f t="shared" si="16"/>
        <v>0</v>
      </c>
    </row>
    <row r="291" spans="1:9" x14ac:dyDescent="0.25">
      <c r="A291" s="1985">
        <v>42373</v>
      </c>
      <c r="B291" s="1995">
        <f t="shared" si="17"/>
        <v>24354</v>
      </c>
      <c r="C291" s="543" t="s">
        <v>8120</v>
      </c>
      <c r="D291" s="2160">
        <f t="shared" si="14"/>
        <v>49354</v>
      </c>
      <c r="E291" s="2162" t="s">
        <v>5057</v>
      </c>
      <c r="F291" s="2153">
        <v>4042</v>
      </c>
      <c r="G291" s="722">
        <v>42374</v>
      </c>
      <c r="H291" s="2153">
        <v>4042</v>
      </c>
      <c r="I291" s="1263">
        <f t="shared" si="16"/>
        <v>0</v>
      </c>
    </row>
    <row r="292" spans="1:9" x14ac:dyDescent="0.25">
      <c r="A292" s="2111">
        <v>42373</v>
      </c>
      <c r="B292" s="1995">
        <f t="shared" si="17"/>
        <v>24355</v>
      </c>
      <c r="C292" s="543" t="s">
        <v>8120</v>
      </c>
      <c r="D292" s="2160">
        <f t="shared" si="14"/>
        <v>49355</v>
      </c>
      <c r="E292" s="2162" t="s">
        <v>5055</v>
      </c>
      <c r="F292" s="2153">
        <v>5231.6000000000004</v>
      </c>
      <c r="G292" s="722">
        <v>42374</v>
      </c>
      <c r="H292" s="2153">
        <v>5231.6000000000004</v>
      </c>
      <c r="I292" s="1263">
        <f t="shared" si="16"/>
        <v>0</v>
      </c>
    </row>
    <row r="293" spans="1:9" x14ac:dyDescent="0.25">
      <c r="A293" s="1985">
        <v>42373</v>
      </c>
      <c r="B293" s="1995">
        <f t="shared" si="17"/>
        <v>24356</v>
      </c>
      <c r="C293" s="543" t="s">
        <v>8120</v>
      </c>
      <c r="D293" s="2160">
        <f t="shared" si="14"/>
        <v>49356</v>
      </c>
      <c r="E293" s="2162" t="s">
        <v>5056</v>
      </c>
      <c r="F293" s="2153">
        <v>24584</v>
      </c>
      <c r="G293" s="722">
        <v>42374</v>
      </c>
      <c r="H293" s="2153">
        <v>24584</v>
      </c>
      <c r="I293" s="1263">
        <f t="shared" si="16"/>
        <v>0</v>
      </c>
    </row>
    <row r="294" spans="1:9" x14ac:dyDescent="0.25">
      <c r="A294" s="2111">
        <v>42373</v>
      </c>
      <c r="B294" s="1995">
        <f t="shared" si="17"/>
        <v>24357</v>
      </c>
      <c r="C294" s="543" t="s">
        <v>8120</v>
      </c>
      <c r="D294" s="2160">
        <f t="shared" si="14"/>
        <v>49357</v>
      </c>
      <c r="E294" s="2162" t="s">
        <v>5060</v>
      </c>
      <c r="F294" s="2153">
        <v>5021.8</v>
      </c>
      <c r="G294" s="722">
        <v>42380</v>
      </c>
      <c r="H294" s="2153">
        <v>5021.8</v>
      </c>
      <c r="I294" s="1263">
        <f t="shared" si="16"/>
        <v>0</v>
      </c>
    </row>
    <row r="295" spans="1:9" x14ac:dyDescent="0.25">
      <c r="A295" s="1985">
        <v>42373</v>
      </c>
      <c r="B295" s="1995">
        <f t="shared" si="17"/>
        <v>24358</v>
      </c>
      <c r="C295" s="543" t="s">
        <v>8120</v>
      </c>
      <c r="D295" s="2160">
        <f t="shared" si="14"/>
        <v>49358</v>
      </c>
      <c r="E295" s="2162" t="s">
        <v>5062</v>
      </c>
      <c r="F295" s="2153">
        <v>25030.799999999999</v>
      </c>
      <c r="G295" s="722">
        <v>42378</v>
      </c>
      <c r="H295" s="2050">
        <v>25030.799999999999</v>
      </c>
      <c r="I295" s="1263">
        <f t="shared" si="16"/>
        <v>0</v>
      </c>
    </row>
    <row r="296" spans="1:9" x14ac:dyDescent="0.25">
      <c r="A296" s="2111">
        <v>42373</v>
      </c>
      <c r="B296" s="1995">
        <f t="shared" si="17"/>
        <v>24359</v>
      </c>
      <c r="C296" s="543" t="s">
        <v>8120</v>
      </c>
      <c r="D296" s="2160">
        <f t="shared" si="14"/>
        <v>49359</v>
      </c>
      <c r="E296" s="2162" t="s">
        <v>5061</v>
      </c>
      <c r="F296" s="2153">
        <v>4779.6000000000004</v>
      </c>
      <c r="G296" s="722">
        <v>42374</v>
      </c>
      <c r="H296" s="2050">
        <v>4779.6000000000004</v>
      </c>
      <c r="I296" s="1263">
        <f t="shared" si="16"/>
        <v>0</v>
      </c>
    </row>
    <row r="297" spans="1:9" x14ac:dyDescent="0.25">
      <c r="A297" s="1985">
        <v>42373</v>
      </c>
      <c r="B297" s="1995">
        <f t="shared" si="17"/>
        <v>24360</v>
      </c>
      <c r="C297" s="543" t="s">
        <v>8120</v>
      </c>
      <c r="D297" s="2160">
        <f t="shared" si="14"/>
        <v>49360</v>
      </c>
      <c r="E297" s="2162" t="s">
        <v>5056</v>
      </c>
      <c r="F297" s="2153">
        <v>6098.4</v>
      </c>
      <c r="G297" s="722">
        <v>42374</v>
      </c>
      <c r="H297" s="2050">
        <v>6098.4</v>
      </c>
      <c r="I297" s="1263">
        <f t="shared" si="16"/>
        <v>0</v>
      </c>
    </row>
    <row r="298" spans="1:9" x14ac:dyDescent="0.25">
      <c r="A298" s="2111">
        <v>42373</v>
      </c>
      <c r="B298" s="1995">
        <f t="shared" si="17"/>
        <v>24361</v>
      </c>
      <c r="C298" s="543" t="s">
        <v>8120</v>
      </c>
      <c r="D298" s="2160">
        <f t="shared" si="14"/>
        <v>49361</v>
      </c>
      <c r="E298" s="2162" t="s">
        <v>5043</v>
      </c>
      <c r="F298" s="2153">
        <v>5314.2</v>
      </c>
      <c r="G298" s="722">
        <v>42378</v>
      </c>
      <c r="H298" s="2050">
        <v>5314.2</v>
      </c>
      <c r="I298" s="1263">
        <f t="shared" si="16"/>
        <v>0</v>
      </c>
    </row>
    <row r="299" spans="1:9" x14ac:dyDescent="0.25">
      <c r="A299" s="1985">
        <v>42373</v>
      </c>
      <c r="B299" s="1995">
        <f t="shared" si="17"/>
        <v>24362</v>
      </c>
      <c r="C299" s="543" t="s">
        <v>8120</v>
      </c>
      <c r="D299" s="2160">
        <f t="shared" si="14"/>
        <v>49362</v>
      </c>
      <c r="E299" s="2162" t="s">
        <v>5058</v>
      </c>
      <c r="F299" s="2153">
        <v>1161.5999999999999</v>
      </c>
      <c r="G299" s="722">
        <v>42374</v>
      </c>
      <c r="H299" s="2050">
        <v>1161.5999999999999</v>
      </c>
      <c r="I299" s="1263">
        <f t="shared" si="16"/>
        <v>0</v>
      </c>
    </row>
    <row r="300" spans="1:9" x14ac:dyDescent="0.25">
      <c r="A300" s="2111">
        <v>42373</v>
      </c>
      <c r="B300" s="1995">
        <f t="shared" si="17"/>
        <v>24363</v>
      </c>
      <c r="C300" s="543" t="s">
        <v>8120</v>
      </c>
      <c r="D300" s="2160">
        <f t="shared" si="14"/>
        <v>49363</v>
      </c>
      <c r="E300" s="2162" t="s">
        <v>5063</v>
      </c>
      <c r="F300" s="2153">
        <v>1213.2</v>
      </c>
      <c r="G300" s="722">
        <v>42373</v>
      </c>
      <c r="H300" s="2050">
        <f t="shared" si="15"/>
        <v>1213.2</v>
      </c>
      <c r="I300" s="1263">
        <f t="shared" si="16"/>
        <v>0</v>
      </c>
    </row>
    <row r="301" spans="1:9" x14ac:dyDescent="0.25">
      <c r="A301" s="1985">
        <v>42373</v>
      </c>
      <c r="B301" s="1995">
        <f t="shared" si="17"/>
        <v>24364</v>
      </c>
      <c r="C301" s="543" t="s">
        <v>8120</v>
      </c>
      <c r="D301" s="2160">
        <f t="shared" si="14"/>
        <v>49364</v>
      </c>
      <c r="E301" s="2162" t="s">
        <v>5066</v>
      </c>
      <c r="F301" s="2153">
        <v>1261.2</v>
      </c>
      <c r="G301" s="722">
        <v>42373</v>
      </c>
      <c r="H301" s="2050">
        <f t="shared" si="15"/>
        <v>1261.2</v>
      </c>
      <c r="I301" s="1263">
        <f t="shared" si="16"/>
        <v>0</v>
      </c>
    </row>
    <row r="302" spans="1:9" x14ac:dyDescent="0.25">
      <c r="A302" s="2111">
        <v>42373</v>
      </c>
      <c r="B302" s="1995">
        <f t="shared" si="17"/>
        <v>24365</v>
      </c>
      <c r="C302" s="543" t="s">
        <v>8120</v>
      </c>
      <c r="D302" s="2160">
        <f t="shared" si="14"/>
        <v>49365</v>
      </c>
      <c r="E302" s="2162" t="s">
        <v>5065</v>
      </c>
      <c r="F302" s="2153">
        <v>2920</v>
      </c>
      <c r="G302" s="722">
        <v>42373</v>
      </c>
      <c r="H302" s="2050">
        <f t="shared" si="15"/>
        <v>2920</v>
      </c>
      <c r="I302" s="1263">
        <f t="shared" si="16"/>
        <v>0</v>
      </c>
    </row>
    <row r="303" spans="1:9" x14ac:dyDescent="0.25">
      <c r="A303" s="1985">
        <v>42373</v>
      </c>
      <c r="B303" s="1995">
        <f t="shared" si="17"/>
        <v>24366</v>
      </c>
      <c r="C303" s="543" t="s">
        <v>8120</v>
      </c>
      <c r="D303" s="2160">
        <f t="shared" si="14"/>
        <v>49366</v>
      </c>
      <c r="E303" s="2162" t="s">
        <v>5067</v>
      </c>
      <c r="F303" s="2153">
        <v>1245.8</v>
      </c>
      <c r="G303" s="722">
        <v>42373</v>
      </c>
      <c r="H303" s="2050">
        <f t="shared" si="15"/>
        <v>1245.8</v>
      </c>
      <c r="I303" s="1263">
        <f t="shared" si="16"/>
        <v>0</v>
      </c>
    </row>
    <row r="304" spans="1:9" x14ac:dyDescent="0.25">
      <c r="A304" s="2111">
        <v>42373</v>
      </c>
      <c r="B304" s="1995">
        <f t="shared" si="17"/>
        <v>24367</v>
      </c>
      <c r="C304" s="543" t="s">
        <v>8120</v>
      </c>
      <c r="D304" s="2160">
        <f t="shared" si="14"/>
        <v>49367</v>
      </c>
      <c r="E304" s="2162" t="s">
        <v>5068</v>
      </c>
      <c r="F304" s="2153">
        <v>5475.2</v>
      </c>
      <c r="G304" s="722">
        <v>42373</v>
      </c>
      <c r="H304" s="2050">
        <f t="shared" si="15"/>
        <v>5475.2</v>
      </c>
      <c r="I304" s="1263">
        <f t="shared" si="16"/>
        <v>0</v>
      </c>
    </row>
    <row r="305" spans="1:9" x14ac:dyDescent="0.25">
      <c r="A305" s="1985">
        <v>42373</v>
      </c>
      <c r="B305" s="1995">
        <f t="shared" si="17"/>
        <v>24368</v>
      </c>
      <c r="C305" s="543" t="s">
        <v>8120</v>
      </c>
      <c r="D305" s="2160">
        <f t="shared" si="14"/>
        <v>49368</v>
      </c>
      <c r="E305" s="2162" t="s">
        <v>5064</v>
      </c>
      <c r="F305" s="2153">
        <v>2322.6</v>
      </c>
      <c r="G305" s="722">
        <v>42378</v>
      </c>
      <c r="H305" s="2050">
        <v>2322.6</v>
      </c>
      <c r="I305" s="1263">
        <f t="shared" si="16"/>
        <v>0</v>
      </c>
    </row>
    <row r="306" spans="1:9" x14ac:dyDescent="0.25">
      <c r="A306" s="2111">
        <v>42373</v>
      </c>
      <c r="B306" s="1995">
        <f t="shared" si="17"/>
        <v>24369</v>
      </c>
      <c r="C306" s="543" t="s">
        <v>8120</v>
      </c>
      <c r="D306" s="2160">
        <f t="shared" si="14"/>
        <v>49369</v>
      </c>
      <c r="E306" s="2162" t="s">
        <v>5059</v>
      </c>
      <c r="F306" s="2153">
        <v>1859</v>
      </c>
      <c r="G306" s="722">
        <v>42373</v>
      </c>
      <c r="H306" s="2050">
        <f t="shared" si="15"/>
        <v>1859</v>
      </c>
      <c r="I306" s="1263">
        <f t="shared" si="16"/>
        <v>0</v>
      </c>
    </row>
    <row r="307" spans="1:9" x14ac:dyDescent="0.25">
      <c r="A307" s="1985">
        <v>42373</v>
      </c>
      <c r="B307" s="1995">
        <f t="shared" si="17"/>
        <v>24370</v>
      </c>
      <c r="C307" s="543" t="s">
        <v>8120</v>
      </c>
      <c r="D307" s="2160">
        <f t="shared" si="14"/>
        <v>49370</v>
      </c>
      <c r="E307" s="2162" t="s">
        <v>5070</v>
      </c>
      <c r="F307" s="2153">
        <v>2664</v>
      </c>
      <c r="G307" s="722">
        <v>42373</v>
      </c>
      <c r="H307" s="2050">
        <f t="shared" si="15"/>
        <v>2664</v>
      </c>
      <c r="I307" s="1263">
        <f t="shared" si="16"/>
        <v>0</v>
      </c>
    </row>
    <row r="308" spans="1:9" x14ac:dyDescent="0.25">
      <c r="A308" s="2111">
        <v>42373</v>
      </c>
      <c r="B308" s="1995">
        <f t="shared" si="17"/>
        <v>24371</v>
      </c>
      <c r="C308" s="543" t="s">
        <v>8120</v>
      </c>
      <c r="D308" s="2160">
        <f t="shared" si="14"/>
        <v>49371</v>
      </c>
      <c r="E308" s="2162" t="s">
        <v>5071</v>
      </c>
      <c r="F308" s="2153">
        <v>972.6</v>
      </c>
      <c r="G308" s="722">
        <v>42373</v>
      </c>
      <c r="H308" s="2050">
        <f t="shared" si="15"/>
        <v>972.6</v>
      </c>
      <c r="I308" s="1263">
        <f t="shared" si="16"/>
        <v>0</v>
      </c>
    </row>
    <row r="309" spans="1:9" x14ac:dyDescent="0.25">
      <c r="A309" s="1985">
        <v>42373</v>
      </c>
      <c r="B309" s="1995">
        <f t="shared" si="17"/>
        <v>24372</v>
      </c>
      <c r="C309" s="543" t="s">
        <v>8120</v>
      </c>
      <c r="D309" s="2160">
        <f t="shared" si="14"/>
        <v>49372</v>
      </c>
      <c r="E309" s="2162" t="s">
        <v>5072</v>
      </c>
      <c r="F309" s="2153">
        <v>3308.04</v>
      </c>
      <c r="G309" s="722">
        <v>42373</v>
      </c>
      <c r="H309" s="2050">
        <f t="shared" si="15"/>
        <v>3308.04</v>
      </c>
      <c r="I309" s="1263">
        <f t="shared" si="16"/>
        <v>0</v>
      </c>
    </row>
    <row r="310" spans="1:9" x14ac:dyDescent="0.25">
      <c r="A310" s="2111">
        <v>42373</v>
      </c>
      <c r="B310" s="1995">
        <f t="shared" si="17"/>
        <v>24373</v>
      </c>
      <c r="C310" s="543" t="s">
        <v>8120</v>
      </c>
      <c r="D310" s="2160">
        <f t="shared" si="14"/>
        <v>49373</v>
      </c>
      <c r="E310" s="2162" t="s">
        <v>5073</v>
      </c>
      <c r="F310" s="2153">
        <v>6709.28</v>
      </c>
      <c r="G310" s="722">
        <v>42373</v>
      </c>
      <c r="H310" s="2050">
        <f t="shared" si="15"/>
        <v>6709.28</v>
      </c>
      <c r="I310" s="1263">
        <f t="shared" si="16"/>
        <v>0</v>
      </c>
    </row>
    <row r="311" spans="1:9" x14ac:dyDescent="0.25">
      <c r="A311" s="1985">
        <v>42373</v>
      </c>
      <c r="B311" s="1995">
        <f t="shared" si="17"/>
        <v>24374</v>
      </c>
      <c r="C311" s="543" t="s">
        <v>8120</v>
      </c>
      <c r="D311" s="2160">
        <f t="shared" si="14"/>
        <v>49374</v>
      </c>
      <c r="E311" s="2170" t="s">
        <v>2249</v>
      </c>
      <c r="F311" s="2153">
        <v>0</v>
      </c>
      <c r="G311" s="722"/>
      <c r="H311" s="2050">
        <f t="shared" si="15"/>
        <v>0</v>
      </c>
      <c r="I311" s="1263">
        <f t="shared" si="16"/>
        <v>0</v>
      </c>
    </row>
    <row r="312" spans="1:9" x14ac:dyDescent="0.25">
      <c r="A312" s="2111">
        <v>42373</v>
      </c>
      <c r="B312" s="1995">
        <f t="shared" si="17"/>
        <v>24375</v>
      </c>
      <c r="C312" s="543" t="s">
        <v>8120</v>
      </c>
      <c r="D312" s="2160">
        <f t="shared" si="14"/>
        <v>49375</v>
      </c>
      <c r="E312" s="2162" t="s">
        <v>5074</v>
      </c>
      <c r="F312" s="2153">
        <v>36823</v>
      </c>
      <c r="G312" s="722">
        <v>42385</v>
      </c>
      <c r="H312" s="2050">
        <v>36823</v>
      </c>
      <c r="I312" s="1263">
        <f t="shared" si="16"/>
        <v>0</v>
      </c>
    </row>
    <row r="313" spans="1:9" x14ac:dyDescent="0.25">
      <c r="A313" s="1985">
        <v>42373</v>
      </c>
      <c r="B313" s="1995">
        <f t="shared" si="17"/>
        <v>24376</v>
      </c>
      <c r="C313" s="543" t="s">
        <v>8120</v>
      </c>
      <c r="D313" s="2160">
        <f t="shared" si="14"/>
        <v>49376</v>
      </c>
      <c r="E313" s="2162" t="s">
        <v>5075</v>
      </c>
      <c r="F313" s="2153">
        <v>766</v>
      </c>
      <c r="G313" s="722">
        <v>42373</v>
      </c>
      <c r="H313" s="2050">
        <f t="shared" si="15"/>
        <v>766</v>
      </c>
      <c r="I313" s="1263">
        <f t="shared" si="16"/>
        <v>0</v>
      </c>
    </row>
    <row r="314" spans="1:9" x14ac:dyDescent="0.25">
      <c r="A314" s="2111">
        <v>42373</v>
      </c>
      <c r="B314" s="1995">
        <f t="shared" si="17"/>
        <v>24377</v>
      </c>
      <c r="C314" s="543" t="s">
        <v>8120</v>
      </c>
      <c r="D314" s="2160">
        <f t="shared" ref="D314:D378" si="18">D313+1</f>
        <v>49377</v>
      </c>
      <c r="E314" s="2162" t="s">
        <v>5076</v>
      </c>
      <c r="F314" s="2153">
        <v>26136</v>
      </c>
      <c r="G314" s="722">
        <v>42373</v>
      </c>
      <c r="H314" s="2050">
        <f t="shared" si="15"/>
        <v>26136</v>
      </c>
      <c r="I314" s="1263">
        <f t="shared" si="16"/>
        <v>0</v>
      </c>
    </row>
    <row r="315" spans="1:9" x14ac:dyDescent="0.25">
      <c r="A315" s="1985">
        <v>42373</v>
      </c>
      <c r="B315" s="1995">
        <f t="shared" si="17"/>
        <v>24378</v>
      </c>
      <c r="C315" s="543" t="s">
        <v>8120</v>
      </c>
      <c r="D315" s="2160">
        <f t="shared" si="18"/>
        <v>49378</v>
      </c>
      <c r="E315" s="2162" t="s">
        <v>5069</v>
      </c>
      <c r="F315" s="2153">
        <v>10609.5</v>
      </c>
      <c r="G315" s="722">
        <v>42373</v>
      </c>
      <c r="H315" s="2050">
        <f t="shared" si="15"/>
        <v>10609.5</v>
      </c>
      <c r="I315" s="1263">
        <f t="shared" si="16"/>
        <v>0</v>
      </c>
    </row>
    <row r="316" spans="1:9" x14ac:dyDescent="0.25">
      <c r="A316" s="2111">
        <v>42373</v>
      </c>
      <c r="B316" s="1995">
        <f t="shared" si="17"/>
        <v>24379</v>
      </c>
      <c r="C316" s="543" t="s">
        <v>8120</v>
      </c>
      <c r="D316" s="2160">
        <f t="shared" si="18"/>
        <v>49379</v>
      </c>
      <c r="E316" s="2162" t="s">
        <v>5077</v>
      </c>
      <c r="F316" s="2153">
        <v>2860.8</v>
      </c>
      <c r="G316" s="722">
        <v>42373</v>
      </c>
      <c r="H316" s="2050">
        <f t="shared" si="15"/>
        <v>2860.8</v>
      </c>
      <c r="I316" s="1263">
        <f t="shared" si="16"/>
        <v>0</v>
      </c>
    </row>
    <row r="317" spans="1:9" x14ac:dyDescent="0.25">
      <c r="A317" s="1985">
        <v>42373</v>
      </c>
      <c r="B317" s="1995">
        <f t="shared" si="17"/>
        <v>24380</v>
      </c>
      <c r="C317" s="543" t="s">
        <v>8120</v>
      </c>
      <c r="D317" s="2160">
        <f t="shared" si="18"/>
        <v>49380</v>
      </c>
      <c r="E317" s="2162" t="s">
        <v>5078</v>
      </c>
      <c r="F317" s="2153">
        <v>5040</v>
      </c>
      <c r="G317" s="722">
        <v>42373</v>
      </c>
      <c r="H317" s="2050">
        <f t="shared" si="15"/>
        <v>5040</v>
      </c>
      <c r="I317" s="1263">
        <f t="shared" si="16"/>
        <v>0</v>
      </c>
    </row>
    <row r="318" spans="1:9" x14ac:dyDescent="0.25">
      <c r="A318" s="2111">
        <v>42373</v>
      </c>
      <c r="B318" s="1995">
        <f t="shared" si="17"/>
        <v>24381</v>
      </c>
      <c r="C318" s="543" t="s">
        <v>8120</v>
      </c>
      <c r="D318" s="2160">
        <f t="shared" si="18"/>
        <v>49381</v>
      </c>
      <c r="E318" s="2162" t="s">
        <v>5079</v>
      </c>
      <c r="F318" s="2153">
        <v>1538.4</v>
      </c>
      <c r="G318" s="722">
        <v>42373</v>
      </c>
      <c r="H318" s="2050">
        <f t="shared" si="15"/>
        <v>1538.4</v>
      </c>
      <c r="I318" s="1263">
        <f t="shared" si="16"/>
        <v>0</v>
      </c>
    </row>
    <row r="319" spans="1:9" x14ac:dyDescent="0.25">
      <c r="A319" s="1985">
        <v>42373</v>
      </c>
      <c r="B319" s="1995">
        <f t="shared" si="17"/>
        <v>24382</v>
      </c>
      <c r="C319" s="543" t="s">
        <v>8120</v>
      </c>
      <c r="D319" s="2160">
        <f t="shared" si="18"/>
        <v>49382</v>
      </c>
      <c r="E319" s="2162" t="s">
        <v>5059</v>
      </c>
      <c r="F319" s="2153">
        <v>357</v>
      </c>
      <c r="G319" s="722">
        <v>42373</v>
      </c>
      <c r="H319" s="2050">
        <f t="shared" si="15"/>
        <v>357</v>
      </c>
      <c r="I319" s="1263">
        <f t="shared" si="16"/>
        <v>0</v>
      </c>
    </row>
    <row r="320" spans="1:9" x14ac:dyDescent="0.25">
      <c r="A320" s="2111">
        <v>42373</v>
      </c>
      <c r="B320" s="1995">
        <f t="shared" si="17"/>
        <v>24383</v>
      </c>
      <c r="C320" s="543" t="s">
        <v>8120</v>
      </c>
      <c r="D320" s="2160">
        <f t="shared" si="18"/>
        <v>49383</v>
      </c>
      <c r="E320" s="2162" t="s">
        <v>5080</v>
      </c>
      <c r="F320" s="2153">
        <v>4709</v>
      </c>
      <c r="G320" s="722">
        <v>42373</v>
      </c>
      <c r="H320" s="2050">
        <f t="shared" si="15"/>
        <v>4709</v>
      </c>
      <c r="I320" s="1263">
        <f t="shared" si="16"/>
        <v>0</v>
      </c>
    </row>
    <row r="321" spans="1:9" x14ac:dyDescent="0.25">
      <c r="A321" s="1985">
        <v>42373</v>
      </c>
      <c r="B321" s="1995">
        <f t="shared" si="17"/>
        <v>24384</v>
      </c>
      <c r="C321" s="543" t="s">
        <v>8120</v>
      </c>
      <c r="D321" s="2160">
        <f t="shared" si="18"/>
        <v>49384</v>
      </c>
      <c r="E321" s="2162" t="s">
        <v>5081</v>
      </c>
      <c r="F321" s="2153">
        <v>5701.2</v>
      </c>
      <c r="G321" s="722">
        <v>42373</v>
      </c>
      <c r="H321" s="2050">
        <f t="shared" si="15"/>
        <v>5701.2</v>
      </c>
      <c r="I321" s="1263">
        <f t="shared" si="16"/>
        <v>0</v>
      </c>
    </row>
    <row r="322" spans="1:9" x14ac:dyDescent="0.25">
      <c r="A322" s="2111">
        <v>42373</v>
      </c>
      <c r="B322" s="1995">
        <f t="shared" si="17"/>
        <v>24385</v>
      </c>
      <c r="C322" s="543" t="s">
        <v>8120</v>
      </c>
      <c r="D322" s="2160">
        <f t="shared" si="18"/>
        <v>49385</v>
      </c>
      <c r="E322" s="2162" t="s">
        <v>5082</v>
      </c>
      <c r="F322" s="2153">
        <v>3276</v>
      </c>
      <c r="G322" s="722">
        <v>42373</v>
      </c>
      <c r="H322" s="2050">
        <f t="shared" si="15"/>
        <v>3276</v>
      </c>
      <c r="I322" s="1263">
        <f t="shared" si="16"/>
        <v>0</v>
      </c>
    </row>
    <row r="323" spans="1:9" x14ac:dyDescent="0.25">
      <c r="A323" s="1985">
        <v>42373</v>
      </c>
      <c r="B323" s="1995">
        <f t="shared" si="17"/>
        <v>24386</v>
      </c>
      <c r="C323" s="543" t="s">
        <v>8120</v>
      </c>
      <c r="D323" s="2160">
        <f t="shared" si="18"/>
        <v>49386</v>
      </c>
      <c r="E323" s="2162" t="s">
        <v>5083</v>
      </c>
      <c r="F323" s="2154">
        <v>1226.7</v>
      </c>
      <c r="G323" s="722">
        <v>42376</v>
      </c>
      <c r="H323" s="2050">
        <v>1226.7</v>
      </c>
      <c r="I323" s="1263">
        <f t="shared" si="16"/>
        <v>0</v>
      </c>
    </row>
    <row r="324" spans="1:9" x14ac:dyDescent="0.25">
      <c r="A324" s="2111">
        <v>42373</v>
      </c>
      <c r="B324" s="1995">
        <f t="shared" si="17"/>
        <v>24387</v>
      </c>
      <c r="C324" s="543" t="s">
        <v>8120</v>
      </c>
      <c r="D324" s="2160">
        <f t="shared" si="18"/>
        <v>49387</v>
      </c>
      <c r="E324" s="2163" t="s">
        <v>5059</v>
      </c>
      <c r="F324" s="2152">
        <v>412.8</v>
      </c>
      <c r="G324" s="722">
        <v>42373</v>
      </c>
      <c r="H324" s="2050">
        <f t="shared" si="15"/>
        <v>412.8</v>
      </c>
      <c r="I324" s="1263">
        <f t="shared" si="16"/>
        <v>0</v>
      </c>
    </row>
    <row r="325" spans="1:9" x14ac:dyDescent="0.25">
      <c r="A325" s="1985">
        <v>42373</v>
      </c>
      <c r="B325" s="1995">
        <f t="shared" si="17"/>
        <v>24388</v>
      </c>
      <c r="C325" s="543" t="s">
        <v>8120</v>
      </c>
      <c r="D325" s="2160">
        <f t="shared" si="18"/>
        <v>49388</v>
      </c>
      <c r="E325" s="2162" t="s">
        <v>5048</v>
      </c>
      <c r="F325" s="2153">
        <v>29542.6</v>
      </c>
      <c r="G325" s="722">
        <v>42388</v>
      </c>
      <c r="H325" s="2050">
        <v>29542.6</v>
      </c>
      <c r="I325" s="1263">
        <f t="shared" si="16"/>
        <v>0</v>
      </c>
    </row>
    <row r="326" spans="1:9" x14ac:dyDescent="0.25">
      <c r="A326" s="2111">
        <v>42373</v>
      </c>
      <c r="B326" s="1995">
        <f t="shared" si="17"/>
        <v>24389</v>
      </c>
      <c r="C326" s="543" t="s">
        <v>8120</v>
      </c>
      <c r="D326" s="2160">
        <f t="shared" si="18"/>
        <v>49389</v>
      </c>
      <c r="E326" s="2162" t="s">
        <v>5085</v>
      </c>
      <c r="F326" s="2153">
        <v>1148.0999999999999</v>
      </c>
      <c r="G326" s="722">
        <v>42373</v>
      </c>
      <c r="H326" s="2050">
        <f t="shared" si="15"/>
        <v>1148.0999999999999</v>
      </c>
      <c r="I326" s="1263">
        <f t="shared" si="16"/>
        <v>0</v>
      </c>
    </row>
    <row r="327" spans="1:9" x14ac:dyDescent="0.25">
      <c r="A327" s="1985">
        <v>42373</v>
      </c>
      <c r="B327" s="1995">
        <f t="shared" si="17"/>
        <v>24390</v>
      </c>
      <c r="C327" s="543" t="s">
        <v>8120</v>
      </c>
      <c r="D327" s="2160">
        <f t="shared" si="18"/>
        <v>49390</v>
      </c>
      <c r="E327" s="2162" t="s">
        <v>5086</v>
      </c>
      <c r="F327" s="2153">
        <v>8495.6</v>
      </c>
      <c r="G327" s="722">
        <v>42373</v>
      </c>
      <c r="H327" s="2050">
        <f t="shared" si="15"/>
        <v>8495.6</v>
      </c>
      <c r="I327" s="1263">
        <f t="shared" si="16"/>
        <v>0</v>
      </c>
    </row>
    <row r="328" spans="1:9" x14ac:dyDescent="0.25">
      <c r="A328" s="2111">
        <v>42373</v>
      </c>
      <c r="B328" s="1995">
        <f t="shared" si="17"/>
        <v>24391</v>
      </c>
      <c r="C328" s="543" t="s">
        <v>8120</v>
      </c>
      <c r="D328" s="2160">
        <f t="shared" si="18"/>
        <v>49391</v>
      </c>
      <c r="E328" s="2162" t="s">
        <v>5087</v>
      </c>
      <c r="F328" s="2153">
        <v>2270.4</v>
      </c>
      <c r="G328" s="722">
        <v>42373</v>
      </c>
      <c r="H328" s="2050">
        <f t="shared" si="15"/>
        <v>2270.4</v>
      </c>
      <c r="I328" s="1263">
        <f t="shared" si="16"/>
        <v>0</v>
      </c>
    </row>
    <row r="329" spans="1:9" x14ac:dyDescent="0.25">
      <c r="A329" s="1985">
        <v>42373</v>
      </c>
      <c r="B329" s="1995">
        <f t="shared" si="17"/>
        <v>24392</v>
      </c>
      <c r="C329" s="543" t="s">
        <v>8120</v>
      </c>
      <c r="D329" s="2160">
        <f t="shared" si="18"/>
        <v>49392</v>
      </c>
      <c r="E329" s="2162" t="s">
        <v>5088</v>
      </c>
      <c r="F329" s="2153">
        <v>10002.299999999999</v>
      </c>
      <c r="G329" s="722">
        <v>42373</v>
      </c>
      <c r="H329" s="2050">
        <f t="shared" si="15"/>
        <v>10002.299999999999</v>
      </c>
      <c r="I329" s="1263">
        <f t="shared" si="16"/>
        <v>0</v>
      </c>
    </row>
    <row r="330" spans="1:9" x14ac:dyDescent="0.25">
      <c r="A330" s="2111">
        <v>42373</v>
      </c>
      <c r="B330" s="1995">
        <f t="shared" si="17"/>
        <v>24393</v>
      </c>
      <c r="C330" s="543" t="s">
        <v>8120</v>
      </c>
      <c r="D330" s="2160">
        <f t="shared" si="18"/>
        <v>49393</v>
      </c>
      <c r="E330" s="2162" t="s">
        <v>5089</v>
      </c>
      <c r="F330" s="2153">
        <v>6193.7</v>
      </c>
      <c r="G330" s="722">
        <v>42374</v>
      </c>
      <c r="H330" s="2050">
        <v>6193.7</v>
      </c>
      <c r="I330" s="1263">
        <f t="shared" si="16"/>
        <v>0</v>
      </c>
    </row>
    <row r="331" spans="1:9" x14ac:dyDescent="0.25">
      <c r="A331" s="1985">
        <v>42373</v>
      </c>
      <c r="B331" s="1995">
        <f t="shared" si="17"/>
        <v>24394</v>
      </c>
      <c r="C331" s="543" t="s">
        <v>8120</v>
      </c>
      <c r="D331" s="2160">
        <f t="shared" si="18"/>
        <v>49394</v>
      </c>
      <c r="E331" s="2162" t="s">
        <v>5088</v>
      </c>
      <c r="F331" s="2153">
        <v>412</v>
      </c>
      <c r="G331" s="722">
        <v>42373</v>
      </c>
      <c r="H331" s="2050">
        <f t="shared" ref="H331:H394" si="19">F331</f>
        <v>412</v>
      </c>
      <c r="I331" s="1263">
        <f t="shared" si="16"/>
        <v>0</v>
      </c>
    </row>
    <row r="332" spans="1:9" x14ac:dyDescent="0.25">
      <c r="A332" s="2111">
        <v>42373</v>
      </c>
      <c r="B332" s="1995">
        <f t="shared" si="17"/>
        <v>24395</v>
      </c>
      <c r="C332" s="543" t="s">
        <v>8120</v>
      </c>
      <c r="D332" s="2160">
        <f t="shared" si="18"/>
        <v>49395</v>
      </c>
      <c r="E332" s="2170" t="s">
        <v>2249</v>
      </c>
      <c r="F332" s="2153">
        <v>0</v>
      </c>
      <c r="G332" s="722"/>
      <c r="H332" s="2050">
        <f t="shared" si="19"/>
        <v>0</v>
      </c>
      <c r="I332" s="1263">
        <f t="shared" si="16"/>
        <v>0</v>
      </c>
    </row>
    <row r="333" spans="1:9" x14ac:dyDescent="0.25">
      <c r="A333" s="1985">
        <v>42373</v>
      </c>
      <c r="B333" s="1995">
        <f t="shared" si="17"/>
        <v>24396</v>
      </c>
      <c r="C333" s="543" t="s">
        <v>8120</v>
      </c>
      <c r="D333" s="2160">
        <f t="shared" si="18"/>
        <v>49396</v>
      </c>
      <c r="E333" s="2162" t="s">
        <v>5090</v>
      </c>
      <c r="F333" s="2153">
        <v>2691.5</v>
      </c>
      <c r="G333" s="722">
        <v>42373</v>
      </c>
      <c r="H333" s="2050">
        <f t="shared" si="19"/>
        <v>2691.5</v>
      </c>
      <c r="I333" s="1263">
        <f t="shared" ref="I333:I396" si="20">F333-H333</f>
        <v>0</v>
      </c>
    </row>
    <row r="334" spans="1:9" x14ac:dyDescent="0.25">
      <c r="A334" s="2111">
        <v>42373</v>
      </c>
      <c r="B334" s="1995">
        <f t="shared" si="17"/>
        <v>24397</v>
      </c>
      <c r="C334" s="543" t="s">
        <v>8120</v>
      </c>
      <c r="D334" s="2160">
        <f t="shared" si="18"/>
        <v>49397</v>
      </c>
      <c r="E334" s="2162" t="s">
        <v>5092</v>
      </c>
      <c r="F334" s="2153">
        <v>76886.399999999994</v>
      </c>
      <c r="G334" s="722">
        <v>42373</v>
      </c>
      <c r="H334" s="2050">
        <f t="shared" si="19"/>
        <v>76886.399999999994</v>
      </c>
      <c r="I334" s="1263">
        <f t="shared" si="20"/>
        <v>0</v>
      </c>
    </row>
    <row r="335" spans="1:9" x14ac:dyDescent="0.25">
      <c r="A335" s="1985">
        <v>42373</v>
      </c>
      <c r="B335" s="1995">
        <f t="shared" ref="B335:B398" si="21">B334+1</f>
        <v>24398</v>
      </c>
      <c r="C335" s="543" t="s">
        <v>8120</v>
      </c>
      <c r="D335" s="2160">
        <f t="shared" si="18"/>
        <v>49398</v>
      </c>
      <c r="E335" s="2162" t="s">
        <v>5093</v>
      </c>
      <c r="F335" s="2153">
        <v>4422.6000000000004</v>
      </c>
      <c r="G335" s="722">
        <v>42374</v>
      </c>
      <c r="H335" s="2050">
        <v>4422.6000000000004</v>
      </c>
      <c r="I335" s="1263">
        <f t="shared" si="20"/>
        <v>0</v>
      </c>
    </row>
    <row r="336" spans="1:9" x14ac:dyDescent="0.25">
      <c r="A336" s="2111">
        <v>42373</v>
      </c>
      <c r="B336" s="1995">
        <f t="shared" si="21"/>
        <v>24399</v>
      </c>
      <c r="C336" s="543" t="s">
        <v>8120</v>
      </c>
      <c r="D336" s="2160">
        <f t="shared" si="18"/>
        <v>49399</v>
      </c>
      <c r="E336" s="2162" t="s">
        <v>5091</v>
      </c>
      <c r="F336" s="2153">
        <v>13065.2</v>
      </c>
      <c r="G336" s="722" t="s">
        <v>8125</v>
      </c>
      <c r="H336" s="2050">
        <f>7065.2+6000</f>
        <v>13065.2</v>
      </c>
      <c r="I336" s="1263">
        <f t="shared" si="20"/>
        <v>0</v>
      </c>
    </row>
    <row r="337" spans="1:9" x14ac:dyDescent="0.25">
      <c r="A337" s="1985">
        <v>42373</v>
      </c>
      <c r="B337" s="1995">
        <f t="shared" si="21"/>
        <v>24400</v>
      </c>
      <c r="C337" s="543" t="s">
        <v>8120</v>
      </c>
      <c r="D337" s="2160">
        <f t="shared" si="18"/>
        <v>49400</v>
      </c>
      <c r="E337" s="2162" t="s">
        <v>5094</v>
      </c>
      <c r="F337" s="2153">
        <v>7927.5</v>
      </c>
      <c r="G337" s="722">
        <v>42373</v>
      </c>
      <c r="H337" s="2050">
        <f t="shared" si="19"/>
        <v>7927.5</v>
      </c>
      <c r="I337" s="1263">
        <f t="shared" si="20"/>
        <v>0</v>
      </c>
    </row>
    <row r="338" spans="1:9" x14ac:dyDescent="0.25">
      <c r="A338" s="2111">
        <v>42373</v>
      </c>
      <c r="B338" s="1995">
        <f t="shared" si="21"/>
        <v>24401</v>
      </c>
      <c r="C338" s="543" t="s">
        <v>8120</v>
      </c>
      <c r="D338" s="2160">
        <f t="shared" si="18"/>
        <v>49401</v>
      </c>
      <c r="E338" s="2162" t="s">
        <v>5095</v>
      </c>
      <c r="F338" s="2153">
        <v>6064.2</v>
      </c>
      <c r="G338" s="722">
        <v>42374</v>
      </c>
      <c r="H338" s="2050">
        <v>6064.2</v>
      </c>
      <c r="I338" s="1263">
        <f t="shared" si="20"/>
        <v>0</v>
      </c>
    </row>
    <row r="339" spans="1:9" x14ac:dyDescent="0.25">
      <c r="A339" s="1985">
        <v>42373</v>
      </c>
      <c r="B339" s="1995">
        <f t="shared" si="21"/>
        <v>24402</v>
      </c>
      <c r="C339" s="543" t="s">
        <v>8120</v>
      </c>
      <c r="D339" s="2160">
        <f t="shared" si="18"/>
        <v>49402</v>
      </c>
      <c r="E339" s="2162" t="s">
        <v>5096</v>
      </c>
      <c r="F339" s="2153">
        <v>4290.8</v>
      </c>
      <c r="G339" s="722">
        <v>42374</v>
      </c>
      <c r="H339" s="2050">
        <v>4290.8</v>
      </c>
      <c r="I339" s="1263">
        <f t="shared" si="20"/>
        <v>0</v>
      </c>
    </row>
    <row r="340" spans="1:9" x14ac:dyDescent="0.25">
      <c r="A340" s="2111">
        <v>42373</v>
      </c>
      <c r="B340" s="1995">
        <f t="shared" si="21"/>
        <v>24403</v>
      </c>
      <c r="C340" s="543" t="s">
        <v>8120</v>
      </c>
      <c r="D340" s="2160">
        <f t="shared" si="18"/>
        <v>49403</v>
      </c>
      <c r="E340" s="2162" t="s">
        <v>5097</v>
      </c>
      <c r="F340" s="2153">
        <v>10951.2</v>
      </c>
      <c r="G340" s="722">
        <v>42374</v>
      </c>
      <c r="H340" s="2050">
        <v>10951.2</v>
      </c>
      <c r="I340" s="1263">
        <f t="shared" si="20"/>
        <v>0</v>
      </c>
    </row>
    <row r="341" spans="1:9" x14ac:dyDescent="0.25">
      <c r="A341" s="1985">
        <v>42373</v>
      </c>
      <c r="B341" s="1995">
        <f t="shared" si="21"/>
        <v>24404</v>
      </c>
      <c r="C341" s="543" t="s">
        <v>8120</v>
      </c>
      <c r="D341" s="2160">
        <f t="shared" si="18"/>
        <v>49404</v>
      </c>
      <c r="E341" s="2162" t="s">
        <v>5098</v>
      </c>
      <c r="F341" s="2153">
        <v>2944</v>
      </c>
      <c r="G341" s="722">
        <v>42373</v>
      </c>
      <c r="H341" s="2050">
        <f t="shared" si="19"/>
        <v>2944</v>
      </c>
      <c r="I341" s="1263">
        <f t="shared" si="20"/>
        <v>0</v>
      </c>
    </row>
    <row r="342" spans="1:9" x14ac:dyDescent="0.25">
      <c r="A342" s="2111">
        <v>42373</v>
      </c>
      <c r="B342" s="1995">
        <f t="shared" si="21"/>
        <v>24405</v>
      </c>
      <c r="C342" s="543" t="s">
        <v>8120</v>
      </c>
      <c r="D342" s="2160">
        <f t="shared" si="18"/>
        <v>49405</v>
      </c>
      <c r="E342" s="2162" t="s">
        <v>5099</v>
      </c>
      <c r="F342" s="2153">
        <v>11216.6</v>
      </c>
      <c r="G342" s="722">
        <v>42391</v>
      </c>
      <c r="H342" s="2050">
        <v>11216.6</v>
      </c>
      <c r="I342" s="1263">
        <f t="shared" si="20"/>
        <v>0</v>
      </c>
    </row>
    <row r="343" spans="1:9" x14ac:dyDescent="0.25">
      <c r="A343" s="1985">
        <v>42373</v>
      </c>
      <c r="B343" s="1995">
        <f t="shared" si="21"/>
        <v>24406</v>
      </c>
      <c r="C343" s="543" t="s">
        <v>8120</v>
      </c>
      <c r="D343" s="2160">
        <f t="shared" si="18"/>
        <v>49406</v>
      </c>
      <c r="E343" s="2162" t="s">
        <v>5100</v>
      </c>
      <c r="F343" s="2153">
        <v>22518.6</v>
      </c>
      <c r="G343" s="722">
        <v>42374</v>
      </c>
      <c r="H343" s="2050">
        <v>22518.6</v>
      </c>
      <c r="I343" s="1263">
        <f t="shared" si="20"/>
        <v>0</v>
      </c>
    </row>
    <row r="344" spans="1:9" x14ac:dyDescent="0.25">
      <c r="A344" s="2111">
        <v>42373</v>
      </c>
      <c r="B344" s="1995">
        <f t="shared" si="21"/>
        <v>24407</v>
      </c>
      <c r="C344" s="543" t="s">
        <v>8120</v>
      </c>
      <c r="D344" s="2160">
        <f t="shared" si="18"/>
        <v>49407</v>
      </c>
      <c r="E344" s="2162" t="s">
        <v>5100</v>
      </c>
      <c r="F344" s="2153">
        <v>6099.6</v>
      </c>
      <c r="G344" s="722">
        <v>42374</v>
      </c>
      <c r="H344" s="2050">
        <v>6099.6</v>
      </c>
      <c r="I344" s="1263">
        <f t="shared" si="20"/>
        <v>0</v>
      </c>
    </row>
    <row r="345" spans="1:9" x14ac:dyDescent="0.25">
      <c r="A345" s="1985">
        <v>42373</v>
      </c>
      <c r="B345" s="1995">
        <f t="shared" si="21"/>
        <v>24408</v>
      </c>
      <c r="C345" s="543" t="s">
        <v>8120</v>
      </c>
      <c r="D345" s="2160">
        <f t="shared" si="18"/>
        <v>49408</v>
      </c>
      <c r="E345" s="2162" t="s">
        <v>5101</v>
      </c>
      <c r="F345" s="2153">
        <v>13266.74</v>
      </c>
      <c r="G345" s="722">
        <v>42384</v>
      </c>
      <c r="H345" s="2050">
        <v>13266.74</v>
      </c>
      <c r="I345" s="1263">
        <f t="shared" si="20"/>
        <v>0</v>
      </c>
    </row>
    <row r="346" spans="1:9" x14ac:dyDescent="0.25">
      <c r="A346" s="2111">
        <v>42373</v>
      </c>
      <c r="B346" s="1995">
        <f t="shared" si="21"/>
        <v>24409</v>
      </c>
      <c r="C346" s="543" t="s">
        <v>8120</v>
      </c>
      <c r="D346" s="2160">
        <f t="shared" si="18"/>
        <v>49409</v>
      </c>
      <c r="E346" s="2162" t="s">
        <v>5102</v>
      </c>
      <c r="F346" s="2153">
        <v>1389.24</v>
      </c>
      <c r="G346" s="722">
        <v>42374</v>
      </c>
      <c r="H346" s="2050">
        <v>1389.24</v>
      </c>
      <c r="I346" s="1263">
        <f t="shared" si="20"/>
        <v>0</v>
      </c>
    </row>
    <row r="347" spans="1:9" x14ac:dyDescent="0.25">
      <c r="A347" s="1985">
        <v>42373</v>
      </c>
      <c r="B347" s="1995">
        <f t="shared" si="21"/>
        <v>24410</v>
      </c>
      <c r="C347" s="543" t="s">
        <v>8120</v>
      </c>
      <c r="D347" s="2160">
        <f t="shared" si="18"/>
        <v>49410</v>
      </c>
      <c r="E347" s="2162" t="s">
        <v>5103</v>
      </c>
      <c r="F347" s="2153">
        <v>1810.4</v>
      </c>
      <c r="G347" s="722">
        <v>42373</v>
      </c>
      <c r="H347" s="2050">
        <f t="shared" si="19"/>
        <v>1810.4</v>
      </c>
      <c r="I347" s="1263">
        <f t="shared" si="20"/>
        <v>0</v>
      </c>
    </row>
    <row r="348" spans="1:9" x14ac:dyDescent="0.25">
      <c r="A348" s="2111">
        <v>42373</v>
      </c>
      <c r="B348" s="1995">
        <f t="shared" si="21"/>
        <v>24411</v>
      </c>
      <c r="C348" s="543" t="s">
        <v>8120</v>
      </c>
      <c r="D348" s="2160">
        <f t="shared" si="18"/>
        <v>49411</v>
      </c>
      <c r="E348" s="2162" t="s">
        <v>5104</v>
      </c>
      <c r="F348" s="2153">
        <v>41045.4</v>
      </c>
      <c r="G348" s="722">
        <v>42374</v>
      </c>
      <c r="H348" s="2050">
        <v>41045.4</v>
      </c>
      <c r="I348" s="1263">
        <f t="shared" si="20"/>
        <v>0</v>
      </c>
    </row>
    <row r="349" spans="1:9" x14ac:dyDescent="0.25">
      <c r="A349" s="1985">
        <v>42373</v>
      </c>
      <c r="B349" s="1995">
        <f t="shared" si="21"/>
        <v>24412</v>
      </c>
      <c r="C349" s="543" t="s">
        <v>8120</v>
      </c>
      <c r="D349" s="2160">
        <f t="shared" si="18"/>
        <v>49412</v>
      </c>
      <c r="E349" s="2162" t="s">
        <v>5106</v>
      </c>
      <c r="F349" s="2153">
        <v>10073</v>
      </c>
      <c r="G349" s="722">
        <v>42384</v>
      </c>
      <c r="H349" s="2050">
        <v>10073</v>
      </c>
      <c r="I349" s="1263">
        <f t="shared" si="20"/>
        <v>0</v>
      </c>
    </row>
    <row r="350" spans="1:9" x14ac:dyDescent="0.25">
      <c r="A350" s="2111">
        <v>42373</v>
      </c>
      <c r="B350" s="1995">
        <f t="shared" si="21"/>
        <v>24413</v>
      </c>
      <c r="C350" s="543" t="s">
        <v>8120</v>
      </c>
      <c r="D350" s="2160">
        <f t="shared" si="18"/>
        <v>49413</v>
      </c>
      <c r="E350" s="2162" t="s">
        <v>5075</v>
      </c>
      <c r="F350" s="2153">
        <v>135.19999999999999</v>
      </c>
      <c r="G350" s="722">
        <v>42373</v>
      </c>
      <c r="H350" s="2050">
        <f t="shared" si="19"/>
        <v>135.19999999999999</v>
      </c>
      <c r="I350" s="1263">
        <f t="shared" si="20"/>
        <v>0</v>
      </c>
    </row>
    <row r="351" spans="1:9" x14ac:dyDescent="0.25">
      <c r="A351" s="1985">
        <v>42373</v>
      </c>
      <c r="B351" s="1995">
        <f t="shared" si="21"/>
        <v>24414</v>
      </c>
      <c r="C351" s="543" t="s">
        <v>8120</v>
      </c>
      <c r="D351" s="2160">
        <f t="shared" si="18"/>
        <v>49414</v>
      </c>
      <c r="E351" s="2162" t="s">
        <v>5107</v>
      </c>
      <c r="F351" s="2153">
        <v>7583.6</v>
      </c>
      <c r="G351" s="722">
        <v>42379</v>
      </c>
      <c r="H351" s="2050">
        <v>7583.6</v>
      </c>
      <c r="I351" s="1263">
        <f t="shared" si="20"/>
        <v>0</v>
      </c>
    </row>
    <row r="352" spans="1:9" x14ac:dyDescent="0.25">
      <c r="A352" s="2111">
        <v>42373</v>
      </c>
      <c r="B352" s="1995">
        <f t="shared" si="21"/>
        <v>24415</v>
      </c>
      <c r="C352" s="543" t="s">
        <v>8120</v>
      </c>
      <c r="D352" s="2160">
        <f t="shared" si="18"/>
        <v>49415</v>
      </c>
      <c r="E352" s="2162" t="s">
        <v>5084</v>
      </c>
      <c r="F352" s="2153">
        <v>26919</v>
      </c>
      <c r="G352" s="722">
        <v>42385</v>
      </c>
      <c r="H352" s="2050">
        <v>26919</v>
      </c>
      <c r="I352" s="1263">
        <f t="shared" si="20"/>
        <v>0</v>
      </c>
    </row>
    <row r="353" spans="1:13" x14ac:dyDescent="0.25">
      <c r="A353" s="1985">
        <v>42373</v>
      </c>
      <c r="B353" s="1995">
        <f t="shared" si="21"/>
        <v>24416</v>
      </c>
      <c r="C353" s="543" t="s">
        <v>8120</v>
      </c>
      <c r="D353" s="2160">
        <f t="shared" si="18"/>
        <v>49416</v>
      </c>
      <c r="E353" s="2162" t="s">
        <v>5040</v>
      </c>
      <c r="F353" s="2153">
        <v>170</v>
      </c>
      <c r="G353" s="722">
        <v>42376</v>
      </c>
      <c r="H353" s="2050">
        <v>170</v>
      </c>
      <c r="I353" s="1263">
        <f t="shared" si="20"/>
        <v>0</v>
      </c>
    </row>
    <row r="354" spans="1:13" x14ac:dyDescent="0.25">
      <c r="A354" s="2111">
        <v>42373</v>
      </c>
      <c r="B354" s="1995">
        <f t="shared" si="21"/>
        <v>24417</v>
      </c>
      <c r="C354" s="543" t="s">
        <v>8120</v>
      </c>
      <c r="D354" s="2160">
        <f t="shared" si="18"/>
        <v>49417</v>
      </c>
      <c r="E354" s="2162" t="s">
        <v>5105</v>
      </c>
      <c r="F354" s="2153">
        <v>10284.1</v>
      </c>
      <c r="G354" s="722">
        <v>42373</v>
      </c>
      <c r="H354" s="2050">
        <f t="shared" si="19"/>
        <v>10284.1</v>
      </c>
      <c r="I354" s="1263">
        <v>2</v>
      </c>
    </row>
    <row r="355" spans="1:13" x14ac:dyDescent="0.25">
      <c r="A355" s="1985">
        <v>42373</v>
      </c>
      <c r="B355" s="1995">
        <f t="shared" si="21"/>
        <v>24418</v>
      </c>
      <c r="C355" s="543" t="s">
        <v>8120</v>
      </c>
      <c r="D355" s="2160">
        <f t="shared" si="18"/>
        <v>49418</v>
      </c>
      <c r="E355" s="2162" t="s">
        <v>5108</v>
      </c>
      <c r="F355" s="2153">
        <v>4496.8</v>
      </c>
      <c r="G355" s="722"/>
      <c r="H355" s="2050"/>
      <c r="I355" s="1263">
        <f t="shared" si="20"/>
        <v>4496.8</v>
      </c>
    </row>
    <row r="356" spans="1:13" x14ac:dyDescent="0.25">
      <c r="A356" s="2111">
        <v>42373</v>
      </c>
      <c r="B356" s="1995">
        <f t="shared" si="21"/>
        <v>24419</v>
      </c>
      <c r="C356" s="543" t="s">
        <v>8120</v>
      </c>
      <c r="D356" s="2160">
        <f t="shared" si="18"/>
        <v>49419</v>
      </c>
      <c r="E356" s="2162" t="s">
        <v>5110</v>
      </c>
      <c r="F356" s="2153">
        <v>8915.4</v>
      </c>
      <c r="G356" s="722">
        <v>42374</v>
      </c>
      <c r="H356" s="2050">
        <v>8915.4</v>
      </c>
      <c r="I356" s="1263">
        <f t="shared" si="20"/>
        <v>0</v>
      </c>
    </row>
    <row r="357" spans="1:13" x14ac:dyDescent="0.25">
      <c r="A357" s="1985">
        <v>42373</v>
      </c>
      <c r="B357" s="1995">
        <f t="shared" si="21"/>
        <v>24420</v>
      </c>
      <c r="C357" s="543" t="s">
        <v>8120</v>
      </c>
      <c r="D357" s="2160">
        <f t="shared" si="18"/>
        <v>49420</v>
      </c>
      <c r="E357" s="2162" t="s">
        <v>5111</v>
      </c>
      <c r="F357" s="2153">
        <v>2270.9</v>
      </c>
      <c r="G357" s="722">
        <v>42374</v>
      </c>
      <c r="H357" s="2050">
        <v>2270.9</v>
      </c>
      <c r="I357" s="1263">
        <f t="shared" si="20"/>
        <v>0</v>
      </c>
    </row>
    <row r="358" spans="1:13" ht="18.75" x14ac:dyDescent="0.3">
      <c r="A358" s="2111">
        <v>42373</v>
      </c>
      <c r="B358" s="1995">
        <f t="shared" si="21"/>
        <v>24421</v>
      </c>
      <c r="C358" s="543" t="s">
        <v>8120</v>
      </c>
      <c r="D358" s="2160">
        <f t="shared" si="18"/>
        <v>49421</v>
      </c>
      <c r="E358" s="2162" t="s">
        <v>5112</v>
      </c>
      <c r="F358" s="2153">
        <v>1652.3</v>
      </c>
      <c r="G358" s="722">
        <v>42374</v>
      </c>
      <c r="H358" s="2050">
        <v>1652.3</v>
      </c>
      <c r="I358" s="1263">
        <f t="shared" si="20"/>
        <v>0</v>
      </c>
      <c r="K358" s="2112"/>
      <c r="L358" s="2112"/>
      <c r="M358" s="243"/>
    </row>
    <row r="359" spans="1:13" x14ac:dyDescent="0.25">
      <c r="A359" s="1985">
        <v>42373</v>
      </c>
      <c r="B359" s="1995">
        <f t="shared" si="21"/>
        <v>24422</v>
      </c>
      <c r="C359" s="543" t="s">
        <v>8120</v>
      </c>
      <c r="D359" s="2160">
        <f t="shared" si="18"/>
        <v>49422</v>
      </c>
      <c r="E359" s="2162" t="s">
        <v>5113</v>
      </c>
      <c r="F359" s="2153">
        <v>2865.6</v>
      </c>
      <c r="G359" s="722">
        <v>42373</v>
      </c>
      <c r="H359" s="2050">
        <f t="shared" si="19"/>
        <v>2865.6</v>
      </c>
      <c r="I359" s="1263">
        <f t="shared" si="20"/>
        <v>0</v>
      </c>
    </row>
    <row r="360" spans="1:13" x14ac:dyDescent="0.25">
      <c r="A360" s="2111">
        <v>42373</v>
      </c>
      <c r="B360" s="1995">
        <f t="shared" si="21"/>
        <v>24423</v>
      </c>
      <c r="C360" s="543" t="s">
        <v>8120</v>
      </c>
      <c r="D360" s="2160">
        <f t="shared" si="18"/>
        <v>49423</v>
      </c>
      <c r="E360" s="2162" t="s">
        <v>5109</v>
      </c>
      <c r="F360" s="2153">
        <v>6678</v>
      </c>
      <c r="G360" s="722">
        <v>42373</v>
      </c>
      <c r="H360" s="2050">
        <f t="shared" si="19"/>
        <v>6678</v>
      </c>
      <c r="I360" s="1263">
        <f t="shared" si="20"/>
        <v>0</v>
      </c>
    </row>
    <row r="361" spans="1:13" x14ac:dyDescent="0.25">
      <c r="A361" s="1985">
        <v>42373</v>
      </c>
      <c r="B361" s="1995">
        <f t="shared" si="21"/>
        <v>24424</v>
      </c>
      <c r="C361" s="543" t="s">
        <v>8120</v>
      </c>
      <c r="D361" s="2160">
        <f t="shared" si="18"/>
        <v>49424</v>
      </c>
      <c r="E361" s="2162" t="s">
        <v>5114</v>
      </c>
      <c r="F361" s="2153">
        <v>4284</v>
      </c>
      <c r="G361" s="722">
        <v>42376</v>
      </c>
      <c r="H361" s="2050">
        <v>4284</v>
      </c>
      <c r="I361" s="1263">
        <f t="shared" si="20"/>
        <v>0</v>
      </c>
    </row>
    <row r="362" spans="1:13" x14ac:dyDescent="0.25">
      <c r="A362" s="2111">
        <v>42373</v>
      </c>
      <c r="B362" s="1995">
        <f t="shared" si="21"/>
        <v>24425</v>
      </c>
      <c r="C362" s="543" t="s">
        <v>8120</v>
      </c>
      <c r="D362" s="2160">
        <f t="shared" si="18"/>
        <v>49425</v>
      </c>
      <c r="E362" s="2162" t="s">
        <v>5115</v>
      </c>
      <c r="F362" s="2153">
        <v>576.4</v>
      </c>
      <c r="G362" s="722">
        <v>42373</v>
      </c>
      <c r="H362" s="2050">
        <f t="shared" si="19"/>
        <v>576.4</v>
      </c>
      <c r="I362" s="1263">
        <f t="shared" si="20"/>
        <v>0</v>
      </c>
    </row>
    <row r="363" spans="1:13" x14ac:dyDescent="0.25">
      <c r="A363" s="1985">
        <v>42373</v>
      </c>
      <c r="B363" s="1995">
        <f t="shared" si="21"/>
        <v>24426</v>
      </c>
      <c r="C363" s="543" t="s">
        <v>8120</v>
      </c>
      <c r="D363" s="2160">
        <f t="shared" si="18"/>
        <v>49426</v>
      </c>
      <c r="E363" s="2162" t="s">
        <v>5116</v>
      </c>
      <c r="F363" s="2153">
        <v>2129.6</v>
      </c>
      <c r="G363" s="722">
        <v>42374</v>
      </c>
      <c r="H363" s="2050">
        <v>2129.6</v>
      </c>
      <c r="I363" s="1263">
        <f t="shared" si="20"/>
        <v>0</v>
      </c>
    </row>
    <row r="364" spans="1:13" x14ac:dyDescent="0.25">
      <c r="A364" s="2111">
        <v>42373</v>
      </c>
      <c r="B364" s="1995">
        <f t="shared" si="21"/>
        <v>24427</v>
      </c>
      <c r="C364" s="543" t="s">
        <v>8120</v>
      </c>
      <c r="D364" s="2160">
        <f t="shared" si="18"/>
        <v>49427</v>
      </c>
      <c r="E364" s="2162" t="s">
        <v>5117</v>
      </c>
      <c r="F364" s="2153">
        <v>2335.1999999999998</v>
      </c>
      <c r="G364" s="722">
        <v>42376</v>
      </c>
      <c r="H364" s="2050">
        <v>2335.1999999999998</v>
      </c>
      <c r="I364" s="1263">
        <f t="shared" si="20"/>
        <v>0</v>
      </c>
    </row>
    <row r="365" spans="1:13" x14ac:dyDescent="0.25">
      <c r="A365" s="1985">
        <v>42373</v>
      </c>
      <c r="B365" s="1995">
        <f t="shared" si="21"/>
        <v>24428</v>
      </c>
      <c r="C365" s="543" t="s">
        <v>8120</v>
      </c>
      <c r="D365" s="2160">
        <f t="shared" si="18"/>
        <v>49428</v>
      </c>
      <c r="E365" s="2162" t="s">
        <v>5118</v>
      </c>
      <c r="F365" s="2153">
        <v>3532.3</v>
      </c>
      <c r="G365" s="722">
        <v>42373</v>
      </c>
      <c r="H365" s="2050">
        <f t="shared" si="19"/>
        <v>3532.3</v>
      </c>
      <c r="I365" s="1263">
        <f t="shared" si="20"/>
        <v>0</v>
      </c>
    </row>
    <row r="366" spans="1:13" x14ac:dyDescent="0.25">
      <c r="A366" s="2111">
        <v>42373</v>
      </c>
      <c r="B366" s="1995">
        <f t="shared" si="21"/>
        <v>24429</v>
      </c>
      <c r="C366" s="543" t="s">
        <v>8120</v>
      </c>
      <c r="D366" s="2160">
        <f t="shared" si="18"/>
        <v>49429</v>
      </c>
      <c r="E366" s="2162" t="s">
        <v>5119</v>
      </c>
      <c r="F366" s="2153">
        <v>49086</v>
      </c>
      <c r="G366" s="722">
        <v>42388</v>
      </c>
      <c r="H366" s="2050">
        <v>49086</v>
      </c>
      <c r="I366" s="1263">
        <f t="shared" si="20"/>
        <v>0</v>
      </c>
    </row>
    <row r="367" spans="1:13" x14ac:dyDescent="0.25">
      <c r="A367" s="1985">
        <v>42373</v>
      </c>
      <c r="B367" s="1995">
        <f t="shared" si="21"/>
        <v>24430</v>
      </c>
      <c r="C367" s="543" t="s">
        <v>8120</v>
      </c>
      <c r="D367" s="2160">
        <f t="shared" si="18"/>
        <v>49430</v>
      </c>
      <c r="E367" s="2162" t="s">
        <v>5121</v>
      </c>
      <c r="F367" s="2153">
        <v>2382</v>
      </c>
      <c r="G367" s="722">
        <v>42373</v>
      </c>
      <c r="H367" s="2050">
        <f t="shared" si="19"/>
        <v>2382</v>
      </c>
      <c r="I367" s="1263">
        <f t="shared" si="20"/>
        <v>0</v>
      </c>
    </row>
    <row r="368" spans="1:13" x14ac:dyDescent="0.25">
      <c r="A368" s="2111">
        <v>42373</v>
      </c>
      <c r="B368" s="1995">
        <f t="shared" si="21"/>
        <v>24431</v>
      </c>
      <c r="C368" s="543" t="s">
        <v>8120</v>
      </c>
      <c r="D368" s="2160">
        <f t="shared" si="18"/>
        <v>49431</v>
      </c>
      <c r="E368" s="2162" t="s">
        <v>5122</v>
      </c>
      <c r="F368" s="2154">
        <v>5484.2</v>
      </c>
      <c r="G368" s="722">
        <v>42373</v>
      </c>
      <c r="H368" s="2050">
        <f t="shared" si="19"/>
        <v>5484.2</v>
      </c>
      <c r="I368" s="1263">
        <f t="shared" si="20"/>
        <v>0</v>
      </c>
    </row>
    <row r="369" spans="1:9" x14ac:dyDescent="0.25">
      <c r="A369" s="1985">
        <v>42373</v>
      </c>
      <c r="B369" s="1995">
        <f t="shared" si="21"/>
        <v>24432</v>
      </c>
      <c r="C369" s="543" t="s">
        <v>8120</v>
      </c>
      <c r="D369" s="2160">
        <f t="shared" si="18"/>
        <v>49432</v>
      </c>
      <c r="E369" s="2163" t="s">
        <v>5123</v>
      </c>
      <c r="F369" s="2152">
        <v>5459</v>
      </c>
      <c r="G369" s="722">
        <v>42373</v>
      </c>
      <c r="H369" s="2050">
        <f t="shared" si="19"/>
        <v>5459</v>
      </c>
      <c r="I369" s="1263">
        <f t="shared" si="20"/>
        <v>0</v>
      </c>
    </row>
    <row r="370" spans="1:9" x14ac:dyDescent="0.25">
      <c r="A370" s="2111">
        <v>42373</v>
      </c>
      <c r="B370" s="1995">
        <f t="shared" si="21"/>
        <v>24433</v>
      </c>
      <c r="C370" s="543" t="s">
        <v>8120</v>
      </c>
      <c r="D370" s="2160">
        <f t="shared" si="18"/>
        <v>49433</v>
      </c>
      <c r="E370" s="2162" t="s">
        <v>5120</v>
      </c>
      <c r="F370" s="2153">
        <v>23912.799999999999</v>
      </c>
      <c r="G370" s="722">
        <v>42376</v>
      </c>
      <c r="H370" s="2050">
        <v>23912.799999999999</v>
      </c>
      <c r="I370" s="1263">
        <f t="shared" si="20"/>
        <v>0</v>
      </c>
    </row>
    <row r="371" spans="1:9" ht="15.75" customHeight="1" x14ac:dyDescent="0.25">
      <c r="A371" s="1985">
        <v>42373</v>
      </c>
      <c r="B371" s="1995">
        <f t="shared" si="21"/>
        <v>24434</v>
      </c>
      <c r="C371" s="543" t="s">
        <v>8120</v>
      </c>
      <c r="D371" s="2160">
        <f t="shared" si="18"/>
        <v>49434</v>
      </c>
      <c r="E371" s="2162" t="s">
        <v>5124</v>
      </c>
      <c r="F371" s="2153">
        <v>1222.4000000000001</v>
      </c>
      <c r="G371" s="722">
        <v>42373</v>
      </c>
      <c r="H371" s="2050">
        <f t="shared" si="19"/>
        <v>1222.4000000000001</v>
      </c>
      <c r="I371" s="1263">
        <f t="shared" si="20"/>
        <v>0</v>
      </c>
    </row>
    <row r="372" spans="1:9" x14ac:dyDescent="0.25">
      <c r="A372" s="2111">
        <v>42373</v>
      </c>
      <c r="B372" s="1995">
        <f t="shared" si="21"/>
        <v>24435</v>
      </c>
      <c r="C372" s="543" t="s">
        <v>8120</v>
      </c>
      <c r="D372" s="2160">
        <f t="shared" si="18"/>
        <v>49435</v>
      </c>
      <c r="E372" s="2162" t="s">
        <v>5125</v>
      </c>
      <c r="F372" s="2153">
        <v>24200.799999999999</v>
      </c>
      <c r="G372" s="722">
        <v>42373</v>
      </c>
      <c r="H372" s="2050">
        <f t="shared" si="19"/>
        <v>24200.799999999999</v>
      </c>
      <c r="I372" s="1263">
        <f t="shared" si="20"/>
        <v>0</v>
      </c>
    </row>
    <row r="373" spans="1:9" x14ac:dyDescent="0.25">
      <c r="A373" s="1985">
        <v>42373</v>
      </c>
      <c r="B373" s="1995">
        <f t="shared" si="21"/>
        <v>24436</v>
      </c>
      <c r="C373" s="543" t="s">
        <v>8120</v>
      </c>
      <c r="D373" s="2160">
        <f t="shared" si="18"/>
        <v>49436</v>
      </c>
      <c r="E373" s="2162" t="s">
        <v>5034</v>
      </c>
      <c r="F373" s="2153">
        <v>2161.1</v>
      </c>
      <c r="G373" s="722">
        <v>42373</v>
      </c>
      <c r="H373" s="2050">
        <f t="shared" si="19"/>
        <v>2161.1</v>
      </c>
      <c r="I373" s="1263">
        <f t="shared" si="20"/>
        <v>0</v>
      </c>
    </row>
    <row r="374" spans="1:9" x14ac:dyDescent="0.25">
      <c r="A374" s="2111">
        <v>42373</v>
      </c>
      <c r="B374" s="1995">
        <f t="shared" si="21"/>
        <v>24437</v>
      </c>
      <c r="C374" s="543" t="s">
        <v>8120</v>
      </c>
      <c r="D374" s="2160">
        <f t="shared" si="18"/>
        <v>49437</v>
      </c>
      <c r="E374" s="2162" t="s">
        <v>5126</v>
      </c>
      <c r="F374" s="2153">
        <v>1893.6</v>
      </c>
      <c r="G374" s="722">
        <v>42373</v>
      </c>
      <c r="H374" s="2050">
        <f t="shared" si="19"/>
        <v>1893.6</v>
      </c>
      <c r="I374" s="1263">
        <f t="shared" si="20"/>
        <v>0</v>
      </c>
    </row>
    <row r="375" spans="1:9" x14ac:dyDescent="0.25">
      <c r="A375" s="1985">
        <v>42373</v>
      </c>
      <c r="B375" s="1995">
        <f t="shared" si="21"/>
        <v>24438</v>
      </c>
      <c r="C375" s="543" t="s">
        <v>8120</v>
      </c>
      <c r="D375" s="2160">
        <f t="shared" si="18"/>
        <v>49438</v>
      </c>
      <c r="E375" s="2162" t="s">
        <v>5127</v>
      </c>
      <c r="F375" s="2153">
        <v>2474.4</v>
      </c>
      <c r="G375" s="722">
        <v>42375</v>
      </c>
      <c r="H375" s="2050">
        <v>2474.4</v>
      </c>
      <c r="I375" s="1263">
        <f t="shared" si="20"/>
        <v>0</v>
      </c>
    </row>
    <row r="376" spans="1:9" x14ac:dyDescent="0.25">
      <c r="A376" s="2111">
        <v>42373</v>
      </c>
      <c r="B376" s="1995">
        <f t="shared" si="21"/>
        <v>24439</v>
      </c>
      <c r="C376" s="543" t="s">
        <v>8120</v>
      </c>
      <c r="D376" s="2160">
        <f t="shared" si="18"/>
        <v>49439</v>
      </c>
      <c r="E376" s="2162" t="s">
        <v>5123</v>
      </c>
      <c r="F376" s="2153">
        <v>345.1</v>
      </c>
      <c r="G376" s="722">
        <v>42373</v>
      </c>
      <c r="H376" s="2050">
        <f t="shared" si="19"/>
        <v>345.1</v>
      </c>
      <c r="I376" s="1263">
        <f t="shared" si="20"/>
        <v>0</v>
      </c>
    </row>
    <row r="377" spans="1:9" x14ac:dyDescent="0.25">
      <c r="A377" s="1985">
        <v>42373</v>
      </c>
      <c r="B377" s="1995">
        <f t="shared" si="21"/>
        <v>24440</v>
      </c>
      <c r="C377" s="543" t="s">
        <v>8120</v>
      </c>
      <c r="D377" s="2160">
        <f t="shared" si="18"/>
        <v>49440</v>
      </c>
      <c r="E377" s="2162" t="s">
        <v>5128</v>
      </c>
      <c r="F377" s="2153">
        <v>9664.4</v>
      </c>
      <c r="G377" s="722">
        <v>42373</v>
      </c>
      <c r="H377" s="2050">
        <f t="shared" si="19"/>
        <v>9664.4</v>
      </c>
      <c r="I377" s="1263">
        <f t="shared" si="20"/>
        <v>0</v>
      </c>
    </row>
    <row r="378" spans="1:9" x14ac:dyDescent="0.25">
      <c r="A378" s="2111">
        <v>42373</v>
      </c>
      <c r="B378" s="1995">
        <f t="shared" si="21"/>
        <v>24441</v>
      </c>
      <c r="C378" s="543" t="s">
        <v>8120</v>
      </c>
      <c r="D378" s="2160">
        <f t="shared" si="18"/>
        <v>49441</v>
      </c>
      <c r="E378" s="2162" t="s">
        <v>5129</v>
      </c>
      <c r="F378" s="2153">
        <v>29128.799999999999</v>
      </c>
      <c r="G378" s="722">
        <v>42388</v>
      </c>
      <c r="H378" s="2050">
        <v>29128.799999999999</v>
      </c>
      <c r="I378" s="1263">
        <f t="shared" si="20"/>
        <v>0</v>
      </c>
    </row>
    <row r="379" spans="1:9" x14ac:dyDescent="0.25">
      <c r="A379" s="1985">
        <v>42373</v>
      </c>
      <c r="B379" s="1995">
        <f t="shared" si="21"/>
        <v>24442</v>
      </c>
      <c r="C379" s="543" t="s">
        <v>8120</v>
      </c>
      <c r="D379" s="2160">
        <f t="shared" ref="D379:D444" si="22">D378+1</f>
        <v>49442</v>
      </c>
      <c r="E379" s="2162" t="s">
        <v>5130</v>
      </c>
      <c r="F379" s="2153">
        <v>564.20000000000005</v>
      </c>
      <c r="G379" s="722">
        <v>42373</v>
      </c>
      <c r="H379" s="2050">
        <f t="shared" si="19"/>
        <v>564.20000000000005</v>
      </c>
      <c r="I379" s="1263">
        <f t="shared" si="20"/>
        <v>0</v>
      </c>
    </row>
    <row r="380" spans="1:9" x14ac:dyDescent="0.25">
      <c r="A380" s="2111">
        <v>42373</v>
      </c>
      <c r="B380" s="1995">
        <f t="shared" si="21"/>
        <v>24443</v>
      </c>
      <c r="C380" s="543" t="s">
        <v>8120</v>
      </c>
      <c r="D380" s="2160">
        <f t="shared" si="22"/>
        <v>49443</v>
      </c>
      <c r="E380" s="2162" t="s">
        <v>5132</v>
      </c>
      <c r="F380" s="2153">
        <v>1251.4000000000001</v>
      </c>
      <c r="G380" s="722">
        <v>42377</v>
      </c>
      <c r="H380" s="2050">
        <v>1251.4000000000001</v>
      </c>
      <c r="I380" s="1263">
        <f t="shared" si="20"/>
        <v>0</v>
      </c>
    </row>
    <row r="381" spans="1:9" x14ac:dyDescent="0.25">
      <c r="A381" s="1985">
        <v>42373</v>
      </c>
      <c r="B381" s="1995">
        <f t="shared" si="21"/>
        <v>24444</v>
      </c>
      <c r="C381" s="543" t="s">
        <v>8120</v>
      </c>
      <c r="D381" s="2160">
        <f t="shared" si="22"/>
        <v>49444</v>
      </c>
      <c r="E381" s="2162" t="s">
        <v>5131</v>
      </c>
      <c r="F381" s="2153">
        <v>1197</v>
      </c>
      <c r="G381" s="722">
        <v>42381</v>
      </c>
      <c r="H381" s="2050">
        <v>1197</v>
      </c>
      <c r="I381" s="1263">
        <f t="shared" si="20"/>
        <v>0</v>
      </c>
    </row>
    <row r="382" spans="1:9" x14ac:dyDescent="0.25">
      <c r="A382" s="2111">
        <v>42373</v>
      </c>
      <c r="B382" s="1995">
        <f t="shared" si="21"/>
        <v>24445</v>
      </c>
      <c r="C382" s="543" t="s">
        <v>8120</v>
      </c>
      <c r="D382" s="2160">
        <f t="shared" si="22"/>
        <v>49445</v>
      </c>
      <c r="E382" s="2162" t="s">
        <v>5133</v>
      </c>
      <c r="F382" s="2153">
        <v>1848.6</v>
      </c>
      <c r="G382" s="722">
        <v>42374</v>
      </c>
      <c r="H382" s="2050">
        <v>1848.6</v>
      </c>
      <c r="I382" s="1263">
        <f t="shared" si="20"/>
        <v>0</v>
      </c>
    </row>
    <row r="383" spans="1:9" x14ac:dyDescent="0.25">
      <c r="A383" s="1985">
        <v>42373</v>
      </c>
      <c r="B383" s="1995">
        <f t="shared" si="21"/>
        <v>24446</v>
      </c>
      <c r="C383" s="543" t="s">
        <v>8120</v>
      </c>
      <c r="D383" s="2160">
        <f t="shared" si="22"/>
        <v>49446</v>
      </c>
      <c r="E383" s="2162" t="s">
        <v>5134</v>
      </c>
      <c r="F383" s="2153">
        <v>5686.2</v>
      </c>
      <c r="G383" s="722">
        <v>42374</v>
      </c>
      <c r="H383" s="2050">
        <v>5686.2</v>
      </c>
      <c r="I383" s="1263">
        <f t="shared" si="20"/>
        <v>0</v>
      </c>
    </row>
    <row r="384" spans="1:9" x14ac:dyDescent="0.25">
      <c r="A384" s="2111">
        <v>42373</v>
      </c>
      <c r="B384" s="1995">
        <f t="shared" si="21"/>
        <v>24447</v>
      </c>
      <c r="C384" s="543" t="s">
        <v>8120</v>
      </c>
      <c r="D384" s="2160">
        <f t="shared" si="22"/>
        <v>49447</v>
      </c>
      <c r="E384" s="2162" t="s">
        <v>5135</v>
      </c>
      <c r="F384" s="2153">
        <v>4247.5</v>
      </c>
      <c r="G384" s="722">
        <v>42374</v>
      </c>
      <c r="H384" s="2050">
        <v>4247.5</v>
      </c>
      <c r="I384" s="1263">
        <f t="shared" si="20"/>
        <v>0</v>
      </c>
    </row>
    <row r="385" spans="1:9" x14ac:dyDescent="0.25">
      <c r="A385" s="1985">
        <v>42373</v>
      </c>
      <c r="B385" s="1995">
        <f t="shared" si="21"/>
        <v>24448</v>
      </c>
      <c r="C385" s="543" t="s">
        <v>8120</v>
      </c>
      <c r="D385" s="2160">
        <f t="shared" si="22"/>
        <v>49448</v>
      </c>
      <c r="E385" s="2162" t="s">
        <v>5052</v>
      </c>
      <c r="F385" s="2153">
        <v>1047.2</v>
      </c>
      <c r="G385" s="722">
        <v>42373</v>
      </c>
      <c r="H385" s="2050">
        <f t="shared" si="19"/>
        <v>1047.2</v>
      </c>
      <c r="I385" s="1263">
        <f t="shared" si="20"/>
        <v>0</v>
      </c>
    </row>
    <row r="386" spans="1:9" x14ac:dyDescent="0.25">
      <c r="A386" s="2111">
        <v>42373</v>
      </c>
      <c r="B386" s="1995">
        <f t="shared" si="21"/>
        <v>24449</v>
      </c>
      <c r="C386" s="543" t="s">
        <v>8120</v>
      </c>
      <c r="D386" s="2160">
        <f t="shared" si="22"/>
        <v>49449</v>
      </c>
      <c r="E386" s="2162" t="s">
        <v>5041</v>
      </c>
      <c r="F386" s="2153">
        <v>23727.599999999999</v>
      </c>
      <c r="G386" s="722">
        <v>42381</v>
      </c>
      <c r="H386" s="2050">
        <v>23727.599999999999</v>
      </c>
      <c r="I386" s="1263">
        <f t="shared" si="20"/>
        <v>0</v>
      </c>
    </row>
    <row r="387" spans="1:9" x14ac:dyDescent="0.25">
      <c r="A387" s="1985">
        <v>42373</v>
      </c>
      <c r="B387" s="1995">
        <f t="shared" si="21"/>
        <v>24450</v>
      </c>
      <c r="C387" s="543" t="s">
        <v>8120</v>
      </c>
      <c r="D387" s="2160">
        <f t="shared" si="22"/>
        <v>49450</v>
      </c>
      <c r="E387" s="2162" t="s">
        <v>5063</v>
      </c>
      <c r="F387" s="2153">
        <v>561.20000000000005</v>
      </c>
      <c r="G387" s="722">
        <v>42374</v>
      </c>
      <c r="H387" s="2050">
        <v>561.20000000000005</v>
      </c>
      <c r="I387" s="1263">
        <f t="shared" si="20"/>
        <v>0</v>
      </c>
    </row>
    <row r="388" spans="1:9" x14ac:dyDescent="0.25">
      <c r="A388" s="2111">
        <v>42373</v>
      </c>
      <c r="B388" s="1995">
        <f t="shared" si="21"/>
        <v>24451</v>
      </c>
      <c r="C388" s="543" t="s">
        <v>8120</v>
      </c>
      <c r="D388" s="2160">
        <f t="shared" si="22"/>
        <v>49451</v>
      </c>
      <c r="E388" s="2162" t="s">
        <v>5132</v>
      </c>
      <c r="F388" s="2153">
        <v>5472</v>
      </c>
      <c r="G388" s="722">
        <v>42378</v>
      </c>
      <c r="H388" s="2050">
        <v>5472</v>
      </c>
      <c r="I388" s="1263">
        <f t="shared" si="20"/>
        <v>0</v>
      </c>
    </row>
    <row r="389" spans="1:9" x14ac:dyDescent="0.25">
      <c r="A389" s="1985">
        <v>42373</v>
      </c>
      <c r="B389" s="1995">
        <f t="shared" si="21"/>
        <v>24452</v>
      </c>
      <c r="C389" s="543" t="s">
        <v>8120</v>
      </c>
      <c r="D389" s="2160">
        <f t="shared" si="22"/>
        <v>49452</v>
      </c>
      <c r="E389" s="2162" t="s">
        <v>5136</v>
      </c>
      <c r="F389" s="2153">
        <v>1641.4</v>
      </c>
      <c r="G389" s="722">
        <v>42373</v>
      </c>
      <c r="H389" s="2050">
        <f t="shared" si="19"/>
        <v>1641.4</v>
      </c>
      <c r="I389" s="1263">
        <f t="shared" si="20"/>
        <v>0</v>
      </c>
    </row>
    <row r="390" spans="1:9" x14ac:dyDescent="0.25">
      <c r="A390" s="2111">
        <v>42373</v>
      </c>
      <c r="B390" s="1995">
        <f t="shared" si="21"/>
        <v>24453</v>
      </c>
      <c r="C390" s="543" t="s">
        <v>8120</v>
      </c>
      <c r="D390" s="2160">
        <f t="shared" si="22"/>
        <v>49453</v>
      </c>
      <c r="E390" s="2162" t="s">
        <v>5049</v>
      </c>
      <c r="F390" s="2153">
        <v>1807.82</v>
      </c>
      <c r="G390" s="722">
        <v>42376</v>
      </c>
      <c r="H390" s="2050">
        <v>1807.82</v>
      </c>
      <c r="I390" s="1263">
        <f t="shared" si="20"/>
        <v>0</v>
      </c>
    </row>
    <row r="391" spans="1:9" x14ac:dyDescent="0.25">
      <c r="A391" s="1985">
        <v>42373</v>
      </c>
      <c r="B391" s="1995">
        <f t="shared" si="21"/>
        <v>24454</v>
      </c>
      <c r="C391" s="543" t="s">
        <v>8120</v>
      </c>
      <c r="D391" s="2160">
        <f t="shared" si="22"/>
        <v>49454</v>
      </c>
      <c r="E391" s="2162" t="s">
        <v>5125</v>
      </c>
      <c r="F391" s="2153">
        <v>11767.5</v>
      </c>
      <c r="G391" s="722">
        <v>42373</v>
      </c>
      <c r="H391" s="2050">
        <f t="shared" si="19"/>
        <v>11767.5</v>
      </c>
      <c r="I391" s="1263">
        <f t="shared" si="20"/>
        <v>0</v>
      </c>
    </row>
    <row r="392" spans="1:9" x14ac:dyDescent="0.25">
      <c r="A392" s="2111">
        <v>42373</v>
      </c>
      <c r="B392" s="1995">
        <f t="shared" si="21"/>
        <v>24455</v>
      </c>
      <c r="C392" s="543" t="s">
        <v>8120</v>
      </c>
      <c r="D392" s="2160">
        <f t="shared" si="22"/>
        <v>49455</v>
      </c>
      <c r="E392" s="2162" t="s">
        <v>5120</v>
      </c>
      <c r="F392" s="2153">
        <v>1780.2</v>
      </c>
      <c r="G392" s="722">
        <v>42376</v>
      </c>
      <c r="H392" s="2050">
        <v>1780.2</v>
      </c>
      <c r="I392" s="1263">
        <f t="shared" si="20"/>
        <v>0</v>
      </c>
    </row>
    <row r="393" spans="1:9" x14ac:dyDescent="0.25">
      <c r="A393" s="1985">
        <v>42373</v>
      </c>
      <c r="B393" s="1995">
        <f t="shared" si="21"/>
        <v>24456</v>
      </c>
      <c r="C393" s="543" t="s">
        <v>8120</v>
      </c>
      <c r="D393" s="2160">
        <f t="shared" si="22"/>
        <v>49456</v>
      </c>
      <c r="E393" s="2162" t="s">
        <v>5137</v>
      </c>
      <c r="F393" s="2153">
        <v>46152.6</v>
      </c>
      <c r="G393" s="722" t="s">
        <v>8126</v>
      </c>
      <c r="H393" s="2050">
        <f>22348+23804.6</f>
        <v>46152.6</v>
      </c>
      <c r="I393" s="1263">
        <f t="shared" si="20"/>
        <v>0</v>
      </c>
    </row>
    <row r="394" spans="1:9" x14ac:dyDescent="0.25">
      <c r="A394" s="2111">
        <v>42373</v>
      </c>
      <c r="B394" s="1995">
        <f t="shared" si="21"/>
        <v>24457</v>
      </c>
      <c r="C394" s="543" t="s">
        <v>8120</v>
      </c>
      <c r="D394" s="2160">
        <f t="shared" si="22"/>
        <v>49457</v>
      </c>
      <c r="E394" s="2162" t="s">
        <v>5108</v>
      </c>
      <c r="F394" s="2153">
        <v>2455.1999999999998</v>
      </c>
      <c r="G394" s="722">
        <v>42373</v>
      </c>
      <c r="H394" s="2050">
        <f t="shared" si="19"/>
        <v>2455.1999999999998</v>
      </c>
      <c r="I394" s="1263">
        <f t="shared" si="20"/>
        <v>0</v>
      </c>
    </row>
    <row r="395" spans="1:9" x14ac:dyDescent="0.25">
      <c r="A395" s="1985">
        <v>42373</v>
      </c>
      <c r="B395" s="1995">
        <f t="shared" si="21"/>
        <v>24458</v>
      </c>
      <c r="C395" s="543" t="s">
        <v>8120</v>
      </c>
      <c r="D395" s="2160">
        <f t="shared" si="22"/>
        <v>49458</v>
      </c>
      <c r="E395" s="2162" t="s">
        <v>5138</v>
      </c>
      <c r="F395" s="2153">
        <v>5940</v>
      </c>
      <c r="G395" s="722">
        <v>42373</v>
      </c>
      <c r="H395" s="2050">
        <f t="shared" ref="H395:H460" si="23">F395</f>
        <v>5940</v>
      </c>
      <c r="I395" s="1263">
        <f t="shared" si="20"/>
        <v>0</v>
      </c>
    </row>
    <row r="396" spans="1:9" x14ac:dyDescent="0.25">
      <c r="A396" s="2111">
        <v>42373</v>
      </c>
      <c r="B396" s="1995">
        <f t="shared" si="21"/>
        <v>24459</v>
      </c>
      <c r="C396" s="543" t="s">
        <v>8120</v>
      </c>
      <c r="D396" s="2160">
        <f t="shared" si="22"/>
        <v>49459</v>
      </c>
      <c r="E396" s="2162" t="s">
        <v>5140</v>
      </c>
      <c r="F396" s="2153">
        <v>9675.56</v>
      </c>
      <c r="G396" s="722">
        <v>42380</v>
      </c>
      <c r="H396" s="2050">
        <v>9675.56</v>
      </c>
      <c r="I396" s="1263">
        <f t="shared" si="20"/>
        <v>0</v>
      </c>
    </row>
    <row r="397" spans="1:9" x14ac:dyDescent="0.25">
      <c r="A397" s="1985">
        <v>42373</v>
      </c>
      <c r="B397" s="1995">
        <f t="shared" si="21"/>
        <v>24460</v>
      </c>
      <c r="C397" s="543" t="s">
        <v>8120</v>
      </c>
      <c r="D397" s="2160">
        <f t="shared" si="22"/>
        <v>49460</v>
      </c>
      <c r="E397" s="2162" t="s">
        <v>5139</v>
      </c>
      <c r="F397" s="2153">
        <v>10725.4</v>
      </c>
      <c r="G397" s="722">
        <v>42375</v>
      </c>
      <c r="H397" s="2050">
        <v>10725.4</v>
      </c>
      <c r="I397" s="1263">
        <f t="shared" ref="I397:I462" si="24">F397-H397</f>
        <v>0</v>
      </c>
    </row>
    <row r="398" spans="1:9" x14ac:dyDescent="0.25">
      <c r="A398" s="2111">
        <v>42373</v>
      </c>
      <c r="B398" s="1995">
        <f t="shared" si="21"/>
        <v>24461</v>
      </c>
      <c r="C398" s="543" t="s">
        <v>8120</v>
      </c>
      <c r="D398" s="2160">
        <f t="shared" si="22"/>
        <v>49461</v>
      </c>
      <c r="E398" s="2162" t="s">
        <v>5140</v>
      </c>
      <c r="F398" s="2153">
        <v>2685.08</v>
      </c>
      <c r="G398" s="722">
        <v>42380</v>
      </c>
      <c r="H398" s="2050">
        <v>2685.08</v>
      </c>
      <c r="I398" s="1263">
        <f t="shared" si="24"/>
        <v>0</v>
      </c>
    </row>
    <row r="399" spans="1:9" x14ac:dyDescent="0.25">
      <c r="A399" s="1985">
        <v>42373</v>
      </c>
      <c r="B399" s="1995">
        <f t="shared" ref="B399:B464" si="25">B398+1</f>
        <v>24462</v>
      </c>
      <c r="C399" s="543" t="s">
        <v>8120</v>
      </c>
      <c r="D399" s="2160">
        <f t="shared" si="22"/>
        <v>49462</v>
      </c>
      <c r="E399" s="2162" t="s">
        <v>5049</v>
      </c>
      <c r="F399" s="2153">
        <v>339949.7</v>
      </c>
      <c r="G399" s="722">
        <v>42376</v>
      </c>
      <c r="H399" s="2050">
        <v>339949.7</v>
      </c>
      <c r="I399" s="1263">
        <f t="shared" si="24"/>
        <v>0</v>
      </c>
    </row>
    <row r="400" spans="1:9" x14ac:dyDescent="0.25">
      <c r="A400" s="2111">
        <v>42373</v>
      </c>
      <c r="B400" s="1995">
        <f t="shared" si="25"/>
        <v>24463</v>
      </c>
      <c r="C400" s="543" t="s">
        <v>8120</v>
      </c>
      <c r="D400" s="2160">
        <f t="shared" si="22"/>
        <v>49463</v>
      </c>
      <c r="E400" s="2162" t="s">
        <v>5049</v>
      </c>
      <c r="F400" s="2153">
        <v>8767.32</v>
      </c>
      <c r="G400" s="722">
        <v>42376</v>
      </c>
      <c r="H400" s="2050">
        <v>8767.32</v>
      </c>
      <c r="I400" s="1263">
        <f t="shared" si="24"/>
        <v>0</v>
      </c>
    </row>
    <row r="401" spans="1:9" x14ac:dyDescent="0.25">
      <c r="A401" s="1985">
        <v>42373</v>
      </c>
      <c r="B401" s="1995">
        <f t="shared" si="25"/>
        <v>24464</v>
      </c>
      <c r="C401" s="543" t="s">
        <v>8120</v>
      </c>
      <c r="D401" s="2160">
        <f t="shared" si="22"/>
        <v>49464</v>
      </c>
      <c r="E401" s="2162" t="s">
        <v>5049</v>
      </c>
      <c r="F401" s="2153">
        <v>14191</v>
      </c>
      <c r="G401" s="722">
        <v>42376</v>
      </c>
      <c r="H401" s="2050">
        <v>14191</v>
      </c>
      <c r="I401" s="1263">
        <f t="shared" si="24"/>
        <v>0</v>
      </c>
    </row>
    <row r="402" spans="1:9" x14ac:dyDescent="0.25">
      <c r="A402" s="2111">
        <v>42373</v>
      </c>
      <c r="B402" s="1995">
        <f t="shared" si="25"/>
        <v>24465</v>
      </c>
      <c r="C402" s="543" t="s">
        <v>8120</v>
      </c>
      <c r="D402" s="2160">
        <f t="shared" si="22"/>
        <v>49465</v>
      </c>
      <c r="E402" s="2162" t="s">
        <v>5141</v>
      </c>
      <c r="F402" s="2153">
        <v>2158.8000000000002</v>
      </c>
      <c r="G402" s="722">
        <v>42373</v>
      </c>
      <c r="H402" s="2050">
        <f t="shared" si="23"/>
        <v>2158.8000000000002</v>
      </c>
      <c r="I402" s="1263">
        <f t="shared" si="24"/>
        <v>0</v>
      </c>
    </row>
    <row r="403" spans="1:9" x14ac:dyDescent="0.25">
      <c r="A403" s="1985">
        <v>42373</v>
      </c>
      <c r="B403" s="1995">
        <f t="shared" si="25"/>
        <v>24466</v>
      </c>
      <c r="C403" s="543" t="s">
        <v>8120</v>
      </c>
      <c r="D403" s="2160">
        <f t="shared" si="22"/>
        <v>49466</v>
      </c>
      <c r="E403" s="2162" t="s">
        <v>5142</v>
      </c>
      <c r="F403" s="2153">
        <v>1750.6</v>
      </c>
      <c r="G403" s="722">
        <v>42375</v>
      </c>
      <c r="H403" s="2050">
        <v>1750.6</v>
      </c>
      <c r="I403" s="1263">
        <f t="shared" si="24"/>
        <v>0</v>
      </c>
    </row>
    <row r="404" spans="1:9" x14ac:dyDescent="0.25">
      <c r="A404" s="2111">
        <v>42373</v>
      </c>
      <c r="B404" s="1995">
        <f t="shared" si="25"/>
        <v>24467</v>
      </c>
      <c r="C404" s="543" t="s">
        <v>8120</v>
      </c>
      <c r="D404" s="2160">
        <f t="shared" si="22"/>
        <v>49467</v>
      </c>
      <c r="E404" s="2162" t="s">
        <v>5144</v>
      </c>
      <c r="F404" s="2153">
        <v>4461.08</v>
      </c>
      <c r="G404" s="722">
        <v>42375</v>
      </c>
      <c r="H404" s="2050">
        <v>4461.08</v>
      </c>
      <c r="I404" s="1263">
        <f t="shared" si="24"/>
        <v>0</v>
      </c>
    </row>
    <row r="405" spans="1:9" x14ac:dyDescent="0.25">
      <c r="A405" s="1985">
        <v>42373</v>
      </c>
      <c r="B405" s="1995">
        <f t="shared" si="25"/>
        <v>24468</v>
      </c>
      <c r="C405" s="543" t="s">
        <v>8120</v>
      </c>
      <c r="D405" s="2160">
        <f t="shared" si="22"/>
        <v>49468</v>
      </c>
      <c r="E405" s="2162" t="s">
        <v>5145</v>
      </c>
      <c r="F405" s="2153">
        <v>6940.2</v>
      </c>
      <c r="G405" s="722">
        <v>42375</v>
      </c>
      <c r="H405" s="2050">
        <v>6940.2</v>
      </c>
      <c r="I405" s="1263">
        <f t="shared" si="24"/>
        <v>0</v>
      </c>
    </row>
    <row r="406" spans="1:9" x14ac:dyDescent="0.25">
      <c r="A406" s="2111">
        <v>42373</v>
      </c>
      <c r="B406" s="1995">
        <f t="shared" si="25"/>
        <v>24469</v>
      </c>
      <c r="C406" s="543" t="s">
        <v>8120</v>
      </c>
      <c r="D406" s="2160">
        <f t="shared" si="22"/>
        <v>49469</v>
      </c>
      <c r="E406" s="2162" t="s">
        <v>5146</v>
      </c>
      <c r="F406" s="2153">
        <v>11572.1</v>
      </c>
      <c r="G406" s="722">
        <v>42375</v>
      </c>
      <c r="H406" s="2050">
        <v>11572.1</v>
      </c>
      <c r="I406" s="1263">
        <f t="shared" si="24"/>
        <v>0</v>
      </c>
    </row>
    <row r="407" spans="1:9" x14ac:dyDescent="0.25">
      <c r="A407" s="1985">
        <v>42373</v>
      </c>
      <c r="B407" s="1995">
        <f t="shared" si="25"/>
        <v>24470</v>
      </c>
      <c r="C407" s="543" t="s">
        <v>8120</v>
      </c>
      <c r="D407" s="2160">
        <f t="shared" si="22"/>
        <v>49470</v>
      </c>
      <c r="E407" s="2162" t="s">
        <v>5059</v>
      </c>
      <c r="F407" s="2153">
        <v>2217.6</v>
      </c>
      <c r="G407" s="722">
        <v>42373</v>
      </c>
      <c r="H407" s="2050">
        <f t="shared" si="23"/>
        <v>2217.6</v>
      </c>
      <c r="I407" s="1263">
        <f t="shared" si="24"/>
        <v>0</v>
      </c>
    </row>
    <row r="408" spans="1:9" x14ac:dyDescent="0.25">
      <c r="A408" s="2111">
        <v>42373</v>
      </c>
      <c r="B408" s="1995">
        <f t="shared" si="25"/>
        <v>24471</v>
      </c>
      <c r="C408" s="543" t="s">
        <v>8120</v>
      </c>
      <c r="D408" s="2160">
        <f t="shared" si="22"/>
        <v>49471</v>
      </c>
      <c r="E408" s="2162" t="s">
        <v>5147</v>
      </c>
      <c r="F408" s="2153">
        <v>2312.96</v>
      </c>
      <c r="G408" s="722">
        <v>42375</v>
      </c>
      <c r="H408" s="2050">
        <v>2312.96</v>
      </c>
      <c r="I408" s="1263">
        <f t="shared" si="24"/>
        <v>0</v>
      </c>
    </row>
    <row r="409" spans="1:9" x14ac:dyDescent="0.25">
      <c r="A409" s="1985">
        <v>42373</v>
      </c>
      <c r="B409" s="1995">
        <f t="shared" si="25"/>
        <v>24472</v>
      </c>
      <c r="C409" s="543" t="s">
        <v>8120</v>
      </c>
      <c r="D409" s="2160">
        <f t="shared" si="22"/>
        <v>49472</v>
      </c>
      <c r="E409" s="2162" t="s">
        <v>5149</v>
      </c>
      <c r="F409" s="2153">
        <v>914</v>
      </c>
      <c r="G409" s="722">
        <v>42375</v>
      </c>
      <c r="H409" s="2050">
        <v>914</v>
      </c>
      <c r="I409" s="1263">
        <f t="shared" si="24"/>
        <v>0</v>
      </c>
    </row>
    <row r="410" spans="1:9" x14ac:dyDescent="0.25">
      <c r="A410" s="2111">
        <v>42373</v>
      </c>
      <c r="B410" s="1995">
        <f t="shared" si="25"/>
        <v>24473</v>
      </c>
      <c r="C410" s="543" t="s">
        <v>8120</v>
      </c>
      <c r="D410" s="2160">
        <f t="shared" si="22"/>
        <v>49473</v>
      </c>
      <c r="E410" s="2162" t="s">
        <v>5148</v>
      </c>
      <c r="F410" s="2153">
        <v>41759.199999999997</v>
      </c>
      <c r="G410" s="722">
        <v>42383</v>
      </c>
      <c r="H410" s="2050">
        <v>41759.199999999997</v>
      </c>
      <c r="I410" s="1263">
        <f t="shared" si="24"/>
        <v>0</v>
      </c>
    </row>
    <row r="411" spans="1:9" x14ac:dyDescent="0.25">
      <c r="A411" s="1985">
        <v>42373</v>
      </c>
      <c r="B411" s="1995">
        <f t="shared" si="25"/>
        <v>24474</v>
      </c>
      <c r="C411" s="543" t="s">
        <v>8120</v>
      </c>
      <c r="D411" s="2160">
        <f t="shared" si="22"/>
        <v>49474</v>
      </c>
      <c r="E411" s="2162" t="s">
        <v>5143</v>
      </c>
      <c r="F411" s="2153">
        <v>111435.39</v>
      </c>
      <c r="G411" s="722">
        <v>42378</v>
      </c>
      <c r="H411" s="2050">
        <v>111435.39</v>
      </c>
      <c r="I411" s="1263">
        <f t="shared" si="24"/>
        <v>0</v>
      </c>
    </row>
    <row r="412" spans="1:9" x14ac:dyDescent="0.25">
      <c r="A412" s="2111">
        <v>42373</v>
      </c>
      <c r="B412" s="1995">
        <f t="shared" si="25"/>
        <v>24475</v>
      </c>
      <c r="C412" s="543" t="s">
        <v>8120</v>
      </c>
      <c r="D412" s="2160">
        <f t="shared" si="22"/>
        <v>49475</v>
      </c>
      <c r="E412" s="2162" t="s">
        <v>5150</v>
      </c>
      <c r="F412" s="2154">
        <v>12045.18</v>
      </c>
      <c r="G412" s="722">
        <v>42389</v>
      </c>
      <c r="H412" s="2050">
        <v>12045.18</v>
      </c>
      <c r="I412" s="1263">
        <f t="shared" si="24"/>
        <v>0</v>
      </c>
    </row>
    <row r="413" spans="1:9" x14ac:dyDescent="0.25">
      <c r="A413" s="1985">
        <v>42373</v>
      </c>
      <c r="B413" s="1995">
        <f t="shared" si="25"/>
        <v>24476</v>
      </c>
      <c r="C413" s="543" t="s">
        <v>8120</v>
      </c>
      <c r="D413" s="2160">
        <f t="shared" si="22"/>
        <v>49476</v>
      </c>
      <c r="E413" s="2163" t="s">
        <v>5151</v>
      </c>
      <c r="F413" s="2152">
        <v>1383.2</v>
      </c>
      <c r="G413" s="722">
        <v>42375</v>
      </c>
      <c r="H413" s="2050">
        <v>1383.2</v>
      </c>
      <c r="I413" s="1263">
        <f t="shared" si="24"/>
        <v>0</v>
      </c>
    </row>
    <row r="414" spans="1:9" x14ac:dyDescent="0.25">
      <c r="A414" s="2111">
        <v>42373</v>
      </c>
      <c r="B414" s="1995">
        <f t="shared" si="25"/>
        <v>24477</v>
      </c>
      <c r="C414" s="543" t="s">
        <v>8120</v>
      </c>
      <c r="D414" s="2160">
        <f t="shared" si="22"/>
        <v>49477</v>
      </c>
      <c r="E414" s="2162" t="s">
        <v>5153</v>
      </c>
      <c r="F414" s="2153">
        <v>4788.8</v>
      </c>
      <c r="G414" s="722">
        <v>42375</v>
      </c>
      <c r="H414" s="2050">
        <v>4788.8</v>
      </c>
      <c r="I414" s="1263">
        <f t="shared" si="24"/>
        <v>0</v>
      </c>
    </row>
    <row r="415" spans="1:9" x14ac:dyDescent="0.25">
      <c r="A415" s="1985">
        <v>42373</v>
      </c>
      <c r="B415" s="1995">
        <f t="shared" si="25"/>
        <v>24478</v>
      </c>
      <c r="C415" s="543" t="s">
        <v>8120</v>
      </c>
      <c r="D415" s="2160">
        <f t="shared" si="22"/>
        <v>49478</v>
      </c>
      <c r="E415" s="2162" t="s">
        <v>5154</v>
      </c>
      <c r="F415" s="2153">
        <v>5653</v>
      </c>
      <c r="G415" s="722">
        <v>42383</v>
      </c>
      <c r="H415" s="2050">
        <v>5653</v>
      </c>
      <c r="I415" s="1263">
        <f t="shared" si="24"/>
        <v>0</v>
      </c>
    </row>
    <row r="416" spans="1:9" x14ac:dyDescent="0.25">
      <c r="A416" s="2111">
        <v>42373</v>
      </c>
      <c r="B416" s="1995">
        <f t="shared" si="25"/>
        <v>24479</v>
      </c>
      <c r="C416" s="543" t="s">
        <v>8120</v>
      </c>
      <c r="D416" s="2160">
        <f t="shared" si="22"/>
        <v>49479</v>
      </c>
      <c r="E416" s="2162" t="s">
        <v>5152</v>
      </c>
      <c r="F416" s="2153">
        <v>10969.28</v>
      </c>
      <c r="G416" s="722">
        <v>42375</v>
      </c>
      <c r="H416" s="2050">
        <v>10969.28</v>
      </c>
      <c r="I416" s="1263">
        <f t="shared" si="24"/>
        <v>0</v>
      </c>
    </row>
    <row r="417" spans="1:9" x14ac:dyDescent="0.25">
      <c r="A417" s="1985">
        <v>42373</v>
      </c>
      <c r="B417" s="1995">
        <f t="shared" si="25"/>
        <v>24480</v>
      </c>
      <c r="C417" s="543" t="s">
        <v>8120</v>
      </c>
      <c r="D417" s="2160">
        <f t="shared" si="22"/>
        <v>49480</v>
      </c>
      <c r="E417" s="2162" t="s">
        <v>5155</v>
      </c>
      <c r="F417" s="2153">
        <v>17817.400000000001</v>
      </c>
      <c r="G417" s="722">
        <v>42375</v>
      </c>
      <c r="H417" s="2050">
        <v>17817.400000000001</v>
      </c>
      <c r="I417" s="1263">
        <f t="shared" si="24"/>
        <v>0</v>
      </c>
    </row>
    <row r="418" spans="1:9" x14ac:dyDescent="0.25">
      <c r="A418" s="2111">
        <v>42373</v>
      </c>
      <c r="B418" s="1995">
        <f t="shared" si="25"/>
        <v>24481</v>
      </c>
      <c r="C418" s="543" t="s">
        <v>8120</v>
      </c>
      <c r="D418" s="2160">
        <f t="shared" si="22"/>
        <v>49481</v>
      </c>
      <c r="E418" s="2162" t="s">
        <v>5156</v>
      </c>
      <c r="F418" s="2153">
        <v>9522.1</v>
      </c>
      <c r="G418" s="722">
        <v>42375</v>
      </c>
      <c r="H418" s="2050">
        <v>9522.1</v>
      </c>
      <c r="I418" s="1263">
        <f t="shared" si="24"/>
        <v>0</v>
      </c>
    </row>
    <row r="419" spans="1:9" x14ac:dyDescent="0.25">
      <c r="A419" s="1985">
        <v>42373</v>
      </c>
      <c r="B419" s="1995">
        <f t="shared" si="25"/>
        <v>24482</v>
      </c>
      <c r="C419" s="543" t="s">
        <v>8120</v>
      </c>
      <c r="D419" s="2160">
        <f t="shared" si="22"/>
        <v>49482</v>
      </c>
      <c r="E419" s="2162" t="s">
        <v>5157</v>
      </c>
      <c r="F419" s="2153">
        <v>2747.6</v>
      </c>
      <c r="G419" s="722">
        <v>42375</v>
      </c>
      <c r="H419" s="2050">
        <v>2747.6</v>
      </c>
      <c r="I419" s="1263">
        <f t="shared" si="24"/>
        <v>0</v>
      </c>
    </row>
    <row r="420" spans="1:9" x14ac:dyDescent="0.25">
      <c r="A420" s="2111">
        <v>42373</v>
      </c>
      <c r="B420" s="1995">
        <f t="shared" si="25"/>
        <v>24483</v>
      </c>
      <c r="C420" s="543" t="s">
        <v>8120</v>
      </c>
      <c r="D420" s="2160">
        <f t="shared" si="22"/>
        <v>49483</v>
      </c>
      <c r="E420" s="2162" t="s">
        <v>5158</v>
      </c>
      <c r="F420" s="2153">
        <v>14434.9</v>
      </c>
      <c r="G420" s="722">
        <v>42375</v>
      </c>
      <c r="H420" s="2050">
        <v>14434.9</v>
      </c>
      <c r="I420" s="1263">
        <f t="shared" si="24"/>
        <v>0</v>
      </c>
    </row>
    <row r="421" spans="1:9" x14ac:dyDescent="0.25">
      <c r="A421" s="1985">
        <v>42373</v>
      </c>
      <c r="B421" s="1995">
        <f t="shared" si="25"/>
        <v>24484</v>
      </c>
      <c r="C421" s="543" t="s">
        <v>8120</v>
      </c>
      <c r="D421" s="2160">
        <f t="shared" si="22"/>
        <v>49484</v>
      </c>
      <c r="E421" s="2170" t="s">
        <v>2249</v>
      </c>
      <c r="F421" s="2153">
        <v>0</v>
      </c>
      <c r="G421" s="722"/>
      <c r="H421" s="2050"/>
      <c r="I421" s="1263">
        <f t="shared" si="24"/>
        <v>0</v>
      </c>
    </row>
    <row r="422" spans="1:9" x14ac:dyDescent="0.25">
      <c r="A422" s="2111">
        <v>42373</v>
      </c>
      <c r="B422" s="1995">
        <f t="shared" si="25"/>
        <v>24485</v>
      </c>
      <c r="C422" s="543" t="s">
        <v>8120</v>
      </c>
      <c r="D422" s="2160">
        <f t="shared" si="22"/>
        <v>49485</v>
      </c>
      <c r="E422" s="2170" t="s">
        <v>2249</v>
      </c>
      <c r="F422" s="2153">
        <v>0</v>
      </c>
      <c r="G422" s="722"/>
      <c r="H422" s="2050"/>
      <c r="I422" s="1263">
        <f t="shared" si="24"/>
        <v>0</v>
      </c>
    </row>
    <row r="423" spans="1:9" x14ac:dyDescent="0.25">
      <c r="A423" s="1985">
        <v>42373</v>
      </c>
      <c r="B423" s="1995">
        <f t="shared" si="25"/>
        <v>24486</v>
      </c>
      <c r="C423" s="543" t="s">
        <v>8120</v>
      </c>
      <c r="D423" s="2160">
        <f t="shared" si="22"/>
        <v>49486</v>
      </c>
      <c r="E423" s="2162" t="s">
        <v>5159</v>
      </c>
      <c r="F423" s="2153">
        <v>1580.8</v>
      </c>
      <c r="G423" s="722">
        <v>42374</v>
      </c>
      <c r="H423" s="2050">
        <v>1580.8</v>
      </c>
      <c r="I423" s="1263">
        <f t="shared" si="24"/>
        <v>0</v>
      </c>
    </row>
    <row r="424" spans="1:9" x14ac:dyDescent="0.25">
      <c r="A424" s="2111">
        <v>42373</v>
      </c>
      <c r="B424" s="1995">
        <f t="shared" si="25"/>
        <v>24487</v>
      </c>
      <c r="C424" s="543" t="s">
        <v>8120</v>
      </c>
      <c r="D424" s="2160">
        <f t="shared" si="22"/>
        <v>49487</v>
      </c>
      <c r="E424" s="2162" t="s">
        <v>5160</v>
      </c>
      <c r="F424" s="2153">
        <v>200</v>
      </c>
      <c r="G424" s="722">
        <v>42384</v>
      </c>
      <c r="H424" s="2050">
        <v>200</v>
      </c>
      <c r="I424" s="1263">
        <f t="shared" si="24"/>
        <v>0</v>
      </c>
    </row>
    <row r="425" spans="1:9" x14ac:dyDescent="0.25">
      <c r="A425" s="1985">
        <v>42373</v>
      </c>
      <c r="B425" s="1995">
        <f t="shared" si="25"/>
        <v>24488</v>
      </c>
      <c r="C425" s="543" t="s">
        <v>8120</v>
      </c>
      <c r="D425" s="2160">
        <f t="shared" si="22"/>
        <v>49488</v>
      </c>
      <c r="E425" s="2162" t="s">
        <v>5161</v>
      </c>
      <c r="F425" s="2153">
        <v>176.8</v>
      </c>
      <c r="G425" s="722">
        <v>42376</v>
      </c>
      <c r="H425" s="2050">
        <v>176.8</v>
      </c>
      <c r="I425" s="1263">
        <f t="shared" si="24"/>
        <v>0</v>
      </c>
    </row>
    <row r="426" spans="1:9" x14ac:dyDescent="0.25">
      <c r="A426" s="712">
        <v>42373</v>
      </c>
      <c r="B426" s="1995">
        <f t="shared" si="25"/>
        <v>24489</v>
      </c>
      <c r="C426" s="543" t="s">
        <v>8120</v>
      </c>
      <c r="D426" s="2160">
        <f t="shared" si="22"/>
        <v>49489</v>
      </c>
      <c r="E426" s="2162" t="s">
        <v>5162</v>
      </c>
      <c r="F426" s="2153">
        <v>714</v>
      </c>
      <c r="G426" s="722">
        <v>42374</v>
      </c>
      <c r="H426" s="2050">
        <v>714</v>
      </c>
      <c r="I426" s="1263">
        <f t="shared" si="24"/>
        <v>0</v>
      </c>
    </row>
    <row r="427" spans="1:9" x14ac:dyDescent="0.25">
      <c r="A427" s="1261">
        <v>42374</v>
      </c>
      <c r="B427" s="1995">
        <f t="shared" si="25"/>
        <v>24490</v>
      </c>
      <c r="C427" s="543" t="s">
        <v>8120</v>
      </c>
      <c r="D427" s="2160">
        <f t="shared" si="22"/>
        <v>49490</v>
      </c>
      <c r="E427" s="2162" t="s">
        <v>5165</v>
      </c>
      <c r="F427" s="2153">
        <v>4991.2</v>
      </c>
      <c r="G427" s="722">
        <v>42375</v>
      </c>
      <c r="H427" s="2050">
        <v>4991.2</v>
      </c>
      <c r="I427" s="1263">
        <f t="shared" si="24"/>
        <v>0</v>
      </c>
    </row>
    <row r="428" spans="1:9" x14ac:dyDescent="0.25">
      <c r="A428" s="712">
        <v>42374</v>
      </c>
      <c r="B428" s="1995">
        <f t="shared" si="25"/>
        <v>24491</v>
      </c>
      <c r="C428" s="543" t="s">
        <v>8120</v>
      </c>
      <c r="D428" s="2160">
        <f t="shared" si="22"/>
        <v>49491</v>
      </c>
      <c r="E428" s="2162" t="s">
        <v>5165</v>
      </c>
      <c r="F428" s="2153">
        <v>16673.599999999999</v>
      </c>
      <c r="G428" s="722">
        <v>42375</v>
      </c>
      <c r="H428" s="2050">
        <v>16673.599999999999</v>
      </c>
      <c r="I428" s="1263">
        <f t="shared" si="24"/>
        <v>0</v>
      </c>
    </row>
    <row r="429" spans="1:9" x14ac:dyDescent="0.25">
      <c r="A429" s="1261">
        <v>42374</v>
      </c>
      <c r="B429" s="1995">
        <f t="shared" si="25"/>
        <v>24492</v>
      </c>
      <c r="C429" s="543" t="s">
        <v>8120</v>
      </c>
      <c r="D429" s="2160">
        <f t="shared" si="22"/>
        <v>49492</v>
      </c>
      <c r="E429" s="2162" t="s">
        <v>5167</v>
      </c>
      <c r="F429" s="2153">
        <v>2592.8000000000002</v>
      </c>
      <c r="G429" s="722">
        <v>42374</v>
      </c>
      <c r="H429" s="2050">
        <f t="shared" si="23"/>
        <v>2592.8000000000002</v>
      </c>
      <c r="I429" s="1263">
        <f t="shared" si="24"/>
        <v>0</v>
      </c>
    </row>
    <row r="430" spans="1:9" x14ac:dyDescent="0.25">
      <c r="A430" s="712">
        <v>42374</v>
      </c>
      <c r="B430" s="1995">
        <f t="shared" si="25"/>
        <v>24493</v>
      </c>
      <c r="C430" s="543" t="s">
        <v>8120</v>
      </c>
      <c r="D430" s="2160">
        <f t="shared" si="22"/>
        <v>49493</v>
      </c>
      <c r="E430" s="2162" t="s">
        <v>5166</v>
      </c>
      <c r="F430" s="2153">
        <v>10568.2</v>
      </c>
      <c r="G430" s="722">
        <v>42374</v>
      </c>
      <c r="H430" s="2050">
        <f t="shared" si="23"/>
        <v>10568.2</v>
      </c>
      <c r="I430" s="1263">
        <f t="shared" si="24"/>
        <v>0</v>
      </c>
    </row>
    <row r="431" spans="1:9" x14ac:dyDescent="0.25">
      <c r="A431" s="1261">
        <v>42374</v>
      </c>
      <c r="B431" s="1995">
        <f t="shared" si="25"/>
        <v>24494</v>
      </c>
      <c r="C431" s="543" t="s">
        <v>8120</v>
      </c>
      <c r="D431" s="2160">
        <f t="shared" si="22"/>
        <v>49494</v>
      </c>
      <c r="E431" s="2162" t="s">
        <v>5164</v>
      </c>
      <c r="F431" s="2153">
        <v>21211.200000000001</v>
      </c>
      <c r="G431" s="722">
        <v>42374</v>
      </c>
      <c r="H431" s="2050">
        <f t="shared" si="23"/>
        <v>21211.200000000001</v>
      </c>
      <c r="I431" s="1263">
        <f t="shared" si="24"/>
        <v>0</v>
      </c>
    </row>
    <row r="432" spans="1:9" x14ac:dyDescent="0.25">
      <c r="A432" s="712">
        <v>42374</v>
      </c>
      <c r="B432" s="1995">
        <f t="shared" si="25"/>
        <v>24495</v>
      </c>
      <c r="C432" s="543" t="s">
        <v>8120</v>
      </c>
      <c r="D432" s="2160">
        <f t="shared" si="22"/>
        <v>49495</v>
      </c>
      <c r="E432" s="2162" t="s">
        <v>5168</v>
      </c>
      <c r="F432" s="2153">
        <v>7196.4</v>
      </c>
      <c r="G432" s="722">
        <v>42374</v>
      </c>
      <c r="H432" s="2050">
        <f t="shared" si="23"/>
        <v>7196.4</v>
      </c>
      <c r="I432" s="1263">
        <f t="shared" si="24"/>
        <v>0</v>
      </c>
    </row>
    <row r="433" spans="1:9" x14ac:dyDescent="0.25">
      <c r="A433" s="1261">
        <v>42374</v>
      </c>
      <c r="B433" s="1995">
        <f t="shared" si="25"/>
        <v>24496</v>
      </c>
      <c r="C433" s="543" t="s">
        <v>8120</v>
      </c>
      <c r="D433" s="2160">
        <f t="shared" si="22"/>
        <v>49496</v>
      </c>
      <c r="E433" s="2162" t="s">
        <v>5172</v>
      </c>
      <c r="F433" s="2153">
        <v>2145.5</v>
      </c>
      <c r="G433" s="722">
        <v>42374</v>
      </c>
      <c r="H433" s="2050">
        <f t="shared" si="23"/>
        <v>2145.5</v>
      </c>
      <c r="I433" s="1263">
        <f t="shared" si="24"/>
        <v>0</v>
      </c>
    </row>
    <row r="434" spans="1:9" x14ac:dyDescent="0.25">
      <c r="A434" s="712">
        <v>42374</v>
      </c>
      <c r="B434" s="1995">
        <f t="shared" si="25"/>
        <v>24497</v>
      </c>
      <c r="C434" s="543" t="s">
        <v>8120</v>
      </c>
      <c r="D434" s="2160">
        <f t="shared" si="22"/>
        <v>49497</v>
      </c>
      <c r="E434" s="2162" t="s">
        <v>5173</v>
      </c>
      <c r="F434" s="2153">
        <v>1243.2</v>
      </c>
      <c r="G434" s="722">
        <v>42374</v>
      </c>
      <c r="H434" s="2050">
        <f t="shared" si="23"/>
        <v>1243.2</v>
      </c>
      <c r="I434" s="1263">
        <f t="shared" si="24"/>
        <v>0</v>
      </c>
    </row>
    <row r="435" spans="1:9" x14ac:dyDescent="0.25">
      <c r="A435" s="1261">
        <v>42374</v>
      </c>
      <c r="B435" s="1995">
        <f t="shared" si="25"/>
        <v>24498</v>
      </c>
      <c r="C435" s="543" t="s">
        <v>8120</v>
      </c>
      <c r="D435" s="2160">
        <f t="shared" si="22"/>
        <v>49498</v>
      </c>
      <c r="E435" s="2162" t="s">
        <v>5163</v>
      </c>
      <c r="F435" s="2153">
        <v>40662.800000000003</v>
      </c>
      <c r="G435" s="722" t="s">
        <v>8182</v>
      </c>
      <c r="H435" s="2175">
        <f>40015+200+200+200</f>
        <v>40615</v>
      </c>
      <c r="I435" s="2176">
        <f t="shared" si="24"/>
        <v>47.80000000000291</v>
      </c>
    </row>
    <row r="436" spans="1:9" x14ac:dyDescent="0.25">
      <c r="A436" s="712">
        <v>42374</v>
      </c>
      <c r="B436" s="1995">
        <f t="shared" si="25"/>
        <v>24499</v>
      </c>
      <c r="C436" s="543" t="s">
        <v>8120</v>
      </c>
      <c r="D436" s="2160">
        <f t="shared" si="22"/>
        <v>49499</v>
      </c>
      <c r="E436" s="2162" t="s">
        <v>5174</v>
      </c>
      <c r="F436" s="2153">
        <v>4207.8</v>
      </c>
      <c r="G436" s="722">
        <v>42375</v>
      </c>
      <c r="H436" s="2050">
        <v>4207.8</v>
      </c>
      <c r="I436" s="1263">
        <f t="shared" si="24"/>
        <v>0</v>
      </c>
    </row>
    <row r="437" spans="1:9" x14ac:dyDescent="0.25">
      <c r="A437" s="1261">
        <v>42374</v>
      </c>
      <c r="B437" s="1995">
        <f t="shared" si="25"/>
        <v>24500</v>
      </c>
      <c r="C437" s="543" t="s">
        <v>8120</v>
      </c>
      <c r="D437" s="2160">
        <f t="shared" si="22"/>
        <v>49500</v>
      </c>
      <c r="E437" s="2162" t="s">
        <v>5177</v>
      </c>
      <c r="F437" s="2153">
        <v>1713.2</v>
      </c>
      <c r="G437" s="722">
        <v>42376</v>
      </c>
      <c r="H437" s="2050">
        <v>1713.2</v>
      </c>
      <c r="I437" s="1263">
        <f t="shared" si="24"/>
        <v>0</v>
      </c>
    </row>
    <row r="438" spans="1:9" x14ac:dyDescent="0.25">
      <c r="A438" s="712">
        <v>42374</v>
      </c>
      <c r="B438" s="1995">
        <f t="shared" si="25"/>
        <v>24501</v>
      </c>
      <c r="C438" s="543" t="s">
        <v>8120</v>
      </c>
      <c r="D438" s="2160">
        <f t="shared" si="22"/>
        <v>49501</v>
      </c>
      <c r="E438" s="2162" t="s">
        <v>5178</v>
      </c>
      <c r="F438" s="2153">
        <v>46899.6</v>
      </c>
      <c r="G438" s="722">
        <v>42388</v>
      </c>
      <c r="H438" s="2050">
        <v>46899.6</v>
      </c>
      <c r="I438" s="1263">
        <f t="shared" si="24"/>
        <v>0</v>
      </c>
    </row>
    <row r="439" spans="1:9" x14ac:dyDescent="0.25">
      <c r="A439" s="1261">
        <v>42374</v>
      </c>
      <c r="B439" s="1995">
        <f t="shared" si="25"/>
        <v>24502</v>
      </c>
      <c r="C439" s="543" t="s">
        <v>8120</v>
      </c>
      <c r="D439" s="2160">
        <f t="shared" si="22"/>
        <v>49502</v>
      </c>
      <c r="E439" s="2162" t="s">
        <v>5179</v>
      </c>
      <c r="F439" s="2153">
        <v>23587.200000000001</v>
      </c>
      <c r="G439" s="722">
        <v>42374</v>
      </c>
      <c r="H439" s="2050">
        <f t="shared" si="23"/>
        <v>23587.200000000001</v>
      </c>
      <c r="I439" s="1263">
        <f t="shared" si="24"/>
        <v>0</v>
      </c>
    </row>
    <row r="440" spans="1:9" x14ac:dyDescent="0.25">
      <c r="A440" s="712">
        <v>42374</v>
      </c>
      <c r="B440" s="1995">
        <f t="shared" si="25"/>
        <v>24503</v>
      </c>
      <c r="C440" s="543" t="s">
        <v>8120</v>
      </c>
      <c r="D440" s="2160">
        <f t="shared" si="22"/>
        <v>49503</v>
      </c>
      <c r="E440" s="2162" t="s">
        <v>5171</v>
      </c>
      <c r="F440" s="2153">
        <v>13201</v>
      </c>
      <c r="G440" s="722">
        <v>42374</v>
      </c>
      <c r="H440" s="2050">
        <f t="shared" si="23"/>
        <v>13201</v>
      </c>
      <c r="I440" s="1263">
        <f t="shared" si="24"/>
        <v>0</v>
      </c>
    </row>
    <row r="441" spans="1:9" x14ac:dyDescent="0.25">
      <c r="A441" s="1261">
        <v>42374</v>
      </c>
      <c r="B441" s="1995">
        <f t="shared" si="25"/>
        <v>24504</v>
      </c>
      <c r="C441" s="543" t="s">
        <v>8120</v>
      </c>
      <c r="D441" s="2160">
        <f t="shared" si="22"/>
        <v>49504</v>
      </c>
      <c r="E441" s="2162" t="s">
        <v>5183</v>
      </c>
      <c r="F441" s="2153">
        <v>3497.4</v>
      </c>
      <c r="G441" s="722">
        <v>42374</v>
      </c>
      <c r="H441" s="2050">
        <f t="shared" si="23"/>
        <v>3497.4</v>
      </c>
      <c r="I441" s="1805">
        <f t="shared" si="24"/>
        <v>0</v>
      </c>
    </row>
    <row r="442" spans="1:9" x14ac:dyDescent="0.25">
      <c r="A442" s="712">
        <v>42374</v>
      </c>
      <c r="B442" s="1995">
        <f t="shared" si="25"/>
        <v>24505</v>
      </c>
      <c r="C442" s="543" t="s">
        <v>8120</v>
      </c>
      <c r="D442" s="2160">
        <f t="shared" si="22"/>
        <v>49505</v>
      </c>
      <c r="E442" s="2162" t="s">
        <v>5184</v>
      </c>
      <c r="F442" s="2153">
        <v>1083.5999999999999</v>
      </c>
      <c r="G442" s="722">
        <v>42374</v>
      </c>
      <c r="H442" s="2050">
        <f t="shared" si="23"/>
        <v>1083.5999999999999</v>
      </c>
      <c r="I442" s="1263">
        <f t="shared" si="24"/>
        <v>0</v>
      </c>
    </row>
    <row r="443" spans="1:9" x14ac:dyDescent="0.25">
      <c r="A443" s="1261">
        <v>42374</v>
      </c>
      <c r="B443" s="1995">
        <f t="shared" si="25"/>
        <v>24506</v>
      </c>
      <c r="C443" s="543" t="s">
        <v>8120</v>
      </c>
      <c r="D443" s="2160">
        <f t="shared" si="22"/>
        <v>49506</v>
      </c>
      <c r="E443" s="2162" t="s">
        <v>5185</v>
      </c>
      <c r="F443" s="2153">
        <v>745.2</v>
      </c>
      <c r="G443" s="722">
        <v>42374</v>
      </c>
      <c r="H443" s="2050">
        <f t="shared" si="23"/>
        <v>745.2</v>
      </c>
      <c r="I443" s="1263">
        <f t="shared" si="24"/>
        <v>0</v>
      </c>
    </row>
    <row r="444" spans="1:9" x14ac:dyDescent="0.25">
      <c r="A444" s="712">
        <v>42374</v>
      </c>
      <c r="B444" s="1995">
        <f t="shared" si="25"/>
        <v>24507</v>
      </c>
      <c r="C444" s="543" t="s">
        <v>8120</v>
      </c>
      <c r="D444" s="2160">
        <f t="shared" si="22"/>
        <v>49507</v>
      </c>
      <c r="E444" s="2162" t="s">
        <v>5186</v>
      </c>
      <c r="F444" s="2153">
        <v>9245.6</v>
      </c>
      <c r="G444" s="722">
        <v>42374</v>
      </c>
      <c r="H444" s="2050">
        <f t="shared" si="23"/>
        <v>9245.6</v>
      </c>
      <c r="I444" s="1263">
        <f t="shared" si="24"/>
        <v>0</v>
      </c>
    </row>
    <row r="445" spans="1:9" x14ac:dyDescent="0.25">
      <c r="A445" s="1261">
        <v>42374</v>
      </c>
      <c r="B445" s="1995">
        <f t="shared" si="25"/>
        <v>24508</v>
      </c>
      <c r="C445" s="543" t="s">
        <v>8120</v>
      </c>
      <c r="D445" s="2160">
        <f t="shared" ref="D445:D510" si="26">D444+1</f>
        <v>49508</v>
      </c>
      <c r="E445" s="2162" t="s">
        <v>5182</v>
      </c>
      <c r="F445" s="2153">
        <v>24305.200000000001</v>
      </c>
      <c r="G445" s="722">
        <v>42374</v>
      </c>
      <c r="H445" s="2050">
        <f t="shared" si="23"/>
        <v>24305.200000000001</v>
      </c>
      <c r="I445" s="1263">
        <f t="shared" si="24"/>
        <v>0</v>
      </c>
    </row>
    <row r="446" spans="1:9" x14ac:dyDescent="0.25">
      <c r="A446" s="712">
        <v>42374</v>
      </c>
      <c r="B446" s="1995">
        <f t="shared" si="25"/>
        <v>24509</v>
      </c>
      <c r="C446" s="543" t="s">
        <v>8120</v>
      </c>
      <c r="D446" s="2160">
        <f t="shared" si="26"/>
        <v>49509</v>
      </c>
      <c r="E446" s="2162" t="s">
        <v>5181</v>
      </c>
      <c r="F446" s="2153">
        <v>5732.8</v>
      </c>
      <c r="G446" s="722">
        <v>42374</v>
      </c>
      <c r="H446" s="2050">
        <f t="shared" si="23"/>
        <v>5732.8</v>
      </c>
      <c r="I446" s="1263">
        <f t="shared" si="24"/>
        <v>0</v>
      </c>
    </row>
    <row r="447" spans="1:9" x14ac:dyDescent="0.25">
      <c r="A447" s="1261">
        <v>42374</v>
      </c>
      <c r="B447" s="1995">
        <f t="shared" si="25"/>
        <v>24510</v>
      </c>
      <c r="C447" s="543" t="s">
        <v>8120</v>
      </c>
      <c r="D447" s="2160">
        <f t="shared" si="26"/>
        <v>49510</v>
      </c>
      <c r="E447" s="2162" t="s">
        <v>5187</v>
      </c>
      <c r="F447" s="2153">
        <v>2492</v>
      </c>
      <c r="G447" s="722">
        <v>42374</v>
      </c>
      <c r="H447" s="2050">
        <f t="shared" si="23"/>
        <v>2492</v>
      </c>
      <c r="I447" s="1263">
        <f t="shared" si="24"/>
        <v>0</v>
      </c>
    </row>
    <row r="448" spans="1:9" x14ac:dyDescent="0.25">
      <c r="A448" s="712">
        <v>42374</v>
      </c>
      <c r="B448" s="1995">
        <f t="shared" si="25"/>
        <v>24511</v>
      </c>
      <c r="C448" s="543" t="s">
        <v>8120</v>
      </c>
      <c r="D448" s="2160">
        <f t="shared" si="26"/>
        <v>49511</v>
      </c>
      <c r="E448" s="2162" t="s">
        <v>5176</v>
      </c>
      <c r="F448" s="2153">
        <v>916</v>
      </c>
      <c r="G448" s="722">
        <v>42374</v>
      </c>
      <c r="H448" s="2050">
        <f t="shared" si="23"/>
        <v>916</v>
      </c>
      <c r="I448" s="1263">
        <f t="shared" si="24"/>
        <v>0</v>
      </c>
    </row>
    <row r="449" spans="1:9" x14ac:dyDescent="0.25">
      <c r="A449" s="1261">
        <v>42374</v>
      </c>
      <c r="B449" s="1995">
        <f t="shared" si="25"/>
        <v>24512</v>
      </c>
      <c r="C449" s="543" t="s">
        <v>8120</v>
      </c>
      <c r="D449" s="2160">
        <f t="shared" si="26"/>
        <v>49512</v>
      </c>
      <c r="E449" s="2162" t="s">
        <v>5188</v>
      </c>
      <c r="F449" s="2153">
        <v>9003.2000000000007</v>
      </c>
      <c r="G449" s="722">
        <v>42378</v>
      </c>
      <c r="H449" s="2050">
        <v>9003.2000000000007</v>
      </c>
      <c r="I449" s="1263">
        <f t="shared" si="24"/>
        <v>0</v>
      </c>
    </row>
    <row r="450" spans="1:9" x14ac:dyDescent="0.25">
      <c r="A450" s="712">
        <v>42374</v>
      </c>
      <c r="B450" s="1995">
        <f t="shared" si="25"/>
        <v>24513</v>
      </c>
      <c r="C450" s="543" t="s">
        <v>8120</v>
      </c>
      <c r="D450" s="2160">
        <f t="shared" si="26"/>
        <v>49513</v>
      </c>
      <c r="E450" s="2162" t="s">
        <v>5189</v>
      </c>
      <c r="F450" s="2153">
        <v>2386.8000000000002</v>
      </c>
      <c r="G450" s="722">
        <v>42378</v>
      </c>
      <c r="H450" s="2050">
        <v>2386.8000000000002</v>
      </c>
      <c r="I450" s="1263">
        <f t="shared" si="24"/>
        <v>0</v>
      </c>
    </row>
    <row r="451" spans="1:9" x14ac:dyDescent="0.25">
      <c r="A451" s="1261">
        <v>42374</v>
      </c>
      <c r="B451" s="1995">
        <f t="shared" si="25"/>
        <v>24514</v>
      </c>
      <c r="C451" s="543" t="s">
        <v>8120</v>
      </c>
      <c r="D451" s="2160">
        <f t="shared" si="26"/>
        <v>49514</v>
      </c>
      <c r="E451" s="2162" t="s">
        <v>5190</v>
      </c>
      <c r="F451" s="2153">
        <v>290</v>
      </c>
      <c r="G451" s="722">
        <v>42374</v>
      </c>
      <c r="H451" s="2050">
        <f t="shared" si="23"/>
        <v>290</v>
      </c>
      <c r="I451" s="1263">
        <f t="shared" si="24"/>
        <v>0</v>
      </c>
    </row>
    <row r="452" spans="1:9" x14ac:dyDescent="0.25">
      <c r="A452" s="712">
        <v>42374</v>
      </c>
      <c r="B452" s="1995">
        <f t="shared" si="25"/>
        <v>24515</v>
      </c>
      <c r="C452" s="543" t="s">
        <v>8120</v>
      </c>
      <c r="D452" s="2160">
        <f t="shared" si="26"/>
        <v>49515</v>
      </c>
      <c r="E452" s="2162" t="s">
        <v>5191</v>
      </c>
      <c r="F452" s="2153">
        <v>5208.8</v>
      </c>
      <c r="G452" s="722">
        <v>42378</v>
      </c>
      <c r="H452" s="2050">
        <v>5208.8</v>
      </c>
      <c r="I452" s="1263">
        <f t="shared" si="24"/>
        <v>0</v>
      </c>
    </row>
    <row r="453" spans="1:9" x14ac:dyDescent="0.25">
      <c r="A453" s="1261">
        <v>42374</v>
      </c>
      <c r="B453" s="1995">
        <f t="shared" si="25"/>
        <v>24516</v>
      </c>
      <c r="C453" s="543" t="s">
        <v>8120</v>
      </c>
      <c r="D453" s="2160">
        <f t="shared" si="26"/>
        <v>49516</v>
      </c>
      <c r="E453" s="2162" t="s">
        <v>5191</v>
      </c>
      <c r="F453" s="2153">
        <v>2419.1999999999998</v>
      </c>
      <c r="G453" s="722">
        <v>42378</v>
      </c>
      <c r="H453" s="2050">
        <v>2419.1999999999998</v>
      </c>
      <c r="I453" s="1263">
        <f t="shared" si="24"/>
        <v>0</v>
      </c>
    </row>
    <row r="454" spans="1:9" x14ac:dyDescent="0.25">
      <c r="A454" s="712">
        <v>42374</v>
      </c>
      <c r="B454" s="1995">
        <f t="shared" si="25"/>
        <v>24517</v>
      </c>
      <c r="C454" s="543" t="s">
        <v>8120</v>
      </c>
      <c r="D454" s="2160">
        <f t="shared" si="26"/>
        <v>49517</v>
      </c>
      <c r="E454" s="2162" t="s">
        <v>5192</v>
      </c>
      <c r="F454" s="2153">
        <v>382.4</v>
      </c>
      <c r="G454" s="722">
        <v>42374</v>
      </c>
      <c r="H454" s="2050">
        <f t="shared" si="23"/>
        <v>382.4</v>
      </c>
      <c r="I454" s="1263">
        <f t="shared" si="24"/>
        <v>0</v>
      </c>
    </row>
    <row r="455" spans="1:9" x14ac:dyDescent="0.25">
      <c r="A455" s="1261">
        <v>42374</v>
      </c>
      <c r="B455" s="1995">
        <f t="shared" si="25"/>
        <v>24518</v>
      </c>
      <c r="C455" s="543" t="s">
        <v>8120</v>
      </c>
      <c r="D455" s="2160">
        <f t="shared" si="26"/>
        <v>49518</v>
      </c>
      <c r="E455" s="2162" t="s">
        <v>5169</v>
      </c>
      <c r="F455" s="2153">
        <v>25242.2</v>
      </c>
      <c r="G455" s="722">
        <v>42378</v>
      </c>
      <c r="H455" s="2050">
        <v>25242.2</v>
      </c>
      <c r="I455" s="1263">
        <f t="shared" si="24"/>
        <v>0</v>
      </c>
    </row>
    <row r="456" spans="1:9" x14ac:dyDescent="0.25">
      <c r="A456" s="712">
        <v>42374</v>
      </c>
      <c r="B456" s="1995">
        <f t="shared" si="25"/>
        <v>24519</v>
      </c>
      <c r="C456" s="543" t="s">
        <v>8120</v>
      </c>
      <c r="D456" s="2160">
        <f t="shared" si="26"/>
        <v>49519</v>
      </c>
      <c r="E456" s="2162" t="s">
        <v>5170</v>
      </c>
      <c r="F456" s="2153">
        <v>22770.2</v>
      </c>
      <c r="G456" s="722">
        <v>42378</v>
      </c>
      <c r="H456" s="2050">
        <v>22770.2</v>
      </c>
      <c r="I456" s="1263">
        <f t="shared" si="24"/>
        <v>0</v>
      </c>
    </row>
    <row r="457" spans="1:9" x14ac:dyDescent="0.25">
      <c r="A457" s="1261">
        <v>42374</v>
      </c>
      <c r="B457" s="1995">
        <f t="shared" si="25"/>
        <v>24520</v>
      </c>
      <c r="C457" s="543" t="s">
        <v>8120</v>
      </c>
      <c r="D457" s="2160">
        <f t="shared" si="26"/>
        <v>49520</v>
      </c>
      <c r="E457" s="2162" t="s">
        <v>5175</v>
      </c>
      <c r="F457" s="2153">
        <v>29070.799999999999</v>
      </c>
      <c r="G457" s="722">
        <v>42378</v>
      </c>
      <c r="H457" s="2050">
        <v>29070.799999999999</v>
      </c>
      <c r="I457" s="1263">
        <f t="shared" si="24"/>
        <v>0</v>
      </c>
    </row>
    <row r="458" spans="1:9" x14ac:dyDescent="0.25">
      <c r="A458" s="712">
        <v>42374</v>
      </c>
      <c r="B458" s="1995">
        <f t="shared" si="25"/>
        <v>24521</v>
      </c>
      <c r="C458" s="543" t="s">
        <v>8120</v>
      </c>
      <c r="D458" s="2160">
        <f t="shared" si="26"/>
        <v>49521</v>
      </c>
      <c r="E458" s="2162" t="s">
        <v>5180</v>
      </c>
      <c r="F458" s="2154">
        <v>9772</v>
      </c>
      <c r="G458" s="722">
        <v>42378</v>
      </c>
      <c r="H458" s="2050">
        <v>9772</v>
      </c>
      <c r="I458" s="1263">
        <f t="shared" si="24"/>
        <v>0</v>
      </c>
    </row>
    <row r="459" spans="1:9" x14ac:dyDescent="0.25">
      <c r="A459" s="1261">
        <v>42374</v>
      </c>
      <c r="B459" s="1995">
        <f t="shared" si="25"/>
        <v>24522</v>
      </c>
      <c r="C459" s="543" t="s">
        <v>8120</v>
      </c>
      <c r="D459" s="2160">
        <f t="shared" si="26"/>
        <v>49522</v>
      </c>
      <c r="E459" s="2163" t="s">
        <v>5195</v>
      </c>
      <c r="F459" s="2152">
        <v>39898.800000000003</v>
      </c>
      <c r="G459" s="722" t="s">
        <v>8129</v>
      </c>
      <c r="H459" s="2050">
        <f>12450.85+27447.95</f>
        <v>39898.800000000003</v>
      </c>
      <c r="I459" s="1263">
        <f t="shared" si="24"/>
        <v>0</v>
      </c>
    </row>
    <row r="460" spans="1:9" x14ac:dyDescent="0.25">
      <c r="A460" s="712">
        <v>42374</v>
      </c>
      <c r="B460" s="1995">
        <f t="shared" si="25"/>
        <v>24523</v>
      </c>
      <c r="C460" s="543" t="s">
        <v>8120</v>
      </c>
      <c r="D460" s="2160">
        <f t="shared" si="26"/>
        <v>49523</v>
      </c>
      <c r="E460" s="2162" t="s">
        <v>5193</v>
      </c>
      <c r="F460" s="2153">
        <v>298.7</v>
      </c>
      <c r="G460" s="722">
        <v>42374</v>
      </c>
      <c r="H460" s="2050">
        <f t="shared" si="23"/>
        <v>298.7</v>
      </c>
      <c r="I460" s="1263">
        <f t="shared" si="24"/>
        <v>0</v>
      </c>
    </row>
    <row r="461" spans="1:9" x14ac:dyDescent="0.25">
      <c r="A461" s="1261">
        <v>42374</v>
      </c>
      <c r="B461" s="1995">
        <f t="shared" si="25"/>
        <v>24524</v>
      </c>
      <c r="C461" s="543" t="s">
        <v>8120</v>
      </c>
      <c r="D461" s="2160">
        <f t="shared" si="26"/>
        <v>49524</v>
      </c>
      <c r="E461" s="2162" t="s">
        <v>5194</v>
      </c>
      <c r="F461" s="2153">
        <v>319</v>
      </c>
      <c r="G461" s="722">
        <v>42374</v>
      </c>
      <c r="H461" s="2050">
        <f t="shared" ref="H461:H527" si="27">F461</f>
        <v>319</v>
      </c>
      <c r="I461" s="1263">
        <f t="shared" si="24"/>
        <v>0</v>
      </c>
    </row>
    <row r="462" spans="1:9" x14ac:dyDescent="0.25">
      <c r="A462" s="712">
        <v>42374</v>
      </c>
      <c r="B462" s="1995">
        <f t="shared" si="25"/>
        <v>24525</v>
      </c>
      <c r="C462" s="543" t="s">
        <v>8120</v>
      </c>
      <c r="D462" s="2160">
        <f t="shared" si="26"/>
        <v>49525</v>
      </c>
      <c r="E462" s="2162" t="s">
        <v>5196</v>
      </c>
      <c r="F462" s="2153">
        <v>1636.8</v>
      </c>
      <c r="G462" s="722">
        <v>42374</v>
      </c>
      <c r="H462" s="2050">
        <f t="shared" si="27"/>
        <v>1636.8</v>
      </c>
      <c r="I462" s="1263">
        <f t="shared" si="24"/>
        <v>0</v>
      </c>
    </row>
    <row r="463" spans="1:9" x14ac:dyDescent="0.25">
      <c r="A463" s="1261">
        <v>42374</v>
      </c>
      <c r="B463" s="1995">
        <f t="shared" si="25"/>
        <v>24526</v>
      </c>
      <c r="C463" s="543" t="s">
        <v>8120</v>
      </c>
      <c r="D463" s="2160">
        <f t="shared" si="26"/>
        <v>49526</v>
      </c>
      <c r="E463" s="2162" t="s">
        <v>5198</v>
      </c>
      <c r="F463" s="2153">
        <v>2054.8000000000002</v>
      </c>
      <c r="G463" s="722">
        <v>42374</v>
      </c>
      <c r="H463" s="2050">
        <f t="shared" si="27"/>
        <v>2054.8000000000002</v>
      </c>
      <c r="I463" s="1263">
        <f t="shared" ref="I463:I529" si="28">F463-H463</f>
        <v>0</v>
      </c>
    </row>
    <row r="464" spans="1:9" x14ac:dyDescent="0.25">
      <c r="A464" s="712">
        <v>42374</v>
      </c>
      <c r="B464" s="1995">
        <f t="shared" si="25"/>
        <v>24527</v>
      </c>
      <c r="C464" s="543" t="s">
        <v>8120</v>
      </c>
      <c r="D464" s="2160">
        <f t="shared" si="26"/>
        <v>49527</v>
      </c>
      <c r="E464" s="2162" t="s">
        <v>5199</v>
      </c>
      <c r="F464" s="2153">
        <v>1815</v>
      </c>
      <c r="G464" s="722" t="s">
        <v>8127</v>
      </c>
      <c r="H464" s="2050">
        <f>1500+315</f>
        <v>1815</v>
      </c>
      <c r="I464" s="1263">
        <f t="shared" si="28"/>
        <v>0</v>
      </c>
    </row>
    <row r="465" spans="1:9" x14ac:dyDescent="0.25">
      <c r="A465" s="1261">
        <v>42374</v>
      </c>
      <c r="B465" s="1995">
        <f t="shared" ref="B465:B531" si="29">B464+1</f>
        <v>24528</v>
      </c>
      <c r="C465" s="543" t="s">
        <v>8120</v>
      </c>
      <c r="D465" s="2160">
        <f t="shared" si="26"/>
        <v>49528</v>
      </c>
      <c r="E465" s="2162" t="s">
        <v>5200</v>
      </c>
      <c r="F465" s="2153">
        <v>1944.8</v>
      </c>
      <c r="G465" s="722">
        <v>42374</v>
      </c>
      <c r="H465" s="2050">
        <f t="shared" si="27"/>
        <v>1944.8</v>
      </c>
      <c r="I465" s="1263">
        <f t="shared" si="28"/>
        <v>0</v>
      </c>
    </row>
    <row r="466" spans="1:9" x14ac:dyDescent="0.25">
      <c r="A466" s="712">
        <v>42374</v>
      </c>
      <c r="B466" s="1995">
        <f t="shared" si="29"/>
        <v>24529</v>
      </c>
      <c r="C466" s="543" t="s">
        <v>8120</v>
      </c>
      <c r="D466" s="2160">
        <f t="shared" si="26"/>
        <v>49529</v>
      </c>
      <c r="E466" s="2162" t="s">
        <v>5202</v>
      </c>
      <c r="F466" s="2153">
        <v>2305.8000000000002</v>
      </c>
      <c r="G466" s="722">
        <v>42378</v>
      </c>
      <c r="H466" s="2050">
        <v>2305.8000000000002</v>
      </c>
      <c r="I466" s="1263">
        <f t="shared" si="28"/>
        <v>0</v>
      </c>
    </row>
    <row r="467" spans="1:9" x14ac:dyDescent="0.25">
      <c r="A467" s="1261">
        <v>42374</v>
      </c>
      <c r="B467" s="1995">
        <f t="shared" si="29"/>
        <v>24530</v>
      </c>
      <c r="C467" s="543" t="s">
        <v>8120</v>
      </c>
      <c r="D467" s="2160">
        <f t="shared" si="26"/>
        <v>49530</v>
      </c>
      <c r="E467" s="2162" t="s">
        <v>5203</v>
      </c>
      <c r="F467" s="2153">
        <v>2142.6999999999998</v>
      </c>
      <c r="G467" s="722">
        <v>42376</v>
      </c>
      <c r="H467" s="2050">
        <v>2142.6999999999998</v>
      </c>
      <c r="I467" s="1263">
        <f t="shared" si="28"/>
        <v>0</v>
      </c>
    </row>
    <row r="468" spans="1:9" x14ac:dyDescent="0.25">
      <c r="A468" s="712">
        <v>42374</v>
      </c>
      <c r="B468" s="1995">
        <f t="shared" si="29"/>
        <v>24531</v>
      </c>
      <c r="C468" s="543" t="s">
        <v>8120</v>
      </c>
      <c r="D468" s="2160">
        <f t="shared" si="26"/>
        <v>49531</v>
      </c>
      <c r="E468" s="2162" t="s">
        <v>5204</v>
      </c>
      <c r="F468" s="2153">
        <v>19507.8</v>
      </c>
      <c r="G468" s="722">
        <v>42378</v>
      </c>
      <c r="H468" s="2050">
        <v>19507.8</v>
      </c>
      <c r="I468" s="1263">
        <f t="shared" si="28"/>
        <v>0</v>
      </c>
    </row>
    <row r="469" spans="1:9" x14ac:dyDescent="0.25">
      <c r="A469" s="1261">
        <v>42374</v>
      </c>
      <c r="B469" s="1995">
        <f t="shared" si="29"/>
        <v>24532</v>
      </c>
      <c r="C469" s="543" t="s">
        <v>8120</v>
      </c>
      <c r="D469" s="2160">
        <f t="shared" si="26"/>
        <v>49532</v>
      </c>
      <c r="E469" s="2162" t="s">
        <v>5205</v>
      </c>
      <c r="F469" s="2153">
        <v>3824.1</v>
      </c>
      <c r="G469" s="722">
        <v>42376</v>
      </c>
      <c r="H469" s="2050">
        <v>3824.1</v>
      </c>
      <c r="I469" s="1263">
        <f t="shared" si="28"/>
        <v>0</v>
      </c>
    </row>
    <row r="470" spans="1:9" x14ac:dyDescent="0.25">
      <c r="A470" s="712">
        <v>42374</v>
      </c>
      <c r="B470" s="1995">
        <f t="shared" si="29"/>
        <v>24533</v>
      </c>
      <c r="C470" s="543" t="s">
        <v>8120</v>
      </c>
      <c r="D470" s="2160">
        <f t="shared" si="26"/>
        <v>49533</v>
      </c>
      <c r="E470" s="2162" t="s">
        <v>5206</v>
      </c>
      <c r="F470" s="2153">
        <v>4481.3999999999996</v>
      </c>
      <c r="G470" s="722">
        <v>42376</v>
      </c>
      <c r="H470" s="2050">
        <v>4481.3999999999996</v>
      </c>
      <c r="I470" s="1263">
        <f t="shared" si="28"/>
        <v>0</v>
      </c>
    </row>
    <row r="471" spans="1:9" x14ac:dyDescent="0.25">
      <c r="A471" s="1261">
        <v>42374</v>
      </c>
      <c r="B471" s="1995">
        <f t="shared" si="29"/>
        <v>24534</v>
      </c>
      <c r="C471" s="543" t="s">
        <v>8120</v>
      </c>
      <c r="D471" s="2160">
        <f t="shared" si="26"/>
        <v>49534</v>
      </c>
      <c r="E471" s="2162" t="s">
        <v>5207</v>
      </c>
      <c r="F471" s="2153">
        <v>3292.7</v>
      </c>
      <c r="G471" s="722">
        <v>42380</v>
      </c>
      <c r="H471" s="2050">
        <v>3292.7</v>
      </c>
      <c r="I471" s="1263">
        <f t="shared" si="28"/>
        <v>0</v>
      </c>
    </row>
    <row r="472" spans="1:9" x14ac:dyDescent="0.25">
      <c r="A472" s="712">
        <v>42374</v>
      </c>
      <c r="B472" s="1995">
        <f t="shared" si="29"/>
        <v>24535</v>
      </c>
      <c r="C472" s="543" t="s">
        <v>8120</v>
      </c>
      <c r="D472" s="2160">
        <f t="shared" si="26"/>
        <v>49535</v>
      </c>
      <c r="E472" s="2162" t="s">
        <v>5201</v>
      </c>
      <c r="F472" s="2153">
        <v>4710.2</v>
      </c>
      <c r="G472" s="722">
        <v>42374</v>
      </c>
      <c r="H472" s="2050">
        <f t="shared" si="27"/>
        <v>4710.2</v>
      </c>
      <c r="I472" s="1263">
        <f t="shared" si="28"/>
        <v>0</v>
      </c>
    </row>
    <row r="473" spans="1:9" x14ac:dyDescent="0.25">
      <c r="A473" s="1261">
        <v>42374</v>
      </c>
      <c r="B473" s="1995">
        <f t="shared" si="29"/>
        <v>24536</v>
      </c>
      <c r="C473" s="543" t="s">
        <v>8120</v>
      </c>
      <c r="D473" s="2160">
        <f t="shared" si="26"/>
        <v>49536</v>
      </c>
      <c r="E473" s="2162" t="s">
        <v>5204</v>
      </c>
      <c r="F473" s="2153">
        <v>816</v>
      </c>
      <c r="G473" s="722">
        <v>42378</v>
      </c>
      <c r="H473" s="2050">
        <v>816</v>
      </c>
      <c r="I473" s="1263">
        <f t="shared" si="28"/>
        <v>0</v>
      </c>
    </row>
    <row r="474" spans="1:9" x14ac:dyDescent="0.25">
      <c r="A474" s="712">
        <v>42374</v>
      </c>
      <c r="B474" s="1995">
        <f t="shared" si="29"/>
        <v>24537</v>
      </c>
      <c r="C474" s="543" t="s">
        <v>8120</v>
      </c>
      <c r="D474" s="2160">
        <f t="shared" si="26"/>
        <v>49537</v>
      </c>
      <c r="E474" s="2162" t="s">
        <v>5197</v>
      </c>
      <c r="F474" s="2153">
        <v>23823.8</v>
      </c>
      <c r="G474" s="722">
        <v>42376</v>
      </c>
      <c r="H474" s="2050">
        <v>23823.8</v>
      </c>
      <c r="I474" s="1263">
        <f t="shared" si="28"/>
        <v>0</v>
      </c>
    </row>
    <row r="475" spans="1:9" x14ac:dyDescent="0.25">
      <c r="A475" s="1261">
        <v>42374</v>
      </c>
      <c r="B475" s="1995">
        <f t="shared" si="29"/>
        <v>24538</v>
      </c>
      <c r="C475" s="543" t="s">
        <v>8120</v>
      </c>
      <c r="D475" s="2160">
        <f t="shared" si="26"/>
        <v>49538</v>
      </c>
      <c r="E475" s="2162" t="s">
        <v>5209</v>
      </c>
      <c r="F475" s="2153">
        <v>25142</v>
      </c>
      <c r="G475" s="722" t="s">
        <v>8136</v>
      </c>
      <c r="H475" s="2050">
        <f>5142+15000+5000</f>
        <v>25142</v>
      </c>
      <c r="I475" s="1263">
        <f t="shared" si="28"/>
        <v>0</v>
      </c>
    </row>
    <row r="476" spans="1:9" x14ac:dyDescent="0.25">
      <c r="A476" s="712">
        <v>42374</v>
      </c>
      <c r="B476" s="1995">
        <f t="shared" si="29"/>
        <v>24539</v>
      </c>
      <c r="C476" s="543" t="s">
        <v>8120</v>
      </c>
      <c r="D476" s="2160">
        <f t="shared" si="26"/>
        <v>49539</v>
      </c>
      <c r="E476" s="2162" t="s">
        <v>5211</v>
      </c>
      <c r="F476" s="2153">
        <v>3276</v>
      </c>
      <c r="G476" s="722">
        <v>42374</v>
      </c>
      <c r="H476" s="2050">
        <f t="shared" si="27"/>
        <v>3276</v>
      </c>
      <c r="I476" s="1263">
        <f t="shared" si="28"/>
        <v>0</v>
      </c>
    </row>
    <row r="477" spans="1:9" x14ac:dyDescent="0.25">
      <c r="A477" s="1261">
        <v>42374</v>
      </c>
      <c r="B477" s="1995">
        <f t="shared" si="29"/>
        <v>24540</v>
      </c>
      <c r="C477" s="543" t="s">
        <v>8120</v>
      </c>
      <c r="D477" s="2160">
        <f t="shared" si="26"/>
        <v>49540</v>
      </c>
      <c r="E477" s="2162" t="s">
        <v>5212</v>
      </c>
      <c r="F477" s="2153">
        <v>523.79999999999995</v>
      </c>
      <c r="G477" s="722">
        <v>42374</v>
      </c>
      <c r="H477" s="2050">
        <f t="shared" si="27"/>
        <v>523.79999999999995</v>
      </c>
      <c r="I477" s="1263">
        <f t="shared" si="28"/>
        <v>0</v>
      </c>
    </row>
    <row r="478" spans="1:9" x14ac:dyDescent="0.25">
      <c r="A478" s="712">
        <v>42374</v>
      </c>
      <c r="B478" s="1995">
        <f t="shared" si="29"/>
        <v>24541</v>
      </c>
      <c r="C478" s="543" t="s">
        <v>8120</v>
      </c>
      <c r="D478" s="2160">
        <f t="shared" si="26"/>
        <v>49541</v>
      </c>
      <c r="E478" s="2162" t="s">
        <v>5210</v>
      </c>
      <c r="F478" s="2153">
        <v>28138.6</v>
      </c>
      <c r="G478" s="722">
        <v>42374</v>
      </c>
      <c r="H478" s="2050">
        <f t="shared" si="27"/>
        <v>28138.6</v>
      </c>
      <c r="I478" s="1263">
        <f t="shared" si="28"/>
        <v>0</v>
      </c>
    </row>
    <row r="479" spans="1:9" x14ac:dyDescent="0.25">
      <c r="A479" s="1261">
        <v>42374</v>
      </c>
      <c r="B479" s="1995">
        <f t="shared" si="29"/>
        <v>24542</v>
      </c>
      <c r="C479" s="543" t="s">
        <v>8120</v>
      </c>
      <c r="D479" s="2160">
        <f t="shared" si="26"/>
        <v>49542</v>
      </c>
      <c r="E479" s="2162" t="s">
        <v>5213</v>
      </c>
      <c r="F479" s="2153">
        <v>3909.6</v>
      </c>
      <c r="G479" s="722">
        <v>42374</v>
      </c>
      <c r="H479" s="2050">
        <f t="shared" si="27"/>
        <v>3909.6</v>
      </c>
      <c r="I479" s="1263">
        <f t="shared" si="28"/>
        <v>0</v>
      </c>
    </row>
    <row r="480" spans="1:9" x14ac:dyDescent="0.25">
      <c r="A480" s="712">
        <v>42374</v>
      </c>
      <c r="B480" s="1995">
        <f t="shared" si="29"/>
        <v>24543</v>
      </c>
      <c r="C480" s="543" t="s">
        <v>8120</v>
      </c>
      <c r="D480" s="2160">
        <f t="shared" si="26"/>
        <v>49543</v>
      </c>
      <c r="E480" s="2162" t="s">
        <v>5208</v>
      </c>
      <c r="F480" s="2153">
        <v>5908.6</v>
      </c>
      <c r="G480" s="722">
        <v>42376</v>
      </c>
      <c r="H480" s="2050">
        <v>5908.6</v>
      </c>
      <c r="I480" s="1263">
        <f t="shared" si="28"/>
        <v>0</v>
      </c>
    </row>
    <row r="481" spans="1:9" x14ac:dyDescent="0.25">
      <c r="A481" s="1261">
        <v>42374</v>
      </c>
      <c r="B481" s="1995">
        <f t="shared" si="29"/>
        <v>24544</v>
      </c>
      <c r="C481" s="543" t="s">
        <v>8120</v>
      </c>
      <c r="D481" s="2160">
        <f t="shared" si="26"/>
        <v>49544</v>
      </c>
      <c r="E481" s="2162" t="s">
        <v>5214</v>
      </c>
      <c r="F481" s="2153">
        <v>1025</v>
      </c>
      <c r="G481" s="722">
        <v>42376</v>
      </c>
      <c r="H481" s="2153">
        <v>1025</v>
      </c>
      <c r="I481" s="1263">
        <f t="shared" si="28"/>
        <v>0</v>
      </c>
    </row>
    <row r="482" spans="1:9" x14ac:dyDescent="0.25">
      <c r="A482" s="712">
        <v>42374</v>
      </c>
      <c r="B482" s="1995">
        <f t="shared" si="29"/>
        <v>24545</v>
      </c>
      <c r="C482" s="543" t="s">
        <v>8120</v>
      </c>
      <c r="D482" s="2160">
        <f t="shared" si="26"/>
        <v>49545</v>
      </c>
      <c r="E482" s="2162" t="s">
        <v>5215</v>
      </c>
      <c r="F482" s="2153">
        <v>880</v>
      </c>
      <c r="G482" s="722">
        <v>42376</v>
      </c>
      <c r="H482" s="2153">
        <v>880</v>
      </c>
      <c r="I482" s="1263">
        <f t="shared" si="28"/>
        <v>0</v>
      </c>
    </row>
    <row r="483" spans="1:9" x14ac:dyDescent="0.25">
      <c r="A483" s="1261">
        <v>42374</v>
      </c>
      <c r="B483" s="1995">
        <f t="shared" si="29"/>
        <v>24546</v>
      </c>
      <c r="C483" s="543" t="s">
        <v>8120</v>
      </c>
      <c r="D483" s="2160">
        <f t="shared" si="26"/>
        <v>49546</v>
      </c>
      <c r="E483" s="2162" t="s">
        <v>5216</v>
      </c>
      <c r="F483" s="2153">
        <v>2050</v>
      </c>
      <c r="G483" s="722">
        <v>42376</v>
      </c>
      <c r="H483" s="2153">
        <v>2050</v>
      </c>
      <c r="I483" s="1263">
        <f t="shared" si="28"/>
        <v>0</v>
      </c>
    </row>
    <row r="484" spans="1:9" x14ac:dyDescent="0.25">
      <c r="A484" s="712">
        <v>42374</v>
      </c>
      <c r="B484" s="1995">
        <f t="shared" si="29"/>
        <v>24547</v>
      </c>
      <c r="C484" s="543" t="s">
        <v>8120</v>
      </c>
      <c r="D484" s="2160">
        <f t="shared" si="26"/>
        <v>49547</v>
      </c>
      <c r="E484" s="2162" t="s">
        <v>5217</v>
      </c>
      <c r="F484" s="2153">
        <v>820</v>
      </c>
      <c r="G484" s="722">
        <v>42376</v>
      </c>
      <c r="H484" s="2153">
        <v>820</v>
      </c>
      <c r="I484" s="1263">
        <f t="shared" si="28"/>
        <v>0</v>
      </c>
    </row>
    <row r="485" spans="1:9" x14ac:dyDescent="0.25">
      <c r="A485" s="1261">
        <v>42374</v>
      </c>
      <c r="B485" s="1995">
        <f t="shared" si="29"/>
        <v>24548</v>
      </c>
      <c r="C485" s="543" t="s">
        <v>8120</v>
      </c>
      <c r="D485" s="2160">
        <f t="shared" si="26"/>
        <v>49548</v>
      </c>
      <c r="E485" s="2162" t="s">
        <v>5217</v>
      </c>
      <c r="F485" s="2153">
        <v>680</v>
      </c>
      <c r="G485" s="722">
        <v>42374</v>
      </c>
      <c r="H485" s="2050">
        <f t="shared" si="27"/>
        <v>680</v>
      </c>
      <c r="I485" s="1263">
        <f t="shared" si="28"/>
        <v>0</v>
      </c>
    </row>
    <row r="486" spans="1:9" x14ac:dyDescent="0.25">
      <c r="A486" s="712">
        <v>42374</v>
      </c>
      <c r="B486" s="1995">
        <f t="shared" si="29"/>
        <v>24549</v>
      </c>
      <c r="C486" s="543" t="s">
        <v>8120</v>
      </c>
      <c r="D486" s="2160">
        <f t="shared" si="26"/>
        <v>49549</v>
      </c>
      <c r="E486" s="2162" t="s">
        <v>5178</v>
      </c>
      <c r="F486" s="2153">
        <v>20587</v>
      </c>
      <c r="G486" s="722">
        <v>42388</v>
      </c>
      <c r="H486" s="2050">
        <v>20587</v>
      </c>
      <c r="I486" s="1263">
        <f t="shared" si="28"/>
        <v>0</v>
      </c>
    </row>
    <row r="487" spans="1:9" x14ac:dyDescent="0.25">
      <c r="A487" s="1261">
        <v>42374</v>
      </c>
      <c r="B487" s="1995">
        <f t="shared" si="29"/>
        <v>24550</v>
      </c>
      <c r="C487" s="543" t="s">
        <v>8120</v>
      </c>
      <c r="D487" s="2160">
        <f t="shared" si="26"/>
        <v>49550</v>
      </c>
      <c r="E487" s="2162" t="s">
        <v>5173</v>
      </c>
      <c r="F487" s="2153">
        <v>860.8</v>
      </c>
      <c r="G487" s="722" t="s">
        <v>8128</v>
      </c>
      <c r="H487" s="2050">
        <f>790+70.8</f>
        <v>860.8</v>
      </c>
      <c r="I487" s="1263">
        <f t="shared" si="28"/>
        <v>0</v>
      </c>
    </row>
    <row r="488" spans="1:9" x14ac:dyDescent="0.25">
      <c r="A488" s="712">
        <v>42374</v>
      </c>
      <c r="B488" s="1995">
        <f t="shared" si="29"/>
        <v>24551</v>
      </c>
      <c r="C488" s="543" t="s">
        <v>8120</v>
      </c>
      <c r="D488" s="2160">
        <f t="shared" si="26"/>
        <v>49551</v>
      </c>
      <c r="E488" s="2162" t="s">
        <v>5218</v>
      </c>
      <c r="F488" s="2153">
        <v>1263.8</v>
      </c>
      <c r="G488" s="722">
        <v>42374</v>
      </c>
      <c r="H488" s="2050">
        <f t="shared" si="27"/>
        <v>1263.8</v>
      </c>
      <c r="I488" s="1263">
        <f t="shared" si="28"/>
        <v>0</v>
      </c>
    </row>
    <row r="489" spans="1:9" x14ac:dyDescent="0.25">
      <c r="A489" s="1261">
        <v>42374</v>
      </c>
      <c r="B489" s="1995">
        <f t="shared" si="29"/>
        <v>24552</v>
      </c>
      <c r="C489" s="543" t="s">
        <v>8120</v>
      </c>
      <c r="D489" s="2160">
        <f t="shared" si="26"/>
        <v>49552</v>
      </c>
      <c r="E489" s="2170" t="s">
        <v>2249</v>
      </c>
      <c r="F489" s="2153">
        <v>0</v>
      </c>
      <c r="G489" s="722"/>
      <c r="H489" s="2050"/>
      <c r="I489" s="1263">
        <f t="shared" si="28"/>
        <v>0</v>
      </c>
    </row>
    <row r="490" spans="1:9" x14ac:dyDescent="0.25">
      <c r="A490" s="712">
        <v>42374</v>
      </c>
      <c r="B490" s="1995">
        <f t="shared" si="29"/>
        <v>24553</v>
      </c>
      <c r="C490" s="543" t="s">
        <v>8120</v>
      </c>
      <c r="D490" s="2160">
        <f t="shared" si="26"/>
        <v>49553</v>
      </c>
      <c r="E490" s="2162" t="s">
        <v>5220</v>
      </c>
      <c r="F490" s="2153">
        <v>17998.400000000001</v>
      </c>
      <c r="G490" s="722">
        <v>42375</v>
      </c>
      <c r="H490" s="2050">
        <v>17998.400000000001</v>
      </c>
      <c r="I490" s="1263">
        <f t="shared" si="28"/>
        <v>0</v>
      </c>
    </row>
    <row r="491" spans="1:9" x14ac:dyDescent="0.25">
      <c r="A491" s="1261">
        <v>42374</v>
      </c>
      <c r="B491" s="1995">
        <f t="shared" si="29"/>
        <v>24554</v>
      </c>
      <c r="C491" s="543" t="s">
        <v>8120</v>
      </c>
      <c r="D491" s="2160">
        <f t="shared" si="26"/>
        <v>49554</v>
      </c>
      <c r="E491" s="2162" t="s">
        <v>5219</v>
      </c>
      <c r="F491" s="2153">
        <v>2418.5</v>
      </c>
      <c r="G491" s="722">
        <v>42374</v>
      </c>
      <c r="H491" s="2050">
        <f t="shared" si="27"/>
        <v>2418.5</v>
      </c>
      <c r="I491" s="1263">
        <f t="shared" si="28"/>
        <v>0</v>
      </c>
    </row>
    <row r="492" spans="1:9" x14ac:dyDescent="0.25">
      <c r="A492" s="712">
        <v>42374</v>
      </c>
      <c r="B492" s="1995">
        <f t="shared" si="29"/>
        <v>24555</v>
      </c>
      <c r="C492" s="543" t="s">
        <v>8120</v>
      </c>
      <c r="D492" s="2160">
        <f t="shared" si="26"/>
        <v>49555</v>
      </c>
      <c r="E492" s="2162" t="s">
        <v>5221</v>
      </c>
      <c r="F492" s="2153">
        <v>3861.5</v>
      </c>
      <c r="G492" s="722">
        <v>42374</v>
      </c>
      <c r="H492" s="2050">
        <f t="shared" si="27"/>
        <v>3861.5</v>
      </c>
      <c r="I492" s="1263">
        <f t="shared" si="28"/>
        <v>0</v>
      </c>
    </row>
    <row r="493" spans="1:9" x14ac:dyDescent="0.25">
      <c r="A493" s="1261">
        <v>42374</v>
      </c>
      <c r="B493" s="1995">
        <f t="shared" si="29"/>
        <v>24556</v>
      </c>
      <c r="C493" s="543" t="s">
        <v>8120</v>
      </c>
      <c r="D493" s="2160">
        <f t="shared" si="26"/>
        <v>49556</v>
      </c>
      <c r="E493" s="2162" t="s">
        <v>5222</v>
      </c>
      <c r="F493" s="2153">
        <v>1007.6</v>
      </c>
      <c r="G493" s="722">
        <v>42376</v>
      </c>
      <c r="H493" s="2050">
        <v>1007.6</v>
      </c>
      <c r="I493" s="1263">
        <f t="shared" si="28"/>
        <v>0</v>
      </c>
    </row>
    <row r="494" spans="1:9" x14ac:dyDescent="0.25">
      <c r="A494" s="712">
        <v>42374</v>
      </c>
      <c r="B494" s="1995">
        <f t="shared" si="29"/>
        <v>24557</v>
      </c>
      <c r="C494" s="543" t="s">
        <v>8120</v>
      </c>
      <c r="D494" s="2160">
        <f t="shared" si="26"/>
        <v>49557</v>
      </c>
      <c r="E494" s="2162" t="s">
        <v>5179</v>
      </c>
      <c r="F494" s="2153">
        <v>2066</v>
      </c>
      <c r="G494" s="722">
        <v>42374</v>
      </c>
      <c r="H494" s="2050">
        <f t="shared" si="27"/>
        <v>2066</v>
      </c>
      <c r="I494" s="1263">
        <f t="shared" si="28"/>
        <v>0</v>
      </c>
    </row>
    <row r="495" spans="1:9" x14ac:dyDescent="0.25">
      <c r="A495" s="1261">
        <v>42374</v>
      </c>
      <c r="B495" s="1995">
        <f t="shared" si="29"/>
        <v>24558</v>
      </c>
      <c r="C495" s="543" t="s">
        <v>8120</v>
      </c>
      <c r="D495" s="2160">
        <f t="shared" si="26"/>
        <v>49558</v>
      </c>
      <c r="E495" s="2162" t="s">
        <v>5223</v>
      </c>
      <c r="F495" s="2153">
        <v>4725</v>
      </c>
      <c r="G495" s="722">
        <v>42374</v>
      </c>
      <c r="H495" s="2050">
        <f t="shared" si="27"/>
        <v>4725</v>
      </c>
      <c r="I495" s="1263">
        <f t="shared" si="28"/>
        <v>0</v>
      </c>
    </row>
    <row r="496" spans="1:9" x14ac:dyDescent="0.25">
      <c r="A496" s="712">
        <v>42374</v>
      </c>
      <c r="B496" s="1995">
        <f t="shared" si="29"/>
        <v>24559</v>
      </c>
      <c r="C496" s="543" t="s">
        <v>8120</v>
      </c>
      <c r="D496" s="2160">
        <f t="shared" si="26"/>
        <v>49559</v>
      </c>
      <c r="E496" s="2162" t="s">
        <v>5225</v>
      </c>
      <c r="F496" s="2153">
        <v>4845.6000000000004</v>
      </c>
      <c r="G496" s="722">
        <v>42374</v>
      </c>
      <c r="H496" s="2050">
        <f t="shared" si="27"/>
        <v>4845.6000000000004</v>
      </c>
      <c r="I496" s="1263">
        <f t="shared" si="28"/>
        <v>0</v>
      </c>
    </row>
    <row r="497" spans="1:9" x14ac:dyDescent="0.25">
      <c r="A497" s="1261">
        <v>42374</v>
      </c>
      <c r="B497" s="1995">
        <f t="shared" si="29"/>
        <v>24560</v>
      </c>
      <c r="C497" s="543" t="s">
        <v>8120</v>
      </c>
      <c r="D497" s="2160">
        <f t="shared" si="26"/>
        <v>49560</v>
      </c>
      <c r="E497" s="2162" t="s">
        <v>5224</v>
      </c>
      <c r="F497" s="2153">
        <v>1820</v>
      </c>
      <c r="G497" s="722">
        <v>42374</v>
      </c>
      <c r="H497" s="2050">
        <f t="shared" si="27"/>
        <v>1820</v>
      </c>
      <c r="I497" s="1263">
        <f t="shared" si="28"/>
        <v>0</v>
      </c>
    </row>
    <row r="498" spans="1:9" x14ac:dyDescent="0.25">
      <c r="A498" s="712">
        <v>42374</v>
      </c>
      <c r="B498" s="1995">
        <f t="shared" si="29"/>
        <v>24561</v>
      </c>
      <c r="C498" s="543" t="s">
        <v>8120</v>
      </c>
      <c r="D498" s="2160">
        <f t="shared" si="26"/>
        <v>49561</v>
      </c>
      <c r="E498" s="2162" t="s">
        <v>5226</v>
      </c>
      <c r="F498" s="2153">
        <v>23610.6</v>
      </c>
      <c r="G498" s="722">
        <v>42374</v>
      </c>
      <c r="H498" s="2050">
        <f t="shared" si="27"/>
        <v>23610.6</v>
      </c>
      <c r="I498" s="1263">
        <f t="shared" si="28"/>
        <v>0</v>
      </c>
    </row>
    <row r="499" spans="1:9" x14ac:dyDescent="0.25">
      <c r="A499" s="1261">
        <v>42374</v>
      </c>
      <c r="B499" s="1995">
        <f t="shared" si="29"/>
        <v>24562</v>
      </c>
      <c r="C499" s="543" t="s">
        <v>8120</v>
      </c>
      <c r="D499" s="2160">
        <f t="shared" si="26"/>
        <v>49562</v>
      </c>
      <c r="E499" s="2162" t="s">
        <v>5227</v>
      </c>
      <c r="F499" s="2153">
        <v>11856</v>
      </c>
      <c r="G499" s="722">
        <v>42374</v>
      </c>
      <c r="H499" s="2050">
        <f t="shared" si="27"/>
        <v>11856</v>
      </c>
      <c r="I499" s="1263">
        <f t="shared" si="28"/>
        <v>0</v>
      </c>
    </row>
    <row r="500" spans="1:9" x14ac:dyDescent="0.25">
      <c r="A500" s="712">
        <v>42374</v>
      </c>
      <c r="B500" s="1995">
        <f t="shared" si="29"/>
        <v>24563</v>
      </c>
      <c r="C500" s="543" t="s">
        <v>8120</v>
      </c>
      <c r="D500" s="2160">
        <f t="shared" si="26"/>
        <v>49563</v>
      </c>
      <c r="E500" s="2162" t="s">
        <v>5228</v>
      </c>
      <c r="F500" s="2153">
        <v>17042.8</v>
      </c>
      <c r="G500" s="722">
        <v>42374</v>
      </c>
      <c r="H500" s="2050">
        <f t="shared" si="27"/>
        <v>17042.8</v>
      </c>
      <c r="I500" s="1263">
        <f t="shared" si="28"/>
        <v>0</v>
      </c>
    </row>
    <row r="501" spans="1:9" x14ac:dyDescent="0.25">
      <c r="A501" s="1261">
        <v>42374</v>
      </c>
      <c r="B501" s="1995">
        <f t="shared" si="29"/>
        <v>24564</v>
      </c>
      <c r="C501" s="543" t="s">
        <v>8120</v>
      </c>
      <c r="D501" s="2160">
        <f t="shared" si="26"/>
        <v>49564</v>
      </c>
      <c r="E501" s="2162" t="s">
        <v>5229</v>
      </c>
      <c r="F501" s="2153">
        <v>1600</v>
      </c>
      <c r="G501" s="722">
        <v>42374</v>
      </c>
      <c r="H501" s="2050">
        <f t="shared" si="27"/>
        <v>1600</v>
      </c>
      <c r="I501" s="1263">
        <f t="shared" si="28"/>
        <v>0</v>
      </c>
    </row>
    <row r="502" spans="1:9" x14ac:dyDescent="0.25">
      <c r="A502" s="712">
        <v>42374</v>
      </c>
      <c r="B502" s="1995">
        <f t="shared" si="29"/>
        <v>24565</v>
      </c>
      <c r="C502" s="543" t="s">
        <v>8120</v>
      </c>
      <c r="D502" s="2160">
        <f t="shared" si="26"/>
        <v>49565</v>
      </c>
      <c r="E502" s="2162" t="s">
        <v>5230</v>
      </c>
      <c r="F502" s="2153">
        <v>2181.6</v>
      </c>
      <c r="G502" s="722">
        <v>42374</v>
      </c>
      <c r="H502" s="2050">
        <f t="shared" si="27"/>
        <v>2181.6</v>
      </c>
      <c r="I502" s="1263">
        <f t="shared" si="28"/>
        <v>0</v>
      </c>
    </row>
    <row r="503" spans="1:9" x14ac:dyDescent="0.25">
      <c r="A503" s="1261">
        <v>42374</v>
      </c>
      <c r="B503" s="1995">
        <f t="shared" si="29"/>
        <v>24566</v>
      </c>
      <c r="C503" s="543" t="s">
        <v>8120</v>
      </c>
      <c r="D503" s="2160">
        <f t="shared" si="26"/>
        <v>49566</v>
      </c>
      <c r="E503" s="2162" t="s">
        <v>5195</v>
      </c>
      <c r="F503" s="2154">
        <v>16002.82</v>
      </c>
      <c r="G503" s="722">
        <v>42378</v>
      </c>
      <c r="H503" s="2050">
        <v>16002.82</v>
      </c>
      <c r="I503" s="1263">
        <f t="shared" si="28"/>
        <v>0</v>
      </c>
    </row>
    <row r="504" spans="1:9" x14ac:dyDescent="0.25">
      <c r="A504" s="712">
        <v>42374</v>
      </c>
      <c r="B504" s="1995">
        <f t="shared" si="29"/>
        <v>24567</v>
      </c>
      <c r="C504" s="543" t="s">
        <v>8120</v>
      </c>
      <c r="D504" s="2160">
        <f t="shared" si="26"/>
        <v>49567</v>
      </c>
      <c r="E504" s="2163" t="s">
        <v>5231</v>
      </c>
      <c r="F504" s="2152">
        <v>19828.8</v>
      </c>
      <c r="G504" s="722">
        <v>42385</v>
      </c>
      <c r="H504" s="2050">
        <v>19828.8</v>
      </c>
      <c r="I504" s="1263">
        <f t="shared" si="28"/>
        <v>0</v>
      </c>
    </row>
    <row r="505" spans="1:9" x14ac:dyDescent="0.25">
      <c r="A505" s="1261">
        <v>42374</v>
      </c>
      <c r="B505" s="1995">
        <f t="shared" si="29"/>
        <v>24568</v>
      </c>
      <c r="C505" s="543" t="s">
        <v>8120</v>
      </c>
      <c r="D505" s="2160">
        <f t="shared" si="26"/>
        <v>49568</v>
      </c>
      <c r="E505" s="2162" t="s">
        <v>5232</v>
      </c>
      <c r="F505" s="2153">
        <v>3522.6</v>
      </c>
      <c r="G505" s="722">
        <v>42377</v>
      </c>
      <c r="H505" s="2050">
        <v>3522.6</v>
      </c>
      <c r="I505" s="1263">
        <f t="shared" si="28"/>
        <v>0</v>
      </c>
    </row>
    <row r="506" spans="1:9" x14ac:dyDescent="0.25">
      <c r="A506" s="712">
        <v>42374</v>
      </c>
      <c r="B506" s="1995">
        <f t="shared" si="29"/>
        <v>24569</v>
      </c>
      <c r="C506" s="543" t="s">
        <v>8120</v>
      </c>
      <c r="D506" s="2160">
        <f t="shared" si="26"/>
        <v>49569</v>
      </c>
      <c r="E506" s="2162" t="s">
        <v>5213</v>
      </c>
      <c r="F506" s="2153">
        <v>200.2</v>
      </c>
      <c r="G506" s="722">
        <v>42374</v>
      </c>
      <c r="H506" s="2050">
        <f t="shared" si="27"/>
        <v>200.2</v>
      </c>
      <c r="I506" s="1263">
        <f t="shared" si="28"/>
        <v>0</v>
      </c>
    </row>
    <row r="507" spans="1:9" x14ac:dyDescent="0.25">
      <c r="A507" s="1261">
        <v>42374</v>
      </c>
      <c r="B507" s="1995">
        <f t="shared" si="29"/>
        <v>24570</v>
      </c>
      <c r="C507" s="543" t="s">
        <v>8120</v>
      </c>
      <c r="D507" s="2160">
        <f t="shared" si="26"/>
        <v>49570</v>
      </c>
      <c r="E507" s="2162" t="s">
        <v>5213</v>
      </c>
      <c r="F507" s="2153">
        <v>150</v>
      </c>
      <c r="G507" s="722">
        <v>42374</v>
      </c>
      <c r="H507" s="2050">
        <f t="shared" si="27"/>
        <v>150</v>
      </c>
      <c r="I507" s="1263">
        <f t="shared" si="28"/>
        <v>0</v>
      </c>
    </row>
    <row r="508" spans="1:9" x14ac:dyDescent="0.25">
      <c r="A508" s="712">
        <v>42374</v>
      </c>
      <c r="B508" s="1995">
        <f t="shared" si="29"/>
        <v>24571</v>
      </c>
      <c r="C508" s="543" t="s">
        <v>8120</v>
      </c>
      <c r="D508" s="2160">
        <f t="shared" si="26"/>
        <v>49571</v>
      </c>
      <c r="E508" s="2162" t="s">
        <v>5233</v>
      </c>
      <c r="F508" s="2153">
        <v>2594.4</v>
      </c>
      <c r="G508" s="722">
        <v>42374</v>
      </c>
      <c r="H508" s="2050">
        <f t="shared" si="27"/>
        <v>2594.4</v>
      </c>
      <c r="I508" s="1263">
        <f t="shared" si="28"/>
        <v>0</v>
      </c>
    </row>
    <row r="509" spans="1:9" x14ac:dyDescent="0.25">
      <c r="A509" s="1261">
        <v>42374</v>
      </c>
      <c r="B509" s="1995">
        <f t="shared" si="29"/>
        <v>24572</v>
      </c>
      <c r="C509" s="543" t="s">
        <v>8120</v>
      </c>
      <c r="D509" s="2160">
        <f t="shared" si="26"/>
        <v>49572</v>
      </c>
      <c r="E509" s="2162" t="s">
        <v>5233</v>
      </c>
      <c r="F509" s="2153">
        <v>616</v>
      </c>
      <c r="G509" s="722">
        <v>42374</v>
      </c>
      <c r="H509" s="2050">
        <f t="shared" si="27"/>
        <v>616</v>
      </c>
      <c r="I509" s="1263">
        <f t="shared" si="28"/>
        <v>0</v>
      </c>
    </row>
    <row r="510" spans="1:9" x14ac:dyDescent="0.25">
      <c r="A510" s="712">
        <v>42374</v>
      </c>
      <c r="B510" s="1995">
        <f t="shared" si="29"/>
        <v>24573</v>
      </c>
      <c r="C510" s="543" t="s">
        <v>8120</v>
      </c>
      <c r="D510" s="2160">
        <f t="shared" si="26"/>
        <v>49573</v>
      </c>
      <c r="E510" s="2170" t="s">
        <v>2249</v>
      </c>
      <c r="F510" s="2153">
        <v>0</v>
      </c>
      <c r="G510" s="722"/>
      <c r="H510" s="2050">
        <f t="shared" si="27"/>
        <v>0</v>
      </c>
      <c r="I510" s="1263">
        <f t="shared" si="28"/>
        <v>0</v>
      </c>
    </row>
    <row r="511" spans="1:9" x14ac:dyDescent="0.25">
      <c r="A511" s="1261">
        <v>42374</v>
      </c>
      <c r="B511" s="1995">
        <f t="shared" si="29"/>
        <v>24574</v>
      </c>
      <c r="C511" s="543" t="s">
        <v>8120</v>
      </c>
      <c r="D511" s="2160">
        <f t="shared" ref="D511:D512" si="30">D510+1</f>
        <v>49574</v>
      </c>
      <c r="E511" s="2162" t="s">
        <v>5234</v>
      </c>
      <c r="F511" s="2153">
        <v>4171</v>
      </c>
      <c r="G511" s="722">
        <v>42374</v>
      </c>
      <c r="H511" s="2050">
        <f t="shared" si="27"/>
        <v>4171</v>
      </c>
      <c r="I511" s="1263">
        <f t="shared" si="28"/>
        <v>0</v>
      </c>
    </row>
    <row r="512" spans="1:9" x14ac:dyDescent="0.25">
      <c r="A512" s="712">
        <v>42374</v>
      </c>
      <c r="B512" s="1995">
        <f t="shared" si="29"/>
        <v>24575</v>
      </c>
      <c r="C512" s="543" t="s">
        <v>8120</v>
      </c>
      <c r="D512" s="2160">
        <f t="shared" si="30"/>
        <v>49575</v>
      </c>
      <c r="E512" s="2162" t="s">
        <v>5235</v>
      </c>
      <c r="F512" s="2153">
        <v>2296.8000000000002</v>
      </c>
      <c r="G512" s="722">
        <v>42374</v>
      </c>
      <c r="H512" s="2050">
        <f t="shared" si="27"/>
        <v>2296.8000000000002</v>
      </c>
      <c r="I512" s="1263">
        <f t="shared" si="28"/>
        <v>0</v>
      </c>
    </row>
    <row r="513" spans="1:9" x14ac:dyDescent="0.25">
      <c r="A513" s="1261">
        <v>42374</v>
      </c>
      <c r="B513" s="1995">
        <f t="shared" si="29"/>
        <v>24576</v>
      </c>
      <c r="C513" s="543" t="s">
        <v>8120</v>
      </c>
      <c r="D513" s="2160">
        <f t="shared" ref="D513:D578" si="31">D512+1</f>
        <v>49576</v>
      </c>
      <c r="E513" s="2162" t="s">
        <v>5186</v>
      </c>
      <c r="F513" s="2153">
        <v>7432.7</v>
      </c>
      <c r="G513" s="722">
        <v>42374</v>
      </c>
      <c r="H513" s="2050">
        <f t="shared" si="27"/>
        <v>7432.7</v>
      </c>
      <c r="I513" s="1263">
        <f t="shared" si="28"/>
        <v>0</v>
      </c>
    </row>
    <row r="514" spans="1:9" x14ac:dyDescent="0.25">
      <c r="A514" s="712">
        <v>42374</v>
      </c>
      <c r="B514" s="1995">
        <f t="shared" si="29"/>
        <v>24577</v>
      </c>
      <c r="C514" s="543" t="s">
        <v>8120</v>
      </c>
      <c r="D514" s="2160">
        <f t="shared" si="31"/>
        <v>49577</v>
      </c>
      <c r="E514" s="2162" t="s">
        <v>5236</v>
      </c>
      <c r="F514" s="2153">
        <v>9061.5</v>
      </c>
      <c r="G514" s="722">
        <v>42374</v>
      </c>
      <c r="H514" s="2050">
        <f t="shared" si="27"/>
        <v>9061.5</v>
      </c>
      <c r="I514" s="1263">
        <f t="shared" si="28"/>
        <v>0</v>
      </c>
    </row>
    <row r="515" spans="1:9" x14ac:dyDescent="0.25">
      <c r="A515" s="1261">
        <v>42374</v>
      </c>
      <c r="B515" s="1995">
        <f t="shared" si="29"/>
        <v>24578</v>
      </c>
      <c r="C515" s="543" t="s">
        <v>8120</v>
      </c>
      <c r="D515" s="2160">
        <f t="shared" si="31"/>
        <v>49578</v>
      </c>
      <c r="E515" s="2162" t="s">
        <v>5237</v>
      </c>
      <c r="F515" s="2153">
        <v>3200.5</v>
      </c>
      <c r="G515" s="722">
        <v>42374</v>
      </c>
      <c r="H515" s="2050">
        <f t="shared" si="27"/>
        <v>3200.5</v>
      </c>
      <c r="I515" s="1263">
        <f t="shared" si="28"/>
        <v>0</v>
      </c>
    </row>
    <row r="516" spans="1:9" x14ac:dyDescent="0.25">
      <c r="A516" s="712">
        <v>42374</v>
      </c>
      <c r="B516" s="1995">
        <f t="shared" si="29"/>
        <v>24579</v>
      </c>
      <c r="C516" s="543" t="s">
        <v>8120</v>
      </c>
      <c r="D516" s="2160">
        <f t="shared" si="31"/>
        <v>49579</v>
      </c>
      <c r="E516" s="2162" t="s">
        <v>5238</v>
      </c>
      <c r="F516" s="2153">
        <v>1853.3</v>
      </c>
      <c r="G516" s="722">
        <v>42374</v>
      </c>
      <c r="H516" s="2050">
        <f t="shared" si="27"/>
        <v>1853.3</v>
      </c>
      <c r="I516" s="1263">
        <f t="shared" si="28"/>
        <v>0</v>
      </c>
    </row>
    <row r="517" spans="1:9" x14ac:dyDescent="0.25">
      <c r="A517" s="1261">
        <v>42374</v>
      </c>
      <c r="B517" s="1995">
        <f t="shared" si="29"/>
        <v>24580</v>
      </c>
      <c r="C517" s="543" t="s">
        <v>8120</v>
      </c>
      <c r="D517" s="2160">
        <f t="shared" si="31"/>
        <v>49580</v>
      </c>
      <c r="E517" s="2162" t="s">
        <v>5239</v>
      </c>
      <c r="F517" s="2153">
        <v>1057.5</v>
      </c>
      <c r="G517" s="722">
        <v>42374</v>
      </c>
      <c r="H517" s="2050">
        <f t="shared" si="27"/>
        <v>1057.5</v>
      </c>
      <c r="I517" s="1263">
        <f t="shared" si="28"/>
        <v>0</v>
      </c>
    </row>
    <row r="518" spans="1:9" x14ac:dyDescent="0.25">
      <c r="A518" s="712">
        <v>42374</v>
      </c>
      <c r="B518" s="1995">
        <f t="shared" si="29"/>
        <v>24581</v>
      </c>
      <c r="C518" s="543" t="s">
        <v>8120</v>
      </c>
      <c r="D518" s="2160">
        <f t="shared" si="31"/>
        <v>49581</v>
      </c>
      <c r="E518" s="2162" t="s">
        <v>5240</v>
      </c>
      <c r="F518" s="2153">
        <v>4492.8999999999996</v>
      </c>
      <c r="G518" s="722">
        <v>42374</v>
      </c>
      <c r="H518" s="2050">
        <f t="shared" si="27"/>
        <v>4492.8999999999996</v>
      </c>
      <c r="I518" s="1263">
        <f t="shared" si="28"/>
        <v>0</v>
      </c>
    </row>
    <row r="519" spans="1:9" x14ac:dyDescent="0.25">
      <c r="A519" s="1261">
        <v>42374</v>
      </c>
      <c r="B519" s="1995">
        <f t="shared" si="29"/>
        <v>24582</v>
      </c>
      <c r="C519" s="543" t="s">
        <v>8120</v>
      </c>
      <c r="D519" s="2160">
        <f t="shared" si="31"/>
        <v>49582</v>
      </c>
      <c r="E519" s="2162" t="s">
        <v>5210</v>
      </c>
      <c r="F519" s="2153">
        <v>7700</v>
      </c>
      <c r="G519" s="722">
        <v>42374</v>
      </c>
      <c r="H519" s="2050">
        <f t="shared" si="27"/>
        <v>7700</v>
      </c>
      <c r="I519" s="1263">
        <f t="shared" si="28"/>
        <v>0</v>
      </c>
    </row>
    <row r="520" spans="1:9" x14ac:dyDescent="0.25">
      <c r="A520" s="712">
        <v>42374</v>
      </c>
      <c r="B520" s="1995">
        <f t="shared" si="29"/>
        <v>24583</v>
      </c>
      <c r="C520" s="543" t="s">
        <v>8120</v>
      </c>
      <c r="D520" s="2160">
        <f t="shared" si="31"/>
        <v>49583</v>
      </c>
      <c r="E520" s="2162" t="s">
        <v>5241</v>
      </c>
      <c r="F520" s="2153">
        <v>544.79999999999995</v>
      </c>
      <c r="G520" s="722">
        <v>42374</v>
      </c>
      <c r="H520" s="2050">
        <f t="shared" si="27"/>
        <v>544.79999999999995</v>
      </c>
      <c r="I520" s="1263">
        <f t="shared" si="28"/>
        <v>0</v>
      </c>
    </row>
    <row r="521" spans="1:9" x14ac:dyDescent="0.25">
      <c r="A521" s="1261">
        <v>42374</v>
      </c>
      <c r="B521" s="1995">
        <f t="shared" si="29"/>
        <v>24584</v>
      </c>
      <c r="C521" s="543" t="s">
        <v>8120</v>
      </c>
      <c r="D521" s="2160">
        <f t="shared" si="31"/>
        <v>49584</v>
      </c>
      <c r="E521" s="2170" t="s">
        <v>2249</v>
      </c>
      <c r="F521" s="2153">
        <v>0</v>
      </c>
      <c r="G521" s="722"/>
      <c r="H521" s="2050">
        <f t="shared" si="27"/>
        <v>0</v>
      </c>
      <c r="I521" s="1263">
        <f t="shared" si="28"/>
        <v>0</v>
      </c>
    </row>
    <row r="522" spans="1:9" x14ac:dyDescent="0.25">
      <c r="A522" s="712">
        <v>42374</v>
      </c>
      <c r="B522" s="1995">
        <f t="shared" si="29"/>
        <v>24585</v>
      </c>
      <c r="C522" s="543" t="s">
        <v>8120</v>
      </c>
      <c r="D522" s="2160">
        <f t="shared" si="31"/>
        <v>49585</v>
      </c>
      <c r="E522" s="2162" t="s">
        <v>5242</v>
      </c>
      <c r="F522" s="2153">
        <v>685.5</v>
      </c>
      <c r="G522" s="722">
        <v>42374</v>
      </c>
      <c r="H522" s="2050">
        <f t="shared" si="27"/>
        <v>685.5</v>
      </c>
      <c r="I522" s="1263">
        <f t="shared" si="28"/>
        <v>0</v>
      </c>
    </row>
    <row r="523" spans="1:9" x14ac:dyDescent="0.25">
      <c r="A523" s="1261">
        <v>42374</v>
      </c>
      <c r="B523" s="1995">
        <f t="shared" si="29"/>
        <v>24586</v>
      </c>
      <c r="C523" s="543" t="s">
        <v>8120</v>
      </c>
      <c r="D523" s="2160">
        <f t="shared" si="31"/>
        <v>49586</v>
      </c>
      <c r="E523" s="2162" t="s">
        <v>5243</v>
      </c>
      <c r="F523" s="2153">
        <v>486.2</v>
      </c>
      <c r="G523" s="722">
        <v>42374</v>
      </c>
      <c r="H523" s="2050">
        <f t="shared" si="27"/>
        <v>486.2</v>
      </c>
      <c r="I523" s="1263">
        <f t="shared" si="28"/>
        <v>0</v>
      </c>
    </row>
    <row r="524" spans="1:9" x14ac:dyDescent="0.25">
      <c r="A524" s="712">
        <v>42374</v>
      </c>
      <c r="B524" s="1995">
        <f t="shared" si="29"/>
        <v>24587</v>
      </c>
      <c r="C524" s="543" t="s">
        <v>8120</v>
      </c>
      <c r="D524" s="2160">
        <f t="shared" si="31"/>
        <v>49587</v>
      </c>
      <c r="E524" s="2162" t="s">
        <v>5244</v>
      </c>
      <c r="F524" s="2153">
        <v>1973.4</v>
      </c>
      <c r="G524" s="722">
        <v>42374</v>
      </c>
      <c r="H524" s="2050">
        <f t="shared" si="27"/>
        <v>1973.4</v>
      </c>
      <c r="I524" s="1263">
        <f t="shared" si="28"/>
        <v>0</v>
      </c>
    </row>
    <row r="525" spans="1:9" x14ac:dyDescent="0.25">
      <c r="A525" s="1261">
        <v>42374</v>
      </c>
      <c r="B525" s="1995">
        <f t="shared" si="29"/>
        <v>24588</v>
      </c>
      <c r="C525" s="543" t="s">
        <v>8120</v>
      </c>
      <c r="D525" s="2160">
        <f t="shared" si="31"/>
        <v>49588</v>
      </c>
      <c r="E525" s="2162" t="s">
        <v>5245</v>
      </c>
      <c r="F525" s="2153">
        <v>238</v>
      </c>
      <c r="G525" s="722">
        <v>42374</v>
      </c>
      <c r="H525" s="2050">
        <f t="shared" si="27"/>
        <v>238</v>
      </c>
      <c r="I525" s="1263">
        <f t="shared" si="28"/>
        <v>0</v>
      </c>
    </row>
    <row r="526" spans="1:9" x14ac:dyDescent="0.25">
      <c r="A526" s="712">
        <v>42374</v>
      </c>
      <c r="B526" s="1995">
        <f t="shared" si="29"/>
        <v>24589</v>
      </c>
      <c r="C526" s="543" t="s">
        <v>8120</v>
      </c>
      <c r="D526" s="2160">
        <f t="shared" si="31"/>
        <v>49589</v>
      </c>
      <c r="E526" s="2162" t="s">
        <v>5246</v>
      </c>
      <c r="F526" s="2153">
        <v>9779.5</v>
      </c>
      <c r="G526" s="722">
        <v>42376</v>
      </c>
      <c r="H526" s="2050">
        <v>9779.5</v>
      </c>
      <c r="I526" s="1263">
        <f t="shared" si="28"/>
        <v>0</v>
      </c>
    </row>
    <row r="527" spans="1:9" x14ac:dyDescent="0.25">
      <c r="A527" s="1261">
        <v>42374</v>
      </c>
      <c r="B527" s="1995">
        <f t="shared" si="29"/>
        <v>24590</v>
      </c>
      <c r="C527" s="543" t="s">
        <v>8120</v>
      </c>
      <c r="D527" s="2160">
        <f t="shared" si="31"/>
        <v>49590</v>
      </c>
      <c r="E527" s="2162" t="s">
        <v>5217</v>
      </c>
      <c r="F527" s="2153">
        <v>800</v>
      </c>
      <c r="G527" s="722">
        <v>42374</v>
      </c>
      <c r="H527" s="2050">
        <f t="shared" si="27"/>
        <v>800</v>
      </c>
      <c r="I527" s="1263">
        <f t="shared" si="28"/>
        <v>0</v>
      </c>
    </row>
    <row r="528" spans="1:9" x14ac:dyDescent="0.25">
      <c r="A528" s="712">
        <v>42374</v>
      </c>
      <c r="B528" s="1995">
        <f t="shared" si="29"/>
        <v>24591</v>
      </c>
      <c r="C528" s="543" t="s">
        <v>8120</v>
      </c>
      <c r="D528" s="2160">
        <f t="shared" si="31"/>
        <v>49591</v>
      </c>
      <c r="E528" s="2162" t="s">
        <v>5220</v>
      </c>
      <c r="F528" s="2153">
        <v>1110</v>
      </c>
      <c r="G528" s="722">
        <v>42374</v>
      </c>
      <c r="H528" s="2050">
        <f t="shared" ref="H528:H593" si="32">F528</f>
        <v>1110</v>
      </c>
      <c r="I528" s="1263">
        <f t="shared" si="28"/>
        <v>0</v>
      </c>
    </row>
    <row r="529" spans="1:9" x14ac:dyDescent="0.25">
      <c r="A529" s="1261">
        <v>42374</v>
      </c>
      <c r="B529" s="1995">
        <f t="shared" si="29"/>
        <v>24592</v>
      </c>
      <c r="C529" s="543" t="s">
        <v>8120</v>
      </c>
      <c r="D529" s="2160">
        <f t="shared" si="31"/>
        <v>49592</v>
      </c>
      <c r="E529" s="2162" t="s">
        <v>5247</v>
      </c>
      <c r="F529" s="2153">
        <v>287</v>
      </c>
      <c r="G529" s="722">
        <v>42374</v>
      </c>
      <c r="H529" s="2050">
        <f t="shared" si="32"/>
        <v>287</v>
      </c>
      <c r="I529" s="1263">
        <f t="shared" si="28"/>
        <v>0</v>
      </c>
    </row>
    <row r="530" spans="1:9" x14ac:dyDescent="0.25">
      <c r="A530" s="712">
        <v>42374</v>
      </c>
      <c r="B530" s="1995">
        <f t="shared" si="29"/>
        <v>24593</v>
      </c>
      <c r="C530" s="543" t="s">
        <v>8120</v>
      </c>
      <c r="D530" s="2160">
        <f t="shared" si="31"/>
        <v>49593</v>
      </c>
      <c r="E530" s="2162" t="s">
        <v>5248</v>
      </c>
      <c r="F530" s="2153">
        <v>26289.55</v>
      </c>
      <c r="G530" s="722">
        <v>42377</v>
      </c>
      <c r="H530" s="2050">
        <v>26289.55</v>
      </c>
      <c r="I530" s="1263">
        <f t="shared" ref="I530:I596" si="33">F530-H530</f>
        <v>0</v>
      </c>
    </row>
    <row r="531" spans="1:9" x14ac:dyDescent="0.25">
      <c r="A531" s="1261">
        <v>42374</v>
      </c>
      <c r="B531" s="1995">
        <f t="shared" si="29"/>
        <v>24594</v>
      </c>
      <c r="C531" s="543" t="s">
        <v>8120</v>
      </c>
      <c r="D531" s="2160">
        <f t="shared" si="31"/>
        <v>49594</v>
      </c>
      <c r="E531" s="2162" t="s">
        <v>5249</v>
      </c>
      <c r="F531" s="2153">
        <v>1003.2</v>
      </c>
      <c r="G531" s="722">
        <v>42377</v>
      </c>
      <c r="H531" s="2050">
        <v>1003.2</v>
      </c>
      <c r="I531" s="1263">
        <f t="shared" si="33"/>
        <v>0</v>
      </c>
    </row>
    <row r="532" spans="1:9" x14ac:dyDescent="0.25">
      <c r="A532" s="712">
        <v>42374</v>
      </c>
      <c r="B532" s="1995">
        <f t="shared" ref="B532:B598" si="34">B531+1</f>
        <v>24595</v>
      </c>
      <c r="C532" s="543" t="s">
        <v>8120</v>
      </c>
      <c r="D532" s="2160">
        <f t="shared" si="31"/>
        <v>49595</v>
      </c>
      <c r="E532" s="2162" t="s">
        <v>5250</v>
      </c>
      <c r="F532" s="2153">
        <v>8504.4</v>
      </c>
      <c r="G532" s="722">
        <v>42380</v>
      </c>
      <c r="H532" s="2050">
        <v>8504.4</v>
      </c>
      <c r="I532" s="1263">
        <f t="shared" si="33"/>
        <v>0</v>
      </c>
    </row>
    <row r="533" spans="1:9" x14ac:dyDescent="0.25">
      <c r="A533" s="1261">
        <v>42374</v>
      </c>
      <c r="B533" s="1995">
        <f t="shared" si="34"/>
        <v>24596</v>
      </c>
      <c r="C533" s="543" t="s">
        <v>8120</v>
      </c>
      <c r="D533" s="2160">
        <f t="shared" si="31"/>
        <v>49596</v>
      </c>
      <c r="E533" s="2162" t="s">
        <v>5251</v>
      </c>
      <c r="F533" s="2153">
        <v>3792.4</v>
      </c>
      <c r="G533" s="722">
        <v>42377</v>
      </c>
      <c r="H533" s="2050">
        <v>3792.4</v>
      </c>
      <c r="I533" s="1263">
        <f t="shared" si="33"/>
        <v>0</v>
      </c>
    </row>
    <row r="534" spans="1:9" x14ac:dyDescent="0.25">
      <c r="A534" s="712">
        <v>42374</v>
      </c>
      <c r="B534" s="1995">
        <f t="shared" si="34"/>
        <v>24597</v>
      </c>
      <c r="C534" s="543" t="s">
        <v>8120</v>
      </c>
      <c r="D534" s="2160">
        <f t="shared" si="31"/>
        <v>49597</v>
      </c>
      <c r="E534" s="2162" t="s">
        <v>5253</v>
      </c>
      <c r="F534" s="2153">
        <v>2515.5</v>
      </c>
      <c r="G534" s="722">
        <v>42375</v>
      </c>
      <c r="H534" s="2050">
        <v>2515.5</v>
      </c>
      <c r="I534" s="1263">
        <f t="shared" si="33"/>
        <v>0</v>
      </c>
    </row>
    <row r="535" spans="1:9" x14ac:dyDescent="0.25">
      <c r="A535" s="1261">
        <v>42374</v>
      </c>
      <c r="B535" s="1995">
        <f t="shared" si="34"/>
        <v>24598</v>
      </c>
      <c r="C535" s="543" t="s">
        <v>8120</v>
      </c>
      <c r="D535" s="2160">
        <f t="shared" si="31"/>
        <v>49598</v>
      </c>
      <c r="E535" s="2162" t="s">
        <v>5254</v>
      </c>
      <c r="F535" s="2153">
        <v>3190.2</v>
      </c>
      <c r="G535" s="722">
        <v>42375</v>
      </c>
      <c r="H535" s="2050">
        <v>3190.2</v>
      </c>
      <c r="I535" s="1263">
        <f t="shared" si="33"/>
        <v>0</v>
      </c>
    </row>
    <row r="536" spans="1:9" x14ac:dyDescent="0.25">
      <c r="A536" s="712">
        <v>42374</v>
      </c>
      <c r="B536" s="1995">
        <f t="shared" si="34"/>
        <v>24599</v>
      </c>
      <c r="C536" s="543" t="s">
        <v>8120</v>
      </c>
      <c r="D536" s="2160">
        <f t="shared" si="31"/>
        <v>49599</v>
      </c>
      <c r="E536" s="2162" t="s">
        <v>5252</v>
      </c>
      <c r="F536" s="2153">
        <v>7525</v>
      </c>
      <c r="G536" s="722">
        <v>42375</v>
      </c>
      <c r="H536" s="2050">
        <v>7525</v>
      </c>
      <c r="I536" s="1263">
        <f t="shared" si="33"/>
        <v>0</v>
      </c>
    </row>
    <row r="537" spans="1:9" x14ac:dyDescent="0.25">
      <c r="A537" s="1261">
        <v>42374</v>
      </c>
      <c r="B537" s="1995">
        <f t="shared" si="34"/>
        <v>24600</v>
      </c>
      <c r="C537" s="543" t="s">
        <v>8120</v>
      </c>
      <c r="D537" s="2160">
        <f t="shared" si="31"/>
        <v>49600</v>
      </c>
      <c r="E537" s="2162" t="s">
        <v>5255</v>
      </c>
      <c r="F537" s="2153">
        <v>785.4</v>
      </c>
      <c r="G537" s="722">
        <v>42375</v>
      </c>
      <c r="H537" s="2050">
        <v>785.4</v>
      </c>
      <c r="I537" s="1263">
        <f t="shared" si="33"/>
        <v>0</v>
      </c>
    </row>
    <row r="538" spans="1:9" x14ac:dyDescent="0.25">
      <c r="A538" s="712">
        <v>42374</v>
      </c>
      <c r="B538" s="1995">
        <f t="shared" si="34"/>
        <v>24601</v>
      </c>
      <c r="C538" s="543" t="s">
        <v>8120</v>
      </c>
      <c r="D538" s="2160">
        <f t="shared" si="31"/>
        <v>49601</v>
      </c>
      <c r="E538" s="2162" t="s">
        <v>5256</v>
      </c>
      <c r="F538" s="2153">
        <v>2136.3000000000002</v>
      </c>
      <c r="G538" s="722">
        <v>42375</v>
      </c>
      <c r="H538" s="2050">
        <v>2136.3000000000002</v>
      </c>
      <c r="I538" s="1263">
        <f t="shared" si="33"/>
        <v>0</v>
      </c>
    </row>
    <row r="539" spans="1:9" x14ac:dyDescent="0.25">
      <c r="A539" s="1261">
        <v>42374</v>
      </c>
      <c r="B539" s="1995">
        <f t="shared" si="34"/>
        <v>24602</v>
      </c>
      <c r="C539" s="543" t="s">
        <v>8120</v>
      </c>
      <c r="D539" s="2160">
        <f t="shared" si="31"/>
        <v>49602</v>
      </c>
      <c r="E539" s="2162" t="s">
        <v>5257</v>
      </c>
      <c r="F539" s="2153">
        <v>1640.6</v>
      </c>
      <c r="G539" s="722">
        <v>42375</v>
      </c>
      <c r="H539" s="2050">
        <v>1640.6</v>
      </c>
      <c r="I539" s="1263">
        <f t="shared" si="33"/>
        <v>0</v>
      </c>
    </row>
    <row r="540" spans="1:9" x14ac:dyDescent="0.25">
      <c r="A540" s="712">
        <v>42374</v>
      </c>
      <c r="B540" s="1995">
        <f t="shared" si="34"/>
        <v>24603</v>
      </c>
      <c r="C540" s="543" t="s">
        <v>8120</v>
      </c>
      <c r="D540" s="2160">
        <f t="shared" si="31"/>
        <v>49603</v>
      </c>
      <c r="E540" s="2162" t="s">
        <v>5258</v>
      </c>
      <c r="F540" s="2153">
        <v>802.8</v>
      </c>
      <c r="G540" s="722">
        <v>42375</v>
      </c>
      <c r="H540" s="2050">
        <v>802.8</v>
      </c>
      <c r="I540" s="1263">
        <f t="shared" si="33"/>
        <v>0</v>
      </c>
    </row>
    <row r="541" spans="1:9" x14ac:dyDescent="0.25">
      <c r="A541" s="1261">
        <v>42374</v>
      </c>
      <c r="B541" s="1995">
        <f t="shared" si="34"/>
        <v>24604</v>
      </c>
      <c r="C541" s="543" t="s">
        <v>8120</v>
      </c>
      <c r="D541" s="2160">
        <f t="shared" si="31"/>
        <v>49604</v>
      </c>
      <c r="E541" s="2162" t="s">
        <v>5217</v>
      </c>
      <c r="F541" s="2153">
        <v>164</v>
      </c>
      <c r="G541" s="722">
        <v>42374</v>
      </c>
      <c r="H541" s="2050">
        <f t="shared" si="32"/>
        <v>164</v>
      </c>
      <c r="I541" s="1263">
        <f t="shared" si="33"/>
        <v>0</v>
      </c>
    </row>
    <row r="542" spans="1:9" x14ac:dyDescent="0.25">
      <c r="A542" s="712">
        <v>42374</v>
      </c>
      <c r="B542" s="1995">
        <f t="shared" si="34"/>
        <v>24605</v>
      </c>
      <c r="C542" s="543" t="s">
        <v>8120</v>
      </c>
      <c r="D542" s="2160">
        <f t="shared" si="31"/>
        <v>49605</v>
      </c>
      <c r="E542" s="2162" t="s">
        <v>5217</v>
      </c>
      <c r="F542" s="2153">
        <v>39.6</v>
      </c>
      <c r="G542" s="722">
        <v>42375</v>
      </c>
      <c r="H542" s="2050">
        <v>39.6</v>
      </c>
      <c r="I542" s="1263">
        <f t="shared" si="33"/>
        <v>0</v>
      </c>
    </row>
    <row r="543" spans="1:9" x14ac:dyDescent="0.25">
      <c r="A543" s="1261">
        <v>42374</v>
      </c>
      <c r="B543" s="1995">
        <f t="shared" si="34"/>
        <v>24606</v>
      </c>
      <c r="C543" s="543" t="s">
        <v>8120</v>
      </c>
      <c r="D543" s="2160">
        <f t="shared" si="31"/>
        <v>49606</v>
      </c>
      <c r="E543" s="2162" t="s">
        <v>5217</v>
      </c>
      <c r="F543" s="2153">
        <v>2880</v>
      </c>
      <c r="G543" s="722">
        <v>42375</v>
      </c>
      <c r="H543" s="2050">
        <v>2880</v>
      </c>
      <c r="I543" s="1263">
        <f t="shared" si="33"/>
        <v>0</v>
      </c>
    </row>
    <row r="544" spans="1:9" x14ac:dyDescent="0.25">
      <c r="A544" s="712">
        <v>42374</v>
      </c>
      <c r="B544" s="1995">
        <f t="shared" si="34"/>
        <v>24607</v>
      </c>
      <c r="C544" s="543" t="s">
        <v>8120</v>
      </c>
      <c r="D544" s="2160">
        <f t="shared" si="31"/>
        <v>49607</v>
      </c>
      <c r="E544" s="2162" t="s">
        <v>5195</v>
      </c>
      <c r="F544" s="2153">
        <v>5313.5</v>
      </c>
      <c r="G544" s="722">
        <v>42378</v>
      </c>
      <c r="H544" s="2050">
        <v>5313.5</v>
      </c>
      <c r="I544" s="1263">
        <f t="shared" si="33"/>
        <v>0</v>
      </c>
    </row>
    <row r="545" spans="1:9" x14ac:dyDescent="0.25">
      <c r="A545" s="1261">
        <v>42374</v>
      </c>
      <c r="B545" s="1995">
        <f t="shared" si="34"/>
        <v>24608</v>
      </c>
      <c r="C545" s="543" t="s">
        <v>8120</v>
      </c>
      <c r="D545" s="2160">
        <f t="shared" si="31"/>
        <v>49608</v>
      </c>
      <c r="E545" s="2170" t="s">
        <v>2249</v>
      </c>
      <c r="F545" s="2153">
        <v>0</v>
      </c>
      <c r="G545" s="722"/>
      <c r="H545" s="2050"/>
      <c r="I545" s="1263">
        <f t="shared" si="33"/>
        <v>0</v>
      </c>
    </row>
    <row r="546" spans="1:9" x14ac:dyDescent="0.25">
      <c r="A546" s="712">
        <v>42374</v>
      </c>
      <c r="B546" s="1995">
        <f t="shared" si="34"/>
        <v>24609</v>
      </c>
      <c r="C546" s="543" t="s">
        <v>8120</v>
      </c>
      <c r="D546" s="2160">
        <f t="shared" si="31"/>
        <v>49609</v>
      </c>
      <c r="E546" s="2162" t="s">
        <v>5259</v>
      </c>
      <c r="F546" s="2153">
        <v>72960.2</v>
      </c>
      <c r="G546" s="722">
        <v>42381</v>
      </c>
      <c r="H546" s="2050">
        <v>72960.2</v>
      </c>
      <c r="I546" s="1263">
        <f t="shared" si="33"/>
        <v>0</v>
      </c>
    </row>
    <row r="547" spans="1:9" x14ac:dyDescent="0.25">
      <c r="A547" s="1261">
        <v>42374</v>
      </c>
      <c r="B547" s="1995">
        <f t="shared" si="34"/>
        <v>24610</v>
      </c>
      <c r="C547" s="543" t="s">
        <v>8120</v>
      </c>
      <c r="D547" s="2160">
        <f t="shared" si="31"/>
        <v>49610</v>
      </c>
      <c r="E547" s="2162" t="s">
        <v>5263</v>
      </c>
      <c r="F547" s="2153">
        <v>340326</v>
      </c>
      <c r="G547" s="722">
        <v>42378</v>
      </c>
      <c r="H547" s="2050">
        <v>340326</v>
      </c>
      <c r="I547" s="1263">
        <f t="shared" si="33"/>
        <v>0</v>
      </c>
    </row>
    <row r="548" spans="1:9" x14ac:dyDescent="0.25">
      <c r="A548" s="712">
        <v>42374</v>
      </c>
      <c r="B548" s="1995">
        <f t="shared" si="34"/>
        <v>24611</v>
      </c>
      <c r="C548" s="543" t="s">
        <v>8120</v>
      </c>
      <c r="D548" s="2160">
        <f t="shared" si="31"/>
        <v>49611</v>
      </c>
      <c r="E548" s="2162" t="s">
        <v>5263</v>
      </c>
      <c r="F548" s="2153">
        <v>200799</v>
      </c>
      <c r="G548" s="722">
        <v>42378</v>
      </c>
      <c r="H548" s="2050">
        <v>200799</v>
      </c>
      <c r="I548" s="1263">
        <f t="shared" si="33"/>
        <v>0</v>
      </c>
    </row>
    <row r="549" spans="1:9" x14ac:dyDescent="0.25">
      <c r="A549" s="1261">
        <v>42374</v>
      </c>
      <c r="B549" s="1995">
        <f t="shared" si="34"/>
        <v>24612</v>
      </c>
      <c r="C549" s="543" t="s">
        <v>8120</v>
      </c>
      <c r="D549" s="2160">
        <f t="shared" si="31"/>
        <v>49612</v>
      </c>
      <c r="E549" s="2162" t="s">
        <v>5264</v>
      </c>
      <c r="F549" s="2153">
        <v>5116.8</v>
      </c>
      <c r="G549" s="722">
        <v>42374</v>
      </c>
      <c r="H549" s="2050">
        <f t="shared" si="32"/>
        <v>5116.8</v>
      </c>
      <c r="I549" s="1263">
        <f t="shared" si="33"/>
        <v>0</v>
      </c>
    </row>
    <row r="550" spans="1:9" x14ac:dyDescent="0.25">
      <c r="A550" s="712">
        <v>42374</v>
      </c>
      <c r="B550" s="1995">
        <f t="shared" si="34"/>
        <v>24613</v>
      </c>
      <c r="C550" s="543" t="s">
        <v>8120</v>
      </c>
      <c r="D550" s="2160">
        <f t="shared" si="31"/>
        <v>49613</v>
      </c>
      <c r="E550" s="2162" t="s">
        <v>5195</v>
      </c>
      <c r="F550" s="2154">
        <v>73633.2</v>
      </c>
      <c r="G550" s="722">
        <v>42378</v>
      </c>
      <c r="H550" s="2050">
        <v>73633.2</v>
      </c>
      <c r="I550" s="1263">
        <f t="shared" si="33"/>
        <v>0</v>
      </c>
    </row>
    <row r="551" spans="1:9" x14ac:dyDescent="0.25">
      <c r="A551" s="1261">
        <v>42374</v>
      </c>
      <c r="B551" s="1995">
        <f t="shared" si="34"/>
        <v>24614</v>
      </c>
      <c r="C551" s="543" t="s">
        <v>8120</v>
      </c>
      <c r="D551" s="2160">
        <f t="shared" si="31"/>
        <v>49614</v>
      </c>
      <c r="E551" s="2163" t="s">
        <v>5262</v>
      </c>
      <c r="F551" s="2152">
        <v>44183.45</v>
      </c>
      <c r="G551" s="722">
        <v>42388</v>
      </c>
      <c r="H551" s="2050">
        <v>44183.45</v>
      </c>
      <c r="I551" s="1263">
        <f t="shared" si="33"/>
        <v>0</v>
      </c>
    </row>
    <row r="552" spans="1:9" x14ac:dyDescent="0.25">
      <c r="A552" s="712">
        <v>42374</v>
      </c>
      <c r="B552" s="1995">
        <f t="shared" si="34"/>
        <v>24615</v>
      </c>
      <c r="C552" s="543" t="s">
        <v>8120</v>
      </c>
      <c r="D552" s="2160">
        <f t="shared" si="31"/>
        <v>49615</v>
      </c>
      <c r="E552" s="2162" t="s">
        <v>5261</v>
      </c>
      <c r="F552" s="2153">
        <v>38665</v>
      </c>
      <c r="G552" s="722" t="s">
        <v>8132</v>
      </c>
      <c r="H552" s="2050">
        <f>30000+8665</f>
        <v>38665</v>
      </c>
      <c r="I552" s="1263">
        <f t="shared" si="33"/>
        <v>0</v>
      </c>
    </row>
    <row r="553" spans="1:9" x14ac:dyDescent="0.25">
      <c r="A553" s="1261">
        <v>42374</v>
      </c>
      <c r="B553" s="1995">
        <f t="shared" si="34"/>
        <v>24616</v>
      </c>
      <c r="C553" s="543" t="s">
        <v>8120</v>
      </c>
      <c r="D553" s="2160">
        <f t="shared" si="31"/>
        <v>49616</v>
      </c>
      <c r="E553" s="2162" t="s">
        <v>5195</v>
      </c>
      <c r="F553" s="2153">
        <v>166136</v>
      </c>
      <c r="G553" s="722">
        <v>42378</v>
      </c>
      <c r="H553" s="2050">
        <v>166136</v>
      </c>
      <c r="I553" s="1263">
        <f t="shared" si="33"/>
        <v>0</v>
      </c>
    </row>
    <row r="554" spans="1:9" x14ac:dyDescent="0.25">
      <c r="A554" s="712">
        <v>42374</v>
      </c>
      <c r="B554" s="1995">
        <f t="shared" si="34"/>
        <v>24617</v>
      </c>
      <c r="C554" s="543" t="s">
        <v>8120</v>
      </c>
      <c r="D554" s="2160">
        <f t="shared" si="31"/>
        <v>49617</v>
      </c>
      <c r="E554" s="2170" t="s">
        <v>2249</v>
      </c>
      <c r="F554" s="2153">
        <v>0</v>
      </c>
      <c r="G554" s="722"/>
      <c r="H554" s="2050"/>
      <c r="I554" s="1263">
        <f t="shared" si="33"/>
        <v>0</v>
      </c>
    </row>
    <row r="555" spans="1:9" x14ac:dyDescent="0.25">
      <c r="A555" s="1261">
        <v>42374</v>
      </c>
      <c r="B555" s="1995">
        <f t="shared" si="34"/>
        <v>24618</v>
      </c>
      <c r="C555" s="543" t="s">
        <v>8120</v>
      </c>
      <c r="D555" s="2160">
        <f t="shared" si="31"/>
        <v>49618</v>
      </c>
      <c r="E555" s="2162" t="s">
        <v>5260</v>
      </c>
      <c r="F555" s="2153">
        <v>2330.6</v>
      </c>
      <c r="G555" s="722">
        <v>42375</v>
      </c>
      <c r="H555" s="2050">
        <v>2330.6</v>
      </c>
      <c r="I555" s="1263">
        <f t="shared" si="33"/>
        <v>0</v>
      </c>
    </row>
    <row r="556" spans="1:9" x14ac:dyDescent="0.25">
      <c r="A556" s="1261">
        <v>42374</v>
      </c>
      <c r="B556" s="1995">
        <f t="shared" si="34"/>
        <v>24619</v>
      </c>
      <c r="C556" s="543" t="s">
        <v>8120</v>
      </c>
      <c r="D556" s="2160">
        <f t="shared" si="31"/>
        <v>49619</v>
      </c>
      <c r="E556" s="2162" t="s">
        <v>5265</v>
      </c>
      <c r="F556" s="2153">
        <v>6280</v>
      </c>
      <c r="G556" s="722">
        <v>42377</v>
      </c>
      <c r="H556" s="2050">
        <v>6280</v>
      </c>
      <c r="I556" s="1263">
        <f t="shared" si="33"/>
        <v>0</v>
      </c>
    </row>
    <row r="557" spans="1:9" x14ac:dyDescent="0.25">
      <c r="A557" s="712">
        <v>42375</v>
      </c>
      <c r="B557" s="1995">
        <f t="shared" si="34"/>
        <v>24620</v>
      </c>
      <c r="C557" s="543" t="s">
        <v>8120</v>
      </c>
      <c r="D557" s="2160">
        <f t="shared" si="31"/>
        <v>49620</v>
      </c>
      <c r="E557" s="2162" t="s">
        <v>5267</v>
      </c>
      <c r="F557" s="2153">
        <v>7639.2</v>
      </c>
      <c r="G557" s="722">
        <v>42375</v>
      </c>
      <c r="H557" s="2050">
        <f t="shared" si="32"/>
        <v>7639.2</v>
      </c>
      <c r="I557" s="1263">
        <f t="shared" si="33"/>
        <v>0</v>
      </c>
    </row>
    <row r="558" spans="1:9" x14ac:dyDescent="0.25">
      <c r="A558" s="1261">
        <v>42375</v>
      </c>
      <c r="B558" s="1995">
        <f t="shared" si="34"/>
        <v>24621</v>
      </c>
      <c r="C558" s="543" t="s">
        <v>8120</v>
      </c>
      <c r="D558" s="2160">
        <f t="shared" si="31"/>
        <v>49621</v>
      </c>
      <c r="E558" s="2162" t="s">
        <v>5268</v>
      </c>
      <c r="F558" s="2153">
        <v>4950.3999999999996</v>
      </c>
      <c r="G558" s="722">
        <v>42376</v>
      </c>
      <c r="H558" s="2050">
        <v>4950.3999999999996</v>
      </c>
      <c r="I558" s="1263">
        <f t="shared" si="33"/>
        <v>0</v>
      </c>
    </row>
    <row r="559" spans="1:9" x14ac:dyDescent="0.25">
      <c r="A559" s="712">
        <v>42375</v>
      </c>
      <c r="B559" s="1995">
        <f t="shared" si="34"/>
        <v>24622</v>
      </c>
      <c r="C559" s="543" t="s">
        <v>8120</v>
      </c>
      <c r="D559" s="2160">
        <f t="shared" si="31"/>
        <v>49622</v>
      </c>
      <c r="E559" s="2162" t="s">
        <v>5266</v>
      </c>
      <c r="F559" s="2153">
        <v>35458.35</v>
      </c>
      <c r="G559" s="722">
        <v>42384</v>
      </c>
      <c r="H559" s="2050">
        <v>35458.35</v>
      </c>
      <c r="I559" s="1263">
        <f t="shared" si="33"/>
        <v>0</v>
      </c>
    </row>
    <row r="560" spans="1:9" x14ac:dyDescent="0.25">
      <c r="A560" s="1261">
        <v>42375</v>
      </c>
      <c r="B560" s="1995">
        <f t="shared" si="34"/>
        <v>24623</v>
      </c>
      <c r="C560" s="543" t="s">
        <v>8120</v>
      </c>
      <c r="D560" s="2160">
        <f t="shared" si="31"/>
        <v>49623</v>
      </c>
      <c r="E560" s="2162" t="s">
        <v>5268</v>
      </c>
      <c r="F560" s="2153">
        <v>18747.599999999999</v>
      </c>
      <c r="G560" s="722">
        <v>42376</v>
      </c>
      <c r="H560" s="2050">
        <v>18747.599999999999</v>
      </c>
      <c r="I560" s="1263">
        <f t="shared" si="33"/>
        <v>0</v>
      </c>
    </row>
    <row r="561" spans="1:9" x14ac:dyDescent="0.25">
      <c r="A561" s="712">
        <v>42375</v>
      </c>
      <c r="B561" s="1995">
        <f t="shared" si="34"/>
        <v>24624</v>
      </c>
      <c r="C561" s="543" t="s">
        <v>8120</v>
      </c>
      <c r="D561" s="2160">
        <f t="shared" si="31"/>
        <v>49624</v>
      </c>
      <c r="E561" s="2162" t="s">
        <v>5269</v>
      </c>
      <c r="F561" s="2153">
        <v>17956.400000000001</v>
      </c>
      <c r="G561" s="722">
        <v>42375</v>
      </c>
      <c r="H561" s="2050">
        <f t="shared" si="32"/>
        <v>17956.400000000001</v>
      </c>
      <c r="I561" s="1263">
        <f t="shared" si="33"/>
        <v>0</v>
      </c>
    </row>
    <row r="562" spans="1:9" x14ac:dyDescent="0.25">
      <c r="A562" s="1261">
        <v>42375</v>
      </c>
      <c r="B562" s="1995">
        <f t="shared" si="34"/>
        <v>24625</v>
      </c>
      <c r="C562" s="543" t="s">
        <v>8120</v>
      </c>
      <c r="D562" s="2160">
        <f t="shared" si="31"/>
        <v>49625</v>
      </c>
      <c r="E562" s="2162" t="s">
        <v>5270</v>
      </c>
      <c r="F562" s="2153">
        <v>7151.3</v>
      </c>
      <c r="G562" s="722">
        <v>42375</v>
      </c>
      <c r="H562" s="2050">
        <f t="shared" si="32"/>
        <v>7151.3</v>
      </c>
      <c r="I562" s="1263">
        <f t="shared" si="33"/>
        <v>0</v>
      </c>
    </row>
    <row r="563" spans="1:9" x14ac:dyDescent="0.25">
      <c r="A563" s="712">
        <v>42375</v>
      </c>
      <c r="B563" s="1995">
        <f t="shared" si="34"/>
        <v>24626</v>
      </c>
      <c r="C563" s="543" t="s">
        <v>8120</v>
      </c>
      <c r="D563" s="2160">
        <f t="shared" si="31"/>
        <v>49626</v>
      </c>
      <c r="E563" s="2162" t="s">
        <v>5268</v>
      </c>
      <c r="F563" s="2153">
        <v>596.9</v>
      </c>
      <c r="G563" s="722">
        <v>42376</v>
      </c>
      <c r="H563" s="2050">
        <v>596.9</v>
      </c>
      <c r="I563" s="1263">
        <f t="shared" si="33"/>
        <v>0</v>
      </c>
    </row>
    <row r="564" spans="1:9" x14ac:dyDescent="0.25">
      <c r="A564" s="1261">
        <v>42375</v>
      </c>
      <c r="B564" s="1995">
        <f t="shared" si="34"/>
        <v>24627</v>
      </c>
      <c r="C564" s="543" t="s">
        <v>8120</v>
      </c>
      <c r="D564" s="2160">
        <f t="shared" si="31"/>
        <v>49627</v>
      </c>
      <c r="E564" s="2162" t="s">
        <v>5272</v>
      </c>
      <c r="F564" s="2153">
        <v>4901.6000000000004</v>
      </c>
      <c r="G564" s="722">
        <v>42375</v>
      </c>
      <c r="H564" s="2050">
        <f t="shared" si="32"/>
        <v>4901.6000000000004</v>
      </c>
      <c r="I564" s="1263">
        <f t="shared" si="33"/>
        <v>0</v>
      </c>
    </row>
    <row r="565" spans="1:9" x14ac:dyDescent="0.25">
      <c r="A565" s="712">
        <v>42375</v>
      </c>
      <c r="B565" s="1995">
        <f t="shared" si="34"/>
        <v>24628</v>
      </c>
      <c r="C565" s="543" t="s">
        <v>8120</v>
      </c>
      <c r="D565" s="2160">
        <f t="shared" si="31"/>
        <v>49628</v>
      </c>
      <c r="E565" s="2162" t="s">
        <v>5273</v>
      </c>
      <c r="F565" s="2153">
        <v>1245.2</v>
      </c>
      <c r="G565" s="722">
        <v>42377</v>
      </c>
      <c r="H565" s="2050">
        <v>1245.2</v>
      </c>
      <c r="I565" s="1263">
        <f t="shared" si="33"/>
        <v>0</v>
      </c>
    </row>
    <row r="566" spans="1:9" x14ac:dyDescent="0.25">
      <c r="A566" s="1261">
        <v>42375</v>
      </c>
      <c r="B566" s="1995">
        <f t="shared" si="34"/>
        <v>24629</v>
      </c>
      <c r="C566" s="543" t="s">
        <v>8120</v>
      </c>
      <c r="D566" s="2160">
        <f t="shared" si="31"/>
        <v>49629</v>
      </c>
      <c r="E566" s="2162" t="s">
        <v>5276</v>
      </c>
      <c r="F566" s="2153">
        <v>48320.800000000003</v>
      </c>
      <c r="G566" s="722">
        <v>42388</v>
      </c>
      <c r="H566" s="2050">
        <v>48320.800000000003</v>
      </c>
      <c r="I566" s="1263">
        <f t="shared" si="33"/>
        <v>0</v>
      </c>
    </row>
    <row r="567" spans="1:9" x14ac:dyDescent="0.25">
      <c r="A567" s="712">
        <v>42375</v>
      </c>
      <c r="B567" s="1995">
        <f t="shared" si="34"/>
        <v>24630</v>
      </c>
      <c r="C567" s="543" t="s">
        <v>8120</v>
      </c>
      <c r="D567" s="2160">
        <f t="shared" si="31"/>
        <v>49630</v>
      </c>
      <c r="E567" s="2170" t="s">
        <v>2249</v>
      </c>
      <c r="F567" s="2153">
        <v>0</v>
      </c>
      <c r="G567" s="722"/>
      <c r="H567" s="2050"/>
      <c r="I567" s="1263">
        <f t="shared" si="33"/>
        <v>0</v>
      </c>
    </row>
    <row r="568" spans="1:9" x14ac:dyDescent="0.25">
      <c r="A568" s="1261">
        <v>42375</v>
      </c>
      <c r="B568" s="1995">
        <f t="shared" si="34"/>
        <v>24631</v>
      </c>
      <c r="C568" s="543" t="s">
        <v>8120</v>
      </c>
      <c r="D568" s="2160">
        <f t="shared" si="31"/>
        <v>49631</v>
      </c>
      <c r="E568" s="2162" t="s">
        <v>5269</v>
      </c>
      <c r="F568" s="2153">
        <v>2635</v>
      </c>
      <c r="G568" s="722">
        <v>42376</v>
      </c>
      <c r="H568" s="2050">
        <v>2635</v>
      </c>
      <c r="I568" s="1263">
        <f t="shared" si="33"/>
        <v>0</v>
      </c>
    </row>
    <row r="569" spans="1:9" x14ac:dyDescent="0.25">
      <c r="A569" s="712">
        <v>42375</v>
      </c>
      <c r="B569" s="1995">
        <f t="shared" si="34"/>
        <v>24632</v>
      </c>
      <c r="C569" s="543" t="s">
        <v>8120</v>
      </c>
      <c r="D569" s="2160">
        <f t="shared" si="31"/>
        <v>49632</v>
      </c>
      <c r="E569" s="2162" t="s">
        <v>5275</v>
      </c>
      <c r="F569" s="2153">
        <v>2690.8</v>
      </c>
      <c r="G569" s="722">
        <v>42375</v>
      </c>
      <c r="H569" s="2050">
        <v>2690.8</v>
      </c>
      <c r="I569" s="1263">
        <f t="shared" si="33"/>
        <v>0</v>
      </c>
    </row>
    <row r="570" spans="1:9" x14ac:dyDescent="0.25">
      <c r="A570" s="1261">
        <v>42375</v>
      </c>
      <c r="B570" s="1995">
        <f t="shared" si="34"/>
        <v>24633</v>
      </c>
      <c r="C570" s="543" t="s">
        <v>8120</v>
      </c>
      <c r="D570" s="2160">
        <f t="shared" si="31"/>
        <v>49633</v>
      </c>
      <c r="E570" s="2162" t="s">
        <v>5280</v>
      </c>
      <c r="F570" s="2153">
        <v>1600</v>
      </c>
      <c r="G570" s="722">
        <v>42375</v>
      </c>
      <c r="H570" s="2050">
        <f t="shared" si="32"/>
        <v>1600</v>
      </c>
      <c r="I570" s="1263">
        <f t="shared" si="33"/>
        <v>0</v>
      </c>
    </row>
    <row r="571" spans="1:9" x14ac:dyDescent="0.25">
      <c r="A571" s="712">
        <v>42375</v>
      </c>
      <c r="B571" s="1995">
        <f t="shared" si="34"/>
        <v>24634</v>
      </c>
      <c r="C571" s="543" t="s">
        <v>8120</v>
      </c>
      <c r="D571" s="2160">
        <f t="shared" si="31"/>
        <v>49634</v>
      </c>
      <c r="E571" s="2162" t="s">
        <v>5271</v>
      </c>
      <c r="F571" s="2153">
        <v>23864.3</v>
      </c>
      <c r="G571" s="722" t="s">
        <v>8130</v>
      </c>
      <c r="H571" s="2050">
        <f>15000+8864.3</f>
        <v>23864.3</v>
      </c>
      <c r="I571" s="1263">
        <f t="shared" si="33"/>
        <v>0</v>
      </c>
    </row>
    <row r="572" spans="1:9" x14ac:dyDescent="0.25">
      <c r="A572" s="1261">
        <v>42375</v>
      </c>
      <c r="B572" s="1995">
        <f t="shared" si="34"/>
        <v>24635</v>
      </c>
      <c r="C572" s="543" t="s">
        <v>8120</v>
      </c>
      <c r="D572" s="2160">
        <f t="shared" si="31"/>
        <v>49635</v>
      </c>
      <c r="E572" s="2162" t="s">
        <v>5281</v>
      </c>
      <c r="F572" s="2153">
        <v>4105.5</v>
      </c>
      <c r="G572" s="722">
        <v>42375</v>
      </c>
      <c r="H572" s="2050">
        <f t="shared" si="32"/>
        <v>4105.5</v>
      </c>
      <c r="I572" s="1263">
        <f t="shared" si="33"/>
        <v>0</v>
      </c>
    </row>
    <row r="573" spans="1:9" x14ac:dyDescent="0.25">
      <c r="A573" s="712">
        <v>42375</v>
      </c>
      <c r="B573" s="1995">
        <f t="shared" si="34"/>
        <v>24636</v>
      </c>
      <c r="C573" s="543" t="s">
        <v>8120</v>
      </c>
      <c r="D573" s="2160">
        <f t="shared" si="31"/>
        <v>49636</v>
      </c>
      <c r="E573" s="2162" t="s">
        <v>5284</v>
      </c>
      <c r="F573" s="2153">
        <v>7402.5</v>
      </c>
      <c r="G573" s="722">
        <v>42375</v>
      </c>
      <c r="H573" s="2050">
        <f t="shared" si="32"/>
        <v>7402.5</v>
      </c>
      <c r="I573" s="1263">
        <f t="shared" si="33"/>
        <v>0</v>
      </c>
    </row>
    <row r="574" spans="1:9" x14ac:dyDescent="0.25">
      <c r="A574" s="1261">
        <v>42375</v>
      </c>
      <c r="B574" s="1995">
        <f t="shared" si="34"/>
        <v>24637</v>
      </c>
      <c r="C574" s="543" t="s">
        <v>8120</v>
      </c>
      <c r="D574" s="2160">
        <f t="shared" si="31"/>
        <v>49637</v>
      </c>
      <c r="E574" s="2162" t="s">
        <v>5285</v>
      </c>
      <c r="F574" s="2153">
        <v>1602</v>
      </c>
      <c r="G574" s="722">
        <v>42375</v>
      </c>
      <c r="H574" s="2050">
        <f t="shared" si="32"/>
        <v>1602</v>
      </c>
      <c r="I574" s="1263">
        <f t="shared" si="33"/>
        <v>0</v>
      </c>
    </row>
    <row r="575" spans="1:9" x14ac:dyDescent="0.25">
      <c r="A575" s="712">
        <v>42375</v>
      </c>
      <c r="B575" s="1995">
        <f t="shared" si="34"/>
        <v>24638</v>
      </c>
      <c r="C575" s="543" t="s">
        <v>8120</v>
      </c>
      <c r="D575" s="2160">
        <f t="shared" si="31"/>
        <v>49638</v>
      </c>
      <c r="E575" s="2162" t="s">
        <v>5287</v>
      </c>
      <c r="F575" s="2153">
        <v>3080.8</v>
      </c>
      <c r="G575" s="722">
        <v>42375</v>
      </c>
      <c r="H575" s="2050">
        <f t="shared" si="32"/>
        <v>3080.8</v>
      </c>
      <c r="I575" s="1263">
        <f t="shared" si="33"/>
        <v>0</v>
      </c>
    </row>
    <row r="576" spans="1:9" x14ac:dyDescent="0.25">
      <c r="A576" s="1261">
        <v>42375</v>
      </c>
      <c r="B576" s="1995">
        <f t="shared" si="34"/>
        <v>24639</v>
      </c>
      <c r="C576" s="543" t="s">
        <v>8120</v>
      </c>
      <c r="D576" s="2160">
        <f t="shared" si="31"/>
        <v>49639</v>
      </c>
      <c r="E576" s="2162" t="s">
        <v>5286</v>
      </c>
      <c r="F576" s="2153">
        <v>20905.150000000001</v>
      </c>
      <c r="G576" s="722">
        <v>42375</v>
      </c>
      <c r="H576" s="2050">
        <f t="shared" si="32"/>
        <v>20905.150000000001</v>
      </c>
      <c r="I576" s="1263">
        <f t="shared" si="33"/>
        <v>0</v>
      </c>
    </row>
    <row r="577" spans="1:9" x14ac:dyDescent="0.25">
      <c r="A577" s="712">
        <v>42375</v>
      </c>
      <c r="B577" s="1995">
        <f t="shared" si="34"/>
        <v>24640</v>
      </c>
      <c r="C577" s="543" t="s">
        <v>8120</v>
      </c>
      <c r="D577" s="2160">
        <f t="shared" si="31"/>
        <v>49640</v>
      </c>
      <c r="E577" s="2162" t="s">
        <v>5288</v>
      </c>
      <c r="F577" s="2153">
        <v>8668.7999999999993</v>
      </c>
      <c r="G577" s="722">
        <v>42375</v>
      </c>
      <c r="H577" s="2050">
        <f t="shared" si="32"/>
        <v>8668.7999999999993</v>
      </c>
      <c r="I577" s="1263">
        <f t="shared" si="33"/>
        <v>0</v>
      </c>
    </row>
    <row r="578" spans="1:9" x14ac:dyDescent="0.25">
      <c r="A578" s="1261">
        <v>42375</v>
      </c>
      <c r="B578" s="1995">
        <f t="shared" si="34"/>
        <v>24641</v>
      </c>
      <c r="C578" s="543" t="s">
        <v>8120</v>
      </c>
      <c r="D578" s="2160">
        <f t="shared" si="31"/>
        <v>49641</v>
      </c>
      <c r="E578" s="2162" t="s">
        <v>5277</v>
      </c>
      <c r="F578" s="2153">
        <v>24350.85</v>
      </c>
      <c r="G578" s="722">
        <v>42378</v>
      </c>
      <c r="H578" s="2050">
        <v>24350.85</v>
      </c>
      <c r="I578" s="1263">
        <f t="shared" si="33"/>
        <v>0</v>
      </c>
    </row>
    <row r="579" spans="1:9" x14ac:dyDescent="0.25">
      <c r="A579" s="712">
        <v>42375</v>
      </c>
      <c r="B579" s="1995">
        <f t="shared" si="34"/>
        <v>24642</v>
      </c>
      <c r="C579" s="543" t="s">
        <v>8120</v>
      </c>
      <c r="D579" s="2160">
        <f t="shared" ref="D579:D642" si="35">D578+1</f>
        <v>49642</v>
      </c>
      <c r="E579" s="2162" t="s">
        <v>5278</v>
      </c>
      <c r="F579" s="2153">
        <v>36659.599999999999</v>
      </c>
      <c r="G579" s="722">
        <v>42378</v>
      </c>
      <c r="H579" s="2050">
        <v>36659.599999999999</v>
      </c>
      <c r="I579" s="1263">
        <f t="shared" si="33"/>
        <v>0</v>
      </c>
    </row>
    <row r="580" spans="1:9" x14ac:dyDescent="0.25">
      <c r="A580" s="1261">
        <v>42375</v>
      </c>
      <c r="B580" s="1995">
        <f t="shared" si="34"/>
        <v>24643</v>
      </c>
      <c r="C580" s="543" t="s">
        <v>8120</v>
      </c>
      <c r="D580" s="2160">
        <f t="shared" si="35"/>
        <v>49643</v>
      </c>
      <c r="E580" s="2162" t="s">
        <v>5279</v>
      </c>
      <c r="F580" s="2153">
        <v>21281.4</v>
      </c>
      <c r="G580" s="722">
        <v>42378</v>
      </c>
      <c r="H580" s="2050">
        <v>21281.4</v>
      </c>
      <c r="I580" s="1263">
        <f t="shared" si="33"/>
        <v>0</v>
      </c>
    </row>
    <row r="581" spans="1:9" x14ac:dyDescent="0.25">
      <c r="A581" s="712">
        <v>42375</v>
      </c>
      <c r="B581" s="1995">
        <f t="shared" si="34"/>
        <v>24644</v>
      </c>
      <c r="C581" s="543" t="s">
        <v>8120</v>
      </c>
      <c r="D581" s="2160">
        <f t="shared" si="35"/>
        <v>49644</v>
      </c>
      <c r="E581" s="2162" t="s">
        <v>5282</v>
      </c>
      <c r="F581" s="2153">
        <v>3201.8</v>
      </c>
      <c r="G581" s="722">
        <v>42378</v>
      </c>
      <c r="H581" s="2050">
        <v>3201.8</v>
      </c>
      <c r="I581" s="1263">
        <f t="shared" si="33"/>
        <v>0</v>
      </c>
    </row>
    <row r="582" spans="1:9" x14ac:dyDescent="0.25">
      <c r="A582" s="1261">
        <v>42375</v>
      </c>
      <c r="B582" s="1995">
        <f t="shared" si="34"/>
        <v>24645</v>
      </c>
      <c r="C582" s="543" t="s">
        <v>8120</v>
      </c>
      <c r="D582" s="2160">
        <f t="shared" si="35"/>
        <v>49645</v>
      </c>
      <c r="E582" s="2162" t="s">
        <v>5283</v>
      </c>
      <c r="F582" s="2153">
        <v>13855.2</v>
      </c>
      <c r="G582" s="722">
        <v>42378</v>
      </c>
      <c r="H582" s="2050">
        <v>13855.2</v>
      </c>
      <c r="I582" s="1263">
        <f t="shared" si="33"/>
        <v>0</v>
      </c>
    </row>
    <row r="583" spans="1:9" x14ac:dyDescent="0.25">
      <c r="A583" s="712">
        <v>42375</v>
      </c>
      <c r="B583" s="1995">
        <f t="shared" si="34"/>
        <v>24646</v>
      </c>
      <c r="C583" s="543" t="s">
        <v>8120</v>
      </c>
      <c r="D583" s="2160">
        <f t="shared" si="35"/>
        <v>49646</v>
      </c>
      <c r="E583" s="2162" t="s">
        <v>5289</v>
      </c>
      <c r="F583" s="2153">
        <v>10737.2</v>
      </c>
      <c r="G583" s="722">
        <v>42378</v>
      </c>
      <c r="H583" s="2050">
        <v>10737.2</v>
      </c>
      <c r="I583" s="1263">
        <f t="shared" si="33"/>
        <v>0</v>
      </c>
    </row>
    <row r="584" spans="1:9" x14ac:dyDescent="0.25">
      <c r="A584" s="1261">
        <v>42375</v>
      </c>
      <c r="B584" s="1995">
        <f t="shared" si="34"/>
        <v>24647</v>
      </c>
      <c r="C584" s="543" t="s">
        <v>8120</v>
      </c>
      <c r="D584" s="2160">
        <f t="shared" si="35"/>
        <v>49647</v>
      </c>
      <c r="E584" s="2162" t="s">
        <v>5290</v>
      </c>
      <c r="F584" s="2153">
        <v>2495.6</v>
      </c>
      <c r="G584" s="722">
        <v>42378</v>
      </c>
      <c r="H584" s="2050">
        <v>2495.6</v>
      </c>
      <c r="I584" s="1263">
        <f t="shared" si="33"/>
        <v>0</v>
      </c>
    </row>
    <row r="585" spans="1:9" x14ac:dyDescent="0.25">
      <c r="A585" s="712">
        <v>42375</v>
      </c>
      <c r="B585" s="1995">
        <f t="shared" si="34"/>
        <v>24648</v>
      </c>
      <c r="C585" s="543" t="s">
        <v>8120</v>
      </c>
      <c r="D585" s="2160">
        <f t="shared" si="35"/>
        <v>49648</v>
      </c>
      <c r="E585" s="2162" t="s">
        <v>5291</v>
      </c>
      <c r="F585" s="2153">
        <v>1974</v>
      </c>
      <c r="G585" s="722">
        <v>42378</v>
      </c>
      <c r="H585" s="2050">
        <v>1974</v>
      </c>
      <c r="I585" s="1263">
        <f t="shared" si="33"/>
        <v>0</v>
      </c>
    </row>
    <row r="586" spans="1:9" x14ac:dyDescent="0.25">
      <c r="A586" s="1261">
        <v>42375</v>
      </c>
      <c r="B586" s="1995">
        <f t="shared" si="34"/>
        <v>24649</v>
      </c>
      <c r="C586" s="543" t="s">
        <v>8120</v>
      </c>
      <c r="D586" s="2160">
        <f t="shared" si="35"/>
        <v>49649</v>
      </c>
      <c r="E586" s="2162" t="s">
        <v>5292</v>
      </c>
      <c r="F586" s="2153">
        <v>4087.1</v>
      </c>
      <c r="G586" s="722">
        <v>42375</v>
      </c>
      <c r="H586" s="2050">
        <f t="shared" si="32"/>
        <v>4087.1</v>
      </c>
      <c r="I586" s="1263">
        <f t="shared" si="33"/>
        <v>0</v>
      </c>
    </row>
    <row r="587" spans="1:9" x14ac:dyDescent="0.25">
      <c r="A587" s="712">
        <v>42375</v>
      </c>
      <c r="B587" s="1995">
        <f t="shared" si="34"/>
        <v>24650</v>
      </c>
      <c r="C587" s="543" t="s">
        <v>8120</v>
      </c>
      <c r="D587" s="2160">
        <f t="shared" si="35"/>
        <v>49650</v>
      </c>
      <c r="E587" s="2162" t="s">
        <v>5294</v>
      </c>
      <c r="F587" s="2153">
        <v>2461.6</v>
      </c>
      <c r="G587" s="722">
        <v>42378</v>
      </c>
      <c r="H587" s="2050">
        <v>2461.6</v>
      </c>
      <c r="I587" s="1263">
        <f t="shared" si="33"/>
        <v>0</v>
      </c>
    </row>
    <row r="588" spans="1:9" x14ac:dyDescent="0.25">
      <c r="A588" s="1261">
        <v>42375</v>
      </c>
      <c r="B588" s="1995">
        <f t="shared" si="34"/>
        <v>24651</v>
      </c>
      <c r="C588" s="543" t="s">
        <v>8120</v>
      </c>
      <c r="D588" s="2160">
        <f t="shared" si="35"/>
        <v>49651</v>
      </c>
      <c r="E588" s="2162" t="s">
        <v>5295</v>
      </c>
      <c r="F588" s="2153">
        <v>1007.6</v>
      </c>
      <c r="G588" s="722">
        <v>42377</v>
      </c>
      <c r="H588" s="2050">
        <v>1007.6</v>
      </c>
      <c r="I588" s="1263">
        <f t="shared" si="33"/>
        <v>0</v>
      </c>
    </row>
    <row r="589" spans="1:9" x14ac:dyDescent="0.25">
      <c r="A589" s="712">
        <v>42375</v>
      </c>
      <c r="B589" s="1995">
        <f t="shared" si="34"/>
        <v>24652</v>
      </c>
      <c r="C589" s="543" t="s">
        <v>8120</v>
      </c>
      <c r="D589" s="2160">
        <f t="shared" si="35"/>
        <v>49652</v>
      </c>
      <c r="E589" s="2162" t="s">
        <v>5296</v>
      </c>
      <c r="F589" s="2153">
        <v>5844.9</v>
      </c>
      <c r="G589" s="722">
        <v>42375</v>
      </c>
      <c r="H589" s="2050">
        <f t="shared" si="32"/>
        <v>5844.9</v>
      </c>
      <c r="I589" s="1263">
        <f t="shared" si="33"/>
        <v>0</v>
      </c>
    </row>
    <row r="590" spans="1:9" x14ac:dyDescent="0.25">
      <c r="A590" s="1261">
        <v>42375</v>
      </c>
      <c r="B590" s="1995">
        <f t="shared" si="34"/>
        <v>24653</v>
      </c>
      <c r="C590" s="543" t="s">
        <v>8120</v>
      </c>
      <c r="D590" s="2160">
        <f t="shared" si="35"/>
        <v>49653</v>
      </c>
      <c r="E590" s="2162" t="s">
        <v>5296</v>
      </c>
      <c r="F590" s="2153">
        <v>938.1</v>
      </c>
      <c r="G590" s="722">
        <v>42375</v>
      </c>
      <c r="H590" s="2050">
        <f t="shared" si="32"/>
        <v>938.1</v>
      </c>
      <c r="I590" s="1263">
        <f t="shared" si="33"/>
        <v>0</v>
      </c>
    </row>
    <row r="591" spans="1:9" x14ac:dyDescent="0.25">
      <c r="A591" s="712">
        <v>42375</v>
      </c>
      <c r="B591" s="1995">
        <f t="shared" si="34"/>
        <v>24654</v>
      </c>
      <c r="C591" s="543" t="s">
        <v>8120</v>
      </c>
      <c r="D591" s="2160">
        <f t="shared" si="35"/>
        <v>49654</v>
      </c>
      <c r="E591" s="2162" t="s">
        <v>5298</v>
      </c>
      <c r="F591" s="2153">
        <v>579.6</v>
      </c>
      <c r="G591" s="722">
        <v>42375</v>
      </c>
      <c r="H591" s="2050">
        <f t="shared" si="32"/>
        <v>579.6</v>
      </c>
      <c r="I591" s="1263">
        <f t="shared" si="33"/>
        <v>0</v>
      </c>
    </row>
    <row r="592" spans="1:9" x14ac:dyDescent="0.25">
      <c r="A592" s="1261">
        <v>42375</v>
      </c>
      <c r="B592" s="1995">
        <f t="shared" si="34"/>
        <v>24655</v>
      </c>
      <c r="C592" s="543" t="s">
        <v>8120</v>
      </c>
      <c r="D592" s="2160">
        <f t="shared" si="35"/>
        <v>49655</v>
      </c>
      <c r="E592" s="2162" t="s">
        <v>5299</v>
      </c>
      <c r="F592" s="2153">
        <v>1092</v>
      </c>
      <c r="G592" s="722">
        <v>42375</v>
      </c>
      <c r="H592" s="2050">
        <f t="shared" si="32"/>
        <v>1092</v>
      </c>
      <c r="I592" s="1263">
        <f t="shared" si="33"/>
        <v>0</v>
      </c>
    </row>
    <row r="593" spans="1:9" x14ac:dyDescent="0.25">
      <c r="A593" s="712">
        <v>42375</v>
      </c>
      <c r="B593" s="1995">
        <f t="shared" si="34"/>
        <v>24656</v>
      </c>
      <c r="C593" s="543" t="s">
        <v>8120</v>
      </c>
      <c r="D593" s="2160">
        <f t="shared" si="35"/>
        <v>49656</v>
      </c>
      <c r="E593" s="2162" t="s">
        <v>5300</v>
      </c>
      <c r="F593" s="2153">
        <v>4097.6000000000004</v>
      </c>
      <c r="G593" s="722">
        <v>42375</v>
      </c>
      <c r="H593" s="2050">
        <f t="shared" si="32"/>
        <v>4097.6000000000004</v>
      </c>
      <c r="I593" s="1263">
        <f t="shared" si="33"/>
        <v>0</v>
      </c>
    </row>
    <row r="594" spans="1:9" x14ac:dyDescent="0.25">
      <c r="A594" s="1261">
        <v>42375</v>
      </c>
      <c r="B594" s="1995">
        <f t="shared" si="34"/>
        <v>24657</v>
      </c>
      <c r="C594" s="543" t="s">
        <v>8120</v>
      </c>
      <c r="D594" s="2160">
        <f t="shared" si="35"/>
        <v>49657</v>
      </c>
      <c r="E594" s="2162" t="s">
        <v>5297</v>
      </c>
      <c r="F594" s="2153">
        <v>8050.1</v>
      </c>
      <c r="G594" s="722" t="s">
        <v>8126</v>
      </c>
      <c r="H594" s="2050">
        <f>8000+50.1</f>
        <v>8050.1</v>
      </c>
      <c r="I594" s="1263">
        <f t="shared" si="33"/>
        <v>0</v>
      </c>
    </row>
    <row r="595" spans="1:9" x14ac:dyDescent="0.25">
      <c r="A595" s="712">
        <v>42375</v>
      </c>
      <c r="B595" s="1995">
        <f t="shared" si="34"/>
        <v>24658</v>
      </c>
      <c r="C595" s="543" t="s">
        <v>8120</v>
      </c>
      <c r="D595" s="2160">
        <f t="shared" si="35"/>
        <v>49658</v>
      </c>
      <c r="E595" s="2162" t="s">
        <v>5298</v>
      </c>
      <c r="F595" s="2153">
        <v>3145.4</v>
      </c>
      <c r="G595" s="722">
        <v>42375</v>
      </c>
      <c r="H595" s="2050">
        <f t="shared" ref="H595:H658" si="36">F595</f>
        <v>3145.4</v>
      </c>
      <c r="I595" s="1263">
        <f t="shared" si="33"/>
        <v>0</v>
      </c>
    </row>
    <row r="596" spans="1:9" x14ac:dyDescent="0.25">
      <c r="A596" s="1261">
        <v>42375</v>
      </c>
      <c r="B596" s="1995">
        <f t="shared" si="34"/>
        <v>24659</v>
      </c>
      <c r="C596" s="543" t="s">
        <v>8120</v>
      </c>
      <c r="D596" s="2160">
        <f t="shared" si="35"/>
        <v>49659</v>
      </c>
      <c r="E596" s="2162" t="s">
        <v>5276</v>
      </c>
      <c r="F596" s="2154">
        <v>24803</v>
      </c>
      <c r="G596" s="722">
        <v>42388</v>
      </c>
      <c r="H596" s="2050">
        <v>24803</v>
      </c>
      <c r="I596" s="1263">
        <f t="shared" si="33"/>
        <v>0</v>
      </c>
    </row>
    <row r="597" spans="1:9" x14ac:dyDescent="0.25">
      <c r="A597" s="712">
        <v>42375</v>
      </c>
      <c r="B597" s="1995">
        <f t="shared" si="34"/>
        <v>24660</v>
      </c>
      <c r="C597" s="543" t="s">
        <v>8120</v>
      </c>
      <c r="D597" s="2160">
        <f t="shared" si="35"/>
        <v>49660</v>
      </c>
      <c r="E597" s="2163" t="s">
        <v>5301</v>
      </c>
      <c r="F597" s="2152">
        <v>1159.8</v>
      </c>
      <c r="G597" s="722">
        <v>42375</v>
      </c>
      <c r="H597" s="2050">
        <f t="shared" si="36"/>
        <v>1159.8</v>
      </c>
      <c r="I597" s="1263">
        <f t="shared" ref="I597:I663" si="37">F597-H597</f>
        <v>0</v>
      </c>
    </row>
    <row r="598" spans="1:9" x14ac:dyDescent="0.25">
      <c r="A598" s="1261">
        <v>42375</v>
      </c>
      <c r="B598" s="1995">
        <f t="shared" si="34"/>
        <v>24661</v>
      </c>
      <c r="C598" s="543" t="s">
        <v>8120</v>
      </c>
      <c r="D598" s="2160">
        <f t="shared" si="35"/>
        <v>49661</v>
      </c>
      <c r="E598" s="2162" t="s">
        <v>5307</v>
      </c>
      <c r="F598" s="2153">
        <v>10151</v>
      </c>
      <c r="G598" s="722">
        <v>42378</v>
      </c>
      <c r="H598" s="2050">
        <v>10151</v>
      </c>
      <c r="I598" s="1263">
        <f t="shared" si="37"/>
        <v>0</v>
      </c>
    </row>
    <row r="599" spans="1:9" x14ac:dyDescent="0.25">
      <c r="A599" s="712">
        <v>42375</v>
      </c>
      <c r="B599" s="1995">
        <f t="shared" ref="B599:B665" si="38">B598+1</f>
        <v>24662</v>
      </c>
      <c r="C599" s="543" t="s">
        <v>8120</v>
      </c>
      <c r="D599" s="2160">
        <f t="shared" si="35"/>
        <v>49662</v>
      </c>
      <c r="E599" s="2162" t="s">
        <v>5303</v>
      </c>
      <c r="F599" s="2153">
        <v>2402</v>
      </c>
      <c r="G599" s="722">
        <v>42378</v>
      </c>
      <c r="H599" s="2050">
        <v>2402</v>
      </c>
      <c r="I599" s="1263">
        <f t="shared" si="37"/>
        <v>0</v>
      </c>
    </row>
    <row r="600" spans="1:9" x14ac:dyDescent="0.25">
      <c r="A600" s="1261">
        <v>42375</v>
      </c>
      <c r="B600" s="1995">
        <f t="shared" si="38"/>
        <v>24663</v>
      </c>
      <c r="C600" s="543" t="s">
        <v>8120</v>
      </c>
      <c r="D600" s="2160">
        <f t="shared" si="35"/>
        <v>49663</v>
      </c>
      <c r="E600" s="2162" t="s">
        <v>5308</v>
      </c>
      <c r="F600" s="2153">
        <v>5704.8</v>
      </c>
      <c r="G600" s="722" t="s">
        <v>8141</v>
      </c>
      <c r="H600" s="2050">
        <f>2000+3704.8</f>
        <v>5704.8</v>
      </c>
      <c r="I600" s="1263">
        <f t="shared" si="37"/>
        <v>0</v>
      </c>
    </row>
    <row r="601" spans="1:9" x14ac:dyDescent="0.25">
      <c r="A601" s="712">
        <v>42375</v>
      </c>
      <c r="B601" s="1995">
        <f t="shared" si="38"/>
        <v>24664</v>
      </c>
      <c r="C601" s="543" t="s">
        <v>8120</v>
      </c>
      <c r="D601" s="2160">
        <f t="shared" si="35"/>
        <v>49664</v>
      </c>
      <c r="E601" s="2162" t="s">
        <v>5309</v>
      </c>
      <c r="F601" s="2153">
        <v>3338.8</v>
      </c>
      <c r="G601" s="722">
        <v>42375</v>
      </c>
      <c r="H601" s="2050">
        <f t="shared" si="36"/>
        <v>3338.8</v>
      </c>
      <c r="I601" s="1263">
        <f t="shared" si="37"/>
        <v>0</v>
      </c>
    </row>
    <row r="602" spans="1:9" x14ac:dyDescent="0.25">
      <c r="A602" s="1261">
        <v>42375</v>
      </c>
      <c r="B602" s="1995">
        <f t="shared" si="38"/>
        <v>24665</v>
      </c>
      <c r="C602" s="543" t="s">
        <v>8120</v>
      </c>
      <c r="D602" s="2160">
        <f t="shared" si="35"/>
        <v>49665</v>
      </c>
      <c r="E602" s="2162" t="s">
        <v>5310</v>
      </c>
      <c r="F602" s="2153">
        <v>22989.599999999999</v>
      </c>
      <c r="G602" s="722">
        <v>42375</v>
      </c>
      <c r="H602" s="2050">
        <f t="shared" si="36"/>
        <v>22989.599999999999</v>
      </c>
      <c r="I602" s="1263">
        <f t="shared" si="37"/>
        <v>0</v>
      </c>
    </row>
    <row r="603" spans="1:9" x14ac:dyDescent="0.25">
      <c r="A603" s="712">
        <v>42375</v>
      </c>
      <c r="B603" s="1995">
        <f t="shared" si="38"/>
        <v>24666</v>
      </c>
      <c r="C603" s="543" t="s">
        <v>8120</v>
      </c>
      <c r="D603" s="2160">
        <f t="shared" si="35"/>
        <v>49666</v>
      </c>
      <c r="E603" s="2162" t="s">
        <v>5311</v>
      </c>
      <c r="F603" s="2153">
        <v>4194</v>
      </c>
      <c r="G603" s="722">
        <v>42375</v>
      </c>
      <c r="H603" s="2050">
        <f t="shared" si="36"/>
        <v>4194</v>
      </c>
      <c r="I603" s="1263">
        <f t="shared" si="37"/>
        <v>0</v>
      </c>
    </row>
    <row r="604" spans="1:9" x14ac:dyDescent="0.25">
      <c r="A604" s="1261">
        <v>42375</v>
      </c>
      <c r="B604" s="1995">
        <f t="shared" si="38"/>
        <v>24667</v>
      </c>
      <c r="C604" s="543" t="s">
        <v>8120</v>
      </c>
      <c r="D604" s="2160">
        <f t="shared" si="35"/>
        <v>49667</v>
      </c>
      <c r="E604" s="2162" t="s">
        <v>5312</v>
      </c>
      <c r="F604" s="2153">
        <v>1435</v>
      </c>
      <c r="G604" s="722">
        <v>42375</v>
      </c>
      <c r="H604" s="2050">
        <f t="shared" si="36"/>
        <v>1435</v>
      </c>
      <c r="I604" s="1263">
        <f t="shared" si="37"/>
        <v>0</v>
      </c>
    </row>
    <row r="605" spans="1:9" x14ac:dyDescent="0.25">
      <c r="A605" s="712">
        <v>42375</v>
      </c>
      <c r="B605" s="1995">
        <f t="shared" si="38"/>
        <v>24668</v>
      </c>
      <c r="C605" s="543" t="s">
        <v>8120</v>
      </c>
      <c r="D605" s="2160">
        <f t="shared" si="35"/>
        <v>49668</v>
      </c>
      <c r="E605" s="2162" t="s">
        <v>5274</v>
      </c>
      <c r="F605" s="2153">
        <v>4164</v>
      </c>
      <c r="G605" s="722">
        <v>42375</v>
      </c>
      <c r="H605" s="2050">
        <f t="shared" si="36"/>
        <v>4164</v>
      </c>
      <c r="I605" s="1263">
        <f t="shared" si="37"/>
        <v>0</v>
      </c>
    </row>
    <row r="606" spans="1:9" x14ac:dyDescent="0.25">
      <c r="A606" s="1261">
        <v>42375</v>
      </c>
      <c r="B606" s="1995">
        <f t="shared" si="38"/>
        <v>24669</v>
      </c>
      <c r="C606" s="543" t="s">
        <v>8120</v>
      </c>
      <c r="D606" s="2160">
        <f t="shared" si="35"/>
        <v>49669</v>
      </c>
      <c r="E606" s="2162" t="s">
        <v>5313</v>
      </c>
      <c r="F606" s="2153">
        <v>2350.1999999999998</v>
      </c>
      <c r="G606" s="722">
        <v>42375</v>
      </c>
      <c r="H606" s="2050">
        <f t="shared" si="36"/>
        <v>2350.1999999999998</v>
      </c>
      <c r="I606" s="1263">
        <f t="shared" si="37"/>
        <v>0</v>
      </c>
    </row>
    <row r="607" spans="1:9" x14ac:dyDescent="0.25">
      <c r="A607" s="712">
        <v>42375</v>
      </c>
      <c r="B607" s="1995">
        <f t="shared" si="38"/>
        <v>24670</v>
      </c>
      <c r="C607" s="543" t="s">
        <v>8120</v>
      </c>
      <c r="D607" s="2160">
        <f t="shared" si="35"/>
        <v>49670</v>
      </c>
      <c r="E607" s="2162" t="s">
        <v>5314</v>
      </c>
      <c r="F607" s="2153">
        <v>1389.24</v>
      </c>
      <c r="G607" s="722">
        <v>42375</v>
      </c>
      <c r="H607" s="2050">
        <f t="shared" si="36"/>
        <v>1389.24</v>
      </c>
      <c r="I607" s="1263">
        <f t="shared" si="37"/>
        <v>0</v>
      </c>
    </row>
    <row r="608" spans="1:9" x14ac:dyDescent="0.25">
      <c r="A608" s="1261">
        <v>42375</v>
      </c>
      <c r="B608" s="1995">
        <f t="shared" si="38"/>
        <v>24671</v>
      </c>
      <c r="C608" s="543" t="s">
        <v>8120</v>
      </c>
      <c r="D608" s="2160">
        <f t="shared" si="35"/>
        <v>49671</v>
      </c>
      <c r="E608" s="2162" t="s">
        <v>5315</v>
      </c>
      <c r="F608" s="2153">
        <v>3157.4</v>
      </c>
      <c r="G608" s="722">
        <v>42375</v>
      </c>
      <c r="H608" s="2050">
        <f t="shared" si="36"/>
        <v>3157.4</v>
      </c>
      <c r="I608" s="1263">
        <f t="shared" si="37"/>
        <v>0</v>
      </c>
    </row>
    <row r="609" spans="1:9" x14ac:dyDescent="0.25">
      <c r="A609" s="712">
        <v>42375</v>
      </c>
      <c r="B609" s="1995">
        <f t="shared" si="38"/>
        <v>24672</v>
      </c>
      <c r="C609" s="543" t="s">
        <v>8120</v>
      </c>
      <c r="D609" s="2160">
        <f t="shared" si="35"/>
        <v>49672</v>
      </c>
      <c r="E609" s="2162" t="s">
        <v>5317</v>
      </c>
      <c r="F609" s="2153">
        <v>1247</v>
      </c>
      <c r="G609" s="722">
        <v>42375</v>
      </c>
      <c r="H609" s="2050">
        <f t="shared" si="36"/>
        <v>1247</v>
      </c>
      <c r="I609" s="1263">
        <f t="shared" si="37"/>
        <v>0</v>
      </c>
    </row>
    <row r="610" spans="1:9" x14ac:dyDescent="0.25">
      <c r="A610" s="1261">
        <v>42375</v>
      </c>
      <c r="B610" s="1995">
        <f t="shared" si="38"/>
        <v>24673</v>
      </c>
      <c r="C610" s="543" t="s">
        <v>8120</v>
      </c>
      <c r="D610" s="2160">
        <f t="shared" si="35"/>
        <v>49673</v>
      </c>
      <c r="E610" s="2162" t="s">
        <v>5318</v>
      </c>
      <c r="F610" s="2153">
        <v>1965.6</v>
      </c>
      <c r="G610" s="722">
        <v>42375</v>
      </c>
      <c r="H610" s="2050">
        <f t="shared" si="36"/>
        <v>1965.6</v>
      </c>
      <c r="I610" s="1263">
        <f t="shared" si="37"/>
        <v>0</v>
      </c>
    </row>
    <row r="611" spans="1:9" x14ac:dyDescent="0.25">
      <c r="A611" s="712">
        <v>42375</v>
      </c>
      <c r="B611" s="1995">
        <f t="shared" si="38"/>
        <v>24674</v>
      </c>
      <c r="C611" s="543" t="s">
        <v>8120</v>
      </c>
      <c r="D611" s="2160">
        <f t="shared" si="35"/>
        <v>49674</v>
      </c>
      <c r="E611" s="2162" t="s">
        <v>5316</v>
      </c>
      <c r="F611" s="2153">
        <v>1906.8</v>
      </c>
      <c r="G611" s="722">
        <v>42375</v>
      </c>
      <c r="H611" s="2050">
        <f t="shared" si="36"/>
        <v>1906.8</v>
      </c>
      <c r="I611" s="1263">
        <f t="shared" si="37"/>
        <v>0</v>
      </c>
    </row>
    <row r="612" spans="1:9" x14ac:dyDescent="0.25">
      <c r="A612" s="1261">
        <v>42375</v>
      </c>
      <c r="B612" s="1995">
        <f t="shared" si="38"/>
        <v>24675</v>
      </c>
      <c r="C612" s="543" t="s">
        <v>8120</v>
      </c>
      <c r="D612" s="2160">
        <f t="shared" si="35"/>
        <v>49675</v>
      </c>
      <c r="E612" s="2162" t="s">
        <v>5319</v>
      </c>
      <c r="F612" s="2153">
        <v>580</v>
      </c>
      <c r="G612" s="722">
        <v>42375</v>
      </c>
      <c r="H612" s="2050">
        <f t="shared" si="36"/>
        <v>580</v>
      </c>
      <c r="I612" s="1263">
        <f t="shared" si="37"/>
        <v>0</v>
      </c>
    </row>
    <row r="613" spans="1:9" x14ac:dyDescent="0.25">
      <c r="A613" s="712">
        <v>42375</v>
      </c>
      <c r="B613" s="1995">
        <f t="shared" si="38"/>
        <v>24676</v>
      </c>
      <c r="C613" s="543" t="s">
        <v>8120</v>
      </c>
      <c r="D613" s="2160">
        <f t="shared" si="35"/>
        <v>49676</v>
      </c>
      <c r="E613" s="2162" t="s">
        <v>5320</v>
      </c>
      <c r="F613" s="2153">
        <v>2466.4</v>
      </c>
      <c r="G613" s="722">
        <v>42375</v>
      </c>
      <c r="H613" s="2050">
        <f t="shared" si="36"/>
        <v>2466.4</v>
      </c>
      <c r="I613" s="1263">
        <f t="shared" si="37"/>
        <v>0</v>
      </c>
    </row>
    <row r="614" spans="1:9" x14ac:dyDescent="0.25">
      <c r="A614" s="1261">
        <v>42375</v>
      </c>
      <c r="B614" s="1995">
        <f t="shared" si="38"/>
        <v>24677</v>
      </c>
      <c r="C614" s="543" t="s">
        <v>8120</v>
      </c>
      <c r="D614" s="2160">
        <f t="shared" si="35"/>
        <v>49677</v>
      </c>
      <c r="E614" s="2162" t="s">
        <v>5322</v>
      </c>
      <c r="F614" s="2153">
        <v>1029.5999999999999</v>
      </c>
      <c r="G614" s="722">
        <v>42378</v>
      </c>
      <c r="H614" s="2050">
        <v>1029.5999999999999</v>
      </c>
      <c r="I614" s="1263">
        <f t="shared" si="37"/>
        <v>0</v>
      </c>
    </row>
    <row r="615" spans="1:9" x14ac:dyDescent="0.25">
      <c r="A615" s="712">
        <v>42375</v>
      </c>
      <c r="B615" s="1995">
        <f t="shared" si="38"/>
        <v>24678</v>
      </c>
      <c r="C615" s="543" t="s">
        <v>8120</v>
      </c>
      <c r="D615" s="2160">
        <f t="shared" si="35"/>
        <v>49678</v>
      </c>
      <c r="E615" s="2162" t="s">
        <v>5323</v>
      </c>
      <c r="F615" s="2153">
        <v>554.4</v>
      </c>
      <c r="G615" s="722">
        <v>42375</v>
      </c>
      <c r="H615" s="2050">
        <f t="shared" si="36"/>
        <v>554.4</v>
      </c>
      <c r="I615" s="1263">
        <f t="shared" si="37"/>
        <v>0</v>
      </c>
    </row>
    <row r="616" spans="1:9" x14ac:dyDescent="0.25">
      <c r="A616" s="1261">
        <v>42375</v>
      </c>
      <c r="B616" s="1995">
        <f t="shared" si="38"/>
        <v>24679</v>
      </c>
      <c r="C616" s="543" t="s">
        <v>8120</v>
      </c>
      <c r="D616" s="2160">
        <f t="shared" si="35"/>
        <v>49679</v>
      </c>
      <c r="E616" s="2162" t="s">
        <v>5293</v>
      </c>
      <c r="F616" s="2153">
        <v>1216.8</v>
      </c>
      <c r="G616" s="722">
        <v>42375</v>
      </c>
      <c r="H616" s="2050">
        <f t="shared" si="36"/>
        <v>1216.8</v>
      </c>
      <c r="I616" s="1263">
        <f t="shared" si="37"/>
        <v>0</v>
      </c>
    </row>
    <row r="617" spans="1:9" x14ac:dyDescent="0.25">
      <c r="A617" s="712">
        <v>42375</v>
      </c>
      <c r="B617" s="1995">
        <f t="shared" si="38"/>
        <v>24680</v>
      </c>
      <c r="C617" s="543" t="s">
        <v>8120</v>
      </c>
      <c r="D617" s="2160">
        <f t="shared" si="35"/>
        <v>49680</v>
      </c>
      <c r="E617" s="2162" t="s">
        <v>5306</v>
      </c>
      <c r="F617" s="2153">
        <v>6706.6</v>
      </c>
      <c r="G617" s="722">
        <v>42378</v>
      </c>
      <c r="H617" s="2050">
        <v>6706.6</v>
      </c>
      <c r="I617" s="1263">
        <f t="shared" si="37"/>
        <v>0</v>
      </c>
    </row>
    <row r="618" spans="1:9" x14ac:dyDescent="0.25">
      <c r="A618" s="1261">
        <v>42375</v>
      </c>
      <c r="B618" s="1995">
        <f t="shared" si="38"/>
        <v>24681</v>
      </c>
      <c r="C618" s="543" t="s">
        <v>8120</v>
      </c>
      <c r="D618" s="2160">
        <f t="shared" si="35"/>
        <v>49681</v>
      </c>
      <c r="E618" s="2162" t="s">
        <v>5305</v>
      </c>
      <c r="F618" s="2153">
        <v>4009.1</v>
      </c>
      <c r="G618" s="722">
        <v>42381</v>
      </c>
      <c r="H618" s="2050">
        <v>4009.1</v>
      </c>
      <c r="I618" s="1263">
        <f t="shared" si="37"/>
        <v>0</v>
      </c>
    </row>
    <row r="619" spans="1:9" x14ac:dyDescent="0.25">
      <c r="A619" s="712">
        <v>42375</v>
      </c>
      <c r="B619" s="1995">
        <f t="shared" si="38"/>
        <v>24682</v>
      </c>
      <c r="C619" s="543" t="s">
        <v>8120</v>
      </c>
      <c r="D619" s="2160">
        <f t="shared" si="35"/>
        <v>49682</v>
      </c>
      <c r="E619" s="2162" t="s">
        <v>5304</v>
      </c>
      <c r="F619" s="2153">
        <v>3396.4</v>
      </c>
      <c r="G619" s="722">
        <v>42375</v>
      </c>
      <c r="H619" s="2050">
        <f t="shared" si="36"/>
        <v>3396.4</v>
      </c>
      <c r="I619" s="1263">
        <f t="shared" si="37"/>
        <v>0</v>
      </c>
    </row>
    <row r="620" spans="1:9" x14ac:dyDescent="0.25">
      <c r="A620" s="1261">
        <v>42375</v>
      </c>
      <c r="B620" s="1995">
        <f t="shared" si="38"/>
        <v>24683</v>
      </c>
      <c r="C620" s="543" t="s">
        <v>8120</v>
      </c>
      <c r="D620" s="2160">
        <f t="shared" si="35"/>
        <v>49683</v>
      </c>
      <c r="E620" s="2162" t="s">
        <v>5321</v>
      </c>
      <c r="F620" s="2153">
        <v>48586.2</v>
      </c>
      <c r="G620" s="722">
        <v>42380</v>
      </c>
      <c r="H620" s="2050">
        <v>48586.2</v>
      </c>
      <c r="I620" s="1263">
        <f t="shared" si="37"/>
        <v>0</v>
      </c>
    </row>
    <row r="621" spans="1:9" x14ac:dyDescent="0.25">
      <c r="A621" s="712">
        <v>42375</v>
      </c>
      <c r="B621" s="1995">
        <f t="shared" si="38"/>
        <v>24684</v>
      </c>
      <c r="C621" s="543" t="s">
        <v>8120</v>
      </c>
      <c r="D621" s="2160">
        <f t="shared" si="35"/>
        <v>49684</v>
      </c>
      <c r="E621" s="2162" t="s">
        <v>5302</v>
      </c>
      <c r="F621" s="2153">
        <v>3767.9</v>
      </c>
      <c r="G621" s="722">
        <v>42375</v>
      </c>
      <c r="H621" s="2050">
        <f t="shared" si="36"/>
        <v>3767.9</v>
      </c>
      <c r="I621" s="1263">
        <f t="shared" si="37"/>
        <v>0</v>
      </c>
    </row>
    <row r="622" spans="1:9" x14ac:dyDescent="0.25">
      <c r="A622" s="1261">
        <v>42375</v>
      </c>
      <c r="B622" s="1995">
        <f t="shared" si="38"/>
        <v>24685</v>
      </c>
      <c r="C622" s="543" t="s">
        <v>8120</v>
      </c>
      <c r="D622" s="2160">
        <f t="shared" si="35"/>
        <v>49685</v>
      </c>
      <c r="E622" s="2162" t="s">
        <v>5321</v>
      </c>
      <c r="F622" s="2153">
        <v>228</v>
      </c>
      <c r="G622" s="722">
        <v>42375</v>
      </c>
      <c r="H622" s="2050">
        <f t="shared" si="36"/>
        <v>228</v>
      </c>
      <c r="I622" s="1263">
        <f t="shared" si="37"/>
        <v>0</v>
      </c>
    </row>
    <row r="623" spans="1:9" x14ac:dyDescent="0.25">
      <c r="A623" s="712">
        <v>42375</v>
      </c>
      <c r="B623" s="1995">
        <f t="shared" si="38"/>
        <v>24686</v>
      </c>
      <c r="C623" s="543" t="s">
        <v>8120</v>
      </c>
      <c r="D623" s="2160">
        <f t="shared" si="35"/>
        <v>49686</v>
      </c>
      <c r="E623" s="2162" t="s">
        <v>5325</v>
      </c>
      <c r="F623" s="2153">
        <v>1440.7</v>
      </c>
      <c r="G623" s="722">
        <v>42375</v>
      </c>
      <c r="H623" s="2050">
        <f t="shared" si="36"/>
        <v>1440.7</v>
      </c>
      <c r="I623" s="1263">
        <f t="shared" si="37"/>
        <v>0</v>
      </c>
    </row>
    <row r="624" spans="1:9" x14ac:dyDescent="0.25">
      <c r="A624" s="1261">
        <v>42375</v>
      </c>
      <c r="B624" s="1995">
        <f t="shared" si="38"/>
        <v>24687</v>
      </c>
      <c r="C624" s="543" t="s">
        <v>8120</v>
      </c>
      <c r="D624" s="2160">
        <f t="shared" si="35"/>
        <v>49687</v>
      </c>
      <c r="E624" s="2162" t="s">
        <v>5324</v>
      </c>
      <c r="F624" s="2153">
        <v>3599.2</v>
      </c>
      <c r="G624" s="722">
        <v>42375</v>
      </c>
      <c r="H624" s="2050">
        <f t="shared" si="36"/>
        <v>3599.2</v>
      </c>
      <c r="I624" s="1263">
        <f t="shared" si="37"/>
        <v>0</v>
      </c>
    </row>
    <row r="625" spans="1:9" x14ac:dyDescent="0.25">
      <c r="A625" s="712">
        <v>42375</v>
      </c>
      <c r="B625" s="1995">
        <f t="shared" si="38"/>
        <v>24688</v>
      </c>
      <c r="C625" s="543" t="s">
        <v>8120</v>
      </c>
      <c r="D625" s="2160">
        <f t="shared" si="35"/>
        <v>49688</v>
      </c>
      <c r="E625" s="2162" t="s">
        <v>5326</v>
      </c>
      <c r="F625" s="2153">
        <v>564.6</v>
      </c>
      <c r="G625" s="722">
        <v>42375</v>
      </c>
      <c r="H625" s="2050">
        <f t="shared" si="36"/>
        <v>564.6</v>
      </c>
      <c r="I625" s="1263">
        <f t="shared" si="37"/>
        <v>0</v>
      </c>
    </row>
    <row r="626" spans="1:9" x14ac:dyDescent="0.25">
      <c r="A626" s="1261">
        <v>42375</v>
      </c>
      <c r="B626" s="1995">
        <f t="shared" si="38"/>
        <v>24689</v>
      </c>
      <c r="C626" s="543" t="s">
        <v>8120</v>
      </c>
      <c r="D626" s="2160">
        <f t="shared" si="35"/>
        <v>49689</v>
      </c>
      <c r="E626" s="2162" t="s">
        <v>5327</v>
      </c>
      <c r="F626" s="2153">
        <v>946</v>
      </c>
      <c r="G626" s="722">
        <v>42375</v>
      </c>
      <c r="H626" s="2050">
        <f t="shared" si="36"/>
        <v>946</v>
      </c>
      <c r="I626" s="1263">
        <f t="shared" si="37"/>
        <v>0</v>
      </c>
    </row>
    <row r="627" spans="1:9" x14ac:dyDescent="0.25">
      <c r="A627" s="712">
        <v>42375</v>
      </c>
      <c r="B627" s="1995">
        <f t="shared" si="38"/>
        <v>24690</v>
      </c>
      <c r="C627" s="543" t="s">
        <v>8120</v>
      </c>
      <c r="D627" s="2160">
        <f t="shared" si="35"/>
        <v>49690</v>
      </c>
      <c r="E627" s="2162" t="s">
        <v>5328</v>
      </c>
      <c r="F627" s="2153">
        <v>371.6</v>
      </c>
      <c r="G627" s="722">
        <v>42375</v>
      </c>
      <c r="H627" s="2050">
        <f t="shared" si="36"/>
        <v>371.6</v>
      </c>
      <c r="I627" s="1263">
        <f t="shared" si="37"/>
        <v>0</v>
      </c>
    </row>
    <row r="628" spans="1:9" x14ac:dyDescent="0.25">
      <c r="A628" s="1261">
        <v>42375</v>
      </c>
      <c r="B628" s="1995">
        <f t="shared" si="38"/>
        <v>24691</v>
      </c>
      <c r="C628" s="543" t="s">
        <v>8120</v>
      </c>
      <c r="D628" s="2160">
        <f t="shared" si="35"/>
        <v>49691</v>
      </c>
      <c r="E628" s="2162" t="s">
        <v>5329</v>
      </c>
      <c r="F628" s="2153">
        <v>2937.48</v>
      </c>
      <c r="G628" s="722">
        <v>42378</v>
      </c>
      <c r="H628" s="2050">
        <v>2937.48</v>
      </c>
      <c r="I628" s="1263">
        <f t="shared" si="37"/>
        <v>0</v>
      </c>
    </row>
    <row r="629" spans="1:9" x14ac:dyDescent="0.25">
      <c r="A629" s="712">
        <v>42375</v>
      </c>
      <c r="B629" s="1995">
        <f t="shared" si="38"/>
        <v>24692</v>
      </c>
      <c r="C629" s="543" t="s">
        <v>8120</v>
      </c>
      <c r="D629" s="2160">
        <f t="shared" si="35"/>
        <v>49692</v>
      </c>
      <c r="E629" s="2162" t="s">
        <v>5331</v>
      </c>
      <c r="F629" s="2153">
        <v>3413.3</v>
      </c>
      <c r="G629" s="722">
        <v>42375</v>
      </c>
      <c r="H629" s="2050">
        <f t="shared" si="36"/>
        <v>3413.3</v>
      </c>
      <c r="I629" s="1263">
        <f t="shared" si="37"/>
        <v>0</v>
      </c>
    </row>
    <row r="630" spans="1:9" x14ac:dyDescent="0.25">
      <c r="A630" s="1261">
        <v>42375</v>
      </c>
      <c r="B630" s="1995">
        <f t="shared" si="38"/>
        <v>24693</v>
      </c>
      <c r="C630" s="543" t="s">
        <v>8120</v>
      </c>
      <c r="D630" s="2160">
        <f t="shared" si="35"/>
        <v>49693</v>
      </c>
      <c r="E630" s="2162" t="s">
        <v>5332</v>
      </c>
      <c r="F630" s="2153">
        <v>7640</v>
      </c>
      <c r="G630" s="722">
        <v>42377</v>
      </c>
      <c r="H630" s="2050">
        <v>7640</v>
      </c>
      <c r="I630" s="1263">
        <f t="shared" si="37"/>
        <v>0</v>
      </c>
    </row>
    <row r="631" spans="1:9" x14ac:dyDescent="0.25">
      <c r="A631" s="712">
        <v>42375</v>
      </c>
      <c r="B631" s="1995">
        <f t="shared" si="38"/>
        <v>24694</v>
      </c>
      <c r="C631" s="543" t="s">
        <v>8120</v>
      </c>
      <c r="D631" s="2160">
        <f t="shared" si="35"/>
        <v>49694</v>
      </c>
      <c r="E631" s="2162" t="s">
        <v>5330</v>
      </c>
      <c r="F631" s="2153">
        <v>10486.4</v>
      </c>
      <c r="G631" s="722">
        <v>42378</v>
      </c>
      <c r="H631" s="2050">
        <v>10486.4</v>
      </c>
      <c r="I631" s="1263">
        <f t="shared" si="37"/>
        <v>0</v>
      </c>
    </row>
    <row r="632" spans="1:9" x14ac:dyDescent="0.25">
      <c r="A632" s="1261">
        <v>42375</v>
      </c>
      <c r="B632" s="1995">
        <f t="shared" si="38"/>
        <v>24695</v>
      </c>
      <c r="C632" s="543" t="s">
        <v>8120</v>
      </c>
      <c r="D632" s="2160">
        <f t="shared" si="35"/>
        <v>49695</v>
      </c>
      <c r="E632" s="2162" t="s">
        <v>5331</v>
      </c>
      <c r="F632" s="2153">
        <v>1576.8</v>
      </c>
      <c r="G632" s="722">
        <v>42375</v>
      </c>
      <c r="H632" s="2050">
        <f t="shared" si="36"/>
        <v>1576.8</v>
      </c>
      <c r="I632" s="1263">
        <f t="shared" si="37"/>
        <v>0</v>
      </c>
    </row>
    <row r="633" spans="1:9" x14ac:dyDescent="0.25">
      <c r="A633" s="712">
        <v>42375</v>
      </c>
      <c r="B633" s="1995">
        <f t="shared" si="38"/>
        <v>24696</v>
      </c>
      <c r="C633" s="543" t="s">
        <v>8120</v>
      </c>
      <c r="D633" s="2160">
        <f t="shared" si="35"/>
        <v>49696</v>
      </c>
      <c r="E633" s="2162" t="s">
        <v>5334</v>
      </c>
      <c r="F633" s="2153">
        <v>3870</v>
      </c>
      <c r="G633" s="722">
        <v>42375</v>
      </c>
      <c r="H633" s="2050">
        <f t="shared" si="36"/>
        <v>3870</v>
      </c>
      <c r="I633" s="1263">
        <f t="shared" si="37"/>
        <v>0</v>
      </c>
    </row>
    <row r="634" spans="1:9" x14ac:dyDescent="0.25">
      <c r="A634" s="1261">
        <v>42375</v>
      </c>
      <c r="B634" s="1995">
        <f t="shared" si="38"/>
        <v>24697</v>
      </c>
      <c r="C634" s="543" t="s">
        <v>8120</v>
      </c>
      <c r="D634" s="2160">
        <f t="shared" si="35"/>
        <v>49697</v>
      </c>
      <c r="E634" s="2162" t="s">
        <v>5333</v>
      </c>
      <c r="F634" s="2153">
        <v>11252.8</v>
      </c>
      <c r="G634" s="722">
        <v>42376</v>
      </c>
      <c r="H634" s="2050">
        <v>11252.8</v>
      </c>
      <c r="I634" s="1263">
        <f t="shared" si="37"/>
        <v>0</v>
      </c>
    </row>
    <row r="635" spans="1:9" x14ac:dyDescent="0.25">
      <c r="A635" s="712">
        <v>42375</v>
      </c>
      <c r="B635" s="1995">
        <f t="shared" si="38"/>
        <v>24698</v>
      </c>
      <c r="C635" s="543" t="s">
        <v>8120</v>
      </c>
      <c r="D635" s="2160">
        <f t="shared" si="35"/>
        <v>49698</v>
      </c>
      <c r="E635" s="2162" t="s">
        <v>5335</v>
      </c>
      <c r="F635" s="2153">
        <v>690.8</v>
      </c>
      <c r="G635" s="722">
        <v>42375</v>
      </c>
      <c r="H635" s="2050">
        <f t="shared" si="36"/>
        <v>690.8</v>
      </c>
      <c r="I635" s="1263">
        <f t="shared" si="37"/>
        <v>0</v>
      </c>
    </row>
    <row r="636" spans="1:9" x14ac:dyDescent="0.25">
      <c r="A636" s="1261">
        <v>42375</v>
      </c>
      <c r="B636" s="1995">
        <f t="shared" si="38"/>
        <v>24699</v>
      </c>
      <c r="C636" s="543" t="s">
        <v>8120</v>
      </c>
      <c r="D636" s="2160">
        <f t="shared" si="35"/>
        <v>49699</v>
      </c>
      <c r="E636" s="2162" t="s">
        <v>5336</v>
      </c>
      <c r="F636" s="2153">
        <v>1620</v>
      </c>
      <c r="G636" s="722">
        <v>42375</v>
      </c>
      <c r="H636" s="2050">
        <f t="shared" si="36"/>
        <v>1620</v>
      </c>
      <c r="I636" s="1263">
        <f t="shared" si="37"/>
        <v>0</v>
      </c>
    </row>
    <row r="637" spans="1:9" x14ac:dyDescent="0.25">
      <c r="A637" s="712">
        <v>42375</v>
      </c>
      <c r="B637" s="1995">
        <f t="shared" si="38"/>
        <v>24700</v>
      </c>
      <c r="C637" s="543" t="s">
        <v>8120</v>
      </c>
      <c r="D637" s="2160">
        <f t="shared" si="35"/>
        <v>49700</v>
      </c>
      <c r="E637" s="2162" t="s">
        <v>5337</v>
      </c>
      <c r="F637" s="2153">
        <v>2654.2</v>
      </c>
      <c r="G637" s="722">
        <v>42376</v>
      </c>
      <c r="H637" s="2050">
        <v>2654.2</v>
      </c>
      <c r="I637" s="1263">
        <f t="shared" si="37"/>
        <v>0</v>
      </c>
    </row>
    <row r="638" spans="1:9" x14ac:dyDescent="0.25">
      <c r="A638" s="1261">
        <v>42375</v>
      </c>
      <c r="B638" s="1995">
        <f t="shared" si="38"/>
        <v>24701</v>
      </c>
      <c r="C638" s="543" t="s">
        <v>8120</v>
      </c>
      <c r="D638" s="2160">
        <f t="shared" si="35"/>
        <v>49701</v>
      </c>
      <c r="E638" s="2162" t="s">
        <v>5338</v>
      </c>
      <c r="F638" s="2153">
        <v>17087.400000000001</v>
      </c>
      <c r="G638" s="722">
        <v>42380</v>
      </c>
      <c r="H638" s="2050">
        <v>17087.400000000001</v>
      </c>
      <c r="I638" s="1263">
        <f t="shared" si="37"/>
        <v>0</v>
      </c>
    </row>
    <row r="639" spans="1:9" x14ac:dyDescent="0.25">
      <c r="A639" s="712">
        <v>42375</v>
      </c>
      <c r="B639" s="1995">
        <f t="shared" si="38"/>
        <v>24702</v>
      </c>
      <c r="C639" s="543" t="s">
        <v>8120</v>
      </c>
      <c r="D639" s="2160">
        <f t="shared" si="35"/>
        <v>49702</v>
      </c>
      <c r="E639" s="2162" t="s">
        <v>5340</v>
      </c>
      <c r="F639" s="2153">
        <v>31045.599999999999</v>
      </c>
      <c r="G639" s="722">
        <v>42385</v>
      </c>
      <c r="H639" s="2050">
        <v>31045.599999999999</v>
      </c>
      <c r="I639" s="1263">
        <f t="shared" si="37"/>
        <v>0</v>
      </c>
    </row>
    <row r="640" spans="1:9" x14ac:dyDescent="0.25">
      <c r="A640" s="1261">
        <v>42375</v>
      </c>
      <c r="B640" s="1995">
        <f t="shared" si="38"/>
        <v>24703</v>
      </c>
      <c r="C640" s="543" t="s">
        <v>8120</v>
      </c>
      <c r="D640" s="2160">
        <f t="shared" si="35"/>
        <v>49703</v>
      </c>
      <c r="E640" s="2162" t="s">
        <v>5341</v>
      </c>
      <c r="F640" s="2154">
        <v>10570.04</v>
      </c>
      <c r="G640" s="722">
        <v>42376</v>
      </c>
      <c r="H640" s="2050">
        <v>10570.040999999999</v>
      </c>
      <c r="I640" s="1263">
        <f t="shared" si="37"/>
        <v>-9.9999999838473741E-4</v>
      </c>
    </row>
    <row r="641" spans="1:9" x14ac:dyDescent="0.25">
      <c r="A641" s="712">
        <v>42375</v>
      </c>
      <c r="B641" s="1995">
        <f t="shared" si="38"/>
        <v>24704</v>
      </c>
      <c r="C641" s="543" t="s">
        <v>8120</v>
      </c>
      <c r="D641" s="2160">
        <f t="shared" si="35"/>
        <v>49704</v>
      </c>
      <c r="E641" s="2163" t="s">
        <v>5342</v>
      </c>
      <c r="F641" s="2152">
        <v>1389.24</v>
      </c>
      <c r="G641" s="722">
        <v>42376</v>
      </c>
      <c r="H641" s="2050">
        <v>1389.24</v>
      </c>
      <c r="I641" s="1263">
        <f t="shared" si="37"/>
        <v>0</v>
      </c>
    </row>
    <row r="642" spans="1:9" x14ac:dyDescent="0.25">
      <c r="A642" s="1261">
        <v>42375</v>
      </c>
      <c r="B642" s="1995">
        <f t="shared" si="38"/>
        <v>24705</v>
      </c>
      <c r="C642" s="543" t="s">
        <v>8120</v>
      </c>
      <c r="D642" s="2160">
        <f t="shared" si="35"/>
        <v>49705</v>
      </c>
      <c r="E642" s="2162" t="s">
        <v>5339</v>
      </c>
      <c r="F642" s="2153">
        <v>33260</v>
      </c>
      <c r="G642" s="722">
        <v>42385</v>
      </c>
      <c r="H642" s="2050">
        <v>33260</v>
      </c>
      <c r="I642" s="1263">
        <f t="shared" si="37"/>
        <v>0</v>
      </c>
    </row>
    <row r="643" spans="1:9" x14ac:dyDescent="0.25">
      <c r="A643" s="712">
        <v>42375</v>
      </c>
      <c r="B643" s="1995">
        <f t="shared" si="38"/>
        <v>24706</v>
      </c>
      <c r="C643" s="543" t="s">
        <v>8120</v>
      </c>
      <c r="D643" s="2160">
        <f t="shared" ref="D643:D709" si="39">D642+1</f>
        <v>49706</v>
      </c>
      <c r="E643" s="2162" t="s">
        <v>5343</v>
      </c>
      <c r="F643" s="2153">
        <v>24565.5</v>
      </c>
      <c r="G643" s="722">
        <v>42376</v>
      </c>
      <c r="H643" s="2050">
        <v>24565.5</v>
      </c>
      <c r="I643" s="1263">
        <f t="shared" si="37"/>
        <v>0</v>
      </c>
    </row>
    <row r="644" spans="1:9" x14ac:dyDescent="0.25">
      <c r="A644" s="1261">
        <v>42375</v>
      </c>
      <c r="B644" s="1995">
        <f t="shared" si="38"/>
        <v>24707</v>
      </c>
      <c r="C644" s="543" t="s">
        <v>8120</v>
      </c>
      <c r="D644" s="2160">
        <f t="shared" si="39"/>
        <v>49707</v>
      </c>
      <c r="E644" s="2162" t="s">
        <v>5298</v>
      </c>
      <c r="F644" s="2153">
        <v>2884.8</v>
      </c>
      <c r="G644" s="722">
        <v>42375</v>
      </c>
      <c r="H644" s="2050">
        <f t="shared" si="36"/>
        <v>2884.8</v>
      </c>
      <c r="I644" s="1263">
        <f t="shared" si="37"/>
        <v>0</v>
      </c>
    </row>
    <row r="645" spans="1:9" x14ac:dyDescent="0.25">
      <c r="A645" s="712">
        <v>42375</v>
      </c>
      <c r="B645" s="1995">
        <f t="shared" si="38"/>
        <v>24708</v>
      </c>
      <c r="C645" s="543" t="s">
        <v>8120</v>
      </c>
      <c r="D645" s="2160">
        <f t="shared" si="39"/>
        <v>49708</v>
      </c>
      <c r="E645" s="2170" t="s">
        <v>2249</v>
      </c>
      <c r="F645" s="2153">
        <v>0</v>
      </c>
      <c r="G645" s="722"/>
      <c r="H645" s="2050"/>
      <c r="I645" s="1263">
        <f t="shared" si="37"/>
        <v>0</v>
      </c>
    </row>
    <row r="646" spans="1:9" x14ac:dyDescent="0.25">
      <c r="A646" s="1261">
        <v>42375</v>
      </c>
      <c r="B646" s="1995">
        <f t="shared" si="38"/>
        <v>24709</v>
      </c>
      <c r="C646" s="543" t="s">
        <v>8120</v>
      </c>
      <c r="D646" s="2160">
        <f t="shared" si="39"/>
        <v>49709</v>
      </c>
      <c r="E646" s="2162" t="s">
        <v>5344</v>
      </c>
      <c r="F646" s="2153">
        <v>2310.4</v>
      </c>
      <c r="G646" s="722">
        <v>42376</v>
      </c>
      <c r="H646" s="2050">
        <v>2310.4</v>
      </c>
      <c r="I646" s="1263">
        <f t="shared" si="37"/>
        <v>0</v>
      </c>
    </row>
    <row r="647" spans="1:9" x14ac:dyDescent="0.25">
      <c r="A647" s="712">
        <v>42375</v>
      </c>
      <c r="B647" s="1995">
        <f t="shared" si="38"/>
        <v>24710</v>
      </c>
      <c r="C647" s="543" t="s">
        <v>8120</v>
      </c>
      <c r="D647" s="2160">
        <f t="shared" si="39"/>
        <v>49710</v>
      </c>
      <c r="E647" s="2162" t="s">
        <v>5345</v>
      </c>
      <c r="F647" s="2153">
        <v>533.20000000000005</v>
      </c>
      <c r="G647" s="722">
        <v>42375</v>
      </c>
      <c r="H647" s="2050">
        <f t="shared" si="36"/>
        <v>533.20000000000005</v>
      </c>
      <c r="I647" s="1263">
        <f t="shared" si="37"/>
        <v>0</v>
      </c>
    </row>
    <row r="648" spans="1:9" x14ac:dyDescent="0.25">
      <c r="A648" s="1261">
        <v>42375</v>
      </c>
      <c r="B648" s="1995">
        <f t="shared" si="38"/>
        <v>24711</v>
      </c>
      <c r="C648" s="543" t="s">
        <v>8120</v>
      </c>
      <c r="D648" s="2160">
        <f t="shared" si="39"/>
        <v>49711</v>
      </c>
      <c r="E648" s="2162" t="s">
        <v>5346</v>
      </c>
      <c r="F648" s="2153">
        <v>11487</v>
      </c>
      <c r="G648" s="722">
        <v>42375</v>
      </c>
      <c r="H648" s="2050">
        <f t="shared" si="36"/>
        <v>11487</v>
      </c>
      <c r="I648" s="1263">
        <f t="shared" si="37"/>
        <v>0</v>
      </c>
    </row>
    <row r="649" spans="1:9" x14ac:dyDescent="0.25">
      <c r="A649" s="712">
        <v>42375</v>
      </c>
      <c r="B649" s="1995">
        <f t="shared" si="38"/>
        <v>24712</v>
      </c>
      <c r="C649" s="543" t="s">
        <v>8120</v>
      </c>
      <c r="D649" s="2160">
        <f t="shared" si="39"/>
        <v>49712</v>
      </c>
      <c r="E649" s="2170" t="s">
        <v>2249</v>
      </c>
      <c r="F649" s="2153">
        <v>0</v>
      </c>
      <c r="G649" s="722"/>
      <c r="H649" s="2050"/>
      <c r="I649" s="1263">
        <f t="shared" si="37"/>
        <v>0</v>
      </c>
    </row>
    <row r="650" spans="1:9" x14ac:dyDescent="0.25">
      <c r="A650" s="1261">
        <v>42375</v>
      </c>
      <c r="B650" s="1995">
        <f t="shared" si="38"/>
        <v>24713</v>
      </c>
      <c r="C650" s="543" t="s">
        <v>8120</v>
      </c>
      <c r="D650" s="2160">
        <f t="shared" si="39"/>
        <v>49713</v>
      </c>
      <c r="E650" s="2170" t="s">
        <v>2249</v>
      </c>
      <c r="F650" s="2153">
        <v>0</v>
      </c>
      <c r="G650" s="722"/>
      <c r="H650" s="2050"/>
      <c r="I650" s="1263">
        <f t="shared" si="37"/>
        <v>0</v>
      </c>
    </row>
    <row r="651" spans="1:9" x14ac:dyDescent="0.25">
      <c r="A651" s="712">
        <v>42375</v>
      </c>
      <c r="B651" s="1995">
        <f t="shared" si="38"/>
        <v>24714</v>
      </c>
      <c r="C651" s="543" t="s">
        <v>8120</v>
      </c>
      <c r="D651" s="2160">
        <f t="shared" si="39"/>
        <v>49714</v>
      </c>
      <c r="E651" s="2162" t="s">
        <v>5347</v>
      </c>
      <c r="F651" s="2153">
        <v>28650.400000000001</v>
      </c>
      <c r="G651" s="722">
        <v>42376</v>
      </c>
      <c r="H651" s="2050">
        <v>28650.400000000001</v>
      </c>
      <c r="I651" s="1263">
        <f t="shared" si="37"/>
        <v>0</v>
      </c>
    </row>
    <row r="652" spans="1:9" x14ac:dyDescent="0.25">
      <c r="A652" s="1261">
        <v>42375</v>
      </c>
      <c r="B652" s="1995">
        <f t="shared" si="38"/>
        <v>24715</v>
      </c>
      <c r="C652" s="543" t="s">
        <v>8120</v>
      </c>
      <c r="D652" s="2160">
        <f t="shared" si="39"/>
        <v>49715</v>
      </c>
      <c r="E652" s="2162" t="s">
        <v>5348</v>
      </c>
      <c r="F652" s="2153">
        <v>11749.2</v>
      </c>
      <c r="G652" s="722">
        <v>42376</v>
      </c>
      <c r="H652" s="2050">
        <v>11749.2</v>
      </c>
      <c r="I652" s="1263">
        <f t="shared" si="37"/>
        <v>0</v>
      </c>
    </row>
    <row r="653" spans="1:9" x14ac:dyDescent="0.25">
      <c r="A653" s="712">
        <v>42375</v>
      </c>
      <c r="B653" s="1995">
        <f t="shared" si="38"/>
        <v>24716</v>
      </c>
      <c r="C653" s="543" t="s">
        <v>8120</v>
      </c>
      <c r="D653" s="2160">
        <f t="shared" si="39"/>
        <v>49716</v>
      </c>
      <c r="E653" s="2162" t="s">
        <v>5346</v>
      </c>
      <c r="F653" s="2153">
        <v>1148.4000000000001</v>
      </c>
      <c r="G653" s="722">
        <v>42375</v>
      </c>
      <c r="H653" s="2050">
        <f t="shared" si="36"/>
        <v>1148.4000000000001</v>
      </c>
      <c r="I653" s="1263">
        <f t="shared" si="37"/>
        <v>0</v>
      </c>
    </row>
    <row r="654" spans="1:9" x14ac:dyDescent="0.25">
      <c r="A654" s="1261">
        <v>42375</v>
      </c>
      <c r="B654" s="1995">
        <f t="shared" si="38"/>
        <v>24717</v>
      </c>
      <c r="C654" s="543" t="s">
        <v>8120</v>
      </c>
      <c r="D654" s="2160">
        <f t="shared" si="39"/>
        <v>49717</v>
      </c>
      <c r="E654" s="2162" t="s">
        <v>5349</v>
      </c>
      <c r="F654" s="2153">
        <v>2896.2</v>
      </c>
      <c r="G654" s="722">
        <v>42376</v>
      </c>
      <c r="H654" s="2050">
        <v>2896.2</v>
      </c>
      <c r="I654" s="1263">
        <f t="shared" si="37"/>
        <v>0</v>
      </c>
    </row>
    <row r="655" spans="1:9" x14ac:dyDescent="0.25">
      <c r="A655" s="712">
        <v>42375</v>
      </c>
      <c r="B655" s="1995">
        <f t="shared" si="38"/>
        <v>24718</v>
      </c>
      <c r="C655" s="543" t="s">
        <v>8120</v>
      </c>
      <c r="D655" s="2160">
        <f t="shared" si="39"/>
        <v>49718</v>
      </c>
      <c r="E655" s="2162" t="s">
        <v>5350</v>
      </c>
      <c r="F655" s="2153">
        <v>37257.919999999998</v>
      </c>
      <c r="G655" s="722">
        <v>42391</v>
      </c>
      <c r="H655" s="2050">
        <v>37257.919999999998</v>
      </c>
      <c r="I655" s="1263">
        <f t="shared" si="37"/>
        <v>0</v>
      </c>
    </row>
    <row r="656" spans="1:9" x14ac:dyDescent="0.25">
      <c r="A656" s="1261">
        <v>42375</v>
      </c>
      <c r="B656" s="1995">
        <f t="shared" si="38"/>
        <v>24719</v>
      </c>
      <c r="C656" s="543" t="s">
        <v>8120</v>
      </c>
      <c r="D656" s="2160">
        <f t="shared" si="39"/>
        <v>49719</v>
      </c>
      <c r="E656" s="2162" t="s">
        <v>5352</v>
      </c>
      <c r="F656" s="2153">
        <v>1973.4</v>
      </c>
      <c r="G656" s="722">
        <v>42376</v>
      </c>
      <c r="H656" s="2050">
        <v>1973.4</v>
      </c>
      <c r="I656" s="1263">
        <f t="shared" si="37"/>
        <v>0</v>
      </c>
    </row>
    <row r="657" spans="1:9" x14ac:dyDescent="0.25">
      <c r="A657" s="712">
        <v>42375</v>
      </c>
      <c r="B657" s="1995">
        <f t="shared" si="38"/>
        <v>24720</v>
      </c>
      <c r="C657" s="543" t="s">
        <v>8120</v>
      </c>
      <c r="D657" s="2160">
        <f t="shared" si="39"/>
        <v>49720</v>
      </c>
      <c r="E657" s="2162" t="s">
        <v>5353</v>
      </c>
      <c r="F657" s="2153">
        <v>2336.1</v>
      </c>
      <c r="G657" s="722">
        <v>42376</v>
      </c>
      <c r="H657" s="2050">
        <v>2336.1</v>
      </c>
      <c r="I657" s="1263">
        <f t="shared" si="37"/>
        <v>0</v>
      </c>
    </row>
    <row r="658" spans="1:9" x14ac:dyDescent="0.25">
      <c r="A658" s="1261">
        <v>42375</v>
      </c>
      <c r="B658" s="1995">
        <f t="shared" si="38"/>
        <v>24721</v>
      </c>
      <c r="C658" s="543" t="s">
        <v>8120</v>
      </c>
      <c r="D658" s="2160">
        <f t="shared" si="39"/>
        <v>49721</v>
      </c>
      <c r="E658" s="2162" t="s">
        <v>5354</v>
      </c>
      <c r="F658" s="2153">
        <v>5024</v>
      </c>
      <c r="G658" s="722">
        <v>42375</v>
      </c>
      <c r="H658" s="2050">
        <f t="shared" si="36"/>
        <v>5024</v>
      </c>
      <c r="I658" s="1263">
        <f t="shared" si="37"/>
        <v>0</v>
      </c>
    </row>
    <row r="659" spans="1:9" x14ac:dyDescent="0.25">
      <c r="A659" s="712">
        <v>42375</v>
      </c>
      <c r="B659" s="1995">
        <f t="shared" si="38"/>
        <v>24722</v>
      </c>
      <c r="C659" s="543" t="s">
        <v>8120</v>
      </c>
      <c r="D659" s="2160">
        <f t="shared" si="39"/>
        <v>49722</v>
      </c>
      <c r="E659" s="2162" t="s">
        <v>5351</v>
      </c>
      <c r="F659" s="2153">
        <v>17278</v>
      </c>
      <c r="G659" s="722">
        <v>42376</v>
      </c>
      <c r="H659" s="2050">
        <v>17278</v>
      </c>
      <c r="I659" s="1263">
        <f t="shared" si="37"/>
        <v>0</v>
      </c>
    </row>
    <row r="660" spans="1:9" x14ac:dyDescent="0.25">
      <c r="A660" s="1261">
        <v>42375</v>
      </c>
      <c r="B660" s="1995">
        <f t="shared" si="38"/>
        <v>24723</v>
      </c>
      <c r="C660" s="543" t="s">
        <v>8120</v>
      </c>
      <c r="D660" s="2160">
        <f t="shared" si="39"/>
        <v>49723</v>
      </c>
      <c r="E660" s="2162" t="s">
        <v>5355</v>
      </c>
      <c r="F660" s="2153">
        <v>483.8</v>
      </c>
      <c r="G660" s="722">
        <v>42376</v>
      </c>
      <c r="H660" s="2050">
        <v>483.8</v>
      </c>
      <c r="I660" s="1263">
        <f t="shared" si="37"/>
        <v>0</v>
      </c>
    </row>
    <row r="661" spans="1:9" x14ac:dyDescent="0.25">
      <c r="A661" s="712">
        <v>42375</v>
      </c>
      <c r="B661" s="1995">
        <f t="shared" si="38"/>
        <v>24724</v>
      </c>
      <c r="C661" s="543" t="s">
        <v>8120</v>
      </c>
      <c r="D661" s="2160">
        <f t="shared" si="39"/>
        <v>49724</v>
      </c>
      <c r="E661" s="2162" t="s">
        <v>5270</v>
      </c>
      <c r="F661" s="2153">
        <v>1882.7</v>
      </c>
      <c r="G661" s="722">
        <v>42376</v>
      </c>
      <c r="H661" s="2050">
        <v>1882.7</v>
      </c>
      <c r="I661" s="1263">
        <f t="shared" si="37"/>
        <v>0</v>
      </c>
    </row>
    <row r="662" spans="1:9" x14ac:dyDescent="0.25">
      <c r="A662" s="1261">
        <v>42375</v>
      </c>
      <c r="B662" s="1995">
        <f t="shared" si="38"/>
        <v>24725</v>
      </c>
      <c r="C662" s="543" t="s">
        <v>8120</v>
      </c>
      <c r="D662" s="2160">
        <f t="shared" si="39"/>
        <v>49725</v>
      </c>
      <c r="E662" s="2162" t="s">
        <v>5356</v>
      </c>
      <c r="F662" s="2153">
        <v>7908.6</v>
      </c>
      <c r="G662" s="722">
        <v>42378</v>
      </c>
      <c r="H662" s="2050">
        <v>7908.6</v>
      </c>
      <c r="I662" s="1263">
        <f t="shared" si="37"/>
        <v>0</v>
      </c>
    </row>
    <row r="663" spans="1:9" x14ac:dyDescent="0.25">
      <c r="A663" s="712">
        <v>42375</v>
      </c>
      <c r="B663" s="1995">
        <f t="shared" si="38"/>
        <v>24726</v>
      </c>
      <c r="C663" s="543" t="s">
        <v>8120</v>
      </c>
      <c r="D663" s="2160">
        <f t="shared" si="39"/>
        <v>49726</v>
      </c>
      <c r="E663" s="2162" t="s">
        <v>5358</v>
      </c>
      <c r="F663" s="2153">
        <v>4211.6400000000003</v>
      </c>
      <c r="G663" s="722">
        <v>42376</v>
      </c>
      <c r="H663" s="2050">
        <v>4211.6400000000003</v>
      </c>
      <c r="I663" s="1263">
        <f t="shared" si="37"/>
        <v>0</v>
      </c>
    </row>
    <row r="664" spans="1:9" x14ac:dyDescent="0.25">
      <c r="A664" s="1261">
        <v>42375</v>
      </c>
      <c r="B664" s="1995">
        <f t="shared" si="38"/>
        <v>24727</v>
      </c>
      <c r="C664" s="543" t="s">
        <v>8120</v>
      </c>
      <c r="D664" s="2160">
        <f t="shared" si="39"/>
        <v>49727</v>
      </c>
      <c r="E664" s="2162" t="s">
        <v>5359</v>
      </c>
      <c r="F664" s="2153">
        <v>1478.4</v>
      </c>
      <c r="G664" s="722">
        <v>42376</v>
      </c>
      <c r="H664" s="2050">
        <v>1478.4</v>
      </c>
      <c r="I664" s="1263">
        <f t="shared" ref="I664:I727" si="40">F664-H664</f>
        <v>0</v>
      </c>
    </row>
    <row r="665" spans="1:9" x14ac:dyDescent="0.25">
      <c r="A665" s="712">
        <v>42375</v>
      </c>
      <c r="B665" s="1995">
        <f t="shared" si="38"/>
        <v>24728</v>
      </c>
      <c r="C665" s="543" t="s">
        <v>8120</v>
      </c>
      <c r="D665" s="2160">
        <f t="shared" si="39"/>
        <v>49728</v>
      </c>
      <c r="E665" s="2162" t="s">
        <v>5360</v>
      </c>
      <c r="F665" s="2153">
        <v>16550.099999999999</v>
      </c>
      <c r="G665" s="722" t="s">
        <v>8132</v>
      </c>
      <c r="H665" s="2050">
        <f>9550+7000.1</f>
        <v>16550.099999999999</v>
      </c>
      <c r="I665" s="1805">
        <f t="shared" si="40"/>
        <v>0</v>
      </c>
    </row>
    <row r="666" spans="1:9" x14ac:dyDescent="0.25">
      <c r="A666" s="1261">
        <v>42375</v>
      </c>
      <c r="B666" s="1995">
        <f t="shared" ref="B666:B729" si="41">B665+1</f>
        <v>24729</v>
      </c>
      <c r="C666" s="543" t="s">
        <v>8120</v>
      </c>
      <c r="D666" s="2160">
        <f t="shared" si="39"/>
        <v>49729</v>
      </c>
      <c r="E666" s="2162" t="s">
        <v>5361</v>
      </c>
      <c r="F666" s="2153">
        <v>1820</v>
      </c>
      <c r="G666" s="722">
        <v>42375</v>
      </c>
      <c r="H666" s="2050">
        <f t="shared" ref="H666:H725" si="42">F666</f>
        <v>1820</v>
      </c>
      <c r="I666" s="1263">
        <f t="shared" si="40"/>
        <v>0</v>
      </c>
    </row>
    <row r="667" spans="1:9" x14ac:dyDescent="0.25">
      <c r="A667" s="712">
        <v>42375</v>
      </c>
      <c r="B667" s="1995">
        <f t="shared" si="41"/>
        <v>24730</v>
      </c>
      <c r="C667" s="543" t="s">
        <v>8120</v>
      </c>
      <c r="D667" s="2160">
        <f t="shared" si="39"/>
        <v>49730</v>
      </c>
      <c r="E667" s="2162" t="s">
        <v>5294</v>
      </c>
      <c r="F667" s="2153">
        <v>5940</v>
      </c>
      <c r="G667" s="722">
        <v>42378</v>
      </c>
      <c r="H667" s="2050">
        <v>5940</v>
      </c>
      <c r="I667" s="1263">
        <f t="shared" si="40"/>
        <v>0</v>
      </c>
    </row>
    <row r="668" spans="1:9" x14ac:dyDescent="0.25">
      <c r="A668" s="1261">
        <v>42375</v>
      </c>
      <c r="B668" s="1995">
        <f t="shared" si="41"/>
        <v>24731</v>
      </c>
      <c r="C668" s="543" t="s">
        <v>8120</v>
      </c>
      <c r="D668" s="2160">
        <f t="shared" si="39"/>
        <v>49731</v>
      </c>
      <c r="E668" s="2162" t="s">
        <v>5335</v>
      </c>
      <c r="F668" s="2153">
        <v>202.3</v>
      </c>
      <c r="G668" s="722">
        <v>42375</v>
      </c>
      <c r="H668" s="2050">
        <f t="shared" si="42"/>
        <v>202.3</v>
      </c>
      <c r="I668" s="1263">
        <f t="shared" si="40"/>
        <v>0</v>
      </c>
    </row>
    <row r="669" spans="1:9" x14ac:dyDescent="0.25">
      <c r="A669" s="712">
        <v>42375</v>
      </c>
      <c r="B669" s="1995">
        <f t="shared" si="41"/>
        <v>24732</v>
      </c>
      <c r="C669" s="543" t="s">
        <v>8120</v>
      </c>
      <c r="D669" s="2160">
        <f t="shared" si="39"/>
        <v>49732</v>
      </c>
      <c r="E669" s="2162" t="s">
        <v>5363</v>
      </c>
      <c r="F669" s="2153">
        <v>246</v>
      </c>
      <c r="G669" s="722">
        <v>42375</v>
      </c>
      <c r="H669" s="2050">
        <f t="shared" si="42"/>
        <v>246</v>
      </c>
      <c r="I669" s="1263">
        <f t="shared" si="40"/>
        <v>0</v>
      </c>
    </row>
    <row r="670" spans="1:9" x14ac:dyDescent="0.25">
      <c r="A670" s="1261">
        <v>42375</v>
      </c>
      <c r="B670" s="1995">
        <f t="shared" si="41"/>
        <v>24733</v>
      </c>
      <c r="C670" s="543" t="s">
        <v>8120</v>
      </c>
      <c r="D670" s="2160">
        <f t="shared" si="39"/>
        <v>49733</v>
      </c>
      <c r="E670" s="2162" t="s">
        <v>5362</v>
      </c>
      <c r="F670" s="2153">
        <v>72784</v>
      </c>
      <c r="G670" s="722">
        <v>42383</v>
      </c>
      <c r="H670" s="2050">
        <v>72784</v>
      </c>
      <c r="I670" s="1263">
        <f t="shared" si="40"/>
        <v>0</v>
      </c>
    </row>
    <row r="671" spans="1:9" x14ac:dyDescent="0.25">
      <c r="A671" s="712">
        <v>42375</v>
      </c>
      <c r="B671" s="1995">
        <f t="shared" si="41"/>
        <v>24734</v>
      </c>
      <c r="C671" s="543" t="s">
        <v>8120</v>
      </c>
      <c r="D671" s="2160">
        <f t="shared" si="39"/>
        <v>49734</v>
      </c>
      <c r="E671" s="2162" t="s">
        <v>5364</v>
      </c>
      <c r="F671" s="2153">
        <v>12500.4</v>
      </c>
      <c r="G671" s="722">
        <v>42385</v>
      </c>
      <c r="H671" s="2050">
        <v>12500.4</v>
      </c>
      <c r="I671" s="1263">
        <f t="shared" si="40"/>
        <v>0</v>
      </c>
    </row>
    <row r="672" spans="1:9" x14ac:dyDescent="0.25">
      <c r="A672" s="1261">
        <v>42375</v>
      </c>
      <c r="B672" s="1995">
        <f t="shared" si="41"/>
        <v>24735</v>
      </c>
      <c r="C672" s="543" t="s">
        <v>8120</v>
      </c>
      <c r="D672" s="2160">
        <f t="shared" si="39"/>
        <v>49735</v>
      </c>
      <c r="E672" s="2162" t="s">
        <v>5362</v>
      </c>
      <c r="F672" s="2153">
        <v>1849.6</v>
      </c>
      <c r="G672" s="722">
        <v>42383</v>
      </c>
      <c r="H672" s="2050">
        <v>1849.6</v>
      </c>
      <c r="I672" s="1263">
        <f t="shared" si="40"/>
        <v>0</v>
      </c>
    </row>
    <row r="673" spans="1:9" x14ac:dyDescent="0.25">
      <c r="A673" s="712">
        <v>42375</v>
      </c>
      <c r="B673" s="1995">
        <f t="shared" si="41"/>
        <v>24736</v>
      </c>
      <c r="C673" s="543" t="s">
        <v>8120</v>
      </c>
      <c r="D673" s="2160">
        <f t="shared" si="39"/>
        <v>49736</v>
      </c>
      <c r="E673" s="2162" t="s">
        <v>5365</v>
      </c>
      <c r="F673" s="2153">
        <v>25514.35</v>
      </c>
      <c r="G673" s="722">
        <v>42388</v>
      </c>
      <c r="H673" s="2050">
        <v>25514.35</v>
      </c>
      <c r="I673" s="1263">
        <f t="shared" si="40"/>
        <v>0</v>
      </c>
    </row>
    <row r="674" spans="1:9" x14ac:dyDescent="0.25">
      <c r="A674" s="1261">
        <v>42375</v>
      </c>
      <c r="B674" s="1995">
        <f t="shared" si="41"/>
        <v>24737</v>
      </c>
      <c r="C674" s="543" t="s">
        <v>8120</v>
      </c>
      <c r="D674" s="2160">
        <f t="shared" si="39"/>
        <v>49737</v>
      </c>
      <c r="E674" s="2162" t="s">
        <v>5367</v>
      </c>
      <c r="F674" s="2153">
        <v>7987.2</v>
      </c>
      <c r="G674" s="722">
        <v>42376</v>
      </c>
      <c r="H674" s="2050">
        <v>7987.2</v>
      </c>
      <c r="I674" s="1263">
        <f t="shared" si="40"/>
        <v>0</v>
      </c>
    </row>
    <row r="675" spans="1:9" x14ac:dyDescent="0.25">
      <c r="A675" s="712">
        <v>42375</v>
      </c>
      <c r="B675" s="1995">
        <f t="shared" si="41"/>
        <v>24738</v>
      </c>
      <c r="C675" s="543" t="s">
        <v>8120</v>
      </c>
      <c r="D675" s="2160">
        <f t="shared" si="39"/>
        <v>49738</v>
      </c>
      <c r="E675" s="2162" t="s">
        <v>5357</v>
      </c>
      <c r="F675" s="2153">
        <v>21948.799999999999</v>
      </c>
      <c r="G675" s="722">
        <v>42391</v>
      </c>
      <c r="H675" s="2050">
        <v>21948.799999999999</v>
      </c>
      <c r="I675" s="1263">
        <f t="shared" si="40"/>
        <v>0</v>
      </c>
    </row>
    <row r="676" spans="1:9" x14ac:dyDescent="0.25">
      <c r="A676" s="1261">
        <v>42375</v>
      </c>
      <c r="B676" s="1995">
        <f t="shared" si="41"/>
        <v>24739</v>
      </c>
      <c r="C676" s="543" t="s">
        <v>8120</v>
      </c>
      <c r="D676" s="2160">
        <f t="shared" si="39"/>
        <v>49739</v>
      </c>
      <c r="E676" s="2162" t="s">
        <v>5368</v>
      </c>
      <c r="F676" s="2153">
        <v>1389.24</v>
      </c>
      <c r="G676" s="722">
        <v>42379</v>
      </c>
      <c r="H676" s="2050">
        <v>1389.24</v>
      </c>
      <c r="I676" s="1263">
        <f t="shared" si="40"/>
        <v>0</v>
      </c>
    </row>
    <row r="677" spans="1:9" x14ac:dyDescent="0.25">
      <c r="A677" s="712">
        <v>42375</v>
      </c>
      <c r="B677" s="1995">
        <f t="shared" si="41"/>
        <v>24740</v>
      </c>
      <c r="C677" s="543" t="s">
        <v>8120</v>
      </c>
      <c r="D677" s="2160">
        <f t="shared" si="39"/>
        <v>49740</v>
      </c>
      <c r="E677" s="2162" t="s">
        <v>5366</v>
      </c>
      <c r="F677" s="2153">
        <v>450.8</v>
      </c>
      <c r="G677" s="722">
        <v>42375</v>
      </c>
      <c r="H677" s="2050">
        <f t="shared" si="42"/>
        <v>450.8</v>
      </c>
      <c r="I677" s="1263">
        <f t="shared" si="40"/>
        <v>0</v>
      </c>
    </row>
    <row r="678" spans="1:9" x14ac:dyDescent="0.25">
      <c r="A678" s="1261">
        <v>42375</v>
      </c>
      <c r="B678" s="1995">
        <f t="shared" si="41"/>
        <v>24741</v>
      </c>
      <c r="C678" s="543" t="s">
        <v>8120</v>
      </c>
      <c r="D678" s="2160">
        <f t="shared" si="39"/>
        <v>49741</v>
      </c>
      <c r="E678" s="2162" t="s">
        <v>5348</v>
      </c>
      <c r="F678" s="2153">
        <v>1113</v>
      </c>
      <c r="G678" s="722">
        <v>42376</v>
      </c>
      <c r="H678" s="2050">
        <v>1113</v>
      </c>
      <c r="I678" s="1263">
        <f t="shared" si="40"/>
        <v>0</v>
      </c>
    </row>
    <row r="679" spans="1:9" x14ac:dyDescent="0.25">
      <c r="A679" s="712">
        <v>42375</v>
      </c>
      <c r="B679" s="1995">
        <f t="shared" si="41"/>
        <v>24742</v>
      </c>
      <c r="C679" s="543" t="s">
        <v>8120</v>
      </c>
      <c r="D679" s="2160">
        <f t="shared" si="39"/>
        <v>49742</v>
      </c>
      <c r="E679" s="2162" t="s">
        <v>5369</v>
      </c>
      <c r="F679" s="2153">
        <v>62241.4</v>
      </c>
      <c r="G679" s="722">
        <v>42384</v>
      </c>
      <c r="H679" s="2050">
        <v>62241.4</v>
      </c>
      <c r="I679" s="1263">
        <f t="shared" si="40"/>
        <v>0</v>
      </c>
    </row>
    <row r="680" spans="1:9" x14ac:dyDescent="0.25">
      <c r="A680" s="1261">
        <v>42375</v>
      </c>
      <c r="B680" s="1995">
        <f t="shared" si="41"/>
        <v>24743</v>
      </c>
      <c r="C680" s="543" t="s">
        <v>8120</v>
      </c>
      <c r="D680" s="2160">
        <f t="shared" si="39"/>
        <v>49743</v>
      </c>
      <c r="E680" s="2162" t="s">
        <v>5343</v>
      </c>
      <c r="F680" s="2153">
        <v>1800</v>
      </c>
      <c r="G680" s="722">
        <v>42375</v>
      </c>
      <c r="H680" s="2050">
        <f t="shared" si="42"/>
        <v>1800</v>
      </c>
      <c r="I680" s="1263">
        <f t="shared" si="40"/>
        <v>0</v>
      </c>
    </row>
    <row r="681" spans="1:9" x14ac:dyDescent="0.25">
      <c r="A681" s="712">
        <v>42375</v>
      </c>
      <c r="B681" s="1995">
        <f t="shared" si="41"/>
        <v>24744</v>
      </c>
      <c r="C681" s="543" t="s">
        <v>8120</v>
      </c>
      <c r="D681" s="2160">
        <f t="shared" si="39"/>
        <v>49744</v>
      </c>
      <c r="E681" s="2162" t="s">
        <v>5294</v>
      </c>
      <c r="F681" s="2153">
        <v>61810</v>
      </c>
      <c r="G681" s="722">
        <v>42378</v>
      </c>
      <c r="H681" s="2050">
        <v>61810</v>
      </c>
      <c r="I681" s="1263">
        <f t="shared" si="40"/>
        <v>0</v>
      </c>
    </row>
    <row r="682" spans="1:9" x14ac:dyDescent="0.25">
      <c r="A682" s="1261">
        <v>42375</v>
      </c>
      <c r="B682" s="1995">
        <f t="shared" si="41"/>
        <v>24745</v>
      </c>
      <c r="C682" s="543" t="s">
        <v>8120</v>
      </c>
      <c r="D682" s="2160">
        <f t="shared" si="39"/>
        <v>49745</v>
      </c>
      <c r="E682" s="2162" t="s">
        <v>5372</v>
      </c>
      <c r="F682" s="2153">
        <v>4329.6000000000004</v>
      </c>
      <c r="G682" s="722">
        <v>42381</v>
      </c>
      <c r="H682" s="2050">
        <v>4329.6000000000004</v>
      </c>
      <c r="I682" s="1263">
        <f t="shared" si="40"/>
        <v>0</v>
      </c>
    </row>
    <row r="683" spans="1:9" x14ac:dyDescent="0.25">
      <c r="A683" s="712">
        <v>42375</v>
      </c>
      <c r="B683" s="1995">
        <f t="shared" si="41"/>
        <v>24746</v>
      </c>
      <c r="C683" s="543" t="s">
        <v>8120</v>
      </c>
      <c r="D683" s="2160">
        <f t="shared" si="39"/>
        <v>49746</v>
      </c>
      <c r="E683" s="2162" t="s">
        <v>5373</v>
      </c>
      <c r="F683" s="2153">
        <v>1757.1</v>
      </c>
      <c r="G683" s="722">
        <v>42375</v>
      </c>
      <c r="H683" s="2050">
        <f t="shared" si="42"/>
        <v>1757.1</v>
      </c>
      <c r="I683" s="1263">
        <f t="shared" si="40"/>
        <v>0</v>
      </c>
    </row>
    <row r="684" spans="1:9" x14ac:dyDescent="0.25">
      <c r="A684" s="1261">
        <v>42375</v>
      </c>
      <c r="B684" s="1995">
        <f t="shared" si="41"/>
        <v>24747</v>
      </c>
      <c r="C684" s="543" t="s">
        <v>8120</v>
      </c>
      <c r="D684" s="2160">
        <f t="shared" si="39"/>
        <v>49747</v>
      </c>
      <c r="E684" s="2162" t="s">
        <v>5375</v>
      </c>
      <c r="F684" s="2153">
        <v>9327.2000000000007</v>
      </c>
      <c r="G684" s="722">
        <v>42375</v>
      </c>
      <c r="H684" s="2050">
        <f t="shared" si="42"/>
        <v>9327.2000000000007</v>
      </c>
      <c r="I684" s="1263">
        <f t="shared" si="40"/>
        <v>0</v>
      </c>
    </row>
    <row r="685" spans="1:9" x14ac:dyDescent="0.25">
      <c r="A685" s="712">
        <v>42375</v>
      </c>
      <c r="B685" s="1995">
        <f t="shared" si="41"/>
        <v>24748</v>
      </c>
      <c r="C685" s="543" t="s">
        <v>8120</v>
      </c>
      <c r="D685" s="2160">
        <f t="shared" si="39"/>
        <v>49748</v>
      </c>
      <c r="E685" s="2162" t="s">
        <v>5294</v>
      </c>
      <c r="F685" s="2153">
        <v>169543.2</v>
      </c>
      <c r="G685" s="722">
        <v>42378</v>
      </c>
      <c r="H685" s="2050">
        <v>169543.2</v>
      </c>
      <c r="I685" s="1263">
        <f t="shared" si="40"/>
        <v>0</v>
      </c>
    </row>
    <row r="686" spans="1:9" x14ac:dyDescent="0.25">
      <c r="A686" s="1261">
        <v>42375</v>
      </c>
      <c r="B686" s="1995">
        <f t="shared" si="41"/>
        <v>24749</v>
      </c>
      <c r="C686" s="543" t="s">
        <v>8120</v>
      </c>
      <c r="D686" s="2160">
        <f t="shared" si="39"/>
        <v>49749</v>
      </c>
      <c r="E686" s="2162" t="s">
        <v>5376</v>
      </c>
      <c r="F686" s="2153">
        <v>10297</v>
      </c>
      <c r="G686" s="722">
        <v>42376</v>
      </c>
      <c r="H686" s="2050">
        <v>10297</v>
      </c>
      <c r="I686" s="1263">
        <f t="shared" si="40"/>
        <v>0</v>
      </c>
    </row>
    <row r="687" spans="1:9" x14ac:dyDescent="0.25">
      <c r="A687" s="712">
        <v>42375</v>
      </c>
      <c r="B687" s="1995">
        <f t="shared" si="41"/>
        <v>24750</v>
      </c>
      <c r="C687" s="543" t="s">
        <v>8120</v>
      </c>
      <c r="D687" s="2160">
        <f t="shared" si="39"/>
        <v>49750</v>
      </c>
      <c r="E687" s="2162" t="s">
        <v>5377</v>
      </c>
      <c r="F687" s="2154">
        <v>6898.5</v>
      </c>
      <c r="G687" s="722">
        <v>42375</v>
      </c>
      <c r="H687" s="2050">
        <f t="shared" si="42"/>
        <v>6898.5</v>
      </c>
      <c r="I687" s="1263">
        <f t="shared" si="40"/>
        <v>0</v>
      </c>
    </row>
    <row r="688" spans="1:9" x14ac:dyDescent="0.25">
      <c r="A688" s="1261">
        <v>42375</v>
      </c>
      <c r="B688" s="1995">
        <f t="shared" si="41"/>
        <v>24751</v>
      </c>
      <c r="C688" s="543" t="s">
        <v>8120</v>
      </c>
      <c r="D688" s="2160">
        <f t="shared" si="39"/>
        <v>49751</v>
      </c>
      <c r="E688" s="2163" t="s">
        <v>5371</v>
      </c>
      <c r="F688" s="2152">
        <v>1160</v>
      </c>
      <c r="G688" s="722">
        <v>42376</v>
      </c>
      <c r="H688" s="2050">
        <v>1160</v>
      </c>
      <c r="I688" s="1263">
        <f t="shared" si="40"/>
        <v>0</v>
      </c>
    </row>
    <row r="689" spans="1:9" x14ac:dyDescent="0.25">
      <c r="A689" s="712">
        <v>42375</v>
      </c>
      <c r="B689" s="1995">
        <f t="shared" si="41"/>
        <v>24752</v>
      </c>
      <c r="C689" s="543" t="s">
        <v>8120</v>
      </c>
      <c r="D689" s="2160">
        <f t="shared" si="39"/>
        <v>49752</v>
      </c>
      <c r="E689" s="2162" t="s">
        <v>5374</v>
      </c>
      <c r="F689" s="2153">
        <v>42584.800000000003</v>
      </c>
      <c r="G689" s="722" t="s">
        <v>8133</v>
      </c>
      <c r="H689" s="2050">
        <f>22000+20584.8</f>
        <v>42584.800000000003</v>
      </c>
      <c r="I689" s="1263">
        <f t="shared" si="40"/>
        <v>0</v>
      </c>
    </row>
    <row r="690" spans="1:9" x14ac:dyDescent="0.25">
      <c r="A690" s="1261">
        <v>42375</v>
      </c>
      <c r="B690" s="1995">
        <f t="shared" si="41"/>
        <v>24753</v>
      </c>
      <c r="C690" s="543" t="s">
        <v>8120</v>
      </c>
      <c r="D690" s="2160">
        <f t="shared" si="39"/>
        <v>49753</v>
      </c>
      <c r="E690" s="2162" t="s">
        <v>5359</v>
      </c>
      <c r="F690" s="2153">
        <v>24496.6</v>
      </c>
      <c r="G690" s="722">
        <v>42376</v>
      </c>
      <c r="H690" s="2050">
        <v>24496.6</v>
      </c>
      <c r="I690" s="1263">
        <f t="shared" si="40"/>
        <v>0</v>
      </c>
    </row>
    <row r="691" spans="1:9" x14ac:dyDescent="0.25">
      <c r="A691" s="712">
        <v>42375</v>
      </c>
      <c r="B691" s="1995">
        <f t="shared" si="41"/>
        <v>24754</v>
      </c>
      <c r="C691" s="543" t="s">
        <v>8120</v>
      </c>
      <c r="D691" s="2160">
        <f t="shared" si="39"/>
        <v>49754</v>
      </c>
      <c r="E691" s="2162" t="s">
        <v>5370</v>
      </c>
      <c r="F691" s="2153">
        <v>2231.6999999999998</v>
      </c>
      <c r="G691" s="722">
        <v>42376</v>
      </c>
      <c r="H691" s="2050">
        <v>2231.6999999999998</v>
      </c>
      <c r="I691" s="1263">
        <f t="shared" si="40"/>
        <v>0</v>
      </c>
    </row>
    <row r="692" spans="1:9" x14ac:dyDescent="0.25">
      <c r="A692" s="1261">
        <v>42375</v>
      </c>
      <c r="B692" s="1995">
        <f t="shared" si="41"/>
        <v>24755</v>
      </c>
      <c r="C692" s="543" t="s">
        <v>8120</v>
      </c>
      <c r="D692" s="2160">
        <f t="shared" si="39"/>
        <v>49755</v>
      </c>
      <c r="E692" s="2162" t="s">
        <v>5378</v>
      </c>
      <c r="F692" s="2153">
        <v>5392.8</v>
      </c>
      <c r="G692" s="722">
        <v>42375</v>
      </c>
      <c r="H692" s="2050">
        <f t="shared" si="42"/>
        <v>5392.8</v>
      </c>
      <c r="I692" s="1263">
        <f t="shared" si="40"/>
        <v>0</v>
      </c>
    </row>
    <row r="693" spans="1:9" x14ac:dyDescent="0.25">
      <c r="A693" s="712">
        <v>42375</v>
      </c>
      <c r="B693" s="1995">
        <f t="shared" si="41"/>
        <v>24756</v>
      </c>
      <c r="C693" s="543" t="s">
        <v>8120</v>
      </c>
      <c r="D693" s="2160">
        <f t="shared" si="39"/>
        <v>49756</v>
      </c>
      <c r="E693" s="2162" t="s">
        <v>5379</v>
      </c>
      <c r="F693" s="2153">
        <v>46406.8</v>
      </c>
      <c r="G693" s="722">
        <v>42378</v>
      </c>
      <c r="H693" s="2050">
        <v>46406.8</v>
      </c>
      <c r="I693" s="1263">
        <f t="shared" si="40"/>
        <v>0</v>
      </c>
    </row>
    <row r="694" spans="1:9" x14ac:dyDescent="0.25">
      <c r="A694" s="1261">
        <v>42375</v>
      </c>
      <c r="B694" s="1995">
        <f t="shared" si="41"/>
        <v>24757</v>
      </c>
      <c r="C694" s="543" t="s">
        <v>8120</v>
      </c>
      <c r="D694" s="2160">
        <f t="shared" si="39"/>
        <v>49757</v>
      </c>
      <c r="E694" s="2162" t="s">
        <v>5380</v>
      </c>
      <c r="F694" s="2153">
        <v>1248</v>
      </c>
      <c r="G694" s="722">
        <v>42375</v>
      </c>
      <c r="H694" s="2050">
        <f t="shared" si="42"/>
        <v>1248</v>
      </c>
      <c r="I694" s="1263">
        <f t="shared" si="40"/>
        <v>0</v>
      </c>
    </row>
    <row r="695" spans="1:9" x14ac:dyDescent="0.25">
      <c r="A695" s="712">
        <v>42375</v>
      </c>
      <c r="B695" s="1995">
        <f t="shared" si="41"/>
        <v>24758</v>
      </c>
      <c r="C695" s="543" t="s">
        <v>8120</v>
      </c>
      <c r="D695" s="2160">
        <f t="shared" si="39"/>
        <v>49758</v>
      </c>
      <c r="E695" s="2162" t="s">
        <v>5286</v>
      </c>
      <c r="F695" s="2153">
        <v>70847.5</v>
      </c>
      <c r="G695" s="722" t="s">
        <v>8158</v>
      </c>
      <c r="H695" s="2050">
        <f>59000+11847.5</f>
        <v>70847.5</v>
      </c>
      <c r="I695" s="1263">
        <f t="shared" si="40"/>
        <v>0</v>
      </c>
    </row>
    <row r="696" spans="1:9" x14ac:dyDescent="0.25">
      <c r="A696" s="1261">
        <v>42375</v>
      </c>
      <c r="B696" s="1995">
        <f t="shared" si="41"/>
        <v>24759</v>
      </c>
      <c r="C696" s="543" t="s">
        <v>8120</v>
      </c>
      <c r="D696" s="2160">
        <f t="shared" si="39"/>
        <v>49759</v>
      </c>
      <c r="E696" s="2162" t="s">
        <v>5381</v>
      </c>
      <c r="F696" s="2153">
        <v>5950</v>
      </c>
      <c r="G696" s="722" t="s">
        <v>8171</v>
      </c>
      <c r="H696" s="2175">
        <f>1500+450+500</f>
        <v>2450</v>
      </c>
      <c r="I696" s="2176">
        <f t="shared" si="40"/>
        <v>3500</v>
      </c>
    </row>
    <row r="697" spans="1:9" x14ac:dyDescent="0.25">
      <c r="A697" s="1261">
        <v>42375</v>
      </c>
      <c r="B697" s="1995">
        <f t="shared" si="41"/>
        <v>24760</v>
      </c>
      <c r="C697" s="543" t="s">
        <v>8120</v>
      </c>
      <c r="D697" s="2160">
        <f t="shared" si="39"/>
        <v>49760</v>
      </c>
      <c r="E697" s="2162" t="s">
        <v>5382</v>
      </c>
      <c r="F697" s="2153">
        <v>253.1</v>
      </c>
      <c r="G697" s="722">
        <v>42384</v>
      </c>
      <c r="H697" s="2050">
        <v>253.1</v>
      </c>
      <c r="I697" s="1263">
        <f t="shared" si="40"/>
        <v>0</v>
      </c>
    </row>
    <row r="698" spans="1:9" x14ac:dyDescent="0.25">
      <c r="A698" s="1261">
        <v>42376</v>
      </c>
      <c r="B698" s="1995">
        <f t="shared" si="41"/>
        <v>24761</v>
      </c>
      <c r="C698" s="543" t="s">
        <v>8120</v>
      </c>
      <c r="D698" s="2160">
        <f t="shared" si="39"/>
        <v>49761</v>
      </c>
      <c r="E698" s="2162" t="s">
        <v>5384</v>
      </c>
      <c r="F698" s="2153">
        <v>11417</v>
      </c>
      <c r="G698" s="722">
        <v>42376</v>
      </c>
      <c r="H698" s="2050">
        <f t="shared" si="42"/>
        <v>11417</v>
      </c>
      <c r="I698" s="1263">
        <f t="shared" si="40"/>
        <v>0</v>
      </c>
    </row>
    <row r="699" spans="1:9" x14ac:dyDescent="0.25">
      <c r="A699" s="1261">
        <v>42376</v>
      </c>
      <c r="B699" s="1995">
        <f t="shared" si="41"/>
        <v>24762</v>
      </c>
      <c r="C699" s="543" t="s">
        <v>8120</v>
      </c>
      <c r="D699" s="2160">
        <f t="shared" si="39"/>
        <v>49762</v>
      </c>
      <c r="E699" s="2162" t="s">
        <v>5389</v>
      </c>
      <c r="F699" s="2153">
        <v>48099.8</v>
      </c>
      <c r="G699" s="722">
        <v>42388</v>
      </c>
      <c r="H699" s="2050">
        <v>48099.8</v>
      </c>
      <c r="I699" s="1263">
        <f t="shared" si="40"/>
        <v>0</v>
      </c>
    </row>
    <row r="700" spans="1:9" x14ac:dyDescent="0.25">
      <c r="A700" s="1261">
        <v>42376</v>
      </c>
      <c r="B700" s="1995">
        <f t="shared" si="41"/>
        <v>24763</v>
      </c>
      <c r="C700" s="543" t="s">
        <v>8120</v>
      </c>
      <c r="D700" s="2160">
        <f t="shared" si="39"/>
        <v>49763</v>
      </c>
      <c r="E700" s="2162" t="s">
        <v>5385</v>
      </c>
      <c r="F700" s="2153">
        <v>5559</v>
      </c>
      <c r="G700" s="722">
        <v>42377</v>
      </c>
      <c r="H700" s="2050">
        <v>5559</v>
      </c>
      <c r="I700" s="1263">
        <f t="shared" si="40"/>
        <v>0</v>
      </c>
    </row>
    <row r="701" spans="1:9" x14ac:dyDescent="0.25">
      <c r="A701" s="1261">
        <v>42376</v>
      </c>
      <c r="B701" s="1995">
        <f t="shared" si="41"/>
        <v>24764</v>
      </c>
      <c r="C701" s="543" t="s">
        <v>8120</v>
      </c>
      <c r="D701" s="2160">
        <f t="shared" si="39"/>
        <v>49764</v>
      </c>
      <c r="E701" s="2162" t="s">
        <v>5390</v>
      </c>
      <c r="F701" s="2153">
        <v>11620</v>
      </c>
      <c r="G701" s="722">
        <v>42376</v>
      </c>
      <c r="H701" s="2050">
        <f t="shared" si="42"/>
        <v>11620</v>
      </c>
      <c r="I701" s="1263">
        <f t="shared" si="40"/>
        <v>0</v>
      </c>
    </row>
    <row r="702" spans="1:9" x14ac:dyDescent="0.25">
      <c r="A702" s="1261">
        <v>42376</v>
      </c>
      <c r="B702" s="1995">
        <f t="shared" si="41"/>
        <v>24765</v>
      </c>
      <c r="C702" s="543" t="s">
        <v>8120</v>
      </c>
      <c r="D702" s="2160">
        <f t="shared" si="39"/>
        <v>49765</v>
      </c>
      <c r="E702" s="2162" t="s">
        <v>5385</v>
      </c>
      <c r="F702" s="2153">
        <v>18135.599999999999</v>
      </c>
      <c r="G702" s="722">
        <v>42377</v>
      </c>
      <c r="H702" s="2050">
        <v>18135.599999999999</v>
      </c>
      <c r="I702" s="1263">
        <f t="shared" si="40"/>
        <v>0</v>
      </c>
    </row>
    <row r="703" spans="1:9" x14ac:dyDescent="0.25">
      <c r="A703" s="1261">
        <v>42376</v>
      </c>
      <c r="B703" s="1995">
        <f t="shared" si="41"/>
        <v>24766</v>
      </c>
      <c r="C703" s="543" t="s">
        <v>8120</v>
      </c>
      <c r="D703" s="2160">
        <f t="shared" si="39"/>
        <v>49766</v>
      </c>
      <c r="E703" s="2162" t="s">
        <v>5386</v>
      </c>
      <c r="F703" s="2153">
        <v>12437.2</v>
      </c>
      <c r="G703" s="722">
        <v>42384</v>
      </c>
      <c r="H703" s="2050">
        <v>12437.2</v>
      </c>
      <c r="I703" s="1263">
        <f t="shared" si="40"/>
        <v>0</v>
      </c>
    </row>
    <row r="704" spans="1:9" x14ac:dyDescent="0.25">
      <c r="A704" s="1261">
        <v>42376</v>
      </c>
      <c r="B704" s="1995">
        <f t="shared" si="41"/>
        <v>24767</v>
      </c>
      <c r="C704" s="543" t="s">
        <v>8120</v>
      </c>
      <c r="D704" s="2160">
        <f t="shared" si="39"/>
        <v>49767</v>
      </c>
      <c r="E704" s="2162" t="s">
        <v>5391</v>
      </c>
      <c r="F704" s="2153">
        <v>2235.1999999999998</v>
      </c>
      <c r="G704" s="722">
        <v>42377</v>
      </c>
      <c r="H704" s="2050">
        <v>2235.1999999999998</v>
      </c>
      <c r="I704" s="1263">
        <f t="shared" si="40"/>
        <v>0</v>
      </c>
    </row>
    <row r="705" spans="1:9" x14ac:dyDescent="0.25">
      <c r="A705" s="1261">
        <v>42376</v>
      </c>
      <c r="B705" s="1995">
        <f t="shared" si="41"/>
        <v>24768</v>
      </c>
      <c r="C705" s="543" t="s">
        <v>8120</v>
      </c>
      <c r="D705" s="2160">
        <f t="shared" si="39"/>
        <v>49768</v>
      </c>
      <c r="E705" s="2162" t="s">
        <v>5393</v>
      </c>
      <c r="F705" s="2153">
        <v>4197.6000000000004</v>
      </c>
      <c r="G705" s="722">
        <v>42376</v>
      </c>
      <c r="H705" s="2050">
        <f t="shared" si="42"/>
        <v>4197.6000000000004</v>
      </c>
      <c r="I705" s="1263">
        <f t="shared" si="40"/>
        <v>0</v>
      </c>
    </row>
    <row r="706" spans="1:9" x14ac:dyDescent="0.25">
      <c r="A706" s="1261">
        <v>42376</v>
      </c>
      <c r="B706" s="1995">
        <f t="shared" si="41"/>
        <v>24769</v>
      </c>
      <c r="C706" s="543" t="s">
        <v>8120</v>
      </c>
      <c r="D706" s="2160">
        <f t="shared" si="39"/>
        <v>49769</v>
      </c>
      <c r="E706" s="2162" t="s">
        <v>5394</v>
      </c>
      <c r="F706" s="2153">
        <v>3060</v>
      </c>
      <c r="G706" s="722">
        <v>42376</v>
      </c>
      <c r="H706" s="2050">
        <f t="shared" si="42"/>
        <v>3060</v>
      </c>
      <c r="I706" s="1263">
        <f t="shared" si="40"/>
        <v>0</v>
      </c>
    </row>
    <row r="707" spans="1:9" x14ac:dyDescent="0.25">
      <c r="A707" s="1261">
        <v>42376</v>
      </c>
      <c r="B707" s="1995">
        <f t="shared" si="41"/>
        <v>24770</v>
      </c>
      <c r="C707" s="543" t="s">
        <v>8120</v>
      </c>
      <c r="D707" s="2160">
        <f t="shared" si="39"/>
        <v>49770</v>
      </c>
      <c r="E707" s="2162" t="s">
        <v>5392</v>
      </c>
      <c r="F707" s="2153">
        <v>30735.1</v>
      </c>
      <c r="G707" s="722">
        <v>42378</v>
      </c>
      <c r="H707" s="2050">
        <v>30735.1</v>
      </c>
      <c r="I707" s="1263">
        <f t="shared" si="40"/>
        <v>0</v>
      </c>
    </row>
    <row r="708" spans="1:9" x14ac:dyDescent="0.25">
      <c r="A708" s="1261">
        <v>42376</v>
      </c>
      <c r="B708" s="1995">
        <f t="shared" si="41"/>
        <v>24771</v>
      </c>
      <c r="C708" s="543" t="s">
        <v>8120</v>
      </c>
      <c r="D708" s="2160">
        <f t="shared" si="39"/>
        <v>49771</v>
      </c>
      <c r="E708" s="2162" t="s">
        <v>5383</v>
      </c>
      <c r="F708" s="2153">
        <v>21440.45</v>
      </c>
      <c r="G708" s="722">
        <v>42378</v>
      </c>
      <c r="H708" s="2050">
        <v>21440.45</v>
      </c>
      <c r="I708" s="1263">
        <f t="shared" si="40"/>
        <v>0</v>
      </c>
    </row>
    <row r="709" spans="1:9" x14ac:dyDescent="0.25">
      <c r="A709" s="1261">
        <v>42376</v>
      </c>
      <c r="B709" s="1995">
        <f t="shared" si="41"/>
        <v>24772</v>
      </c>
      <c r="C709" s="543" t="s">
        <v>8120</v>
      </c>
      <c r="D709" s="2160">
        <f t="shared" si="39"/>
        <v>49772</v>
      </c>
      <c r="E709" s="2162" t="s">
        <v>5397</v>
      </c>
      <c r="F709" s="2153">
        <v>1800</v>
      </c>
      <c r="G709" s="722">
        <v>42376</v>
      </c>
      <c r="H709" s="2050">
        <f t="shared" si="42"/>
        <v>1800</v>
      </c>
      <c r="I709" s="1263">
        <f t="shared" si="40"/>
        <v>0</v>
      </c>
    </row>
    <row r="710" spans="1:9" x14ac:dyDescent="0.25">
      <c r="A710" s="1261">
        <v>42376</v>
      </c>
      <c r="B710" s="1995">
        <f t="shared" si="41"/>
        <v>24773</v>
      </c>
      <c r="C710" s="543" t="s">
        <v>8120</v>
      </c>
      <c r="D710" s="2160">
        <f t="shared" ref="D710:D773" si="43">D709+1</f>
        <v>49773</v>
      </c>
      <c r="E710" s="2162" t="s">
        <v>5398</v>
      </c>
      <c r="F710" s="2153">
        <v>2536.4</v>
      </c>
      <c r="G710" s="722">
        <v>42376</v>
      </c>
      <c r="H710" s="2050">
        <f t="shared" si="42"/>
        <v>2536.4</v>
      </c>
      <c r="I710" s="1263">
        <f t="shared" si="40"/>
        <v>0</v>
      </c>
    </row>
    <row r="711" spans="1:9" x14ac:dyDescent="0.25">
      <c r="A711" s="1261">
        <v>42376</v>
      </c>
      <c r="B711" s="1995">
        <f t="shared" si="41"/>
        <v>24774</v>
      </c>
      <c r="C711" s="543" t="s">
        <v>8120</v>
      </c>
      <c r="D711" s="2160">
        <f t="shared" si="43"/>
        <v>49774</v>
      </c>
      <c r="E711" s="2162" t="s">
        <v>5399</v>
      </c>
      <c r="F711" s="2153">
        <v>1238.4000000000001</v>
      </c>
      <c r="G711" s="722">
        <v>42377</v>
      </c>
      <c r="H711" s="2050">
        <v>1238.4000000000001</v>
      </c>
      <c r="I711" s="1263">
        <f t="shared" si="40"/>
        <v>0</v>
      </c>
    </row>
    <row r="712" spans="1:9" x14ac:dyDescent="0.25">
      <c r="A712" s="1261">
        <v>42376</v>
      </c>
      <c r="B712" s="1995">
        <f t="shared" si="41"/>
        <v>24775</v>
      </c>
      <c r="C712" s="543" t="s">
        <v>8120</v>
      </c>
      <c r="D712" s="2160">
        <f t="shared" si="43"/>
        <v>49775</v>
      </c>
      <c r="E712" s="2162" t="s">
        <v>5396</v>
      </c>
      <c r="F712" s="2153">
        <v>322</v>
      </c>
      <c r="G712" s="722">
        <v>42376</v>
      </c>
      <c r="H712" s="2050">
        <f t="shared" si="42"/>
        <v>322</v>
      </c>
      <c r="I712" s="1263">
        <f t="shared" si="40"/>
        <v>0</v>
      </c>
    </row>
    <row r="713" spans="1:9" x14ac:dyDescent="0.25">
      <c r="A713" s="1261">
        <v>42376</v>
      </c>
      <c r="B713" s="1995">
        <f t="shared" si="41"/>
        <v>24776</v>
      </c>
      <c r="C713" s="543" t="s">
        <v>8120</v>
      </c>
      <c r="D713" s="2160">
        <f t="shared" si="43"/>
        <v>49776</v>
      </c>
      <c r="E713" s="2162" t="s">
        <v>5388</v>
      </c>
      <c r="F713" s="2153">
        <v>10012</v>
      </c>
      <c r="G713" s="722">
        <v>42381</v>
      </c>
      <c r="H713" s="2050">
        <v>10012</v>
      </c>
      <c r="I713" s="1263">
        <f t="shared" si="40"/>
        <v>0</v>
      </c>
    </row>
    <row r="714" spans="1:9" x14ac:dyDescent="0.25">
      <c r="A714" s="1261">
        <v>42376</v>
      </c>
      <c r="B714" s="1995">
        <f t="shared" si="41"/>
        <v>24777</v>
      </c>
      <c r="C714" s="543" t="s">
        <v>8120</v>
      </c>
      <c r="D714" s="2160">
        <f t="shared" si="43"/>
        <v>49777</v>
      </c>
      <c r="E714" s="2162" t="s">
        <v>5400</v>
      </c>
      <c r="F714" s="2153">
        <v>1738</v>
      </c>
      <c r="G714" s="722">
        <v>42376</v>
      </c>
      <c r="H714" s="2050">
        <f t="shared" si="42"/>
        <v>1738</v>
      </c>
      <c r="I714" s="1263">
        <f t="shared" si="40"/>
        <v>0</v>
      </c>
    </row>
    <row r="715" spans="1:9" x14ac:dyDescent="0.25">
      <c r="A715" s="1261">
        <v>42376</v>
      </c>
      <c r="B715" s="1995">
        <f t="shared" si="41"/>
        <v>24778</v>
      </c>
      <c r="C715" s="543" t="s">
        <v>8120</v>
      </c>
      <c r="D715" s="2160">
        <f t="shared" si="43"/>
        <v>49778</v>
      </c>
      <c r="E715" s="2162" t="s">
        <v>5395</v>
      </c>
      <c r="F715" s="2153">
        <v>79182</v>
      </c>
      <c r="G715" s="722">
        <v>42388</v>
      </c>
      <c r="H715" s="2050">
        <v>79182</v>
      </c>
      <c r="I715" s="1263">
        <f t="shared" si="40"/>
        <v>0</v>
      </c>
    </row>
    <row r="716" spans="1:9" x14ac:dyDescent="0.25">
      <c r="A716" s="1261">
        <v>42376</v>
      </c>
      <c r="B716" s="1995">
        <f t="shared" si="41"/>
        <v>24779</v>
      </c>
      <c r="C716" s="543" t="s">
        <v>8120</v>
      </c>
      <c r="D716" s="2160">
        <f t="shared" si="43"/>
        <v>49779</v>
      </c>
      <c r="E716" s="2162" t="s">
        <v>5403</v>
      </c>
      <c r="F716" s="2153">
        <v>8201.2000000000007</v>
      </c>
      <c r="G716" s="722">
        <v>42376</v>
      </c>
      <c r="H716" s="2050">
        <f t="shared" si="42"/>
        <v>8201.2000000000007</v>
      </c>
      <c r="I716" s="1263">
        <f t="shared" si="40"/>
        <v>0</v>
      </c>
    </row>
    <row r="717" spans="1:9" x14ac:dyDescent="0.25">
      <c r="A717" s="1261">
        <v>42376</v>
      </c>
      <c r="B717" s="1995">
        <f t="shared" si="41"/>
        <v>24780</v>
      </c>
      <c r="C717" s="543" t="s">
        <v>8120</v>
      </c>
      <c r="D717" s="2160">
        <f t="shared" si="43"/>
        <v>49780</v>
      </c>
      <c r="E717" s="2162" t="s">
        <v>5404</v>
      </c>
      <c r="F717" s="2153">
        <v>1092.7</v>
      </c>
      <c r="G717" s="722">
        <v>42376</v>
      </c>
      <c r="H717" s="2050">
        <f t="shared" si="42"/>
        <v>1092.7</v>
      </c>
      <c r="I717" s="1263">
        <f t="shared" si="40"/>
        <v>0</v>
      </c>
    </row>
    <row r="718" spans="1:9" x14ac:dyDescent="0.25">
      <c r="A718" s="1261">
        <v>42376</v>
      </c>
      <c r="B718" s="1995">
        <f t="shared" si="41"/>
        <v>24781</v>
      </c>
      <c r="C718" s="543" t="s">
        <v>8120</v>
      </c>
      <c r="D718" s="2160">
        <f t="shared" si="43"/>
        <v>49781</v>
      </c>
      <c r="E718" s="2162" t="s">
        <v>5405</v>
      </c>
      <c r="F718" s="2153">
        <v>3283</v>
      </c>
      <c r="G718" s="722">
        <v>42376</v>
      </c>
      <c r="H718" s="2050">
        <f t="shared" si="42"/>
        <v>3283</v>
      </c>
      <c r="I718" s="1263">
        <f t="shared" si="40"/>
        <v>0</v>
      </c>
    </row>
    <row r="719" spans="1:9" x14ac:dyDescent="0.25">
      <c r="A719" s="1261">
        <v>42376</v>
      </c>
      <c r="B719" s="1995">
        <f t="shared" si="41"/>
        <v>24782</v>
      </c>
      <c r="C719" s="543" t="s">
        <v>8120</v>
      </c>
      <c r="D719" s="2160">
        <f t="shared" si="43"/>
        <v>49782</v>
      </c>
      <c r="E719" s="2162" t="s">
        <v>5407</v>
      </c>
      <c r="F719" s="2153">
        <v>21290.799999999999</v>
      </c>
      <c r="G719" s="722">
        <v>42385</v>
      </c>
      <c r="H719" s="2050">
        <v>21290.799999999999</v>
      </c>
      <c r="I719" s="1263">
        <f t="shared" si="40"/>
        <v>0</v>
      </c>
    </row>
    <row r="720" spans="1:9" x14ac:dyDescent="0.25">
      <c r="A720" s="1261">
        <v>42376</v>
      </c>
      <c r="B720" s="1995">
        <f t="shared" si="41"/>
        <v>24783</v>
      </c>
      <c r="C720" s="543" t="s">
        <v>8120</v>
      </c>
      <c r="D720" s="2160">
        <f t="shared" si="43"/>
        <v>49783</v>
      </c>
      <c r="E720" s="2162" t="s">
        <v>5387</v>
      </c>
      <c r="F720" s="2153">
        <v>125806.9</v>
      </c>
      <c r="G720" s="722">
        <v>42385</v>
      </c>
      <c r="H720" s="2050">
        <v>125806.9</v>
      </c>
      <c r="I720" s="1263">
        <f t="shared" si="40"/>
        <v>0</v>
      </c>
    </row>
    <row r="721" spans="1:9" x14ac:dyDescent="0.25">
      <c r="A721" s="1261">
        <v>42376</v>
      </c>
      <c r="B721" s="1995">
        <f t="shared" si="41"/>
        <v>24784</v>
      </c>
      <c r="C721" s="543" t="s">
        <v>8120</v>
      </c>
      <c r="D721" s="2160">
        <f t="shared" si="43"/>
        <v>49784</v>
      </c>
      <c r="E721" s="2162" t="s">
        <v>5409</v>
      </c>
      <c r="F721" s="2153">
        <v>1257.2</v>
      </c>
      <c r="G721" s="722">
        <v>42376</v>
      </c>
      <c r="H721" s="2050">
        <f t="shared" si="42"/>
        <v>1257.2</v>
      </c>
      <c r="I721" s="1263">
        <f t="shared" si="40"/>
        <v>0</v>
      </c>
    </row>
    <row r="722" spans="1:9" x14ac:dyDescent="0.25">
      <c r="A722" s="1261">
        <v>42376</v>
      </c>
      <c r="B722" s="1995">
        <f t="shared" si="41"/>
        <v>24785</v>
      </c>
      <c r="C722" s="543" t="s">
        <v>8120</v>
      </c>
      <c r="D722" s="2160">
        <f t="shared" si="43"/>
        <v>49785</v>
      </c>
      <c r="E722" s="2162" t="s">
        <v>5410</v>
      </c>
      <c r="F722" s="2153">
        <v>1281.1500000000001</v>
      </c>
      <c r="G722" s="722">
        <v>42376</v>
      </c>
      <c r="H722" s="2050">
        <f t="shared" si="42"/>
        <v>1281.1500000000001</v>
      </c>
      <c r="I722" s="1263">
        <f t="shared" si="40"/>
        <v>0</v>
      </c>
    </row>
    <row r="723" spans="1:9" x14ac:dyDescent="0.25">
      <c r="A723" s="1261">
        <v>42376</v>
      </c>
      <c r="B723" s="1995">
        <f t="shared" si="41"/>
        <v>24786</v>
      </c>
      <c r="C723" s="543" t="s">
        <v>8120</v>
      </c>
      <c r="D723" s="2160">
        <f t="shared" si="43"/>
        <v>49786</v>
      </c>
      <c r="E723" s="2162" t="s">
        <v>5406</v>
      </c>
      <c r="F723" s="2153">
        <v>17104.2</v>
      </c>
      <c r="G723" s="722">
        <v>42376</v>
      </c>
      <c r="H723" s="2050">
        <f t="shared" si="42"/>
        <v>17104.2</v>
      </c>
      <c r="I723" s="1263">
        <f t="shared" si="40"/>
        <v>0</v>
      </c>
    </row>
    <row r="724" spans="1:9" x14ac:dyDescent="0.25">
      <c r="A724" s="1261">
        <v>42376</v>
      </c>
      <c r="B724" s="1995">
        <f t="shared" si="41"/>
        <v>24787</v>
      </c>
      <c r="C724" s="543" t="s">
        <v>8120</v>
      </c>
      <c r="D724" s="2160">
        <f t="shared" si="43"/>
        <v>49787</v>
      </c>
      <c r="E724" s="2162" t="s">
        <v>5408</v>
      </c>
      <c r="F724" s="2153">
        <v>30165.599999999999</v>
      </c>
      <c r="G724" s="722">
        <v>42376</v>
      </c>
      <c r="H724" s="2050">
        <f t="shared" si="42"/>
        <v>30165.599999999999</v>
      </c>
      <c r="I724" s="1263">
        <f t="shared" si="40"/>
        <v>0</v>
      </c>
    </row>
    <row r="725" spans="1:9" x14ac:dyDescent="0.25">
      <c r="A725" s="1261">
        <v>42376</v>
      </c>
      <c r="B725" s="1995">
        <f t="shared" si="41"/>
        <v>24788</v>
      </c>
      <c r="C725" s="543" t="s">
        <v>8120</v>
      </c>
      <c r="D725" s="2160">
        <f t="shared" si="43"/>
        <v>49788</v>
      </c>
      <c r="E725" s="2162" t="s">
        <v>5412</v>
      </c>
      <c r="F725" s="2153">
        <v>6024</v>
      </c>
      <c r="G725" s="722">
        <v>42376</v>
      </c>
      <c r="H725" s="2050">
        <f t="shared" si="42"/>
        <v>6024</v>
      </c>
      <c r="I725" s="1263">
        <f t="shared" si="40"/>
        <v>0</v>
      </c>
    </row>
    <row r="726" spans="1:9" x14ac:dyDescent="0.25">
      <c r="A726" s="1261">
        <v>42376</v>
      </c>
      <c r="B726" s="1995">
        <f t="shared" si="41"/>
        <v>24789</v>
      </c>
      <c r="C726" s="543" t="s">
        <v>8120</v>
      </c>
      <c r="D726" s="2160">
        <f t="shared" si="43"/>
        <v>49789</v>
      </c>
      <c r="E726" s="2162" t="s">
        <v>5413</v>
      </c>
      <c r="F726" s="2153">
        <v>3960.8</v>
      </c>
      <c r="G726" s="722">
        <v>42376</v>
      </c>
      <c r="H726" s="2050">
        <f t="shared" ref="H726:H787" si="44">F726</f>
        <v>3960.8</v>
      </c>
      <c r="I726" s="1263">
        <f t="shared" si="40"/>
        <v>0</v>
      </c>
    </row>
    <row r="727" spans="1:9" x14ac:dyDescent="0.25">
      <c r="A727" s="1261">
        <v>42376</v>
      </c>
      <c r="B727" s="1995">
        <f t="shared" si="41"/>
        <v>24790</v>
      </c>
      <c r="C727" s="543" t="s">
        <v>8120</v>
      </c>
      <c r="D727" s="2160">
        <f t="shared" si="43"/>
        <v>49790</v>
      </c>
      <c r="E727" s="2162" t="s">
        <v>5413</v>
      </c>
      <c r="F727" s="2153">
        <v>315</v>
      </c>
      <c r="G727" s="722">
        <v>42376</v>
      </c>
      <c r="H727" s="2050">
        <f t="shared" si="44"/>
        <v>315</v>
      </c>
      <c r="I727" s="1263">
        <f t="shared" si="40"/>
        <v>0</v>
      </c>
    </row>
    <row r="728" spans="1:9" x14ac:dyDescent="0.25">
      <c r="A728" s="1261">
        <v>42376</v>
      </c>
      <c r="B728" s="1995">
        <f t="shared" si="41"/>
        <v>24791</v>
      </c>
      <c r="C728" s="543" t="s">
        <v>8120</v>
      </c>
      <c r="D728" s="2160">
        <f t="shared" si="43"/>
        <v>49791</v>
      </c>
      <c r="E728" s="2162" t="s">
        <v>5418</v>
      </c>
      <c r="F728" s="2153">
        <v>1632</v>
      </c>
      <c r="G728" s="722">
        <v>42376</v>
      </c>
      <c r="H728" s="2050">
        <f t="shared" si="44"/>
        <v>1632</v>
      </c>
      <c r="I728" s="1263">
        <f t="shared" ref="I728:I791" si="45">F728-H728</f>
        <v>0</v>
      </c>
    </row>
    <row r="729" spans="1:9" x14ac:dyDescent="0.25">
      <c r="A729" s="1261">
        <v>42376</v>
      </c>
      <c r="B729" s="1995">
        <f t="shared" si="41"/>
        <v>24792</v>
      </c>
      <c r="C729" s="543" t="s">
        <v>8120</v>
      </c>
      <c r="D729" s="2160">
        <f t="shared" si="43"/>
        <v>49792</v>
      </c>
      <c r="E729" s="2162" t="s">
        <v>5417</v>
      </c>
      <c r="F729" s="2153">
        <v>5440</v>
      </c>
      <c r="G729" s="722">
        <v>42376</v>
      </c>
      <c r="H729" s="2050">
        <f t="shared" si="44"/>
        <v>5440</v>
      </c>
      <c r="I729" s="1263">
        <f t="shared" si="45"/>
        <v>0</v>
      </c>
    </row>
    <row r="730" spans="1:9" x14ac:dyDescent="0.25">
      <c r="A730" s="1261">
        <v>42376</v>
      </c>
      <c r="B730" s="1995">
        <f t="shared" ref="B730:B793" si="46">B729+1</f>
        <v>24793</v>
      </c>
      <c r="C730" s="543" t="s">
        <v>8120</v>
      </c>
      <c r="D730" s="2160">
        <f t="shared" si="43"/>
        <v>49793</v>
      </c>
      <c r="E730" s="2162" t="s">
        <v>5419</v>
      </c>
      <c r="F730" s="2153">
        <v>1160.8</v>
      </c>
      <c r="G730" s="722">
        <v>42376</v>
      </c>
      <c r="H730" s="2050">
        <f t="shared" si="44"/>
        <v>1160.8</v>
      </c>
      <c r="I730" s="1263">
        <f t="shared" si="45"/>
        <v>0</v>
      </c>
    </row>
    <row r="731" spans="1:9" x14ac:dyDescent="0.25">
      <c r="A731" s="1261">
        <v>42376</v>
      </c>
      <c r="B731" s="1995">
        <f t="shared" si="46"/>
        <v>24794</v>
      </c>
      <c r="C731" s="543" t="s">
        <v>8120</v>
      </c>
      <c r="D731" s="2160">
        <f t="shared" si="43"/>
        <v>49794</v>
      </c>
      <c r="E731" s="2162" t="s">
        <v>5419</v>
      </c>
      <c r="F731" s="2154">
        <v>1277.8</v>
      </c>
      <c r="G731" s="722">
        <v>42376</v>
      </c>
      <c r="H731" s="2050">
        <f t="shared" si="44"/>
        <v>1277.8</v>
      </c>
      <c r="I731" s="1263">
        <f t="shared" si="45"/>
        <v>0</v>
      </c>
    </row>
    <row r="732" spans="1:9" x14ac:dyDescent="0.25">
      <c r="A732" s="1261">
        <v>42376</v>
      </c>
      <c r="B732" s="1995">
        <f t="shared" si="46"/>
        <v>24795</v>
      </c>
      <c r="C732" s="543" t="s">
        <v>8120</v>
      </c>
      <c r="D732" s="2160">
        <f t="shared" si="43"/>
        <v>49795</v>
      </c>
      <c r="E732" s="2163" t="s">
        <v>5421</v>
      </c>
      <c r="F732" s="2152">
        <v>9519.4</v>
      </c>
      <c r="G732" s="722">
        <v>42376</v>
      </c>
      <c r="H732" s="2050">
        <f t="shared" si="44"/>
        <v>9519.4</v>
      </c>
      <c r="I732" s="1263">
        <f t="shared" si="45"/>
        <v>0</v>
      </c>
    </row>
    <row r="733" spans="1:9" x14ac:dyDescent="0.25">
      <c r="A733" s="1261">
        <v>42376</v>
      </c>
      <c r="B733" s="1995">
        <f t="shared" si="46"/>
        <v>24796</v>
      </c>
      <c r="C733" s="543" t="s">
        <v>8120</v>
      </c>
      <c r="D733" s="2160">
        <f t="shared" si="43"/>
        <v>49796</v>
      </c>
      <c r="E733" s="2162" t="s">
        <v>5423</v>
      </c>
      <c r="F733" s="2153">
        <v>2162.75</v>
      </c>
      <c r="G733" s="722">
        <v>42378</v>
      </c>
      <c r="H733" s="2050">
        <v>2162.75</v>
      </c>
      <c r="I733" s="1263">
        <f t="shared" si="45"/>
        <v>0</v>
      </c>
    </row>
    <row r="734" spans="1:9" x14ac:dyDescent="0.25">
      <c r="A734" s="1261">
        <v>42376</v>
      </c>
      <c r="B734" s="1995">
        <f t="shared" si="46"/>
        <v>24797</v>
      </c>
      <c r="C734" s="543" t="s">
        <v>8120</v>
      </c>
      <c r="D734" s="2160">
        <f t="shared" si="43"/>
        <v>49797</v>
      </c>
      <c r="E734" s="2162" t="s">
        <v>5401</v>
      </c>
      <c r="F734" s="2153">
        <v>17095.7</v>
      </c>
      <c r="G734" s="722">
        <v>42378</v>
      </c>
      <c r="H734" s="2050">
        <v>17095.7</v>
      </c>
      <c r="I734" s="1263">
        <f t="shared" si="45"/>
        <v>0</v>
      </c>
    </row>
    <row r="735" spans="1:9" x14ac:dyDescent="0.25">
      <c r="A735" s="1261">
        <v>42376</v>
      </c>
      <c r="B735" s="1995">
        <f t="shared" si="46"/>
        <v>24798</v>
      </c>
      <c r="C735" s="543" t="s">
        <v>8120</v>
      </c>
      <c r="D735" s="2160">
        <f t="shared" si="43"/>
        <v>49798</v>
      </c>
      <c r="E735" s="2162" t="s">
        <v>5411</v>
      </c>
      <c r="F735" s="2153">
        <v>2835.6</v>
      </c>
      <c r="G735" s="722">
        <v>42378</v>
      </c>
      <c r="H735" s="2050">
        <v>2835.6</v>
      </c>
      <c r="I735" s="1263">
        <f t="shared" si="45"/>
        <v>0</v>
      </c>
    </row>
    <row r="736" spans="1:9" x14ac:dyDescent="0.25">
      <c r="A736" s="1261">
        <v>42376</v>
      </c>
      <c r="B736" s="1995">
        <f t="shared" si="46"/>
        <v>24799</v>
      </c>
      <c r="C736" s="543" t="s">
        <v>8120</v>
      </c>
      <c r="D736" s="2160">
        <f t="shared" si="43"/>
        <v>49799</v>
      </c>
      <c r="E736" s="2162" t="s">
        <v>5415</v>
      </c>
      <c r="F736" s="2153">
        <v>10235.200000000001</v>
      </c>
      <c r="G736" s="722">
        <v>42378</v>
      </c>
      <c r="H736" s="2050">
        <v>10235.200000000001</v>
      </c>
      <c r="I736" s="1263">
        <f t="shared" si="45"/>
        <v>0</v>
      </c>
    </row>
    <row r="737" spans="1:9" x14ac:dyDescent="0.25">
      <c r="A737" s="1261">
        <v>42376</v>
      </c>
      <c r="B737" s="1995">
        <f t="shared" si="46"/>
        <v>24800</v>
      </c>
      <c r="C737" s="543" t="s">
        <v>8120</v>
      </c>
      <c r="D737" s="2160">
        <f t="shared" si="43"/>
        <v>49800</v>
      </c>
      <c r="E737" s="2162" t="s">
        <v>5414</v>
      </c>
      <c r="F737" s="2153">
        <v>30146.400000000001</v>
      </c>
      <c r="G737" s="722">
        <v>42378</v>
      </c>
      <c r="H737" s="2050">
        <v>30146.400000000001</v>
      </c>
      <c r="I737" s="1263">
        <f t="shared" si="45"/>
        <v>0</v>
      </c>
    </row>
    <row r="738" spans="1:9" x14ac:dyDescent="0.25">
      <c r="A738" s="1261">
        <v>42376</v>
      </c>
      <c r="B738" s="1995">
        <f t="shared" si="46"/>
        <v>24801</v>
      </c>
      <c r="C738" s="543" t="s">
        <v>8120</v>
      </c>
      <c r="D738" s="2160">
        <f t="shared" si="43"/>
        <v>49801</v>
      </c>
      <c r="E738" s="2162" t="s">
        <v>5422</v>
      </c>
      <c r="F738" s="2153">
        <v>1518</v>
      </c>
      <c r="G738" s="722">
        <v>42378</v>
      </c>
      <c r="H738" s="2050">
        <v>1518</v>
      </c>
      <c r="I738" s="1263">
        <f t="shared" si="45"/>
        <v>0</v>
      </c>
    </row>
    <row r="739" spans="1:9" x14ac:dyDescent="0.25">
      <c r="A739" s="1261">
        <v>42376</v>
      </c>
      <c r="B739" s="1995">
        <f t="shared" si="46"/>
        <v>24802</v>
      </c>
      <c r="C739" s="543" t="s">
        <v>8120</v>
      </c>
      <c r="D739" s="2160">
        <f t="shared" si="43"/>
        <v>49802</v>
      </c>
      <c r="E739" s="2162" t="s">
        <v>5420</v>
      </c>
      <c r="F739" s="2153">
        <v>3102</v>
      </c>
      <c r="G739" s="722">
        <v>42378</v>
      </c>
      <c r="H739" s="2050">
        <v>3102</v>
      </c>
      <c r="I739" s="1263">
        <f t="shared" si="45"/>
        <v>0</v>
      </c>
    </row>
    <row r="740" spans="1:9" x14ac:dyDescent="0.25">
      <c r="A740" s="1261">
        <v>42376</v>
      </c>
      <c r="B740" s="1995">
        <f t="shared" si="46"/>
        <v>24803</v>
      </c>
      <c r="C740" s="543" t="s">
        <v>8120</v>
      </c>
      <c r="D740" s="2160">
        <f t="shared" si="43"/>
        <v>49803</v>
      </c>
      <c r="E740" s="2162" t="s">
        <v>5402</v>
      </c>
      <c r="F740" s="2153">
        <v>8536.7999999999993</v>
      </c>
      <c r="G740" s="722">
        <v>42376</v>
      </c>
      <c r="H740" s="2050">
        <f t="shared" si="44"/>
        <v>8536.7999999999993</v>
      </c>
      <c r="I740" s="1263">
        <f t="shared" si="45"/>
        <v>0</v>
      </c>
    </row>
    <row r="741" spans="1:9" x14ac:dyDescent="0.25">
      <c r="A741" s="1261">
        <v>42376</v>
      </c>
      <c r="B741" s="1995">
        <f t="shared" si="46"/>
        <v>24804</v>
      </c>
      <c r="C741" s="543" t="s">
        <v>8120</v>
      </c>
      <c r="D741" s="2160">
        <f t="shared" si="43"/>
        <v>49804</v>
      </c>
      <c r="E741" s="2162" t="s">
        <v>5424</v>
      </c>
      <c r="F741" s="2153">
        <v>5350.7</v>
      </c>
      <c r="G741" s="722">
        <v>42376</v>
      </c>
      <c r="H741" s="2050">
        <f t="shared" si="44"/>
        <v>5350.7</v>
      </c>
      <c r="I741" s="1263">
        <f t="shared" si="45"/>
        <v>0</v>
      </c>
    </row>
    <row r="742" spans="1:9" x14ac:dyDescent="0.25">
      <c r="A742" s="1261">
        <v>42376</v>
      </c>
      <c r="B742" s="1995">
        <f t="shared" si="46"/>
        <v>24805</v>
      </c>
      <c r="C742" s="543" t="s">
        <v>8120</v>
      </c>
      <c r="D742" s="2160">
        <f t="shared" si="43"/>
        <v>49805</v>
      </c>
      <c r="E742" s="2162" t="s">
        <v>5429</v>
      </c>
      <c r="F742" s="2153">
        <v>2901.8</v>
      </c>
      <c r="G742" s="722">
        <v>42376</v>
      </c>
      <c r="H742" s="2050">
        <f t="shared" si="44"/>
        <v>2901.8</v>
      </c>
      <c r="I742" s="1263">
        <f t="shared" si="45"/>
        <v>0</v>
      </c>
    </row>
    <row r="743" spans="1:9" x14ac:dyDescent="0.25">
      <c r="A743" s="1261">
        <v>42376</v>
      </c>
      <c r="B743" s="1995">
        <f t="shared" si="46"/>
        <v>24806</v>
      </c>
      <c r="C743" s="543" t="s">
        <v>8120</v>
      </c>
      <c r="D743" s="2160">
        <f t="shared" si="43"/>
        <v>49806</v>
      </c>
      <c r="E743" s="2162" t="s">
        <v>5430</v>
      </c>
      <c r="F743" s="2153">
        <v>4086</v>
      </c>
      <c r="G743" s="722">
        <v>42376</v>
      </c>
      <c r="H743" s="2050">
        <f t="shared" si="44"/>
        <v>4086</v>
      </c>
      <c r="I743" s="1263">
        <f t="shared" si="45"/>
        <v>0</v>
      </c>
    </row>
    <row r="744" spans="1:9" x14ac:dyDescent="0.25">
      <c r="A744" s="1261">
        <v>42376</v>
      </c>
      <c r="B744" s="1995">
        <f t="shared" si="46"/>
        <v>24807</v>
      </c>
      <c r="C744" s="543" t="s">
        <v>8120</v>
      </c>
      <c r="D744" s="2160">
        <f t="shared" si="43"/>
        <v>49807</v>
      </c>
      <c r="E744" s="2162" t="s">
        <v>5431</v>
      </c>
      <c r="F744" s="2153">
        <v>2880</v>
      </c>
      <c r="G744" s="722">
        <v>42376</v>
      </c>
      <c r="H744" s="2050">
        <f t="shared" si="44"/>
        <v>2880</v>
      </c>
      <c r="I744" s="1263">
        <f t="shared" si="45"/>
        <v>0</v>
      </c>
    </row>
    <row r="745" spans="1:9" x14ac:dyDescent="0.25">
      <c r="A745" s="1261">
        <v>42376</v>
      </c>
      <c r="B745" s="1995">
        <f t="shared" si="46"/>
        <v>24808</v>
      </c>
      <c r="C745" s="543" t="s">
        <v>8120</v>
      </c>
      <c r="D745" s="2160">
        <f t="shared" si="43"/>
        <v>49808</v>
      </c>
      <c r="E745" s="2162" t="s">
        <v>5425</v>
      </c>
      <c r="F745" s="2153">
        <v>3838</v>
      </c>
      <c r="G745" s="722">
        <v>42376</v>
      </c>
      <c r="H745" s="2050">
        <f t="shared" si="44"/>
        <v>3838</v>
      </c>
      <c r="I745" s="1263">
        <f t="shared" si="45"/>
        <v>0</v>
      </c>
    </row>
    <row r="746" spans="1:9" x14ac:dyDescent="0.25">
      <c r="A746" s="1261">
        <v>42376</v>
      </c>
      <c r="B746" s="1995">
        <f t="shared" si="46"/>
        <v>24809</v>
      </c>
      <c r="C746" s="543" t="s">
        <v>8120</v>
      </c>
      <c r="D746" s="2160">
        <f t="shared" si="43"/>
        <v>49809</v>
      </c>
      <c r="E746" s="2162" t="s">
        <v>5432</v>
      </c>
      <c r="F746" s="2153">
        <v>18246.599999999999</v>
      </c>
      <c r="G746" s="722">
        <v>42376</v>
      </c>
      <c r="H746" s="2050">
        <f t="shared" si="44"/>
        <v>18246.599999999999</v>
      </c>
      <c r="I746" s="1263">
        <f t="shared" si="45"/>
        <v>0</v>
      </c>
    </row>
    <row r="747" spans="1:9" x14ac:dyDescent="0.25">
      <c r="A747" s="1261">
        <v>42376</v>
      </c>
      <c r="B747" s="1995">
        <f t="shared" si="46"/>
        <v>24810</v>
      </c>
      <c r="C747" s="543" t="s">
        <v>8120</v>
      </c>
      <c r="D747" s="2160">
        <f t="shared" si="43"/>
        <v>49810</v>
      </c>
      <c r="E747" s="2162" t="s">
        <v>5434</v>
      </c>
      <c r="F747" s="2153">
        <v>6701.8</v>
      </c>
      <c r="G747" s="722">
        <v>42376</v>
      </c>
      <c r="H747" s="2050">
        <f t="shared" si="44"/>
        <v>6701.8</v>
      </c>
      <c r="I747" s="1263">
        <f t="shared" si="45"/>
        <v>0</v>
      </c>
    </row>
    <row r="748" spans="1:9" x14ac:dyDescent="0.25">
      <c r="A748" s="1261">
        <v>42376</v>
      </c>
      <c r="B748" s="1995">
        <f t="shared" si="46"/>
        <v>24811</v>
      </c>
      <c r="C748" s="543" t="s">
        <v>8120</v>
      </c>
      <c r="D748" s="2160">
        <f t="shared" si="43"/>
        <v>49811</v>
      </c>
      <c r="E748" s="2162" t="s">
        <v>5435</v>
      </c>
      <c r="F748" s="2153">
        <v>2593.1999999999998</v>
      </c>
      <c r="G748" s="722">
        <v>42376</v>
      </c>
      <c r="H748" s="2050">
        <f t="shared" si="44"/>
        <v>2593.1999999999998</v>
      </c>
      <c r="I748" s="1263">
        <f t="shared" si="45"/>
        <v>0</v>
      </c>
    </row>
    <row r="749" spans="1:9" x14ac:dyDescent="0.25">
      <c r="A749" s="1261">
        <v>42376</v>
      </c>
      <c r="B749" s="1995">
        <f t="shared" si="46"/>
        <v>24812</v>
      </c>
      <c r="C749" s="543" t="s">
        <v>8120</v>
      </c>
      <c r="D749" s="2160">
        <f t="shared" si="43"/>
        <v>49812</v>
      </c>
      <c r="E749" s="2162" t="s">
        <v>5436</v>
      </c>
      <c r="F749" s="2153">
        <v>2400</v>
      </c>
      <c r="G749" s="722">
        <v>42378</v>
      </c>
      <c r="H749" s="2050">
        <v>2400</v>
      </c>
      <c r="I749" s="1263">
        <f t="shared" si="45"/>
        <v>0</v>
      </c>
    </row>
    <row r="750" spans="1:9" x14ac:dyDescent="0.25">
      <c r="A750" s="1261">
        <v>42376</v>
      </c>
      <c r="B750" s="1995">
        <f t="shared" si="46"/>
        <v>24813</v>
      </c>
      <c r="C750" s="543" t="s">
        <v>8120</v>
      </c>
      <c r="D750" s="2160">
        <f t="shared" si="43"/>
        <v>49813</v>
      </c>
      <c r="E750" s="2162" t="s">
        <v>5437</v>
      </c>
      <c r="F750" s="2153">
        <v>1400</v>
      </c>
      <c r="G750" s="722">
        <v>42376</v>
      </c>
      <c r="H750" s="2050">
        <f t="shared" si="44"/>
        <v>1400</v>
      </c>
      <c r="I750" s="1263">
        <f t="shared" si="45"/>
        <v>0</v>
      </c>
    </row>
    <row r="751" spans="1:9" x14ac:dyDescent="0.25">
      <c r="A751" s="1261">
        <v>42376</v>
      </c>
      <c r="B751" s="1995">
        <f t="shared" si="46"/>
        <v>24814</v>
      </c>
      <c r="C751" s="543" t="s">
        <v>8120</v>
      </c>
      <c r="D751" s="2160">
        <f t="shared" si="43"/>
        <v>49814</v>
      </c>
      <c r="E751" s="2162" t="s">
        <v>5416</v>
      </c>
      <c r="F751" s="2153">
        <v>4066.4</v>
      </c>
      <c r="G751" s="722">
        <v>42376</v>
      </c>
      <c r="H751" s="2050">
        <f t="shared" si="44"/>
        <v>4066.4</v>
      </c>
      <c r="I751" s="1263">
        <f t="shared" si="45"/>
        <v>0</v>
      </c>
    </row>
    <row r="752" spans="1:9" x14ac:dyDescent="0.25">
      <c r="A752" s="1261">
        <v>42376</v>
      </c>
      <c r="B752" s="1995">
        <f t="shared" si="46"/>
        <v>24815</v>
      </c>
      <c r="C752" s="543" t="s">
        <v>8120</v>
      </c>
      <c r="D752" s="2160">
        <f t="shared" si="43"/>
        <v>49815</v>
      </c>
      <c r="E752" s="2162" t="s">
        <v>5428</v>
      </c>
      <c r="F752" s="2153">
        <v>8977.6</v>
      </c>
      <c r="G752" s="722">
        <v>42378</v>
      </c>
      <c r="H752" s="2050">
        <v>8977.6</v>
      </c>
      <c r="I752" s="1263">
        <f t="shared" si="45"/>
        <v>0</v>
      </c>
    </row>
    <row r="753" spans="1:9" x14ac:dyDescent="0.25">
      <c r="A753" s="1261">
        <v>42376</v>
      </c>
      <c r="B753" s="1995">
        <f t="shared" si="46"/>
        <v>24816</v>
      </c>
      <c r="C753" s="543" t="s">
        <v>8120</v>
      </c>
      <c r="D753" s="2160">
        <f t="shared" si="43"/>
        <v>49816</v>
      </c>
      <c r="E753" s="2162" t="s">
        <v>5427</v>
      </c>
      <c r="F753" s="2153">
        <v>3621.1</v>
      </c>
      <c r="G753" s="722">
        <v>42381</v>
      </c>
      <c r="H753" s="2050">
        <v>3621.1</v>
      </c>
      <c r="I753" s="1263">
        <f t="shared" si="45"/>
        <v>0</v>
      </c>
    </row>
    <row r="754" spans="1:9" x14ac:dyDescent="0.25">
      <c r="A754" s="1261">
        <v>42376</v>
      </c>
      <c r="B754" s="1995">
        <f t="shared" si="46"/>
        <v>24817</v>
      </c>
      <c r="C754" s="543" t="s">
        <v>8120</v>
      </c>
      <c r="D754" s="2160">
        <f t="shared" si="43"/>
        <v>49817</v>
      </c>
      <c r="E754" s="2162" t="s">
        <v>5426</v>
      </c>
      <c r="F754" s="2153">
        <v>4125.6000000000004</v>
      </c>
      <c r="G754" s="722">
        <v>42376</v>
      </c>
      <c r="H754" s="2050">
        <f t="shared" si="44"/>
        <v>4125.6000000000004</v>
      </c>
      <c r="I754" s="1263">
        <f t="shared" si="45"/>
        <v>0</v>
      </c>
    </row>
    <row r="755" spans="1:9" x14ac:dyDescent="0.25">
      <c r="A755" s="1261">
        <v>42376</v>
      </c>
      <c r="B755" s="1995">
        <f t="shared" si="46"/>
        <v>24818</v>
      </c>
      <c r="C755" s="543" t="s">
        <v>8120</v>
      </c>
      <c r="D755" s="2160">
        <f t="shared" si="43"/>
        <v>49818</v>
      </c>
      <c r="E755" s="2162" t="s">
        <v>5438</v>
      </c>
      <c r="F755" s="2153">
        <v>2213.4</v>
      </c>
      <c r="G755" s="722">
        <v>42378</v>
      </c>
      <c r="H755" s="2050">
        <v>2213.4</v>
      </c>
      <c r="I755" s="1263">
        <f t="shared" si="45"/>
        <v>0</v>
      </c>
    </row>
    <row r="756" spans="1:9" x14ac:dyDescent="0.25">
      <c r="A756" s="1261">
        <v>42376</v>
      </c>
      <c r="B756" s="1995">
        <f t="shared" si="46"/>
        <v>24819</v>
      </c>
      <c r="C756" s="543" t="s">
        <v>8120</v>
      </c>
      <c r="D756" s="2160">
        <f t="shared" si="43"/>
        <v>49819</v>
      </c>
      <c r="E756" s="2162" t="s">
        <v>5419</v>
      </c>
      <c r="F756" s="2153">
        <v>508.2</v>
      </c>
      <c r="G756" s="722">
        <v>42376</v>
      </c>
      <c r="H756" s="2050">
        <f t="shared" si="44"/>
        <v>508.2</v>
      </c>
      <c r="I756" s="1263">
        <f t="shared" si="45"/>
        <v>0</v>
      </c>
    </row>
    <row r="757" spans="1:9" x14ac:dyDescent="0.25">
      <c r="A757" s="1261">
        <v>42376</v>
      </c>
      <c r="B757" s="1995">
        <f t="shared" si="46"/>
        <v>24820</v>
      </c>
      <c r="C757" s="543" t="s">
        <v>8120</v>
      </c>
      <c r="D757" s="2160">
        <f t="shared" si="43"/>
        <v>49820</v>
      </c>
      <c r="E757" s="2162" t="s">
        <v>5433</v>
      </c>
      <c r="F757" s="2153">
        <v>3792.8</v>
      </c>
      <c r="G757" s="722">
        <v>42376</v>
      </c>
      <c r="H757" s="2050">
        <f t="shared" si="44"/>
        <v>3792.8</v>
      </c>
      <c r="I757" s="1263">
        <f t="shared" si="45"/>
        <v>0</v>
      </c>
    </row>
    <row r="758" spans="1:9" x14ac:dyDescent="0.25">
      <c r="A758" s="1261">
        <v>42376</v>
      </c>
      <c r="B758" s="1995">
        <f t="shared" si="46"/>
        <v>24821</v>
      </c>
      <c r="C758" s="543" t="s">
        <v>8120</v>
      </c>
      <c r="D758" s="2160">
        <f t="shared" si="43"/>
        <v>49821</v>
      </c>
      <c r="E758" s="2162" t="s">
        <v>5440</v>
      </c>
      <c r="F758" s="2153">
        <v>1499.6</v>
      </c>
      <c r="G758" s="722">
        <v>42376</v>
      </c>
      <c r="H758" s="2050">
        <f t="shared" si="44"/>
        <v>1499.6</v>
      </c>
      <c r="I758" s="1263">
        <f t="shared" si="45"/>
        <v>0</v>
      </c>
    </row>
    <row r="759" spans="1:9" x14ac:dyDescent="0.25">
      <c r="A759" s="1261">
        <v>42376</v>
      </c>
      <c r="B759" s="1995">
        <f t="shared" si="46"/>
        <v>24822</v>
      </c>
      <c r="C759" s="543" t="s">
        <v>8120</v>
      </c>
      <c r="D759" s="2160">
        <f t="shared" si="43"/>
        <v>49822</v>
      </c>
      <c r="E759" s="2162" t="s">
        <v>5440</v>
      </c>
      <c r="F759" s="2153">
        <v>42</v>
      </c>
      <c r="G759" s="722">
        <v>42376</v>
      </c>
      <c r="H759" s="2050">
        <f t="shared" si="44"/>
        <v>42</v>
      </c>
      <c r="I759" s="1263">
        <f t="shared" si="45"/>
        <v>0</v>
      </c>
    </row>
    <row r="760" spans="1:9" x14ac:dyDescent="0.25">
      <c r="A760" s="1261">
        <v>42376</v>
      </c>
      <c r="B760" s="1995">
        <f t="shared" si="46"/>
        <v>24823</v>
      </c>
      <c r="C760" s="543" t="s">
        <v>8120</v>
      </c>
      <c r="D760" s="2160">
        <f t="shared" si="43"/>
        <v>49823</v>
      </c>
      <c r="E760" s="2162" t="s">
        <v>5442</v>
      </c>
      <c r="F760" s="2153">
        <v>4399.6000000000004</v>
      </c>
      <c r="G760" s="722">
        <v>42376</v>
      </c>
      <c r="H760" s="2050">
        <f t="shared" si="44"/>
        <v>4399.6000000000004</v>
      </c>
      <c r="I760" s="1263">
        <f t="shared" si="45"/>
        <v>0</v>
      </c>
    </row>
    <row r="761" spans="1:9" x14ac:dyDescent="0.25">
      <c r="A761" s="1261">
        <v>42376</v>
      </c>
      <c r="B761" s="1995">
        <f t="shared" si="46"/>
        <v>24824</v>
      </c>
      <c r="C761" s="543" t="s">
        <v>8120</v>
      </c>
      <c r="D761" s="2160">
        <f t="shared" si="43"/>
        <v>49824</v>
      </c>
      <c r="E761" s="2162" t="s">
        <v>5439</v>
      </c>
      <c r="F761" s="2153">
        <v>1647.2</v>
      </c>
      <c r="G761" s="722">
        <v>42376</v>
      </c>
      <c r="H761" s="2050">
        <f t="shared" si="44"/>
        <v>1647.2</v>
      </c>
      <c r="I761" s="1263">
        <f t="shared" si="45"/>
        <v>0</v>
      </c>
    </row>
    <row r="762" spans="1:9" x14ac:dyDescent="0.25">
      <c r="A762" s="1261">
        <v>42376</v>
      </c>
      <c r="B762" s="1995">
        <f t="shared" si="46"/>
        <v>24825</v>
      </c>
      <c r="C762" s="543" t="s">
        <v>8120</v>
      </c>
      <c r="D762" s="2160">
        <f t="shared" si="43"/>
        <v>49825</v>
      </c>
      <c r="E762" s="2162" t="s">
        <v>5443</v>
      </c>
      <c r="F762" s="2153">
        <v>1467.2</v>
      </c>
      <c r="G762" s="722">
        <v>42376</v>
      </c>
      <c r="H762" s="2050">
        <f t="shared" si="44"/>
        <v>1467.2</v>
      </c>
      <c r="I762" s="1263">
        <f t="shared" si="45"/>
        <v>0</v>
      </c>
    </row>
    <row r="763" spans="1:9" x14ac:dyDescent="0.25">
      <c r="A763" s="1261">
        <v>42376</v>
      </c>
      <c r="B763" s="1995">
        <f t="shared" si="46"/>
        <v>24826</v>
      </c>
      <c r="C763" s="543" t="s">
        <v>8120</v>
      </c>
      <c r="D763" s="2160">
        <f t="shared" si="43"/>
        <v>49826</v>
      </c>
      <c r="E763" s="2162" t="s">
        <v>5444</v>
      </c>
      <c r="F763" s="2153">
        <v>627</v>
      </c>
      <c r="G763" s="722">
        <v>42376</v>
      </c>
      <c r="H763" s="2050">
        <f t="shared" si="44"/>
        <v>627</v>
      </c>
      <c r="I763" s="1263">
        <f t="shared" si="45"/>
        <v>0</v>
      </c>
    </row>
    <row r="764" spans="1:9" x14ac:dyDescent="0.25">
      <c r="A764" s="1261">
        <v>42376</v>
      </c>
      <c r="B764" s="1995">
        <f t="shared" si="46"/>
        <v>24827</v>
      </c>
      <c r="C764" s="543" t="s">
        <v>8120</v>
      </c>
      <c r="D764" s="2160">
        <f t="shared" si="43"/>
        <v>49827</v>
      </c>
      <c r="E764" s="2162" t="s">
        <v>5441</v>
      </c>
      <c r="F764" s="2153">
        <v>6544.52</v>
      </c>
      <c r="G764" s="722">
        <v>42376</v>
      </c>
      <c r="H764" s="2050">
        <f t="shared" si="44"/>
        <v>6544.52</v>
      </c>
      <c r="I764" s="1263">
        <f t="shared" si="45"/>
        <v>0</v>
      </c>
    </row>
    <row r="765" spans="1:9" x14ac:dyDescent="0.25">
      <c r="A765" s="1261">
        <v>42376</v>
      </c>
      <c r="B765" s="1995">
        <f t="shared" si="46"/>
        <v>24828</v>
      </c>
      <c r="C765" s="543" t="s">
        <v>8120</v>
      </c>
      <c r="D765" s="2160">
        <f t="shared" si="43"/>
        <v>49828</v>
      </c>
      <c r="E765" s="2162" t="s">
        <v>5445</v>
      </c>
      <c r="F765" s="2153">
        <v>2037.4</v>
      </c>
      <c r="G765" s="722">
        <v>42376</v>
      </c>
      <c r="H765" s="2050">
        <f t="shared" si="44"/>
        <v>2037.4</v>
      </c>
      <c r="I765" s="1263">
        <f t="shared" si="45"/>
        <v>0</v>
      </c>
    </row>
    <row r="766" spans="1:9" x14ac:dyDescent="0.25">
      <c r="A766" s="1261">
        <v>42376</v>
      </c>
      <c r="B766" s="1995">
        <f t="shared" si="46"/>
        <v>24829</v>
      </c>
      <c r="C766" s="543" t="s">
        <v>8120</v>
      </c>
      <c r="D766" s="2160">
        <f t="shared" si="43"/>
        <v>49829</v>
      </c>
      <c r="E766" s="2162" t="s">
        <v>5446</v>
      </c>
      <c r="F766" s="2153">
        <v>2570.4</v>
      </c>
      <c r="G766" s="722">
        <v>42376</v>
      </c>
      <c r="H766" s="2050">
        <f t="shared" si="44"/>
        <v>2570.4</v>
      </c>
      <c r="I766" s="1263">
        <f t="shared" si="45"/>
        <v>0</v>
      </c>
    </row>
    <row r="767" spans="1:9" x14ac:dyDescent="0.25">
      <c r="A767" s="1261">
        <v>42376</v>
      </c>
      <c r="B767" s="1995">
        <f t="shared" si="46"/>
        <v>24830</v>
      </c>
      <c r="C767" s="543" t="s">
        <v>8120</v>
      </c>
      <c r="D767" s="2160">
        <f t="shared" si="43"/>
        <v>49830</v>
      </c>
      <c r="E767" s="2162" t="s">
        <v>5447</v>
      </c>
      <c r="F767" s="2153">
        <v>688.8</v>
      </c>
      <c r="G767" s="722">
        <v>42376</v>
      </c>
      <c r="H767" s="2050">
        <f t="shared" si="44"/>
        <v>688.8</v>
      </c>
      <c r="I767" s="1263">
        <f t="shared" si="45"/>
        <v>0</v>
      </c>
    </row>
    <row r="768" spans="1:9" x14ac:dyDescent="0.25">
      <c r="A768" s="1261">
        <v>42376</v>
      </c>
      <c r="B768" s="1995">
        <f t="shared" si="46"/>
        <v>24831</v>
      </c>
      <c r="C768" s="543" t="s">
        <v>8120</v>
      </c>
      <c r="D768" s="2160">
        <f t="shared" si="43"/>
        <v>49831</v>
      </c>
      <c r="E768" s="2162" t="s">
        <v>5448</v>
      </c>
      <c r="F768" s="2153">
        <v>2701</v>
      </c>
      <c r="G768" s="722">
        <v>42376</v>
      </c>
      <c r="H768" s="2050">
        <f t="shared" si="44"/>
        <v>2701</v>
      </c>
      <c r="I768" s="1263">
        <f t="shared" si="45"/>
        <v>0</v>
      </c>
    </row>
    <row r="769" spans="1:9" x14ac:dyDescent="0.25">
      <c r="A769" s="1261">
        <v>42376</v>
      </c>
      <c r="B769" s="1995">
        <f t="shared" si="46"/>
        <v>24832</v>
      </c>
      <c r="C769" s="543" t="s">
        <v>8120</v>
      </c>
      <c r="D769" s="2160">
        <f t="shared" si="43"/>
        <v>49832</v>
      </c>
      <c r="E769" s="2162" t="s">
        <v>5450</v>
      </c>
      <c r="F769" s="2153">
        <v>1000.8</v>
      </c>
      <c r="G769" s="722">
        <v>42381</v>
      </c>
      <c r="H769" s="2050">
        <v>1000.8</v>
      </c>
      <c r="I769" s="1263">
        <f t="shared" si="45"/>
        <v>0</v>
      </c>
    </row>
    <row r="770" spans="1:9" x14ac:dyDescent="0.25">
      <c r="A770" s="1261">
        <v>42376</v>
      </c>
      <c r="B770" s="1995">
        <f t="shared" si="46"/>
        <v>24833</v>
      </c>
      <c r="C770" s="543" t="s">
        <v>8120</v>
      </c>
      <c r="D770" s="2160">
        <f t="shared" si="43"/>
        <v>49833</v>
      </c>
      <c r="E770" s="2162" t="s">
        <v>5451</v>
      </c>
      <c r="F770" s="2153">
        <v>16418.3</v>
      </c>
      <c r="G770" s="722">
        <v>42376</v>
      </c>
      <c r="H770" s="2050">
        <f t="shared" si="44"/>
        <v>16418.3</v>
      </c>
      <c r="I770" s="1263">
        <f t="shared" si="45"/>
        <v>0</v>
      </c>
    </row>
    <row r="771" spans="1:9" x14ac:dyDescent="0.25">
      <c r="A771" s="1261">
        <v>42376</v>
      </c>
      <c r="B771" s="1995">
        <f t="shared" si="46"/>
        <v>24834</v>
      </c>
      <c r="C771" s="543" t="s">
        <v>8120</v>
      </c>
      <c r="D771" s="2160">
        <f t="shared" si="43"/>
        <v>49834</v>
      </c>
      <c r="E771" s="2162" t="s">
        <v>5449</v>
      </c>
      <c r="F771" s="2153">
        <v>6415.2</v>
      </c>
      <c r="G771" s="722">
        <v>42376</v>
      </c>
      <c r="H771" s="2050">
        <f t="shared" si="44"/>
        <v>6415.2</v>
      </c>
      <c r="I771" s="1263">
        <f t="shared" si="45"/>
        <v>0</v>
      </c>
    </row>
    <row r="772" spans="1:9" x14ac:dyDescent="0.25">
      <c r="A772" s="1261">
        <v>42376</v>
      </c>
      <c r="B772" s="1995">
        <f t="shared" si="46"/>
        <v>24835</v>
      </c>
      <c r="C772" s="543" t="s">
        <v>8120</v>
      </c>
      <c r="D772" s="2160">
        <f t="shared" si="43"/>
        <v>49835</v>
      </c>
      <c r="E772" s="2162" t="s">
        <v>5452</v>
      </c>
      <c r="F772" s="2153">
        <v>2360.4</v>
      </c>
      <c r="G772" s="722">
        <v>42378</v>
      </c>
      <c r="H772" s="2050">
        <v>2360.4</v>
      </c>
      <c r="I772" s="1263">
        <f t="shared" si="45"/>
        <v>0</v>
      </c>
    </row>
    <row r="773" spans="1:9" x14ac:dyDescent="0.25">
      <c r="A773" s="1261">
        <v>42376</v>
      </c>
      <c r="B773" s="1995">
        <f t="shared" si="46"/>
        <v>24836</v>
      </c>
      <c r="C773" s="543" t="s">
        <v>8120</v>
      </c>
      <c r="D773" s="2160">
        <f t="shared" si="43"/>
        <v>49836</v>
      </c>
      <c r="E773" s="2162" t="s">
        <v>5453</v>
      </c>
      <c r="F773" s="2153">
        <v>406</v>
      </c>
      <c r="G773" s="722">
        <v>42376</v>
      </c>
      <c r="H773" s="2050">
        <f t="shared" si="44"/>
        <v>406</v>
      </c>
      <c r="I773" s="1263">
        <f t="shared" si="45"/>
        <v>0</v>
      </c>
    </row>
    <row r="774" spans="1:9" x14ac:dyDescent="0.25">
      <c r="A774" s="1261">
        <v>42376</v>
      </c>
      <c r="B774" s="1995">
        <f t="shared" si="46"/>
        <v>24837</v>
      </c>
      <c r="C774" s="543" t="s">
        <v>8120</v>
      </c>
      <c r="D774" s="2160">
        <f t="shared" ref="D774:D839" si="47">D773+1</f>
        <v>49837</v>
      </c>
      <c r="E774" s="2162" t="s">
        <v>5454</v>
      </c>
      <c r="F774" s="2153">
        <v>3608</v>
      </c>
      <c r="G774" s="722">
        <v>42378</v>
      </c>
      <c r="H774" s="2050">
        <v>3608</v>
      </c>
      <c r="I774" s="1263">
        <f t="shared" si="45"/>
        <v>0</v>
      </c>
    </row>
    <row r="775" spans="1:9" x14ac:dyDescent="0.25">
      <c r="A775" s="1261">
        <v>42376</v>
      </c>
      <c r="B775" s="1995">
        <f t="shared" si="46"/>
        <v>24838</v>
      </c>
      <c r="C775" s="543" t="s">
        <v>8120</v>
      </c>
      <c r="D775" s="2160">
        <f t="shared" si="47"/>
        <v>49838</v>
      </c>
      <c r="E775" s="2162" t="s">
        <v>5455</v>
      </c>
      <c r="F775" s="2154">
        <v>3917.7</v>
      </c>
      <c r="G775" s="722">
        <v>42376</v>
      </c>
      <c r="H775" s="2050">
        <f t="shared" si="44"/>
        <v>3917.7</v>
      </c>
      <c r="I775" s="1263">
        <f t="shared" si="45"/>
        <v>0</v>
      </c>
    </row>
    <row r="776" spans="1:9" x14ac:dyDescent="0.25">
      <c r="A776" s="1261">
        <v>42376</v>
      </c>
      <c r="B776" s="1995">
        <f t="shared" si="46"/>
        <v>24839</v>
      </c>
      <c r="C776" s="543" t="s">
        <v>8120</v>
      </c>
      <c r="D776" s="2160">
        <f t="shared" si="47"/>
        <v>49839</v>
      </c>
      <c r="E776" s="2163" t="s">
        <v>5456</v>
      </c>
      <c r="F776" s="2152">
        <v>1485.3</v>
      </c>
      <c r="G776" s="722">
        <v>42376</v>
      </c>
      <c r="H776" s="2050">
        <f t="shared" si="44"/>
        <v>1485.3</v>
      </c>
      <c r="I776" s="1263">
        <f t="shared" si="45"/>
        <v>0</v>
      </c>
    </row>
    <row r="777" spans="1:9" x14ac:dyDescent="0.25">
      <c r="A777" s="1261">
        <v>42376</v>
      </c>
      <c r="B777" s="1995">
        <f t="shared" si="46"/>
        <v>24840</v>
      </c>
      <c r="C777" s="543" t="s">
        <v>8120</v>
      </c>
      <c r="D777" s="2160">
        <f t="shared" si="47"/>
        <v>49840</v>
      </c>
      <c r="E777" s="2162" t="s">
        <v>5457</v>
      </c>
      <c r="F777" s="2153">
        <v>2577.6</v>
      </c>
      <c r="G777" s="722">
        <v>42376</v>
      </c>
      <c r="H777" s="2050">
        <f t="shared" si="44"/>
        <v>2577.6</v>
      </c>
      <c r="I777" s="1263">
        <f t="shared" si="45"/>
        <v>0</v>
      </c>
    </row>
    <row r="778" spans="1:9" x14ac:dyDescent="0.25">
      <c r="A778" s="1261">
        <v>42376</v>
      </c>
      <c r="B778" s="1995">
        <f t="shared" si="46"/>
        <v>24841</v>
      </c>
      <c r="C778" s="543" t="s">
        <v>8120</v>
      </c>
      <c r="D778" s="2160">
        <f t="shared" si="47"/>
        <v>49841</v>
      </c>
      <c r="E778" s="2162" t="s">
        <v>5458</v>
      </c>
      <c r="F778" s="2153">
        <v>26579.5</v>
      </c>
      <c r="G778" s="722">
        <v>42377</v>
      </c>
      <c r="H778" s="2050">
        <v>26579.5</v>
      </c>
      <c r="I778" s="1263">
        <f t="shared" si="45"/>
        <v>0</v>
      </c>
    </row>
    <row r="779" spans="1:9" x14ac:dyDescent="0.25">
      <c r="A779" s="1261">
        <v>42376</v>
      </c>
      <c r="B779" s="1995">
        <f t="shared" si="46"/>
        <v>24842</v>
      </c>
      <c r="C779" s="543" t="s">
        <v>8120</v>
      </c>
      <c r="D779" s="2160">
        <f t="shared" si="47"/>
        <v>49842</v>
      </c>
      <c r="E779" s="2162" t="s">
        <v>5459</v>
      </c>
      <c r="F779" s="2153">
        <v>3766.6</v>
      </c>
      <c r="G779" s="722">
        <v>42380</v>
      </c>
      <c r="H779" s="2050">
        <v>3766.6</v>
      </c>
      <c r="I779" s="1263">
        <f t="shared" si="45"/>
        <v>0</v>
      </c>
    </row>
    <row r="780" spans="1:9" x14ac:dyDescent="0.25">
      <c r="A780" s="1261">
        <v>42376</v>
      </c>
      <c r="B780" s="1995">
        <f t="shared" si="46"/>
        <v>24843</v>
      </c>
      <c r="C780" s="543" t="s">
        <v>8120</v>
      </c>
      <c r="D780" s="2160">
        <f t="shared" si="47"/>
        <v>49843</v>
      </c>
      <c r="E780" s="2162" t="s">
        <v>5460</v>
      </c>
      <c r="F780" s="2153">
        <v>1849.1</v>
      </c>
      <c r="G780" s="722">
        <v>42377</v>
      </c>
      <c r="H780" s="2050">
        <v>1849.1</v>
      </c>
      <c r="I780" s="1263">
        <f t="shared" si="45"/>
        <v>0</v>
      </c>
    </row>
    <row r="781" spans="1:9" x14ac:dyDescent="0.25">
      <c r="A781" s="1261">
        <v>42376</v>
      </c>
      <c r="B781" s="1995">
        <f t="shared" si="46"/>
        <v>24844</v>
      </c>
      <c r="C781" s="543" t="s">
        <v>8120</v>
      </c>
      <c r="D781" s="2160">
        <f t="shared" si="47"/>
        <v>49844</v>
      </c>
      <c r="E781" s="2162" t="s">
        <v>5389</v>
      </c>
      <c r="F781" s="2153">
        <v>27499.200000000001</v>
      </c>
      <c r="G781" s="722">
        <v>42388</v>
      </c>
      <c r="H781" s="2050">
        <v>27499.200000000001</v>
      </c>
      <c r="I781" s="1263">
        <f t="shared" si="45"/>
        <v>0</v>
      </c>
    </row>
    <row r="782" spans="1:9" x14ac:dyDescent="0.25">
      <c r="A782" s="1261">
        <v>42376</v>
      </c>
      <c r="B782" s="1995">
        <f t="shared" si="46"/>
        <v>24845</v>
      </c>
      <c r="C782" s="543" t="s">
        <v>8120</v>
      </c>
      <c r="D782" s="2160">
        <f t="shared" si="47"/>
        <v>49845</v>
      </c>
      <c r="E782" s="2162" t="s">
        <v>5461</v>
      </c>
      <c r="F782" s="2153">
        <v>32393.7</v>
      </c>
      <c r="G782" s="722">
        <v>42380</v>
      </c>
      <c r="H782" s="2050">
        <v>32393.7</v>
      </c>
      <c r="I782" s="1263">
        <f t="shared" si="45"/>
        <v>0</v>
      </c>
    </row>
    <row r="783" spans="1:9" x14ac:dyDescent="0.25">
      <c r="A783" s="1261">
        <v>42376</v>
      </c>
      <c r="B783" s="1995">
        <f t="shared" si="46"/>
        <v>24846</v>
      </c>
      <c r="C783" s="543" t="s">
        <v>8120</v>
      </c>
      <c r="D783" s="2160">
        <f t="shared" si="47"/>
        <v>49846</v>
      </c>
      <c r="E783" s="2162" t="s">
        <v>5463</v>
      </c>
      <c r="F783" s="2153">
        <v>1113.2</v>
      </c>
      <c r="G783" s="722">
        <v>42376</v>
      </c>
      <c r="H783" s="2050">
        <f t="shared" si="44"/>
        <v>1113.2</v>
      </c>
      <c r="I783" s="1263">
        <f t="shared" si="45"/>
        <v>0</v>
      </c>
    </row>
    <row r="784" spans="1:9" x14ac:dyDescent="0.25">
      <c r="A784" s="1261">
        <v>42376</v>
      </c>
      <c r="B784" s="1995">
        <f t="shared" si="46"/>
        <v>24847</v>
      </c>
      <c r="C784" s="543" t="s">
        <v>8120</v>
      </c>
      <c r="D784" s="2160">
        <f t="shared" si="47"/>
        <v>49847</v>
      </c>
      <c r="E784" s="2162" t="s">
        <v>5464</v>
      </c>
      <c r="F784" s="2153">
        <v>1295.9000000000001</v>
      </c>
      <c r="G784" s="722">
        <v>42376</v>
      </c>
      <c r="H784" s="2050">
        <f t="shared" si="44"/>
        <v>1295.9000000000001</v>
      </c>
      <c r="I784" s="1263">
        <f t="shared" si="45"/>
        <v>0</v>
      </c>
    </row>
    <row r="785" spans="1:9" x14ac:dyDescent="0.25">
      <c r="A785" s="1261">
        <v>42376</v>
      </c>
      <c r="B785" s="1995">
        <f t="shared" si="46"/>
        <v>24848</v>
      </c>
      <c r="C785" s="543" t="s">
        <v>8120</v>
      </c>
      <c r="D785" s="2160">
        <f t="shared" si="47"/>
        <v>49848</v>
      </c>
      <c r="E785" s="2162" t="s">
        <v>5462</v>
      </c>
      <c r="F785" s="2153">
        <v>16690.599999999999</v>
      </c>
      <c r="G785" s="722">
        <v>42377</v>
      </c>
      <c r="H785" s="2050">
        <v>16690.599999999999</v>
      </c>
      <c r="I785" s="1263">
        <f t="shared" si="45"/>
        <v>0</v>
      </c>
    </row>
    <row r="786" spans="1:9" x14ac:dyDescent="0.25">
      <c r="A786" s="1261">
        <v>42376</v>
      </c>
      <c r="B786" s="1995">
        <f t="shared" si="46"/>
        <v>24849</v>
      </c>
      <c r="C786" s="543" t="s">
        <v>8120</v>
      </c>
      <c r="D786" s="2160">
        <f t="shared" si="47"/>
        <v>49849</v>
      </c>
      <c r="E786" s="2162" t="s">
        <v>5465</v>
      </c>
      <c r="F786" s="2153">
        <v>3055.8</v>
      </c>
      <c r="G786" s="722">
        <v>42376</v>
      </c>
      <c r="H786" s="2050">
        <f t="shared" si="44"/>
        <v>3055.8</v>
      </c>
      <c r="I786" s="1263">
        <f t="shared" si="45"/>
        <v>0</v>
      </c>
    </row>
    <row r="787" spans="1:9" x14ac:dyDescent="0.25">
      <c r="A787" s="1261">
        <v>42376</v>
      </c>
      <c r="B787" s="1995">
        <f t="shared" si="46"/>
        <v>24850</v>
      </c>
      <c r="C787" s="543" t="s">
        <v>8120</v>
      </c>
      <c r="D787" s="2160">
        <f t="shared" si="47"/>
        <v>49850</v>
      </c>
      <c r="E787" s="2162" t="s">
        <v>5466</v>
      </c>
      <c r="F787" s="2153">
        <v>2310</v>
      </c>
      <c r="G787" s="722">
        <v>42376</v>
      </c>
      <c r="H787" s="2050">
        <f t="shared" si="44"/>
        <v>2310</v>
      </c>
      <c r="I787" s="1263">
        <f t="shared" si="45"/>
        <v>0</v>
      </c>
    </row>
    <row r="788" spans="1:9" x14ac:dyDescent="0.25">
      <c r="A788" s="1261">
        <v>42376</v>
      </c>
      <c r="B788" s="1995">
        <f t="shared" si="46"/>
        <v>24851</v>
      </c>
      <c r="C788" s="543" t="s">
        <v>8120</v>
      </c>
      <c r="D788" s="2160">
        <f t="shared" si="47"/>
        <v>49851</v>
      </c>
      <c r="E788" s="2162" t="s">
        <v>5407</v>
      </c>
      <c r="F788" s="2153">
        <v>55976.4</v>
      </c>
      <c r="G788" s="722">
        <v>42385</v>
      </c>
      <c r="H788" s="2050">
        <v>55976.4</v>
      </c>
      <c r="I788" s="1263">
        <f t="shared" si="45"/>
        <v>0</v>
      </c>
    </row>
    <row r="789" spans="1:9" x14ac:dyDescent="0.25">
      <c r="A789" s="1261">
        <v>42376</v>
      </c>
      <c r="B789" s="1995">
        <f t="shared" si="46"/>
        <v>24852</v>
      </c>
      <c r="C789" s="543" t="s">
        <v>8120</v>
      </c>
      <c r="D789" s="2160">
        <f t="shared" si="47"/>
        <v>49852</v>
      </c>
      <c r="E789" s="2162" t="s">
        <v>5467</v>
      </c>
      <c r="F789" s="2153">
        <v>5323.9</v>
      </c>
      <c r="G789" s="722">
        <v>42377</v>
      </c>
      <c r="H789" s="2050">
        <v>5323.9</v>
      </c>
      <c r="I789" s="1263">
        <f t="shared" si="45"/>
        <v>0</v>
      </c>
    </row>
    <row r="790" spans="1:9" x14ac:dyDescent="0.25">
      <c r="A790" s="1261">
        <v>42376</v>
      </c>
      <c r="B790" s="1995">
        <f t="shared" si="46"/>
        <v>24853</v>
      </c>
      <c r="C790" s="543" t="s">
        <v>8120</v>
      </c>
      <c r="D790" s="2160">
        <f t="shared" si="47"/>
        <v>49853</v>
      </c>
      <c r="E790" s="2162" t="s">
        <v>5469</v>
      </c>
      <c r="F790" s="2153">
        <v>3619.76</v>
      </c>
      <c r="G790" s="722">
        <v>42377</v>
      </c>
      <c r="H790" s="2050">
        <v>3619.76</v>
      </c>
      <c r="I790" s="1263">
        <f t="shared" si="45"/>
        <v>0</v>
      </c>
    </row>
    <row r="791" spans="1:9" x14ac:dyDescent="0.25">
      <c r="A791" s="1261">
        <v>42376</v>
      </c>
      <c r="B791" s="1995">
        <f t="shared" si="46"/>
        <v>24854</v>
      </c>
      <c r="C791" s="543" t="s">
        <v>8120</v>
      </c>
      <c r="D791" s="2160">
        <f t="shared" si="47"/>
        <v>49854</v>
      </c>
      <c r="E791" s="2162" t="s">
        <v>5468</v>
      </c>
      <c r="F791" s="2153">
        <v>227579.35</v>
      </c>
      <c r="G791" s="722" t="s">
        <v>8175</v>
      </c>
      <c r="H791" s="2050">
        <f>214497.17+13082.18</f>
        <v>227579.35</v>
      </c>
      <c r="I791" s="1263">
        <f t="shared" si="45"/>
        <v>0</v>
      </c>
    </row>
    <row r="792" spans="1:9" x14ac:dyDescent="0.25">
      <c r="A792" s="1261">
        <v>42376</v>
      </c>
      <c r="B792" s="1995">
        <f t="shared" si="46"/>
        <v>24855</v>
      </c>
      <c r="C792" s="543" t="s">
        <v>8120</v>
      </c>
      <c r="D792" s="2160">
        <f t="shared" si="47"/>
        <v>49855</v>
      </c>
      <c r="E792" s="2162" t="s">
        <v>5404</v>
      </c>
      <c r="F792" s="2153">
        <v>2601</v>
      </c>
      <c r="G792" s="722">
        <v>42377</v>
      </c>
      <c r="H792" s="2050">
        <v>2601</v>
      </c>
      <c r="I792" s="1263">
        <f t="shared" ref="I792:I858" si="48">F792-H792</f>
        <v>0</v>
      </c>
    </row>
    <row r="793" spans="1:9" x14ac:dyDescent="0.25">
      <c r="A793" s="1261">
        <v>42376</v>
      </c>
      <c r="B793" s="1995">
        <f t="shared" si="46"/>
        <v>24856</v>
      </c>
      <c r="C793" s="543" t="s">
        <v>8120</v>
      </c>
      <c r="D793" s="2160">
        <f t="shared" si="47"/>
        <v>49856</v>
      </c>
      <c r="E793" s="2162" t="s">
        <v>5470</v>
      </c>
      <c r="F793" s="2153">
        <v>666.6</v>
      </c>
      <c r="G793" s="722">
        <v>42377</v>
      </c>
      <c r="H793" s="2050">
        <v>666.6</v>
      </c>
      <c r="I793" s="1263">
        <f t="shared" si="48"/>
        <v>0</v>
      </c>
    </row>
    <row r="794" spans="1:9" x14ac:dyDescent="0.25">
      <c r="A794" s="1261">
        <v>42376</v>
      </c>
      <c r="B794" s="1995">
        <f t="shared" ref="B794:B860" si="49">B793+1</f>
        <v>24857</v>
      </c>
      <c r="C794" s="543" t="s">
        <v>8120</v>
      </c>
      <c r="D794" s="2160">
        <f t="shared" si="47"/>
        <v>49857</v>
      </c>
      <c r="E794" s="2162" t="s">
        <v>5471</v>
      </c>
      <c r="F794" s="2153">
        <v>1957</v>
      </c>
      <c r="G794" s="722">
        <v>42377</v>
      </c>
      <c r="H794" s="2050">
        <v>1957</v>
      </c>
      <c r="I794" s="1263">
        <f t="shared" si="48"/>
        <v>0</v>
      </c>
    </row>
    <row r="795" spans="1:9" x14ac:dyDescent="0.25">
      <c r="A795" s="1261">
        <v>42376</v>
      </c>
      <c r="B795" s="1995">
        <f t="shared" si="49"/>
        <v>24858</v>
      </c>
      <c r="C795" s="543" t="s">
        <v>8120</v>
      </c>
      <c r="D795" s="2160">
        <f t="shared" si="47"/>
        <v>49858</v>
      </c>
      <c r="E795" s="2170" t="s">
        <v>2249</v>
      </c>
      <c r="F795" s="2153">
        <v>0</v>
      </c>
      <c r="G795" s="722"/>
      <c r="H795" s="2050"/>
      <c r="I795" s="1263">
        <f t="shared" si="48"/>
        <v>0</v>
      </c>
    </row>
    <row r="796" spans="1:9" x14ac:dyDescent="0.25">
      <c r="A796" s="1261">
        <v>42376</v>
      </c>
      <c r="B796" s="1995">
        <f t="shared" si="49"/>
        <v>24859</v>
      </c>
      <c r="C796" s="543" t="s">
        <v>8120</v>
      </c>
      <c r="D796" s="2160">
        <f t="shared" si="47"/>
        <v>49859</v>
      </c>
      <c r="E796" s="2162" t="s">
        <v>5472</v>
      </c>
      <c r="F796" s="2153">
        <v>1032.2</v>
      </c>
      <c r="G796" s="722">
        <v>42376</v>
      </c>
      <c r="H796" s="2050">
        <f t="shared" ref="H796:H853" si="50">F796</f>
        <v>1032.2</v>
      </c>
      <c r="I796" s="1263">
        <f t="shared" si="48"/>
        <v>0</v>
      </c>
    </row>
    <row r="797" spans="1:9" x14ac:dyDescent="0.25">
      <c r="A797" s="1261">
        <v>42376</v>
      </c>
      <c r="B797" s="1995">
        <f t="shared" si="49"/>
        <v>24860</v>
      </c>
      <c r="C797" s="543" t="s">
        <v>8120</v>
      </c>
      <c r="D797" s="2160">
        <f t="shared" si="47"/>
        <v>49860</v>
      </c>
      <c r="E797" s="2162" t="s">
        <v>5386</v>
      </c>
      <c r="F797" s="2153">
        <v>24448.9</v>
      </c>
      <c r="G797" s="722">
        <v>42386</v>
      </c>
      <c r="H797" s="2050">
        <v>24448.9</v>
      </c>
      <c r="I797" s="1263">
        <f t="shared" si="48"/>
        <v>0</v>
      </c>
    </row>
    <row r="798" spans="1:9" x14ac:dyDescent="0.25">
      <c r="A798" s="1261">
        <v>42376</v>
      </c>
      <c r="B798" s="1995">
        <f t="shared" si="49"/>
        <v>24861</v>
      </c>
      <c r="C798" s="543" t="s">
        <v>8120</v>
      </c>
      <c r="D798" s="2160">
        <f t="shared" si="47"/>
        <v>49861</v>
      </c>
      <c r="E798" s="2170" t="s">
        <v>2249</v>
      </c>
      <c r="F798" s="2153">
        <v>0</v>
      </c>
      <c r="G798" s="722"/>
      <c r="H798" s="2050"/>
      <c r="I798" s="1263">
        <f t="shared" si="48"/>
        <v>0</v>
      </c>
    </row>
    <row r="799" spans="1:9" x14ac:dyDescent="0.25">
      <c r="A799" s="1261">
        <v>42376</v>
      </c>
      <c r="B799" s="1995">
        <f t="shared" si="49"/>
        <v>24862</v>
      </c>
      <c r="C799" s="543" t="s">
        <v>8120</v>
      </c>
      <c r="D799" s="2160">
        <f t="shared" si="47"/>
        <v>49862</v>
      </c>
      <c r="E799" s="2162" t="s">
        <v>5473</v>
      </c>
      <c r="F799" s="2153">
        <v>494.4</v>
      </c>
      <c r="G799" s="722">
        <v>42376</v>
      </c>
      <c r="H799" s="2050">
        <v>494.4</v>
      </c>
      <c r="I799" s="1263">
        <f t="shared" si="48"/>
        <v>0</v>
      </c>
    </row>
    <row r="800" spans="1:9" x14ac:dyDescent="0.25">
      <c r="A800" s="1261">
        <v>42376</v>
      </c>
      <c r="B800" s="1995">
        <f t="shared" si="49"/>
        <v>24863</v>
      </c>
      <c r="C800" s="543" t="s">
        <v>8120</v>
      </c>
      <c r="D800" s="2160">
        <f t="shared" si="47"/>
        <v>49863</v>
      </c>
      <c r="E800" s="2162" t="s">
        <v>5474</v>
      </c>
      <c r="F800" s="2153">
        <v>13095.4</v>
      </c>
      <c r="G800" s="722">
        <v>42378</v>
      </c>
      <c r="H800" s="2050">
        <v>13095.4</v>
      </c>
      <c r="I800" s="1263">
        <f t="shared" si="48"/>
        <v>0</v>
      </c>
    </row>
    <row r="801" spans="1:9" x14ac:dyDescent="0.25">
      <c r="A801" s="1261">
        <v>42376</v>
      </c>
      <c r="B801" s="1995">
        <f t="shared" si="49"/>
        <v>24864</v>
      </c>
      <c r="C801" s="543" t="s">
        <v>8120</v>
      </c>
      <c r="D801" s="2160">
        <f t="shared" si="47"/>
        <v>49864</v>
      </c>
      <c r="E801" s="2162" t="s">
        <v>5475</v>
      </c>
      <c r="F801" s="2153">
        <v>2721.6</v>
      </c>
      <c r="G801" s="722">
        <v>42377</v>
      </c>
      <c r="H801" s="2050">
        <v>2721.6</v>
      </c>
      <c r="I801" s="1263">
        <f t="shared" si="48"/>
        <v>0</v>
      </c>
    </row>
    <row r="802" spans="1:9" x14ac:dyDescent="0.25">
      <c r="A802" s="1261">
        <v>42376</v>
      </c>
      <c r="B802" s="1995">
        <f t="shared" si="49"/>
        <v>24865</v>
      </c>
      <c r="C802" s="543" t="s">
        <v>8120</v>
      </c>
      <c r="D802" s="2160">
        <f t="shared" si="47"/>
        <v>49865</v>
      </c>
      <c r="E802" s="2162" t="s">
        <v>5385</v>
      </c>
      <c r="F802" s="2153">
        <v>2570.4</v>
      </c>
      <c r="G802" s="722">
        <v>42377</v>
      </c>
      <c r="H802" s="2050">
        <v>2570.4</v>
      </c>
      <c r="I802" s="1263">
        <f t="shared" si="48"/>
        <v>0</v>
      </c>
    </row>
    <row r="803" spans="1:9" x14ac:dyDescent="0.25">
      <c r="A803" s="1261">
        <v>42376</v>
      </c>
      <c r="B803" s="1995">
        <f t="shared" si="49"/>
        <v>24866</v>
      </c>
      <c r="C803" s="543" t="s">
        <v>8120</v>
      </c>
      <c r="D803" s="2160">
        <f t="shared" si="47"/>
        <v>49866</v>
      </c>
      <c r="E803" s="2162" t="s">
        <v>5456</v>
      </c>
      <c r="F803" s="2153">
        <v>590.4</v>
      </c>
      <c r="G803" s="722">
        <v>42377</v>
      </c>
      <c r="H803" s="2050">
        <v>590.4</v>
      </c>
      <c r="I803" s="1263">
        <f t="shared" si="48"/>
        <v>0</v>
      </c>
    </row>
    <row r="804" spans="1:9" x14ac:dyDescent="0.25">
      <c r="A804" s="1261">
        <v>42376</v>
      </c>
      <c r="B804" s="1995">
        <f t="shared" si="49"/>
        <v>24867</v>
      </c>
      <c r="C804" s="543" t="s">
        <v>8120</v>
      </c>
      <c r="D804" s="2160">
        <f t="shared" si="47"/>
        <v>49867</v>
      </c>
      <c r="E804" s="2162" t="s">
        <v>5476</v>
      </c>
      <c r="F804" s="2153">
        <v>1745.36</v>
      </c>
      <c r="G804" s="722">
        <v>42376</v>
      </c>
      <c r="H804" s="2050">
        <f t="shared" si="50"/>
        <v>1745.36</v>
      </c>
      <c r="I804" s="1263">
        <f t="shared" si="48"/>
        <v>0</v>
      </c>
    </row>
    <row r="805" spans="1:9" x14ac:dyDescent="0.25">
      <c r="A805" s="1261">
        <v>42376</v>
      </c>
      <c r="B805" s="1995">
        <f t="shared" si="49"/>
        <v>24868</v>
      </c>
      <c r="C805" s="543" t="s">
        <v>8120</v>
      </c>
      <c r="D805" s="2160">
        <f t="shared" si="47"/>
        <v>49868</v>
      </c>
      <c r="E805" s="2162" t="s">
        <v>5479</v>
      </c>
      <c r="F805" s="2153">
        <v>1844.4</v>
      </c>
      <c r="G805" s="722">
        <v>42376</v>
      </c>
      <c r="H805" s="2050">
        <f t="shared" si="50"/>
        <v>1844.4</v>
      </c>
      <c r="I805" s="1263">
        <f t="shared" si="48"/>
        <v>0</v>
      </c>
    </row>
    <row r="806" spans="1:9" x14ac:dyDescent="0.25">
      <c r="A806" s="1261">
        <v>42376</v>
      </c>
      <c r="B806" s="1995">
        <f t="shared" si="49"/>
        <v>24869</v>
      </c>
      <c r="C806" s="543" t="s">
        <v>8120</v>
      </c>
      <c r="D806" s="2160">
        <f t="shared" si="47"/>
        <v>49869</v>
      </c>
      <c r="E806" s="2162" t="s">
        <v>5478</v>
      </c>
      <c r="F806" s="2153">
        <v>21663.9</v>
      </c>
      <c r="G806" s="722">
        <v>42380</v>
      </c>
      <c r="H806" s="2050">
        <v>21663.9</v>
      </c>
      <c r="I806" s="1263">
        <f t="shared" si="48"/>
        <v>0</v>
      </c>
    </row>
    <row r="807" spans="1:9" x14ac:dyDescent="0.25">
      <c r="A807" s="1261">
        <v>42376</v>
      </c>
      <c r="B807" s="1995">
        <f t="shared" si="49"/>
        <v>24870</v>
      </c>
      <c r="C807" s="543" t="s">
        <v>8120</v>
      </c>
      <c r="D807" s="2160">
        <f t="shared" si="47"/>
        <v>49870</v>
      </c>
      <c r="E807" s="2162" t="s">
        <v>5480</v>
      </c>
      <c r="F807" s="2153">
        <v>397.6</v>
      </c>
      <c r="G807" s="722">
        <v>42377</v>
      </c>
      <c r="H807" s="2050">
        <v>397.6</v>
      </c>
      <c r="I807" s="1263">
        <f t="shared" si="48"/>
        <v>0</v>
      </c>
    </row>
    <row r="808" spans="1:9" x14ac:dyDescent="0.25">
      <c r="A808" s="1261">
        <v>42376</v>
      </c>
      <c r="B808" s="1995">
        <f t="shared" si="49"/>
        <v>24871</v>
      </c>
      <c r="C808" s="543" t="s">
        <v>8120</v>
      </c>
      <c r="D808" s="2160">
        <f t="shared" si="47"/>
        <v>49871</v>
      </c>
      <c r="E808" s="2162" t="s">
        <v>5481</v>
      </c>
      <c r="F808" s="2153">
        <v>1377.6</v>
      </c>
      <c r="G808" s="722">
        <v>42377</v>
      </c>
      <c r="H808" s="2050">
        <v>1377.6</v>
      </c>
      <c r="I808" s="1263">
        <f t="shared" si="48"/>
        <v>0</v>
      </c>
    </row>
    <row r="809" spans="1:9" x14ac:dyDescent="0.25">
      <c r="A809" s="1261">
        <v>42376</v>
      </c>
      <c r="B809" s="1995">
        <f t="shared" si="49"/>
        <v>24872</v>
      </c>
      <c r="C809" s="543" t="s">
        <v>8120</v>
      </c>
      <c r="D809" s="2160">
        <f t="shared" si="47"/>
        <v>49872</v>
      </c>
      <c r="E809" s="2162" t="s">
        <v>5482</v>
      </c>
      <c r="F809" s="2153">
        <v>4812.3999999999996</v>
      </c>
      <c r="G809" s="722">
        <v>42378</v>
      </c>
      <c r="H809" s="2050">
        <v>4812.3999999999996</v>
      </c>
      <c r="I809" s="1263">
        <f t="shared" si="48"/>
        <v>0</v>
      </c>
    </row>
    <row r="810" spans="1:9" x14ac:dyDescent="0.25">
      <c r="A810" s="1261">
        <v>42376</v>
      </c>
      <c r="B810" s="1995">
        <f t="shared" si="49"/>
        <v>24873</v>
      </c>
      <c r="C810" s="543" t="s">
        <v>8120</v>
      </c>
      <c r="D810" s="2160">
        <f t="shared" si="47"/>
        <v>49873</v>
      </c>
      <c r="E810" s="2162" t="s">
        <v>5404</v>
      </c>
      <c r="F810" s="2153">
        <v>26</v>
      </c>
      <c r="G810" s="722">
        <v>42376</v>
      </c>
      <c r="H810" s="2050">
        <f t="shared" si="50"/>
        <v>26</v>
      </c>
      <c r="I810" s="1263">
        <f t="shared" si="48"/>
        <v>0</v>
      </c>
    </row>
    <row r="811" spans="1:9" x14ac:dyDescent="0.25">
      <c r="A811" s="1261">
        <v>42376</v>
      </c>
      <c r="B811" s="1995">
        <f t="shared" si="49"/>
        <v>24874</v>
      </c>
      <c r="C811" s="543" t="s">
        <v>8120</v>
      </c>
      <c r="D811" s="2160">
        <f t="shared" si="47"/>
        <v>49874</v>
      </c>
      <c r="E811" s="2162" t="s">
        <v>5458</v>
      </c>
      <c r="F811" s="2153">
        <v>1200</v>
      </c>
      <c r="G811" s="722">
        <v>42376</v>
      </c>
      <c r="H811" s="2050">
        <f t="shared" si="50"/>
        <v>1200</v>
      </c>
      <c r="I811" s="1263">
        <f t="shared" si="48"/>
        <v>0</v>
      </c>
    </row>
    <row r="812" spans="1:9" x14ac:dyDescent="0.25">
      <c r="A812" s="1261">
        <v>42376</v>
      </c>
      <c r="B812" s="1995">
        <f t="shared" si="49"/>
        <v>24875</v>
      </c>
      <c r="C812" s="543" t="s">
        <v>8120</v>
      </c>
      <c r="D812" s="2160">
        <f t="shared" si="47"/>
        <v>49875</v>
      </c>
      <c r="E812" s="2162" t="s">
        <v>5483</v>
      </c>
      <c r="F812" s="2153">
        <v>63690.85</v>
      </c>
      <c r="G812" s="722">
        <v>42378</v>
      </c>
      <c r="H812" s="2050">
        <v>63690.85</v>
      </c>
      <c r="I812" s="1263">
        <f t="shared" si="48"/>
        <v>0</v>
      </c>
    </row>
    <row r="813" spans="1:9" x14ac:dyDescent="0.25">
      <c r="A813" s="1261">
        <v>42376</v>
      </c>
      <c r="B813" s="1995">
        <f t="shared" si="49"/>
        <v>24876</v>
      </c>
      <c r="C813" s="543" t="s">
        <v>8120</v>
      </c>
      <c r="D813" s="2160">
        <f t="shared" si="47"/>
        <v>49876</v>
      </c>
      <c r="E813" s="2162" t="s">
        <v>5477</v>
      </c>
      <c r="F813" s="2153">
        <v>232281.9</v>
      </c>
      <c r="G813" s="722">
        <v>42378</v>
      </c>
      <c r="H813" s="2050">
        <v>232281.9</v>
      </c>
      <c r="I813" s="1263">
        <f t="shared" si="48"/>
        <v>0</v>
      </c>
    </row>
    <row r="814" spans="1:9" x14ac:dyDescent="0.25">
      <c r="A814" s="1261">
        <v>42376</v>
      </c>
      <c r="B814" s="1995">
        <f t="shared" si="49"/>
        <v>24877</v>
      </c>
      <c r="C814" s="543" t="s">
        <v>8120</v>
      </c>
      <c r="D814" s="2160">
        <f t="shared" si="47"/>
        <v>49877</v>
      </c>
      <c r="E814" s="2162" t="s">
        <v>5454</v>
      </c>
      <c r="F814" s="2153">
        <v>793.9</v>
      </c>
      <c r="G814" s="722">
        <v>42378</v>
      </c>
      <c r="H814" s="2050">
        <v>793.9</v>
      </c>
      <c r="I814" s="1263">
        <f t="shared" si="48"/>
        <v>0</v>
      </c>
    </row>
    <row r="815" spans="1:9" x14ac:dyDescent="0.25">
      <c r="A815" s="1261">
        <v>42376</v>
      </c>
      <c r="B815" s="1995">
        <f t="shared" si="49"/>
        <v>24878</v>
      </c>
      <c r="C815" s="543" t="s">
        <v>8120</v>
      </c>
      <c r="D815" s="2160">
        <f t="shared" si="47"/>
        <v>49878</v>
      </c>
      <c r="E815" s="2162" t="s">
        <v>5484</v>
      </c>
      <c r="F815" s="2153">
        <v>36180</v>
      </c>
      <c r="G815" s="722" t="s">
        <v>8137</v>
      </c>
      <c r="H815" s="2050">
        <f>24500+11680</f>
        <v>36180</v>
      </c>
      <c r="I815" s="1805">
        <f t="shared" si="48"/>
        <v>0</v>
      </c>
    </row>
    <row r="816" spans="1:9" x14ac:dyDescent="0.25">
      <c r="A816" s="1261">
        <v>42376</v>
      </c>
      <c r="B816" s="1995">
        <f t="shared" si="49"/>
        <v>24879</v>
      </c>
      <c r="C816" s="543" t="s">
        <v>8120</v>
      </c>
      <c r="D816" s="2160">
        <f t="shared" si="47"/>
        <v>49879</v>
      </c>
      <c r="E816" s="2162" t="s">
        <v>5404</v>
      </c>
      <c r="F816" s="2153">
        <v>32725</v>
      </c>
      <c r="G816" s="722">
        <v>42376</v>
      </c>
      <c r="H816" s="2050">
        <f t="shared" si="50"/>
        <v>32725</v>
      </c>
      <c r="I816" s="1263">
        <f t="shared" si="48"/>
        <v>0</v>
      </c>
    </row>
    <row r="817" spans="1:9" x14ac:dyDescent="0.25">
      <c r="A817" s="1261">
        <v>42376</v>
      </c>
      <c r="B817" s="1995">
        <f t="shared" si="49"/>
        <v>24880</v>
      </c>
      <c r="C817" s="543" t="s">
        <v>8120</v>
      </c>
      <c r="D817" s="2160">
        <f t="shared" si="47"/>
        <v>49880</v>
      </c>
      <c r="E817" s="2162" t="s">
        <v>5395</v>
      </c>
      <c r="F817" s="2153">
        <v>6803.2</v>
      </c>
      <c r="G817" s="722">
        <v>42388</v>
      </c>
      <c r="H817" s="2050">
        <v>6803.2</v>
      </c>
      <c r="I817" s="1263">
        <f t="shared" si="48"/>
        <v>0</v>
      </c>
    </row>
    <row r="818" spans="1:9" x14ac:dyDescent="0.25">
      <c r="A818" s="1261">
        <v>42376</v>
      </c>
      <c r="B818" s="1995">
        <f t="shared" si="49"/>
        <v>24881</v>
      </c>
      <c r="C818" s="543" t="s">
        <v>8120</v>
      </c>
      <c r="D818" s="2160">
        <f t="shared" si="47"/>
        <v>49881</v>
      </c>
      <c r="E818" s="2162" t="s">
        <v>5486</v>
      </c>
      <c r="F818" s="2153">
        <v>1565.2</v>
      </c>
      <c r="G818" s="722">
        <v>42378</v>
      </c>
      <c r="H818" s="2050">
        <v>1565.2</v>
      </c>
      <c r="I818" s="1263">
        <f t="shared" si="48"/>
        <v>0</v>
      </c>
    </row>
    <row r="819" spans="1:9" x14ac:dyDescent="0.25">
      <c r="A819" s="1261">
        <v>42376</v>
      </c>
      <c r="B819" s="1995">
        <f t="shared" si="49"/>
        <v>24882</v>
      </c>
      <c r="C819" s="543" t="s">
        <v>8120</v>
      </c>
      <c r="D819" s="2160">
        <f t="shared" si="47"/>
        <v>49882</v>
      </c>
      <c r="E819" s="2162" t="s">
        <v>5487</v>
      </c>
      <c r="F819" s="2153">
        <v>1985</v>
      </c>
      <c r="G819" s="722">
        <v>42378</v>
      </c>
      <c r="H819" s="2050">
        <v>1985</v>
      </c>
      <c r="I819" s="1263">
        <f t="shared" si="48"/>
        <v>0</v>
      </c>
    </row>
    <row r="820" spans="1:9" x14ac:dyDescent="0.25">
      <c r="A820" s="1261">
        <v>42376</v>
      </c>
      <c r="B820" s="1995">
        <f t="shared" si="49"/>
        <v>24883</v>
      </c>
      <c r="C820" s="543" t="s">
        <v>8120</v>
      </c>
      <c r="D820" s="2160">
        <f t="shared" si="47"/>
        <v>49883</v>
      </c>
      <c r="E820" s="2162" t="s">
        <v>5488</v>
      </c>
      <c r="F820" s="2153">
        <v>7961.2</v>
      </c>
      <c r="G820" s="722">
        <v>42378</v>
      </c>
      <c r="H820" s="2050">
        <v>7961.2</v>
      </c>
      <c r="I820" s="1263">
        <f t="shared" si="48"/>
        <v>0</v>
      </c>
    </row>
    <row r="821" spans="1:9" x14ac:dyDescent="0.25">
      <c r="A821" s="1261">
        <v>42376</v>
      </c>
      <c r="B821" s="1995">
        <f t="shared" si="49"/>
        <v>24884</v>
      </c>
      <c r="C821" s="543" t="s">
        <v>8120</v>
      </c>
      <c r="D821" s="2160">
        <f t="shared" si="47"/>
        <v>49884</v>
      </c>
      <c r="E821" s="2162" t="s">
        <v>5489</v>
      </c>
      <c r="F821" s="2154">
        <v>555</v>
      </c>
      <c r="G821" s="722">
        <v>42382</v>
      </c>
      <c r="H821" s="2050">
        <v>555</v>
      </c>
      <c r="I821" s="1263">
        <f t="shared" si="48"/>
        <v>0</v>
      </c>
    </row>
    <row r="822" spans="1:9" x14ac:dyDescent="0.25">
      <c r="A822" s="1261">
        <v>42376</v>
      </c>
      <c r="B822" s="1995">
        <f t="shared" si="49"/>
        <v>24885</v>
      </c>
      <c r="C822" s="543" t="s">
        <v>8120</v>
      </c>
      <c r="D822" s="2160">
        <f t="shared" si="47"/>
        <v>49885</v>
      </c>
      <c r="E822" s="2163" t="s">
        <v>5491</v>
      </c>
      <c r="F822" s="2152">
        <v>780</v>
      </c>
      <c r="G822" s="722">
        <v>42378</v>
      </c>
      <c r="H822" s="2050">
        <v>780</v>
      </c>
      <c r="I822" s="1263">
        <f t="shared" si="48"/>
        <v>0</v>
      </c>
    </row>
    <row r="823" spans="1:9" x14ac:dyDescent="0.25">
      <c r="A823" s="1261">
        <v>42376</v>
      </c>
      <c r="B823" s="1995">
        <f t="shared" si="49"/>
        <v>24886</v>
      </c>
      <c r="C823" s="543" t="s">
        <v>8120</v>
      </c>
      <c r="D823" s="2160">
        <f t="shared" si="47"/>
        <v>49886</v>
      </c>
      <c r="E823" s="2162" t="s">
        <v>5490</v>
      </c>
      <c r="F823" s="2153">
        <v>2422.8000000000002</v>
      </c>
      <c r="G823" s="722">
        <v>42378</v>
      </c>
      <c r="H823" s="2050">
        <v>2422.8000000000002</v>
      </c>
      <c r="I823" s="1263">
        <f t="shared" si="48"/>
        <v>0</v>
      </c>
    </row>
    <row r="824" spans="1:9" x14ac:dyDescent="0.25">
      <c r="A824" s="1261">
        <v>42376</v>
      </c>
      <c r="B824" s="1995">
        <f t="shared" si="49"/>
        <v>24887</v>
      </c>
      <c r="C824" s="543" t="s">
        <v>8120</v>
      </c>
      <c r="D824" s="2160">
        <f t="shared" si="47"/>
        <v>49887</v>
      </c>
      <c r="E824" s="2162" t="s">
        <v>5492</v>
      </c>
      <c r="F824" s="2153">
        <v>3738.9</v>
      </c>
      <c r="G824" s="722">
        <v>42378</v>
      </c>
      <c r="H824" s="2050">
        <v>3738.9</v>
      </c>
      <c r="I824" s="1263">
        <f t="shared" si="48"/>
        <v>0</v>
      </c>
    </row>
    <row r="825" spans="1:9" x14ac:dyDescent="0.25">
      <c r="A825" s="1261">
        <v>42376</v>
      </c>
      <c r="B825" s="1995">
        <f t="shared" si="49"/>
        <v>24888</v>
      </c>
      <c r="C825" s="543" t="s">
        <v>8120</v>
      </c>
      <c r="D825" s="2160">
        <f t="shared" si="47"/>
        <v>49888</v>
      </c>
      <c r="E825" s="2162" t="s">
        <v>5494</v>
      </c>
      <c r="F825" s="2153">
        <v>5340</v>
      </c>
      <c r="G825" s="722">
        <v>42376</v>
      </c>
      <c r="H825" s="2050">
        <f t="shared" si="50"/>
        <v>5340</v>
      </c>
      <c r="I825" s="1263">
        <f t="shared" si="48"/>
        <v>0</v>
      </c>
    </row>
    <row r="826" spans="1:9" x14ac:dyDescent="0.25">
      <c r="A826" s="1261">
        <v>42376</v>
      </c>
      <c r="B826" s="1995">
        <f t="shared" si="49"/>
        <v>24889</v>
      </c>
      <c r="C826" s="543" t="s">
        <v>8120</v>
      </c>
      <c r="D826" s="2160">
        <f t="shared" si="47"/>
        <v>49889</v>
      </c>
      <c r="E826" s="2162" t="s">
        <v>5485</v>
      </c>
      <c r="F826" s="2153">
        <v>161453.72</v>
      </c>
      <c r="G826" s="722">
        <v>42385</v>
      </c>
      <c r="H826" s="2050">
        <v>161453.72</v>
      </c>
      <c r="I826" s="1263">
        <f t="shared" si="48"/>
        <v>0</v>
      </c>
    </row>
    <row r="827" spans="1:9" x14ac:dyDescent="0.25">
      <c r="A827" s="1261">
        <v>42376</v>
      </c>
      <c r="B827" s="1995">
        <f t="shared" si="49"/>
        <v>24890</v>
      </c>
      <c r="C827" s="543" t="s">
        <v>8120</v>
      </c>
      <c r="D827" s="2160">
        <f t="shared" si="47"/>
        <v>49890</v>
      </c>
      <c r="E827" s="2162" t="s">
        <v>5495</v>
      </c>
      <c r="F827" s="2153">
        <v>2608.1999999999998</v>
      </c>
      <c r="G827" s="722">
        <v>42376</v>
      </c>
      <c r="H827" s="2050">
        <f t="shared" si="50"/>
        <v>2608.1999999999998</v>
      </c>
      <c r="I827" s="1805">
        <f t="shared" si="48"/>
        <v>0</v>
      </c>
    </row>
    <row r="828" spans="1:9" x14ac:dyDescent="0.25">
      <c r="A828" s="1261">
        <v>42376</v>
      </c>
      <c r="B828" s="1995">
        <f t="shared" si="49"/>
        <v>24891</v>
      </c>
      <c r="C828" s="543" t="s">
        <v>8120</v>
      </c>
      <c r="D828" s="2160">
        <f t="shared" si="47"/>
        <v>49891</v>
      </c>
      <c r="E828" s="2162" t="s">
        <v>5496</v>
      </c>
      <c r="F828" s="2153">
        <v>11523.8</v>
      </c>
      <c r="G828" s="722">
        <v>42378</v>
      </c>
      <c r="H828" s="2050">
        <v>11523.8</v>
      </c>
      <c r="I828" s="1263">
        <f t="shared" si="48"/>
        <v>0</v>
      </c>
    </row>
    <row r="829" spans="1:9" x14ac:dyDescent="0.25">
      <c r="A829" s="1261">
        <v>42376</v>
      </c>
      <c r="B829" s="1995">
        <f t="shared" si="49"/>
        <v>24892</v>
      </c>
      <c r="C829" s="543" t="s">
        <v>8120</v>
      </c>
      <c r="D829" s="2160">
        <f t="shared" si="47"/>
        <v>49892</v>
      </c>
      <c r="E829" s="2162" t="s">
        <v>5499</v>
      </c>
      <c r="F829" s="2153">
        <v>3437.1</v>
      </c>
      <c r="G829" s="722">
        <v>42378</v>
      </c>
      <c r="H829" s="2050">
        <v>3437.1</v>
      </c>
      <c r="I829" s="1263">
        <f t="shared" si="48"/>
        <v>0</v>
      </c>
    </row>
    <row r="830" spans="1:9" x14ac:dyDescent="0.25">
      <c r="A830" s="1261">
        <v>42376</v>
      </c>
      <c r="B830" s="1995">
        <f t="shared" si="49"/>
        <v>24893</v>
      </c>
      <c r="C830" s="543" t="s">
        <v>8120</v>
      </c>
      <c r="D830" s="2160">
        <f t="shared" si="47"/>
        <v>49893</v>
      </c>
      <c r="E830" s="2162" t="s">
        <v>5497</v>
      </c>
      <c r="F830" s="2153">
        <v>7409.2</v>
      </c>
      <c r="G830" s="722">
        <v>42378</v>
      </c>
      <c r="H830" s="2050">
        <v>7409.2</v>
      </c>
      <c r="I830" s="1263">
        <f t="shared" si="48"/>
        <v>0</v>
      </c>
    </row>
    <row r="831" spans="1:9" x14ac:dyDescent="0.25">
      <c r="A831" s="1261">
        <v>42376</v>
      </c>
      <c r="B831" s="1995">
        <f t="shared" si="49"/>
        <v>24894</v>
      </c>
      <c r="C831" s="543" t="s">
        <v>8120</v>
      </c>
      <c r="D831" s="2160">
        <f t="shared" si="47"/>
        <v>49894</v>
      </c>
      <c r="E831" s="2162" t="s">
        <v>5486</v>
      </c>
      <c r="F831" s="2153">
        <v>2628.3</v>
      </c>
      <c r="G831" s="722">
        <v>42378</v>
      </c>
      <c r="H831" s="2050">
        <v>2628.3</v>
      </c>
      <c r="I831" s="1263">
        <f t="shared" si="48"/>
        <v>0</v>
      </c>
    </row>
    <row r="832" spans="1:9" x14ac:dyDescent="0.25">
      <c r="A832" s="1261">
        <v>42376</v>
      </c>
      <c r="B832" s="1995">
        <f t="shared" si="49"/>
        <v>24895</v>
      </c>
      <c r="C832" s="543" t="s">
        <v>8120</v>
      </c>
      <c r="D832" s="2160">
        <f t="shared" si="47"/>
        <v>49895</v>
      </c>
      <c r="E832" s="2162" t="s">
        <v>5493</v>
      </c>
      <c r="F832" s="2153">
        <v>7884.24</v>
      </c>
      <c r="G832" s="722">
        <v>42378</v>
      </c>
      <c r="H832" s="2050">
        <v>7884.24</v>
      </c>
      <c r="I832" s="1263">
        <f t="shared" si="48"/>
        <v>0</v>
      </c>
    </row>
    <row r="833" spans="1:9" x14ac:dyDescent="0.25">
      <c r="A833" s="1261">
        <v>42376</v>
      </c>
      <c r="B833" s="1995">
        <f t="shared" si="49"/>
        <v>24896</v>
      </c>
      <c r="C833" s="543" t="s">
        <v>8120</v>
      </c>
      <c r="D833" s="2160">
        <f t="shared" si="47"/>
        <v>49896</v>
      </c>
      <c r="E833" s="2162" t="s">
        <v>5500</v>
      </c>
      <c r="F833" s="2153">
        <v>4117.92</v>
      </c>
      <c r="G833" s="722">
        <v>42376</v>
      </c>
      <c r="H833" s="2050">
        <f t="shared" si="50"/>
        <v>4117.92</v>
      </c>
      <c r="I833" s="1263">
        <f t="shared" si="48"/>
        <v>0</v>
      </c>
    </row>
    <row r="834" spans="1:9" x14ac:dyDescent="0.25">
      <c r="A834" s="1261">
        <v>42376</v>
      </c>
      <c r="B834" s="1995">
        <f t="shared" si="49"/>
        <v>24897</v>
      </c>
      <c r="C834" s="543" t="s">
        <v>8120</v>
      </c>
      <c r="D834" s="2160">
        <f t="shared" si="47"/>
        <v>49897</v>
      </c>
      <c r="E834" s="2162" t="s">
        <v>5500</v>
      </c>
      <c r="F834" s="2153">
        <v>47</v>
      </c>
      <c r="G834" s="722">
        <v>42376</v>
      </c>
      <c r="H834" s="2050">
        <f t="shared" si="50"/>
        <v>47</v>
      </c>
      <c r="I834" s="1263">
        <f t="shared" si="48"/>
        <v>0</v>
      </c>
    </row>
    <row r="835" spans="1:9" x14ac:dyDescent="0.25">
      <c r="A835" s="1261">
        <v>42376</v>
      </c>
      <c r="B835" s="1995">
        <f t="shared" si="49"/>
        <v>24898</v>
      </c>
      <c r="C835" s="543" t="s">
        <v>8120</v>
      </c>
      <c r="D835" s="2160">
        <f t="shared" si="47"/>
        <v>49898</v>
      </c>
      <c r="E835" s="2162" t="s">
        <v>5498</v>
      </c>
      <c r="F835" s="2153">
        <v>13631.2</v>
      </c>
      <c r="G835" s="722">
        <v>42378</v>
      </c>
      <c r="H835" s="2050">
        <v>13631.2</v>
      </c>
      <c r="I835" s="1263">
        <f t="shared" si="48"/>
        <v>0</v>
      </c>
    </row>
    <row r="836" spans="1:9" x14ac:dyDescent="0.25">
      <c r="A836" s="1261">
        <v>42377</v>
      </c>
      <c r="B836" s="1995">
        <f t="shared" si="49"/>
        <v>24899</v>
      </c>
      <c r="C836" s="543" t="s">
        <v>8120</v>
      </c>
      <c r="D836" s="2160">
        <f t="shared" si="47"/>
        <v>49899</v>
      </c>
      <c r="E836" s="2162" t="s">
        <v>5504</v>
      </c>
      <c r="F836" s="2153">
        <v>18046</v>
      </c>
      <c r="G836" s="722">
        <v>42377</v>
      </c>
      <c r="H836" s="2050">
        <f t="shared" si="50"/>
        <v>18046</v>
      </c>
      <c r="I836" s="1263">
        <f t="shared" si="48"/>
        <v>0</v>
      </c>
    </row>
    <row r="837" spans="1:9" x14ac:dyDescent="0.25">
      <c r="A837" s="1261">
        <v>42377</v>
      </c>
      <c r="B837" s="1995">
        <f t="shared" si="49"/>
        <v>24900</v>
      </c>
      <c r="C837" s="543" t="s">
        <v>8120</v>
      </c>
      <c r="D837" s="2160">
        <f t="shared" si="47"/>
        <v>49900</v>
      </c>
      <c r="E837" s="2162" t="s">
        <v>5505</v>
      </c>
      <c r="F837" s="2153">
        <v>6679.3</v>
      </c>
      <c r="G837" s="722">
        <v>42378</v>
      </c>
      <c r="H837" s="2050">
        <v>6679.3</v>
      </c>
      <c r="I837" s="1263">
        <f t="shared" si="48"/>
        <v>0</v>
      </c>
    </row>
    <row r="838" spans="1:9" x14ac:dyDescent="0.25">
      <c r="A838" s="1261">
        <v>42377</v>
      </c>
      <c r="B838" s="1995">
        <f t="shared" si="49"/>
        <v>24901</v>
      </c>
      <c r="C838" s="543" t="s">
        <v>8120</v>
      </c>
      <c r="D838" s="2160">
        <f t="shared" si="47"/>
        <v>49901</v>
      </c>
      <c r="E838" s="2162" t="s">
        <v>5506</v>
      </c>
      <c r="F838" s="2153">
        <v>57419.199999999997</v>
      </c>
      <c r="G838" s="722">
        <v>42388</v>
      </c>
      <c r="H838" s="2050">
        <v>57419.199999999997</v>
      </c>
      <c r="I838" s="1263">
        <f t="shared" si="48"/>
        <v>0</v>
      </c>
    </row>
    <row r="839" spans="1:9" x14ac:dyDescent="0.25">
      <c r="A839" s="1261">
        <v>42377</v>
      </c>
      <c r="B839" s="1995">
        <f t="shared" si="49"/>
        <v>24902</v>
      </c>
      <c r="C839" s="543" t="s">
        <v>8120</v>
      </c>
      <c r="D839" s="2160">
        <f t="shared" si="47"/>
        <v>49902</v>
      </c>
      <c r="E839" s="2162" t="s">
        <v>5504</v>
      </c>
      <c r="F839" s="2153">
        <v>252</v>
      </c>
      <c r="G839" s="722">
        <v>42377</v>
      </c>
      <c r="H839" s="2050">
        <f t="shared" si="50"/>
        <v>252</v>
      </c>
      <c r="I839" s="1263">
        <f t="shared" si="48"/>
        <v>0</v>
      </c>
    </row>
    <row r="840" spans="1:9" x14ac:dyDescent="0.25">
      <c r="A840" s="1261">
        <v>42377</v>
      </c>
      <c r="B840" s="1995">
        <f t="shared" si="49"/>
        <v>24903</v>
      </c>
      <c r="C840" s="543" t="s">
        <v>8120</v>
      </c>
      <c r="D840" s="2160">
        <f t="shared" ref="D840:D905" si="51">D839+1</f>
        <v>49903</v>
      </c>
      <c r="E840" s="2162" t="s">
        <v>5502</v>
      </c>
      <c r="F840" s="2153">
        <v>2200</v>
      </c>
      <c r="G840" s="722">
        <v>42377</v>
      </c>
      <c r="H840" s="2050">
        <f t="shared" si="50"/>
        <v>2200</v>
      </c>
      <c r="I840" s="1263">
        <f t="shared" si="48"/>
        <v>0</v>
      </c>
    </row>
    <row r="841" spans="1:9" x14ac:dyDescent="0.25">
      <c r="A841" s="1261">
        <v>42377</v>
      </c>
      <c r="B841" s="1995">
        <f t="shared" si="49"/>
        <v>24904</v>
      </c>
      <c r="C841" s="543" t="s">
        <v>8120</v>
      </c>
      <c r="D841" s="2160">
        <f t="shared" si="51"/>
        <v>49904</v>
      </c>
      <c r="E841" s="2162" t="s">
        <v>5505</v>
      </c>
      <c r="F841" s="2153">
        <v>28501.4</v>
      </c>
      <c r="G841" s="722" t="s">
        <v>8134</v>
      </c>
      <c r="H841" s="2050">
        <f>23000+5501.4</f>
        <v>28501.4</v>
      </c>
      <c r="I841" s="1263">
        <f t="shared" si="48"/>
        <v>0</v>
      </c>
    </row>
    <row r="842" spans="1:9" x14ac:dyDescent="0.25">
      <c r="A842" s="1261">
        <v>42377</v>
      </c>
      <c r="B842" s="1995">
        <f t="shared" si="49"/>
        <v>24905</v>
      </c>
      <c r="C842" s="543" t="s">
        <v>8120</v>
      </c>
      <c r="D842" s="2160">
        <f t="shared" si="51"/>
        <v>49905</v>
      </c>
      <c r="E842" s="2162" t="s">
        <v>5507</v>
      </c>
      <c r="F842" s="2153">
        <v>2519.4</v>
      </c>
      <c r="G842" s="722">
        <v>42378</v>
      </c>
      <c r="H842" s="2050">
        <v>2519.4</v>
      </c>
      <c r="I842" s="1263">
        <f t="shared" si="48"/>
        <v>0</v>
      </c>
    </row>
    <row r="843" spans="1:9" x14ac:dyDescent="0.25">
      <c r="A843" s="1261">
        <v>42377</v>
      </c>
      <c r="B843" s="1995">
        <f t="shared" si="49"/>
        <v>24906</v>
      </c>
      <c r="C843" s="543" t="s">
        <v>8120</v>
      </c>
      <c r="D843" s="2160">
        <f t="shared" si="51"/>
        <v>49906</v>
      </c>
      <c r="E843" s="2162" t="s">
        <v>5508</v>
      </c>
      <c r="F843" s="2153">
        <v>23426</v>
      </c>
      <c r="G843" s="722">
        <v>42377</v>
      </c>
      <c r="H843" s="2050">
        <f t="shared" si="50"/>
        <v>23426</v>
      </c>
      <c r="I843" s="1263">
        <f t="shared" si="48"/>
        <v>0</v>
      </c>
    </row>
    <row r="844" spans="1:9" x14ac:dyDescent="0.25">
      <c r="A844" s="1261">
        <v>42377</v>
      </c>
      <c r="B844" s="1995">
        <f t="shared" si="49"/>
        <v>24907</v>
      </c>
      <c r="C844" s="543" t="s">
        <v>8120</v>
      </c>
      <c r="D844" s="2160">
        <f t="shared" si="51"/>
        <v>49907</v>
      </c>
      <c r="E844" s="2162" t="s">
        <v>5509</v>
      </c>
      <c r="F844" s="2153">
        <v>2764.8</v>
      </c>
      <c r="G844" s="722">
        <v>42377</v>
      </c>
      <c r="H844" s="2050">
        <f t="shared" si="50"/>
        <v>2764.8</v>
      </c>
      <c r="I844" s="1263">
        <f t="shared" si="48"/>
        <v>0</v>
      </c>
    </row>
    <row r="845" spans="1:9" x14ac:dyDescent="0.25">
      <c r="A845" s="1261">
        <v>42377</v>
      </c>
      <c r="B845" s="1995">
        <f t="shared" si="49"/>
        <v>24908</v>
      </c>
      <c r="C845" s="543" t="s">
        <v>8120</v>
      </c>
      <c r="D845" s="2160">
        <f t="shared" si="51"/>
        <v>49908</v>
      </c>
      <c r="E845" s="2162" t="s">
        <v>5508</v>
      </c>
      <c r="F845" s="2153">
        <v>2577.1999999999998</v>
      </c>
      <c r="G845" s="722">
        <v>42377</v>
      </c>
      <c r="H845" s="2050">
        <f t="shared" si="50"/>
        <v>2577.1999999999998</v>
      </c>
      <c r="I845" s="1263">
        <f t="shared" si="48"/>
        <v>0</v>
      </c>
    </row>
    <row r="846" spans="1:9" x14ac:dyDescent="0.25">
      <c r="A846" s="1261">
        <v>42377</v>
      </c>
      <c r="B846" s="1995">
        <f t="shared" si="49"/>
        <v>24909</v>
      </c>
      <c r="C846" s="543" t="s">
        <v>8120</v>
      </c>
      <c r="D846" s="2160">
        <f t="shared" si="51"/>
        <v>49909</v>
      </c>
      <c r="E846" s="2162" t="s">
        <v>5503</v>
      </c>
      <c r="F846" s="2153">
        <v>35053.300000000003</v>
      </c>
      <c r="G846" s="722">
        <v>42377</v>
      </c>
      <c r="H846" s="2050">
        <f t="shared" si="50"/>
        <v>35053.300000000003</v>
      </c>
      <c r="I846" s="1263">
        <f t="shared" si="48"/>
        <v>0</v>
      </c>
    </row>
    <row r="847" spans="1:9" x14ac:dyDescent="0.25">
      <c r="A847" s="1261">
        <v>42377</v>
      </c>
      <c r="B847" s="1995">
        <f t="shared" si="49"/>
        <v>24910</v>
      </c>
      <c r="C847" s="543" t="s">
        <v>8120</v>
      </c>
      <c r="D847" s="2160">
        <f t="shared" si="51"/>
        <v>49910</v>
      </c>
      <c r="E847" s="2162" t="s">
        <v>5510</v>
      </c>
      <c r="F847" s="2153">
        <v>15181.8</v>
      </c>
      <c r="G847" s="722">
        <v>42377</v>
      </c>
      <c r="H847" s="2050">
        <f t="shared" si="50"/>
        <v>15181.8</v>
      </c>
      <c r="I847" s="1263">
        <f t="shared" si="48"/>
        <v>0</v>
      </c>
    </row>
    <row r="848" spans="1:9" x14ac:dyDescent="0.25">
      <c r="A848" s="1261">
        <v>42377</v>
      </c>
      <c r="B848" s="1995">
        <f t="shared" si="49"/>
        <v>24911</v>
      </c>
      <c r="C848" s="543" t="s">
        <v>8120</v>
      </c>
      <c r="D848" s="2160">
        <f t="shared" si="51"/>
        <v>49911</v>
      </c>
      <c r="E848" s="2162" t="s">
        <v>5511</v>
      </c>
      <c r="F848" s="2153">
        <v>2454.8000000000002</v>
      </c>
      <c r="G848" s="722">
        <v>42378</v>
      </c>
      <c r="H848" s="2050">
        <v>2454.8000000000002</v>
      </c>
      <c r="I848" s="1263">
        <f t="shared" si="48"/>
        <v>0</v>
      </c>
    </row>
    <row r="849" spans="1:9" x14ac:dyDescent="0.25">
      <c r="A849" s="1261">
        <v>42377</v>
      </c>
      <c r="B849" s="1995">
        <f t="shared" si="49"/>
        <v>24912</v>
      </c>
      <c r="C849" s="543" t="s">
        <v>8120</v>
      </c>
      <c r="D849" s="2160">
        <f t="shared" si="51"/>
        <v>49912</v>
      </c>
      <c r="E849" s="2162" t="s">
        <v>5512</v>
      </c>
      <c r="F849" s="2153">
        <v>3936.8</v>
      </c>
      <c r="G849" s="722">
        <v>42377</v>
      </c>
      <c r="H849" s="2050">
        <f t="shared" si="50"/>
        <v>3936.8</v>
      </c>
      <c r="I849" s="1263">
        <f t="shared" si="48"/>
        <v>0</v>
      </c>
    </row>
    <row r="850" spans="1:9" x14ac:dyDescent="0.25">
      <c r="A850" s="1261">
        <v>42377</v>
      </c>
      <c r="B850" s="1995">
        <f t="shared" si="49"/>
        <v>24913</v>
      </c>
      <c r="C850" s="543" t="s">
        <v>8120</v>
      </c>
      <c r="D850" s="2160">
        <f t="shared" si="51"/>
        <v>49913</v>
      </c>
      <c r="E850" s="2162" t="s">
        <v>5507</v>
      </c>
      <c r="F850" s="2153">
        <v>22494.7</v>
      </c>
      <c r="G850" s="722" t="s">
        <v>8131</v>
      </c>
      <c r="H850" s="2050">
        <f>17000+5494.7</f>
        <v>22494.7</v>
      </c>
      <c r="I850" s="1263">
        <f t="shared" si="48"/>
        <v>0</v>
      </c>
    </row>
    <row r="851" spans="1:9" x14ac:dyDescent="0.25">
      <c r="A851" s="1261">
        <v>42377</v>
      </c>
      <c r="B851" s="1995">
        <f t="shared" si="49"/>
        <v>24914</v>
      </c>
      <c r="C851" s="543" t="s">
        <v>8120</v>
      </c>
      <c r="D851" s="2160">
        <f t="shared" si="51"/>
        <v>49914</v>
      </c>
      <c r="E851" s="2162" t="s">
        <v>5513</v>
      </c>
      <c r="F851" s="2153">
        <v>12703</v>
      </c>
      <c r="G851" s="722">
        <v>42446</v>
      </c>
      <c r="H851" s="2050">
        <v>12703</v>
      </c>
      <c r="I851" s="1263">
        <f t="shared" si="48"/>
        <v>0</v>
      </c>
    </row>
    <row r="852" spans="1:9" x14ac:dyDescent="0.25">
      <c r="A852" s="1261">
        <v>42377</v>
      </c>
      <c r="B852" s="1995">
        <f t="shared" si="49"/>
        <v>24915</v>
      </c>
      <c r="C852" s="543" t="s">
        <v>8120</v>
      </c>
      <c r="D852" s="2160">
        <f t="shared" si="51"/>
        <v>49915</v>
      </c>
      <c r="E852" s="2162" t="s">
        <v>5508</v>
      </c>
      <c r="F852" s="2153">
        <v>596.4</v>
      </c>
      <c r="G852" s="722">
        <v>42377</v>
      </c>
      <c r="H852" s="2050">
        <f t="shared" si="50"/>
        <v>596.4</v>
      </c>
      <c r="I852" s="1263">
        <f t="shared" si="48"/>
        <v>0</v>
      </c>
    </row>
    <row r="853" spans="1:9" x14ac:dyDescent="0.25">
      <c r="A853" s="1261">
        <v>42377</v>
      </c>
      <c r="B853" s="1995">
        <f t="shared" si="49"/>
        <v>24916</v>
      </c>
      <c r="C853" s="543" t="s">
        <v>8120</v>
      </c>
      <c r="D853" s="2160">
        <f t="shared" si="51"/>
        <v>49916</v>
      </c>
      <c r="E853" s="2162" t="s">
        <v>5514</v>
      </c>
      <c r="F853" s="2153">
        <v>2625.2</v>
      </c>
      <c r="G853" s="722">
        <v>42377</v>
      </c>
      <c r="H853" s="2050">
        <f t="shared" si="50"/>
        <v>2625.2</v>
      </c>
      <c r="I853" s="1263">
        <f t="shared" si="48"/>
        <v>0</v>
      </c>
    </row>
    <row r="854" spans="1:9" x14ac:dyDescent="0.25">
      <c r="A854" s="1261">
        <v>42377</v>
      </c>
      <c r="B854" s="1995">
        <f t="shared" si="49"/>
        <v>24917</v>
      </c>
      <c r="C854" s="543" t="s">
        <v>8120</v>
      </c>
      <c r="D854" s="2160">
        <f t="shared" si="51"/>
        <v>49917</v>
      </c>
      <c r="E854" s="2170" t="s">
        <v>2249</v>
      </c>
      <c r="F854" s="2153">
        <v>0</v>
      </c>
      <c r="G854" s="722"/>
      <c r="H854" s="2050"/>
      <c r="I854" s="1263">
        <f t="shared" si="48"/>
        <v>0</v>
      </c>
    </row>
    <row r="855" spans="1:9" x14ac:dyDescent="0.25">
      <c r="A855" s="1261">
        <v>42377</v>
      </c>
      <c r="B855" s="1995">
        <f t="shared" si="49"/>
        <v>24918</v>
      </c>
      <c r="C855" s="543" t="s">
        <v>8120</v>
      </c>
      <c r="D855" s="2160">
        <f t="shared" si="51"/>
        <v>49918</v>
      </c>
      <c r="E855" s="2162" t="s">
        <v>5510</v>
      </c>
      <c r="F855" s="2153">
        <v>20373.2</v>
      </c>
      <c r="G855" s="722" t="s">
        <v>8137</v>
      </c>
      <c r="H855" s="2050">
        <f>10000+10373.2</f>
        <v>20373.2</v>
      </c>
      <c r="I855" s="1263">
        <f t="shared" si="48"/>
        <v>0</v>
      </c>
    </row>
    <row r="856" spans="1:9" x14ac:dyDescent="0.25">
      <c r="A856" s="1261">
        <v>42377</v>
      </c>
      <c r="B856" s="1995">
        <f t="shared" si="49"/>
        <v>24919</v>
      </c>
      <c r="C856" s="543" t="s">
        <v>8120</v>
      </c>
      <c r="D856" s="2160">
        <f t="shared" si="51"/>
        <v>49919</v>
      </c>
      <c r="E856" s="2162" t="s">
        <v>5515</v>
      </c>
      <c r="F856" s="2153">
        <v>1411.6</v>
      </c>
      <c r="G856" s="722">
        <v>42378</v>
      </c>
      <c r="H856" s="2050">
        <v>1411.6</v>
      </c>
      <c r="I856" s="1263">
        <f t="shared" si="48"/>
        <v>0</v>
      </c>
    </row>
    <row r="857" spans="1:9" x14ac:dyDescent="0.25">
      <c r="A857" s="1261">
        <v>42377</v>
      </c>
      <c r="B857" s="1995">
        <f t="shared" si="49"/>
        <v>24920</v>
      </c>
      <c r="C857" s="543" t="s">
        <v>8120</v>
      </c>
      <c r="D857" s="2160">
        <f t="shared" si="51"/>
        <v>49920</v>
      </c>
      <c r="E857" s="2162" t="s">
        <v>5517</v>
      </c>
      <c r="F857" s="2153">
        <v>11366.3</v>
      </c>
      <c r="G857" s="722">
        <v>42377</v>
      </c>
      <c r="H857" s="2050">
        <f t="shared" ref="H857:H918" si="52">F857</f>
        <v>11366.3</v>
      </c>
      <c r="I857" s="1263">
        <f t="shared" si="48"/>
        <v>0</v>
      </c>
    </row>
    <row r="858" spans="1:9" x14ac:dyDescent="0.25">
      <c r="A858" s="1261">
        <v>42377</v>
      </c>
      <c r="B858" s="1995">
        <f t="shared" si="49"/>
        <v>24921</v>
      </c>
      <c r="C858" s="543" t="s">
        <v>8120</v>
      </c>
      <c r="D858" s="2160">
        <f t="shared" si="51"/>
        <v>49921</v>
      </c>
      <c r="E858" s="2162" t="s">
        <v>5516</v>
      </c>
      <c r="F858" s="2153">
        <v>77407.7</v>
      </c>
      <c r="G858" s="722">
        <v>42388</v>
      </c>
      <c r="H858" s="2050">
        <v>77407.7</v>
      </c>
      <c r="I858" s="1263">
        <f t="shared" si="48"/>
        <v>0</v>
      </c>
    </row>
    <row r="859" spans="1:9" x14ac:dyDescent="0.25">
      <c r="A859" s="1261">
        <v>42377</v>
      </c>
      <c r="B859" s="1995">
        <f t="shared" si="49"/>
        <v>24922</v>
      </c>
      <c r="C859" s="543" t="s">
        <v>8120</v>
      </c>
      <c r="D859" s="2160">
        <f t="shared" si="51"/>
        <v>49922</v>
      </c>
      <c r="E859" s="2162" t="s">
        <v>5518</v>
      </c>
      <c r="F859" s="2153">
        <v>3808</v>
      </c>
      <c r="G859" s="722">
        <v>42377</v>
      </c>
      <c r="H859" s="2050">
        <f t="shared" si="52"/>
        <v>3808</v>
      </c>
      <c r="I859" s="1263">
        <f t="shared" ref="I859:I924" si="53">F859-H859</f>
        <v>0</v>
      </c>
    </row>
    <row r="860" spans="1:9" x14ac:dyDescent="0.25">
      <c r="A860" s="1261">
        <v>42377</v>
      </c>
      <c r="B860" s="1995">
        <f t="shared" si="49"/>
        <v>24923</v>
      </c>
      <c r="C860" s="543" t="s">
        <v>8120</v>
      </c>
      <c r="D860" s="2160">
        <f t="shared" si="51"/>
        <v>49923</v>
      </c>
      <c r="E860" s="2162" t="s">
        <v>5519</v>
      </c>
      <c r="F860" s="2153">
        <v>2626.1</v>
      </c>
      <c r="G860" s="722">
        <v>42377</v>
      </c>
      <c r="H860" s="2050">
        <f t="shared" si="52"/>
        <v>2626.1</v>
      </c>
      <c r="I860" s="1263">
        <f t="shared" si="53"/>
        <v>0</v>
      </c>
    </row>
    <row r="861" spans="1:9" x14ac:dyDescent="0.25">
      <c r="A861" s="1261">
        <v>42377</v>
      </c>
      <c r="B861" s="1995">
        <f t="shared" ref="B861:B926" si="54">B860+1</f>
        <v>24924</v>
      </c>
      <c r="C861" s="543" t="s">
        <v>8120</v>
      </c>
      <c r="D861" s="2160">
        <f t="shared" si="51"/>
        <v>49924</v>
      </c>
      <c r="E861" s="2162" t="s">
        <v>5525</v>
      </c>
      <c r="F861" s="2153">
        <v>2299.5</v>
      </c>
      <c r="G861" s="722">
        <v>42377</v>
      </c>
      <c r="H861" s="2050">
        <f t="shared" si="52"/>
        <v>2299.5</v>
      </c>
      <c r="I861" s="1263">
        <f t="shared" si="53"/>
        <v>0</v>
      </c>
    </row>
    <row r="862" spans="1:9" x14ac:dyDescent="0.25">
      <c r="A862" s="1261">
        <v>42377</v>
      </c>
      <c r="B862" s="1995">
        <f t="shared" si="54"/>
        <v>24925</v>
      </c>
      <c r="C862" s="543" t="s">
        <v>8120</v>
      </c>
      <c r="D862" s="2160">
        <f t="shared" si="51"/>
        <v>49925</v>
      </c>
      <c r="E862" s="2162" t="s">
        <v>5524</v>
      </c>
      <c r="F862" s="2153">
        <v>17203.7</v>
      </c>
      <c r="G862" s="722" t="s">
        <v>8138</v>
      </c>
      <c r="H862" s="2050">
        <f>13203.7+4000</f>
        <v>17203.7</v>
      </c>
      <c r="I862" s="1263">
        <f t="shared" si="53"/>
        <v>0</v>
      </c>
    </row>
    <row r="863" spans="1:9" x14ac:dyDescent="0.25">
      <c r="A863" s="1261">
        <v>42377</v>
      </c>
      <c r="B863" s="1995">
        <f t="shared" si="54"/>
        <v>24926</v>
      </c>
      <c r="C863" s="543" t="s">
        <v>8120</v>
      </c>
      <c r="D863" s="2160">
        <f t="shared" si="51"/>
        <v>49926</v>
      </c>
      <c r="E863" s="2162" t="s">
        <v>5526</v>
      </c>
      <c r="F863" s="2153">
        <v>984.7</v>
      </c>
      <c r="G863" s="722">
        <v>42377</v>
      </c>
      <c r="H863" s="2050">
        <f t="shared" si="52"/>
        <v>984.7</v>
      </c>
      <c r="I863" s="1263">
        <f t="shared" si="53"/>
        <v>0</v>
      </c>
    </row>
    <row r="864" spans="1:9" x14ac:dyDescent="0.25">
      <c r="A864" s="1261">
        <v>42377</v>
      </c>
      <c r="B864" s="1995">
        <f t="shared" si="54"/>
        <v>24927</v>
      </c>
      <c r="C864" s="543" t="s">
        <v>8120</v>
      </c>
      <c r="D864" s="2160">
        <f t="shared" si="51"/>
        <v>49927</v>
      </c>
      <c r="E864" s="2162" t="s">
        <v>5527</v>
      </c>
      <c r="F864" s="2153">
        <v>205.7</v>
      </c>
      <c r="G864" s="722">
        <v>42377</v>
      </c>
      <c r="H864" s="2050">
        <f t="shared" si="52"/>
        <v>205.7</v>
      </c>
      <c r="I864" s="1263">
        <f t="shared" si="53"/>
        <v>0</v>
      </c>
    </row>
    <row r="865" spans="1:9" x14ac:dyDescent="0.25">
      <c r="A865" s="1261">
        <v>42377</v>
      </c>
      <c r="B865" s="1995">
        <f t="shared" si="54"/>
        <v>24928</v>
      </c>
      <c r="C865" s="543" t="s">
        <v>8120</v>
      </c>
      <c r="D865" s="2160">
        <f t="shared" si="51"/>
        <v>49928</v>
      </c>
      <c r="E865" s="2162" t="s">
        <v>5528</v>
      </c>
      <c r="F865" s="2153">
        <v>972.4</v>
      </c>
      <c r="G865" s="722">
        <v>42380</v>
      </c>
      <c r="H865" s="2050">
        <v>972.4</v>
      </c>
      <c r="I865" s="1263">
        <f t="shared" si="53"/>
        <v>0</v>
      </c>
    </row>
    <row r="866" spans="1:9" x14ac:dyDescent="0.25">
      <c r="A866" s="1261">
        <v>42377</v>
      </c>
      <c r="B866" s="1995">
        <f t="shared" si="54"/>
        <v>24929</v>
      </c>
      <c r="C866" s="543" t="s">
        <v>8120</v>
      </c>
      <c r="D866" s="2160">
        <f t="shared" si="51"/>
        <v>49929</v>
      </c>
      <c r="E866" s="2162" t="s">
        <v>5529</v>
      </c>
      <c r="F866" s="2154">
        <v>33609.699999999997</v>
      </c>
      <c r="G866" s="722">
        <v>42399</v>
      </c>
      <c r="H866" s="2050">
        <v>33609.699999999997</v>
      </c>
      <c r="I866" s="1263">
        <f t="shared" si="53"/>
        <v>0</v>
      </c>
    </row>
    <row r="867" spans="1:9" x14ac:dyDescent="0.25">
      <c r="A867" s="1261">
        <v>42377</v>
      </c>
      <c r="B867" s="1995">
        <f t="shared" si="54"/>
        <v>24930</v>
      </c>
      <c r="C867" s="543" t="s">
        <v>8120</v>
      </c>
      <c r="D867" s="2160">
        <f t="shared" si="51"/>
        <v>49930</v>
      </c>
      <c r="E867" s="2163" t="s">
        <v>5530</v>
      </c>
      <c r="F867" s="2152">
        <v>4982.6000000000004</v>
      </c>
      <c r="G867" s="722">
        <v>42382</v>
      </c>
      <c r="H867" s="2050">
        <v>4982.6000000000004</v>
      </c>
      <c r="I867" s="1263">
        <f t="shared" si="53"/>
        <v>0</v>
      </c>
    </row>
    <row r="868" spans="1:9" x14ac:dyDescent="0.25">
      <c r="A868" s="1261">
        <v>42377</v>
      </c>
      <c r="B868" s="1995">
        <f t="shared" si="54"/>
        <v>24931</v>
      </c>
      <c r="C868" s="543" t="s">
        <v>8120</v>
      </c>
      <c r="D868" s="2160">
        <f t="shared" si="51"/>
        <v>49931</v>
      </c>
      <c r="E868" s="2162" t="s">
        <v>5531</v>
      </c>
      <c r="F868" s="2153">
        <v>3153.5</v>
      </c>
      <c r="G868" s="722">
        <v>42377</v>
      </c>
      <c r="H868" s="2050">
        <f t="shared" si="52"/>
        <v>3153.5</v>
      </c>
      <c r="I868" s="1263">
        <f t="shared" si="53"/>
        <v>0</v>
      </c>
    </row>
    <row r="869" spans="1:9" x14ac:dyDescent="0.25">
      <c r="A869" s="1261">
        <v>42377</v>
      </c>
      <c r="B869" s="1995">
        <f t="shared" si="54"/>
        <v>24932</v>
      </c>
      <c r="C869" s="543" t="s">
        <v>8120</v>
      </c>
      <c r="D869" s="2160">
        <f t="shared" si="51"/>
        <v>49932</v>
      </c>
      <c r="E869" s="2162" t="s">
        <v>5534</v>
      </c>
      <c r="F869" s="2153">
        <v>22126.9</v>
      </c>
      <c r="G869" s="722">
        <v>42378</v>
      </c>
      <c r="H869" s="2050">
        <v>22126.9</v>
      </c>
      <c r="I869" s="1263">
        <f t="shared" si="53"/>
        <v>0</v>
      </c>
    </row>
    <row r="870" spans="1:9" x14ac:dyDescent="0.25">
      <c r="A870" s="1261">
        <v>42377</v>
      </c>
      <c r="B870" s="1995">
        <f t="shared" si="54"/>
        <v>24933</v>
      </c>
      <c r="C870" s="543" t="s">
        <v>8120</v>
      </c>
      <c r="D870" s="2160">
        <f t="shared" si="51"/>
        <v>49933</v>
      </c>
      <c r="E870" s="2162" t="s">
        <v>5523</v>
      </c>
      <c r="F870" s="2153">
        <v>2148.8000000000002</v>
      </c>
      <c r="G870" s="722">
        <v>42377</v>
      </c>
      <c r="H870" s="2050">
        <f t="shared" si="52"/>
        <v>2148.8000000000002</v>
      </c>
      <c r="I870" s="1263">
        <f t="shared" si="53"/>
        <v>0</v>
      </c>
    </row>
    <row r="871" spans="1:9" x14ac:dyDescent="0.25">
      <c r="A871" s="1261">
        <v>42377</v>
      </c>
      <c r="B871" s="1995">
        <f t="shared" si="54"/>
        <v>24934</v>
      </c>
      <c r="C871" s="543" t="s">
        <v>8120</v>
      </c>
      <c r="D871" s="2160">
        <f t="shared" si="51"/>
        <v>49934</v>
      </c>
      <c r="E871" s="2162" t="s">
        <v>5522</v>
      </c>
      <c r="F871" s="2153">
        <v>3270.55</v>
      </c>
      <c r="G871" s="722">
        <v>42378</v>
      </c>
      <c r="H871" s="2050">
        <v>3270.55</v>
      </c>
      <c r="I871" s="1263">
        <f t="shared" si="53"/>
        <v>0</v>
      </c>
    </row>
    <row r="872" spans="1:9" x14ac:dyDescent="0.25">
      <c r="A872" s="1261">
        <v>42377</v>
      </c>
      <c r="B872" s="1995">
        <f t="shared" si="54"/>
        <v>24935</v>
      </c>
      <c r="C872" s="543" t="s">
        <v>8120</v>
      </c>
      <c r="D872" s="2160">
        <f t="shared" si="51"/>
        <v>49935</v>
      </c>
      <c r="E872" s="2162" t="s">
        <v>5535</v>
      </c>
      <c r="F872" s="2153">
        <v>15167.2</v>
      </c>
      <c r="G872" s="722" t="s">
        <v>8138</v>
      </c>
      <c r="H872" s="2050">
        <f>12500+2667.2</f>
        <v>15167.2</v>
      </c>
      <c r="I872" s="1263">
        <f t="shared" si="53"/>
        <v>0</v>
      </c>
    </row>
    <row r="873" spans="1:9" x14ac:dyDescent="0.25">
      <c r="A873" s="1261">
        <v>42377</v>
      </c>
      <c r="B873" s="1995">
        <f t="shared" si="54"/>
        <v>24936</v>
      </c>
      <c r="C873" s="543" t="s">
        <v>8120</v>
      </c>
      <c r="D873" s="2160">
        <f t="shared" si="51"/>
        <v>49936</v>
      </c>
      <c r="E873" s="2170" t="s">
        <v>2249</v>
      </c>
      <c r="F873" s="2153">
        <v>0</v>
      </c>
      <c r="G873" s="722"/>
      <c r="H873" s="2050"/>
      <c r="I873" s="1263">
        <f t="shared" si="53"/>
        <v>0</v>
      </c>
    </row>
    <row r="874" spans="1:9" x14ac:dyDescent="0.25">
      <c r="A874" s="1261">
        <v>42377</v>
      </c>
      <c r="B874" s="1995">
        <f t="shared" si="54"/>
        <v>24937</v>
      </c>
      <c r="C874" s="543" t="s">
        <v>8120</v>
      </c>
      <c r="D874" s="2160">
        <f t="shared" si="51"/>
        <v>49937</v>
      </c>
      <c r="E874" s="2162" t="s">
        <v>5533</v>
      </c>
      <c r="F874" s="2153">
        <v>24880.85</v>
      </c>
      <c r="G874" s="722">
        <v>42378</v>
      </c>
      <c r="H874" s="2050">
        <v>24880.85</v>
      </c>
      <c r="I874" s="1263">
        <f t="shared" si="53"/>
        <v>0</v>
      </c>
    </row>
    <row r="875" spans="1:9" x14ac:dyDescent="0.25">
      <c r="A875" s="1261">
        <v>42377</v>
      </c>
      <c r="B875" s="1995">
        <f t="shared" si="54"/>
        <v>24938</v>
      </c>
      <c r="C875" s="543" t="s">
        <v>8120</v>
      </c>
      <c r="D875" s="2160">
        <f t="shared" si="51"/>
        <v>49938</v>
      </c>
      <c r="E875" s="2162" t="s">
        <v>5521</v>
      </c>
      <c r="F875" s="2153">
        <v>7391.6</v>
      </c>
      <c r="G875" s="722">
        <v>42378</v>
      </c>
      <c r="H875" s="2050">
        <v>7391.6</v>
      </c>
      <c r="I875" s="1263">
        <f t="shared" si="53"/>
        <v>0</v>
      </c>
    </row>
    <row r="876" spans="1:9" x14ac:dyDescent="0.25">
      <c r="A876" s="1261">
        <v>42377</v>
      </c>
      <c r="B876" s="1995">
        <f t="shared" si="54"/>
        <v>24939</v>
      </c>
      <c r="C876" s="543" t="s">
        <v>8120</v>
      </c>
      <c r="D876" s="2160">
        <f t="shared" si="51"/>
        <v>49939</v>
      </c>
      <c r="E876" s="2162" t="s">
        <v>5520</v>
      </c>
      <c r="F876" s="2153">
        <v>14276.58</v>
      </c>
      <c r="G876" s="722">
        <v>42378</v>
      </c>
      <c r="H876" s="2050">
        <v>14276.58</v>
      </c>
      <c r="I876" s="1263">
        <f t="shared" si="53"/>
        <v>0</v>
      </c>
    </row>
    <row r="877" spans="1:9" x14ac:dyDescent="0.25">
      <c r="A877" s="1261">
        <v>42377</v>
      </c>
      <c r="B877" s="1995">
        <f t="shared" si="54"/>
        <v>24940</v>
      </c>
      <c r="C877" s="543" t="s">
        <v>8120</v>
      </c>
      <c r="D877" s="2160">
        <f t="shared" si="51"/>
        <v>49940</v>
      </c>
      <c r="E877" s="2162" t="s">
        <v>5536</v>
      </c>
      <c r="F877" s="2153">
        <v>7158.9</v>
      </c>
      <c r="G877" s="722">
        <v>42377</v>
      </c>
      <c r="H877" s="2050">
        <f t="shared" si="52"/>
        <v>7158.9</v>
      </c>
      <c r="I877" s="1263">
        <f t="shared" si="53"/>
        <v>0</v>
      </c>
    </row>
    <row r="878" spans="1:9" x14ac:dyDescent="0.25">
      <c r="A878" s="1261">
        <v>42377</v>
      </c>
      <c r="B878" s="1995">
        <f t="shared" si="54"/>
        <v>24941</v>
      </c>
      <c r="C878" s="543" t="s">
        <v>8120</v>
      </c>
      <c r="D878" s="2160">
        <f t="shared" si="51"/>
        <v>49941</v>
      </c>
      <c r="E878" s="2162" t="s">
        <v>5537</v>
      </c>
      <c r="F878" s="2153">
        <v>4685.8</v>
      </c>
      <c r="G878" s="722">
        <v>42377</v>
      </c>
      <c r="H878" s="2050">
        <f t="shared" si="52"/>
        <v>4685.8</v>
      </c>
      <c r="I878" s="1263">
        <f t="shared" si="53"/>
        <v>0</v>
      </c>
    </row>
    <row r="879" spans="1:9" x14ac:dyDescent="0.25">
      <c r="A879" s="1261">
        <v>42377</v>
      </c>
      <c r="B879" s="1995">
        <f t="shared" si="54"/>
        <v>24942</v>
      </c>
      <c r="C879" s="543" t="s">
        <v>8120</v>
      </c>
      <c r="D879" s="2160">
        <f t="shared" si="51"/>
        <v>49942</v>
      </c>
      <c r="E879" s="2162" t="s">
        <v>5539</v>
      </c>
      <c r="F879" s="2153">
        <v>5674.2</v>
      </c>
      <c r="G879" s="722">
        <v>42377</v>
      </c>
      <c r="H879" s="2050">
        <f t="shared" si="52"/>
        <v>5674.2</v>
      </c>
      <c r="I879" s="1263">
        <f t="shared" si="53"/>
        <v>0</v>
      </c>
    </row>
    <row r="880" spans="1:9" x14ac:dyDescent="0.25">
      <c r="A880" s="1261">
        <v>42377</v>
      </c>
      <c r="B880" s="1995">
        <f t="shared" si="54"/>
        <v>24943</v>
      </c>
      <c r="C880" s="543" t="s">
        <v>8120</v>
      </c>
      <c r="D880" s="2160">
        <f t="shared" si="51"/>
        <v>49943</v>
      </c>
      <c r="E880" s="2162" t="s">
        <v>5540</v>
      </c>
      <c r="F880" s="2153">
        <v>21550</v>
      </c>
      <c r="G880" s="722">
        <v>42382</v>
      </c>
      <c r="H880" s="2050">
        <v>21550</v>
      </c>
      <c r="I880" s="1263">
        <f t="shared" si="53"/>
        <v>0</v>
      </c>
    </row>
    <row r="881" spans="1:9" x14ac:dyDescent="0.25">
      <c r="A881" s="1261">
        <v>42377</v>
      </c>
      <c r="B881" s="1995">
        <f t="shared" si="54"/>
        <v>24944</v>
      </c>
      <c r="C881" s="543" t="s">
        <v>8120</v>
      </c>
      <c r="D881" s="2160">
        <f t="shared" si="51"/>
        <v>49944</v>
      </c>
      <c r="E881" s="2162" t="s">
        <v>5538</v>
      </c>
      <c r="F881" s="2153">
        <v>15785.6</v>
      </c>
      <c r="G881" s="722">
        <v>42379</v>
      </c>
      <c r="H881" s="2050">
        <v>15785.6</v>
      </c>
      <c r="I881" s="1263">
        <f t="shared" si="53"/>
        <v>0</v>
      </c>
    </row>
    <row r="882" spans="1:9" x14ac:dyDescent="0.25">
      <c r="A882" s="1261">
        <v>42377</v>
      </c>
      <c r="B882" s="1995">
        <f t="shared" si="54"/>
        <v>24945</v>
      </c>
      <c r="C882" s="543" t="s">
        <v>8120</v>
      </c>
      <c r="D882" s="2160">
        <f t="shared" si="51"/>
        <v>49945</v>
      </c>
      <c r="E882" s="2162" t="s">
        <v>5541</v>
      </c>
      <c r="F882" s="2153">
        <v>4679</v>
      </c>
      <c r="G882" s="722">
        <v>42379</v>
      </c>
      <c r="H882" s="2050">
        <v>4679</v>
      </c>
      <c r="I882" s="1263">
        <f t="shared" si="53"/>
        <v>0</v>
      </c>
    </row>
    <row r="883" spans="1:9" x14ac:dyDescent="0.25">
      <c r="A883" s="1261">
        <v>42377</v>
      </c>
      <c r="B883" s="1995">
        <f t="shared" si="54"/>
        <v>24946</v>
      </c>
      <c r="C883" s="543" t="s">
        <v>8120</v>
      </c>
      <c r="D883" s="2160">
        <f t="shared" si="51"/>
        <v>49946</v>
      </c>
      <c r="E883" s="2162" t="s">
        <v>5542</v>
      </c>
      <c r="F883" s="2153">
        <v>11613.2</v>
      </c>
      <c r="G883" s="722">
        <v>42399</v>
      </c>
      <c r="H883" s="2050">
        <v>11613.2</v>
      </c>
      <c r="I883" s="1263">
        <f t="shared" si="53"/>
        <v>0</v>
      </c>
    </row>
    <row r="884" spans="1:9" x14ac:dyDescent="0.25">
      <c r="A884" s="1261">
        <v>42377</v>
      </c>
      <c r="B884" s="1995">
        <f t="shared" si="54"/>
        <v>24947</v>
      </c>
      <c r="C884" s="543" t="s">
        <v>8120</v>
      </c>
      <c r="D884" s="2160">
        <f t="shared" si="51"/>
        <v>49947</v>
      </c>
      <c r="E884" s="2162" t="s">
        <v>5532</v>
      </c>
      <c r="F884" s="2153">
        <v>25135.25</v>
      </c>
      <c r="G884" s="722">
        <v>42381</v>
      </c>
      <c r="H884" s="2050">
        <v>25135.25</v>
      </c>
      <c r="I884" s="1263">
        <f t="shared" si="53"/>
        <v>0</v>
      </c>
    </row>
    <row r="885" spans="1:9" x14ac:dyDescent="0.25">
      <c r="A885" s="1261">
        <v>42377</v>
      </c>
      <c r="B885" s="1995">
        <f t="shared" si="54"/>
        <v>24948</v>
      </c>
      <c r="C885" s="543" t="s">
        <v>8120</v>
      </c>
      <c r="D885" s="2160">
        <f t="shared" si="51"/>
        <v>49948</v>
      </c>
      <c r="E885" s="2162" t="s">
        <v>5543</v>
      </c>
      <c r="F885" s="2153">
        <v>1363.2</v>
      </c>
      <c r="G885" s="722">
        <v>42379</v>
      </c>
      <c r="H885" s="2050">
        <v>1363.2</v>
      </c>
      <c r="I885" s="1263">
        <f t="shared" si="53"/>
        <v>0</v>
      </c>
    </row>
    <row r="886" spans="1:9" x14ac:dyDescent="0.25">
      <c r="A886" s="1261">
        <v>42377</v>
      </c>
      <c r="B886" s="1995">
        <f t="shared" si="54"/>
        <v>24949</v>
      </c>
      <c r="C886" s="543" t="s">
        <v>8120</v>
      </c>
      <c r="D886" s="2160">
        <f t="shared" si="51"/>
        <v>49949</v>
      </c>
      <c r="E886" s="2162" t="s">
        <v>5501</v>
      </c>
      <c r="F886" s="2153">
        <v>30223.7</v>
      </c>
      <c r="G886" s="722">
        <v>42385</v>
      </c>
      <c r="H886" s="2050">
        <v>30223.7</v>
      </c>
      <c r="I886" s="1263">
        <f t="shared" si="53"/>
        <v>0</v>
      </c>
    </row>
    <row r="887" spans="1:9" x14ac:dyDescent="0.25">
      <c r="A887" s="1261">
        <v>42377</v>
      </c>
      <c r="B887" s="1995">
        <f t="shared" si="54"/>
        <v>24950</v>
      </c>
      <c r="C887" s="543" t="s">
        <v>8120</v>
      </c>
      <c r="D887" s="2160">
        <f t="shared" si="51"/>
        <v>49950</v>
      </c>
      <c r="E887" s="2162" t="s">
        <v>5544</v>
      </c>
      <c r="F887" s="2153">
        <v>3331.8</v>
      </c>
      <c r="G887" s="722">
        <v>42378</v>
      </c>
      <c r="H887" s="2050">
        <v>3331.8</v>
      </c>
      <c r="I887" s="1263">
        <f t="shared" si="53"/>
        <v>0</v>
      </c>
    </row>
    <row r="888" spans="1:9" x14ac:dyDescent="0.25">
      <c r="A888" s="1261">
        <v>42377</v>
      </c>
      <c r="B888" s="1995">
        <f t="shared" si="54"/>
        <v>24951</v>
      </c>
      <c r="C888" s="543" t="s">
        <v>8120</v>
      </c>
      <c r="D888" s="2160">
        <f t="shared" si="51"/>
        <v>49951</v>
      </c>
      <c r="E888" s="2162" t="s">
        <v>5545</v>
      </c>
      <c r="F888" s="2153">
        <v>5529.6</v>
      </c>
      <c r="G888" s="722">
        <v>42382</v>
      </c>
      <c r="H888" s="2050">
        <v>5529.6</v>
      </c>
      <c r="I888" s="1263">
        <f t="shared" si="53"/>
        <v>0</v>
      </c>
    </row>
    <row r="889" spans="1:9" x14ac:dyDescent="0.25">
      <c r="A889" s="1261">
        <v>42377</v>
      </c>
      <c r="B889" s="1995">
        <f t="shared" si="54"/>
        <v>24952</v>
      </c>
      <c r="C889" s="543" t="s">
        <v>8120</v>
      </c>
      <c r="D889" s="2160">
        <f t="shared" si="51"/>
        <v>49952</v>
      </c>
      <c r="E889" s="2162" t="s">
        <v>5547</v>
      </c>
      <c r="F889" s="2153">
        <v>2793</v>
      </c>
      <c r="G889" s="722">
        <v>42377</v>
      </c>
      <c r="H889" s="2050">
        <f t="shared" si="52"/>
        <v>2793</v>
      </c>
      <c r="I889" s="1263">
        <f t="shared" si="53"/>
        <v>0</v>
      </c>
    </row>
    <row r="890" spans="1:9" x14ac:dyDescent="0.25">
      <c r="A890" s="1261">
        <v>42377</v>
      </c>
      <c r="B890" s="1995">
        <f t="shared" si="54"/>
        <v>24953</v>
      </c>
      <c r="C890" s="543" t="s">
        <v>8120</v>
      </c>
      <c r="D890" s="2160">
        <f t="shared" si="51"/>
        <v>49953</v>
      </c>
      <c r="E890" s="2162" t="s">
        <v>5546</v>
      </c>
      <c r="F890" s="2153">
        <v>5308.2</v>
      </c>
      <c r="G890" s="722">
        <v>42378</v>
      </c>
      <c r="H890" s="2050">
        <v>5308.2</v>
      </c>
      <c r="I890" s="1263">
        <f t="shared" si="53"/>
        <v>0</v>
      </c>
    </row>
    <row r="891" spans="1:9" x14ac:dyDescent="0.25">
      <c r="A891" s="1261">
        <v>42377</v>
      </c>
      <c r="B891" s="1995">
        <f t="shared" si="54"/>
        <v>24954</v>
      </c>
      <c r="C891" s="543" t="s">
        <v>8120</v>
      </c>
      <c r="D891" s="2160">
        <f t="shared" si="51"/>
        <v>49954</v>
      </c>
      <c r="E891" s="2162" t="s">
        <v>5548</v>
      </c>
      <c r="F891" s="2153">
        <v>590.79999999999995</v>
      </c>
      <c r="G891" s="722">
        <v>42377</v>
      </c>
      <c r="H891" s="2050">
        <f t="shared" si="52"/>
        <v>590.79999999999995</v>
      </c>
      <c r="I891" s="1263">
        <f t="shared" si="53"/>
        <v>0</v>
      </c>
    </row>
    <row r="892" spans="1:9" x14ac:dyDescent="0.25">
      <c r="A892" s="1261">
        <v>42377</v>
      </c>
      <c r="B892" s="1995">
        <f t="shared" si="54"/>
        <v>24955</v>
      </c>
      <c r="C892" s="543" t="s">
        <v>8120</v>
      </c>
      <c r="D892" s="2160">
        <f t="shared" si="51"/>
        <v>49955</v>
      </c>
      <c r="E892" s="2162" t="s">
        <v>5549</v>
      </c>
      <c r="F892" s="2153">
        <v>985.2</v>
      </c>
      <c r="G892" s="722">
        <v>42377</v>
      </c>
      <c r="H892" s="2050">
        <f t="shared" si="52"/>
        <v>985.2</v>
      </c>
      <c r="I892" s="1263">
        <f t="shared" si="53"/>
        <v>0</v>
      </c>
    </row>
    <row r="893" spans="1:9" x14ac:dyDescent="0.25">
      <c r="A893" s="1261">
        <v>42377</v>
      </c>
      <c r="B893" s="1995">
        <f t="shared" si="54"/>
        <v>24956</v>
      </c>
      <c r="C893" s="543" t="s">
        <v>8120</v>
      </c>
      <c r="D893" s="2160">
        <f t="shared" si="51"/>
        <v>49956</v>
      </c>
      <c r="E893" s="2162" t="s">
        <v>5550</v>
      </c>
      <c r="F893" s="2153">
        <v>1918.2</v>
      </c>
      <c r="G893" s="722">
        <v>42377</v>
      </c>
      <c r="H893" s="2050">
        <f t="shared" si="52"/>
        <v>1918.2</v>
      </c>
      <c r="I893" s="1263">
        <f t="shared" si="53"/>
        <v>0</v>
      </c>
    </row>
    <row r="894" spans="1:9" x14ac:dyDescent="0.25">
      <c r="A894" s="1261">
        <v>42377</v>
      </c>
      <c r="B894" s="1995">
        <f t="shared" si="54"/>
        <v>24957</v>
      </c>
      <c r="C894" s="543" t="s">
        <v>8120</v>
      </c>
      <c r="D894" s="2160">
        <f t="shared" si="51"/>
        <v>49957</v>
      </c>
      <c r="E894" s="2162" t="s">
        <v>5551</v>
      </c>
      <c r="F894" s="2153">
        <v>1200</v>
      </c>
      <c r="G894" s="722">
        <v>42377</v>
      </c>
      <c r="H894" s="2050">
        <f t="shared" si="52"/>
        <v>1200</v>
      </c>
      <c r="I894" s="1263">
        <f t="shared" si="53"/>
        <v>0</v>
      </c>
    </row>
    <row r="895" spans="1:9" x14ac:dyDescent="0.25">
      <c r="A895" s="1261">
        <v>42377</v>
      </c>
      <c r="B895" s="1995">
        <f t="shared" si="54"/>
        <v>24958</v>
      </c>
      <c r="C895" s="543" t="s">
        <v>8120</v>
      </c>
      <c r="D895" s="2160">
        <f t="shared" si="51"/>
        <v>49958</v>
      </c>
      <c r="E895" s="2162" t="s">
        <v>5553</v>
      </c>
      <c r="F895" s="2153">
        <v>4568.3999999999996</v>
      </c>
      <c r="G895" s="722">
        <v>42377</v>
      </c>
      <c r="H895" s="2050">
        <f t="shared" si="52"/>
        <v>4568.3999999999996</v>
      </c>
      <c r="I895" s="1263">
        <f t="shared" si="53"/>
        <v>0</v>
      </c>
    </row>
    <row r="896" spans="1:9" x14ac:dyDescent="0.25">
      <c r="A896" s="1261">
        <v>42377</v>
      </c>
      <c r="B896" s="1995">
        <f t="shared" si="54"/>
        <v>24959</v>
      </c>
      <c r="C896" s="543" t="s">
        <v>8120</v>
      </c>
      <c r="D896" s="2160">
        <f t="shared" si="51"/>
        <v>49959</v>
      </c>
      <c r="E896" s="2162" t="s">
        <v>5555</v>
      </c>
      <c r="F896" s="2153">
        <v>308</v>
      </c>
      <c r="G896" s="722">
        <v>42377</v>
      </c>
      <c r="H896" s="2050">
        <f t="shared" si="52"/>
        <v>308</v>
      </c>
      <c r="I896" s="1263">
        <f t="shared" si="53"/>
        <v>0</v>
      </c>
    </row>
    <row r="897" spans="1:9" x14ac:dyDescent="0.25">
      <c r="A897" s="1261">
        <v>42377</v>
      </c>
      <c r="B897" s="1995">
        <f t="shared" si="54"/>
        <v>24960</v>
      </c>
      <c r="C897" s="543" t="s">
        <v>8120</v>
      </c>
      <c r="D897" s="2160">
        <f t="shared" si="51"/>
        <v>49960</v>
      </c>
      <c r="E897" s="2162" t="s">
        <v>5552</v>
      </c>
      <c r="F897" s="2153">
        <v>5386.5</v>
      </c>
      <c r="G897" s="722">
        <v>42377</v>
      </c>
      <c r="H897" s="2050">
        <f t="shared" si="52"/>
        <v>5386.5</v>
      </c>
      <c r="I897" s="1263">
        <f t="shared" si="53"/>
        <v>0</v>
      </c>
    </row>
    <row r="898" spans="1:9" x14ac:dyDescent="0.25">
      <c r="A898" s="1261">
        <v>42377</v>
      </c>
      <c r="B898" s="1995">
        <f t="shared" si="54"/>
        <v>24961</v>
      </c>
      <c r="C898" s="543" t="s">
        <v>8120</v>
      </c>
      <c r="D898" s="2160">
        <f t="shared" si="51"/>
        <v>49961</v>
      </c>
      <c r="E898" s="2162" t="s">
        <v>5556</v>
      </c>
      <c r="F898" s="2153">
        <v>10713.6</v>
      </c>
      <c r="G898" s="722">
        <v>42377</v>
      </c>
      <c r="H898" s="2050">
        <f t="shared" si="52"/>
        <v>10713.6</v>
      </c>
      <c r="I898" s="1263">
        <f t="shared" si="53"/>
        <v>0</v>
      </c>
    </row>
    <row r="899" spans="1:9" x14ac:dyDescent="0.25">
      <c r="A899" s="1261">
        <v>42377</v>
      </c>
      <c r="B899" s="1995">
        <f t="shared" si="54"/>
        <v>24962</v>
      </c>
      <c r="C899" s="543" t="s">
        <v>8120</v>
      </c>
      <c r="D899" s="2160">
        <f t="shared" si="51"/>
        <v>49962</v>
      </c>
      <c r="E899" s="2162" t="s">
        <v>5554</v>
      </c>
      <c r="F899" s="2153">
        <v>5642.8</v>
      </c>
      <c r="G899" s="722">
        <v>42377</v>
      </c>
      <c r="H899" s="2050">
        <f t="shared" si="52"/>
        <v>5642.8</v>
      </c>
      <c r="I899" s="1263">
        <f t="shared" si="53"/>
        <v>0</v>
      </c>
    </row>
    <row r="900" spans="1:9" x14ac:dyDescent="0.25">
      <c r="A900" s="1261">
        <v>42377</v>
      </c>
      <c r="B900" s="1995">
        <f t="shared" si="54"/>
        <v>24963</v>
      </c>
      <c r="C900" s="543" t="s">
        <v>8120</v>
      </c>
      <c r="D900" s="2160">
        <f t="shared" si="51"/>
        <v>49963</v>
      </c>
      <c r="E900" s="2162" t="s">
        <v>5557</v>
      </c>
      <c r="F900" s="2153">
        <v>7773.5</v>
      </c>
      <c r="G900" s="722">
        <v>42381</v>
      </c>
      <c r="H900" s="2050">
        <v>7773.5</v>
      </c>
      <c r="I900" s="1263">
        <f t="shared" si="53"/>
        <v>0</v>
      </c>
    </row>
    <row r="901" spans="1:9" x14ac:dyDescent="0.25">
      <c r="A901" s="1261">
        <v>42377</v>
      </c>
      <c r="B901" s="1995">
        <f t="shared" si="54"/>
        <v>24964</v>
      </c>
      <c r="C901" s="543" t="s">
        <v>8120</v>
      </c>
      <c r="D901" s="2160">
        <f t="shared" si="51"/>
        <v>49964</v>
      </c>
      <c r="E901" s="2162" t="s">
        <v>5558</v>
      </c>
      <c r="F901" s="2153">
        <v>1861.2</v>
      </c>
      <c r="G901" s="722">
        <v>42378</v>
      </c>
      <c r="H901" s="2050">
        <v>1861.2</v>
      </c>
      <c r="I901" s="1263">
        <f t="shared" si="53"/>
        <v>0</v>
      </c>
    </row>
    <row r="902" spans="1:9" x14ac:dyDescent="0.25">
      <c r="A902" s="1261">
        <v>42377</v>
      </c>
      <c r="B902" s="1995">
        <f t="shared" si="54"/>
        <v>24965</v>
      </c>
      <c r="C902" s="543" t="s">
        <v>8120</v>
      </c>
      <c r="D902" s="2160">
        <f t="shared" si="51"/>
        <v>49965</v>
      </c>
      <c r="E902" s="2162" t="s">
        <v>5559</v>
      </c>
      <c r="F902" s="2153">
        <v>3983.2</v>
      </c>
      <c r="G902" s="722">
        <v>42377</v>
      </c>
      <c r="H902" s="2050">
        <f t="shared" si="52"/>
        <v>3983.2</v>
      </c>
      <c r="I902" s="1263">
        <f t="shared" si="53"/>
        <v>0</v>
      </c>
    </row>
    <row r="903" spans="1:9" x14ac:dyDescent="0.25">
      <c r="A903" s="1261">
        <v>42377</v>
      </c>
      <c r="B903" s="1995">
        <f t="shared" si="54"/>
        <v>24966</v>
      </c>
      <c r="C903" s="543" t="s">
        <v>8120</v>
      </c>
      <c r="D903" s="2160">
        <f t="shared" si="51"/>
        <v>49966</v>
      </c>
      <c r="E903" s="2162" t="s">
        <v>5560</v>
      </c>
      <c r="F903" s="2153">
        <v>1125.5999999999999</v>
      </c>
      <c r="G903" s="722">
        <v>42377</v>
      </c>
      <c r="H903" s="2050">
        <f t="shared" si="52"/>
        <v>1125.5999999999999</v>
      </c>
      <c r="I903" s="1263">
        <f t="shared" si="53"/>
        <v>0</v>
      </c>
    </row>
    <row r="904" spans="1:9" x14ac:dyDescent="0.25">
      <c r="A904" s="1261">
        <v>42377</v>
      </c>
      <c r="B904" s="1995">
        <f t="shared" si="54"/>
        <v>24967</v>
      </c>
      <c r="C904" s="543" t="s">
        <v>8120</v>
      </c>
      <c r="D904" s="2160">
        <f t="shared" si="51"/>
        <v>49967</v>
      </c>
      <c r="E904" s="2162" t="s">
        <v>5561</v>
      </c>
      <c r="F904" s="2153">
        <v>4071.36</v>
      </c>
      <c r="G904" s="722">
        <v>42377</v>
      </c>
      <c r="H904" s="2050">
        <f t="shared" si="52"/>
        <v>4071.36</v>
      </c>
      <c r="I904" s="1263">
        <f t="shared" si="53"/>
        <v>0</v>
      </c>
    </row>
    <row r="905" spans="1:9" x14ac:dyDescent="0.25">
      <c r="A905" s="1261">
        <v>42377</v>
      </c>
      <c r="B905" s="1995">
        <f t="shared" si="54"/>
        <v>24968</v>
      </c>
      <c r="C905" s="543" t="s">
        <v>8120</v>
      </c>
      <c r="D905" s="2160">
        <f t="shared" si="51"/>
        <v>49968</v>
      </c>
      <c r="E905" s="2162" t="s">
        <v>5562</v>
      </c>
      <c r="F905" s="2153">
        <v>1129.8</v>
      </c>
      <c r="G905" s="722">
        <v>42377</v>
      </c>
      <c r="H905" s="2050">
        <f t="shared" si="52"/>
        <v>1129.8</v>
      </c>
      <c r="I905" s="1263">
        <f t="shared" si="53"/>
        <v>0</v>
      </c>
    </row>
    <row r="906" spans="1:9" x14ac:dyDescent="0.25">
      <c r="A906" s="1261">
        <v>42377</v>
      </c>
      <c r="B906" s="1995">
        <f t="shared" si="54"/>
        <v>24969</v>
      </c>
      <c r="C906" s="543" t="s">
        <v>8120</v>
      </c>
      <c r="D906" s="2160">
        <f t="shared" ref="D906:D973" si="55">D905+1</f>
        <v>49969</v>
      </c>
      <c r="E906" s="2162" t="s">
        <v>5563</v>
      </c>
      <c r="F906" s="2153">
        <v>14050</v>
      </c>
      <c r="G906" s="722">
        <v>42378</v>
      </c>
      <c r="H906" s="2050">
        <v>14050</v>
      </c>
      <c r="I906" s="1263">
        <f t="shared" si="53"/>
        <v>0</v>
      </c>
    </row>
    <row r="907" spans="1:9" x14ac:dyDescent="0.25">
      <c r="A907" s="1261">
        <v>42377</v>
      </c>
      <c r="B907" s="1995">
        <f t="shared" si="54"/>
        <v>24970</v>
      </c>
      <c r="C907" s="543" t="s">
        <v>8120</v>
      </c>
      <c r="D907" s="2160">
        <f t="shared" si="55"/>
        <v>49970</v>
      </c>
      <c r="E907" s="2162" t="s">
        <v>5564</v>
      </c>
      <c r="F907" s="2153">
        <v>3655.6</v>
      </c>
      <c r="G907" s="722">
        <v>42377</v>
      </c>
      <c r="H907" s="2050">
        <f t="shared" si="52"/>
        <v>3655.6</v>
      </c>
      <c r="I907" s="1263">
        <f t="shared" si="53"/>
        <v>0</v>
      </c>
    </row>
    <row r="908" spans="1:9" x14ac:dyDescent="0.25">
      <c r="A908" s="1261">
        <v>42377</v>
      </c>
      <c r="B908" s="1995">
        <f t="shared" si="54"/>
        <v>24971</v>
      </c>
      <c r="C908" s="543" t="s">
        <v>8120</v>
      </c>
      <c r="D908" s="2160">
        <f t="shared" si="55"/>
        <v>49971</v>
      </c>
      <c r="E908" s="2170" t="s">
        <v>2249</v>
      </c>
      <c r="F908" s="2153">
        <v>0</v>
      </c>
      <c r="G908" s="722"/>
      <c r="H908" s="2050">
        <f t="shared" si="52"/>
        <v>0</v>
      </c>
      <c r="I908" s="1263">
        <f t="shared" si="53"/>
        <v>0</v>
      </c>
    </row>
    <row r="909" spans="1:9" x14ac:dyDescent="0.25">
      <c r="A909" s="1261">
        <v>42377</v>
      </c>
      <c r="B909" s="1995">
        <f t="shared" si="54"/>
        <v>24972</v>
      </c>
      <c r="C909" s="543" t="s">
        <v>8120</v>
      </c>
      <c r="D909" s="2160">
        <f t="shared" si="55"/>
        <v>49972</v>
      </c>
      <c r="E909" s="2162" t="s">
        <v>5551</v>
      </c>
      <c r="F909" s="2153">
        <v>372</v>
      </c>
      <c r="G909" s="722">
        <v>42377</v>
      </c>
      <c r="H909" s="2050">
        <f t="shared" si="52"/>
        <v>372</v>
      </c>
      <c r="I909" s="1263">
        <f t="shared" si="53"/>
        <v>0</v>
      </c>
    </row>
    <row r="910" spans="1:9" x14ac:dyDescent="0.25">
      <c r="A910" s="1261">
        <v>42377</v>
      </c>
      <c r="B910" s="1995">
        <f t="shared" si="54"/>
        <v>24973</v>
      </c>
      <c r="C910" s="543" t="s">
        <v>8120</v>
      </c>
      <c r="D910" s="2160">
        <f t="shared" si="55"/>
        <v>49973</v>
      </c>
      <c r="E910" s="2162" t="s">
        <v>5565</v>
      </c>
      <c r="F910" s="2153">
        <v>763.8</v>
      </c>
      <c r="G910" s="722">
        <v>42377</v>
      </c>
      <c r="H910" s="2050">
        <f t="shared" si="52"/>
        <v>763.8</v>
      </c>
      <c r="I910" s="1263">
        <f t="shared" si="53"/>
        <v>0</v>
      </c>
    </row>
    <row r="911" spans="1:9" x14ac:dyDescent="0.25">
      <c r="A911" s="1261">
        <v>42377</v>
      </c>
      <c r="B911" s="1995">
        <f t="shared" si="54"/>
        <v>24974</v>
      </c>
      <c r="C911" s="543" t="s">
        <v>8120</v>
      </c>
      <c r="D911" s="2160">
        <f t="shared" si="55"/>
        <v>49974</v>
      </c>
      <c r="E911" s="2162" t="s">
        <v>5566</v>
      </c>
      <c r="F911" s="2153">
        <v>5160.2</v>
      </c>
      <c r="G911" s="722">
        <v>42378</v>
      </c>
      <c r="H911" s="2050">
        <v>5160.2</v>
      </c>
      <c r="I911" s="1263">
        <f t="shared" si="53"/>
        <v>0</v>
      </c>
    </row>
    <row r="912" spans="1:9" x14ac:dyDescent="0.25">
      <c r="A912" s="1261">
        <v>42377</v>
      </c>
      <c r="B912" s="1995">
        <f t="shared" si="54"/>
        <v>24975</v>
      </c>
      <c r="C912" s="543" t="s">
        <v>8120</v>
      </c>
      <c r="D912" s="2160">
        <f t="shared" si="55"/>
        <v>49975</v>
      </c>
      <c r="E912" s="2162" t="s">
        <v>5569</v>
      </c>
      <c r="F912" s="2154">
        <v>4083</v>
      </c>
      <c r="G912" s="722">
        <v>42378</v>
      </c>
      <c r="H912" s="2050">
        <v>4083</v>
      </c>
      <c r="I912" s="1263">
        <f t="shared" si="53"/>
        <v>0</v>
      </c>
    </row>
    <row r="913" spans="1:9" x14ac:dyDescent="0.25">
      <c r="A913" s="1261">
        <v>42377</v>
      </c>
      <c r="B913" s="1995">
        <f t="shared" si="54"/>
        <v>24976</v>
      </c>
      <c r="C913" s="543" t="s">
        <v>8120</v>
      </c>
      <c r="D913" s="2160">
        <f t="shared" si="55"/>
        <v>49976</v>
      </c>
      <c r="E913" s="2163" t="s">
        <v>5570</v>
      </c>
      <c r="F913" s="2152">
        <v>1680</v>
      </c>
      <c r="G913" s="722">
        <v>42378</v>
      </c>
      <c r="H913" s="2050">
        <v>1680</v>
      </c>
      <c r="I913" s="1263">
        <f t="shared" si="53"/>
        <v>0</v>
      </c>
    </row>
    <row r="914" spans="1:9" x14ac:dyDescent="0.25">
      <c r="A914" s="1261">
        <v>42377</v>
      </c>
      <c r="B914" s="1995">
        <f t="shared" si="54"/>
        <v>24977</v>
      </c>
      <c r="C914" s="543" t="s">
        <v>8120</v>
      </c>
      <c r="D914" s="2160">
        <f t="shared" si="55"/>
        <v>49977</v>
      </c>
      <c r="E914" s="2162" t="s">
        <v>5568</v>
      </c>
      <c r="F914" s="2153">
        <v>5984</v>
      </c>
      <c r="G914" s="722">
        <v>42378</v>
      </c>
      <c r="H914" s="2050">
        <v>5984</v>
      </c>
      <c r="I914" s="1263">
        <f t="shared" si="53"/>
        <v>0</v>
      </c>
    </row>
    <row r="915" spans="1:9" x14ac:dyDescent="0.25">
      <c r="A915" s="1261">
        <v>42377</v>
      </c>
      <c r="B915" s="1995">
        <f t="shared" si="54"/>
        <v>24978</v>
      </c>
      <c r="C915" s="543" t="s">
        <v>8120</v>
      </c>
      <c r="D915" s="2160">
        <f t="shared" si="55"/>
        <v>49978</v>
      </c>
      <c r="E915" s="2162" t="s">
        <v>5571</v>
      </c>
      <c r="F915" s="2153">
        <v>2995.2</v>
      </c>
      <c r="G915" s="722">
        <v>42378</v>
      </c>
      <c r="H915" s="2050">
        <v>2995.2</v>
      </c>
      <c r="I915" s="1263">
        <f t="shared" si="53"/>
        <v>0</v>
      </c>
    </row>
    <row r="916" spans="1:9" x14ac:dyDescent="0.25">
      <c r="A916" s="1261">
        <v>42377</v>
      </c>
      <c r="B916" s="1995">
        <f t="shared" si="54"/>
        <v>24979</v>
      </c>
      <c r="C916" s="543" t="s">
        <v>8120</v>
      </c>
      <c r="D916" s="2160">
        <f t="shared" si="55"/>
        <v>49979</v>
      </c>
      <c r="E916" s="2162" t="s">
        <v>5573</v>
      </c>
      <c r="F916" s="2153">
        <v>1600</v>
      </c>
      <c r="G916" s="722">
        <v>42378</v>
      </c>
      <c r="H916" s="2050">
        <v>1600</v>
      </c>
      <c r="I916" s="1263">
        <f t="shared" si="53"/>
        <v>0</v>
      </c>
    </row>
    <row r="917" spans="1:9" x14ac:dyDescent="0.25">
      <c r="A917" s="1261">
        <v>42377</v>
      </c>
      <c r="B917" s="1995">
        <f t="shared" si="54"/>
        <v>24980</v>
      </c>
      <c r="C917" s="543" t="s">
        <v>8120</v>
      </c>
      <c r="D917" s="2160">
        <f t="shared" si="55"/>
        <v>49980</v>
      </c>
      <c r="E917" s="2162" t="s">
        <v>5572</v>
      </c>
      <c r="F917" s="2153">
        <v>1400</v>
      </c>
      <c r="G917" s="722">
        <v>42379</v>
      </c>
      <c r="H917" s="2050">
        <v>1400</v>
      </c>
      <c r="I917" s="1263">
        <f t="shared" si="53"/>
        <v>0</v>
      </c>
    </row>
    <row r="918" spans="1:9" x14ac:dyDescent="0.25">
      <c r="A918" s="1261">
        <v>42377</v>
      </c>
      <c r="B918" s="1995">
        <f t="shared" si="54"/>
        <v>24981</v>
      </c>
      <c r="C918" s="543" t="s">
        <v>8120</v>
      </c>
      <c r="D918" s="2160">
        <f t="shared" si="55"/>
        <v>49981</v>
      </c>
      <c r="E918" s="2162" t="s">
        <v>5574</v>
      </c>
      <c r="F918" s="2153">
        <v>4094.6</v>
      </c>
      <c r="G918" s="722">
        <v>42377</v>
      </c>
      <c r="H918" s="2050">
        <f t="shared" si="52"/>
        <v>4094.6</v>
      </c>
      <c r="I918" s="1263">
        <f t="shared" si="53"/>
        <v>0</v>
      </c>
    </row>
    <row r="919" spans="1:9" x14ac:dyDescent="0.25">
      <c r="A919" s="1261">
        <v>42377</v>
      </c>
      <c r="B919" s="1995">
        <f t="shared" si="54"/>
        <v>24982</v>
      </c>
      <c r="C919" s="543" t="s">
        <v>8120</v>
      </c>
      <c r="D919" s="2160">
        <f t="shared" si="55"/>
        <v>49982</v>
      </c>
      <c r="E919" s="2162" t="s">
        <v>5575</v>
      </c>
      <c r="F919" s="2153">
        <v>3928</v>
      </c>
      <c r="G919" s="722">
        <v>42378</v>
      </c>
      <c r="H919" s="2050">
        <v>3928</v>
      </c>
      <c r="I919" s="1263">
        <f t="shared" si="53"/>
        <v>0</v>
      </c>
    </row>
    <row r="920" spans="1:9" x14ac:dyDescent="0.25">
      <c r="A920" s="1261">
        <v>42377</v>
      </c>
      <c r="B920" s="1995">
        <f t="shared" si="54"/>
        <v>24983</v>
      </c>
      <c r="C920" s="543" t="s">
        <v>8120</v>
      </c>
      <c r="D920" s="2160">
        <f t="shared" si="55"/>
        <v>49983</v>
      </c>
      <c r="E920" s="2162" t="s">
        <v>5576</v>
      </c>
      <c r="F920" s="2153">
        <v>3684.8</v>
      </c>
      <c r="G920" s="722">
        <v>42378</v>
      </c>
      <c r="H920" s="2050">
        <v>3684.8</v>
      </c>
      <c r="I920" s="1263">
        <f t="shared" si="53"/>
        <v>0</v>
      </c>
    </row>
    <row r="921" spans="1:9" x14ac:dyDescent="0.25">
      <c r="A921" s="1261">
        <v>42377</v>
      </c>
      <c r="B921" s="1995">
        <f t="shared" si="54"/>
        <v>24984</v>
      </c>
      <c r="C921" s="543" t="s">
        <v>8120</v>
      </c>
      <c r="D921" s="2160">
        <f t="shared" si="55"/>
        <v>49984</v>
      </c>
      <c r="E921" s="2162" t="s">
        <v>5567</v>
      </c>
      <c r="F921" s="2153">
        <v>9919.7999999999993</v>
      </c>
      <c r="G921" s="722">
        <v>42379</v>
      </c>
      <c r="H921" s="2050">
        <v>9919.7999999999993</v>
      </c>
      <c r="I921" s="1263">
        <f t="shared" si="53"/>
        <v>0</v>
      </c>
    </row>
    <row r="922" spans="1:9" x14ac:dyDescent="0.25">
      <c r="A922" s="1261">
        <v>42377</v>
      </c>
      <c r="B922" s="1995">
        <f t="shared" si="54"/>
        <v>24985</v>
      </c>
      <c r="C922" s="543" t="s">
        <v>8120</v>
      </c>
      <c r="D922" s="2160">
        <f t="shared" si="55"/>
        <v>49985</v>
      </c>
      <c r="E922" s="2162" t="s">
        <v>5577</v>
      </c>
      <c r="F922" s="2153">
        <v>2389.8000000000002</v>
      </c>
      <c r="G922" s="722">
        <v>42379</v>
      </c>
      <c r="H922" s="2050">
        <v>2389.8000000000002</v>
      </c>
      <c r="I922" s="1263">
        <f t="shared" si="53"/>
        <v>0</v>
      </c>
    </row>
    <row r="923" spans="1:9" x14ac:dyDescent="0.25">
      <c r="A923" s="1261">
        <v>42377</v>
      </c>
      <c r="B923" s="1995">
        <f t="shared" si="54"/>
        <v>24986</v>
      </c>
      <c r="C923" s="543" t="s">
        <v>8120</v>
      </c>
      <c r="D923" s="2160">
        <f t="shared" si="55"/>
        <v>49986</v>
      </c>
      <c r="E923" s="2162" t="s">
        <v>5532</v>
      </c>
      <c r="F923" s="2153">
        <v>1722</v>
      </c>
      <c r="G923" s="722">
        <v>42378</v>
      </c>
      <c r="H923" s="2050">
        <v>1722</v>
      </c>
      <c r="I923" s="1263">
        <f t="shared" si="53"/>
        <v>0</v>
      </c>
    </row>
    <row r="924" spans="1:9" x14ac:dyDescent="0.25">
      <c r="A924" s="1261">
        <v>42377</v>
      </c>
      <c r="B924" s="1995">
        <f t="shared" si="54"/>
        <v>24987</v>
      </c>
      <c r="C924" s="543" t="s">
        <v>8120</v>
      </c>
      <c r="D924" s="2160">
        <f t="shared" si="55"/>
        <v>49987</v>
      </c>
      <c r="E924" s="2162" t="s">
        <v>5578</v>
      </c>
      <c r="F924" s="2153">
        <v>25445.75</v>
      </c>
      <c r="G924" s="722">
        <v>42383</v>
      </c>
      <c r="H924" s="2050">
        <v>25445.75</v>
      </c>
      <c r="I924" s="1263">
        <f t="shared" si="53"/>
        <v>0</v>
      </c>
    </row>
    <row r="925" spans="1:9" x14ac:dyDescent="0.25">
      <c r="A925" s="1261">
        <v>42377</v>
      </c>
      <c r="B925" s="1995">
        <f t="shared" si="54"/>
        <v>24988</v>
      </c>
      <c r="C925" s="543" t="s">
        <v>8120</v>
      </c>
      <c r="D925" s="2160">
        <f t="shared" si="55"/>
        <v>49988</v>
      </c>
      <c r="E925" s="2162" t="s">
        <v>5580</v>
      </c>
      <c r="F925" s="2153">
        <v>21791.4</v>
      </c>
      <c r="G925" s="722">
        <v>42380</v>
      </c>
      <c r="H925" s="2050">
        <v>21791.4</v>
      </c>
      <c r="I925" s="1263">
        <f t="shared" ref="I925:I991" si="56">F925-H925</f>
        <v>0</v>
      </c>
    </row>
    <row r="926" spans="1:9" x14ac:dyDescent="0.25">
      <c r="A926" s="1261">
        <v>42377</v>
      </c>
      <c r="B926" s="1995">
        <f t="shared" si="54"/>
        <v>24989</v>
      </c>
      <c r="C926" s="543" t="s">
        <v>8120</v>
      </c>
      <c r="D926" s="2160">
        <f t="shared" si="55"/>
        <v>49989</v>
      </c>
      <c r="E926" s="2162" t="s">
        <v>5581</v>
      </c>
      <c r="F926" s="2153">
        <v>3974.8</v>
      </c>
      <c r="G926" s="722">
        <v>42380</v>
      </c>
      <c r="H926" s="2050">
        <v>3974.8</v>
      </c>
      <c r="I926" s="1263">
        <f t="shared" si="56"/>
        <v>0</v>
      </c>
    </row>
    <row r="927" spans="1:9" x14ac:dyDescent="0.25">
      <c r="A927" s="1261">
        <v>42377</v>
      </c>
      <c r="B927" s="1995">
        <f t="shared" ref="B927:B937" si="57">B926+1</f>
        <v>24990</v>
      </c>
      <c r="C927" s="543" t="s">
        <v>8120</v>
      </c>
      <c r="D927" s="2160">
        <f t="shared" si="55"/>
        <v>49990</v>
      </c>
      <c r="E927" s="2162" t="s">
        <v>5506</v>
      </c>
      <c r="F927" s="2153">
        <v>37491.800000000003</v>
      </c>
      <c r="G927" s="722">
        <v>42388</v>
      </c>
      <c r="H927" s="2050">
        <v>37491.800000000003</v>
      </c>
      <c r="I927" s="1263">
        <f t="shared" si="56"/>
        <v>0</v>
      </c>
    </row>
    <row r="928" spans="1:9" x14ac:dyDescent="0.25">
      <c r="A928" s="1261">
        <v>42377</v>
      </c>
      <c r="B928" s="1995">
        <f t="shared" si="57"/>
        <v>24991</v>
      </c>
      <c r="C928" s="543" t="s">
        <v>8120</v>
      </c>
      <c r="D928" s="2160">
        <f t="shared" si="55"/>
        <v>49991</v>
      </c>
      <c r="E928" s="2162" t="s">
        <v>5583</v>
      </c>
      <c r="F928" s="2153">
        <v>3514.4</v>
      </c>
      <c r="G928" s="722">
        <v>42380</v>
      </c>
      <c r="H928" s="2050">
        <v>3514.4</v>
      </c>
      <c r="I928" s="1263">
        <f t="shared" si="56"/>
        <v>0</v>
      </c>
    </row>
    <row r="929" spans="1:9" x14ac:dyDescent="0.25">
      <c r="A929" s="1261">
        <v>42377</v>
      </c>
      <c r="B929" s="1995">
        <f t="shared" si="57"/>
        <v>24992</v>
      </c>
      <c r="C929" s="543" t="s">
        <v>8120</v>
      </c>
      <c r="D929" s="2160">
        <f t="shared" si="55"/>
        <v>49992</v>
      </c>
      <c r="E929" s="2162" t="s">
        <v>5527</v>
      </c>
      <c r="F929" s="2153">
        <v>722.8</v>
      </c>
      <c r="G929" s="722">
        <v>42377</v>
      </c>
      <c r="H929" s="2050">
        <f t="shared" ref="H929:H989" si="58">F929</f>
        <v>722.8</v>
      </c>
      <c r="I929" s="1263">
        <f t="shared" si="56"/>
        <v>0</v>
      </c>
    </row>
    <row r="930" spans="1:9" x14ac:dyDescent="0.25">
      <c r="A930" s="1261">
        <v>42377</v>
      </c>
      <c r="B930" s="1995">
        <f t="shared" si="57"/>
        <v>24993</v>
      </c>
      <c r="C930" s="543" t="s">
        <v>8120</v>
      </c>
      <c r="D930" s="2160">
        <f t="shared" si="55"/>
        <v>49993</v>
      </c>
      <c r="E930" s="2162" t="s">
        <v>5585</v>
      </c>
      <c r="F930" s="2153">
        <v>11462.8</v>
      </c>
      <c r="G930" s="722">
        <v>42380</v>
      </c>
      <c r="H930" s="2050">
        <v>11462.8</v>
      </c>
      <c r="I930" s="1263">
        <f t="shared" si="56"/>
        <v>0</v>
      </c>
    </row>
    <row r="931" spans="1:9" x14ac:dyDescent="0.25">
      <c r="A931" s="1261">
        <v>42377</v>
      </c>
      <c r="B931" s="1995">
        <f t="shared" si="57"/>
        <v>24994</v>
      </c>
      <c r="C931" s="543" t="s">
        <v>8120</v>
      </c>
      <c r="D931" s="2160">
        <f t="shared" si="55"/>
        <v>49994</v>
      </c>
      <c r="E931" s="2162" t="s">
        <v>5540</v>
      </c>
      <c r="F931" s="2153">
        <v>3352.2</v>
      </c>
      <c r="G931" s="722">
        <v>42381</v>
      </c>
      <c r="H931" s="2050">
        <v>3352.2</v>
      </c>
      <c r="I931" s="1263">
        <f t="shared" si="56"/>
        <v>0</v>
      </c>
    </row>
    <row r="932" spans="1:9" x14ac:dyDescent="0.25">
      <c r="A932" s="1261">
        <v>42377</v>
      </c>
      <c r="B932" s="1995">
        <f t="shared" si="57"/>
        <v>24995</v>
      </c>
      <c r="C932" s="543" t="s">
        <v>8120</v>
      </c>
      <c r="D932" s="2160">
        <f t="shared" si="55"/>
        <v>49995</v>
      </c>
      <c r="E932" s="2162" t="s">
        <v>5507</v>
      </c>
      <c r="F932" s="2153">
        <v>1490.5</v>
      </c>
      <c r="G932" s="722">
        <v>42377</v>
      </c>
      <c r="H932" s="2050">
        <f t="shared" si="58"/>
        <v>1490.5</v>
      </c>
      <c r="I932" s="1263">
        <f t="shared" si="56"/>
        <v>0</v>
      </c>
    </row>
    <row r="933" spans="1:9" x14ac:dyDescent="0.25">
      <c r="A933" s="1261">
        <v>42377</v>
      </c>
      <c r="B933" s="1995">
        <f t="shared" si="57"/>
        <v>24996</v>
      </c>
      <c r="C933" s="543" t="s">
        <v>8120</v>
      </c>
      <c r="D933" s="2160">
        <f t="shared" si="55"/>
        <v>49996</v>
      </c>
      <c r="E933" s="2162" t="s">
        <v>5588</v>
      </c>
      <c r="F933" s="2153">
        <v>804</v>
      </c>
      <c r="G933" s="722">
        <v>42381</v>
      </c>
      <c r="H933" s="2050">
        <v>804</v>
      </c>
      <c r="I933" s="1263">
        <f t="shared" si="56"/>
        <v>0</v>
      </c>
    </row>
    <row r="934" spans="1:9" x14ac:dyDescent="0.25">
      <c r="A934" s="1261">
        <v>42377</v>
      </c>
      <c r="B934" s="1995">
        <f t="shared" si="57"/>
        <v>24997</v>
      </c>
      <c r="C934" s="543" t="s">
        <v>8120</v>
      </c>
      <c r="D934" s="2160">
        <f t="shared" si="55"/>
        <v>49997</v>
      </c>
      <c r="E934" s="2162" t="s">
        <v>5587</v>
      </c>
      <c r="F934" s="2153">
        <v>2834.2</v>
      </c>
      <c r="G934" s="722">
        <v>42378</v>
      </c>
      <c r="H934" s="2050">
        <v>2834.2</v>
      </c>
      <c r="I934" s="1263">
        <f t="shared" si="56"/>
        <v>0</v>
      </c>
    </row>
    <row r="935" spans="1:9" x14ac:dyDescent="0.25">
      <c r="A935" s="1261">
        <v>42377</v>
      </c>
      <c r="B935" s="1995">
        <f t="shared" si="57"/>
        <v>24998</v>
      </c>
      <c r="C935" s="543" t="s">
        <v>8120</v>
      </c>
      <c r="D935" s="2160">
        <f t="shared" si="55"/>
        <v>49998</v>
      </c>
      <c r="E935" s="2162" t="s">
        <v>5586</v>
      </c>
      <c r="F935" s="2153">
        <v>4715.8</v>
      </c>
      <c r="G935" s="722">
        <v>42381</v>
      </c>
      <c r="H935" s="2050">
        <v>4715.8</v>
      </c>
      <c r="I935" s="1263">
        <f t="shared" si="56"/>
        <v>0</v>
      </c>
    </row>
    <row r="936" spans="1:9" x14ac:dyDescent="0.25">
      <c r="A936" s="1261">
        <v>42377</v>
      </c>
      <c r="B936" s="1995">
        <f t="shared" si="57"/>
        <v>24999</v>
      </c>
      <c r="C936" s="543" t="s">
        <v>8120</v>
      </c>
      <c r="D936" s="2160">
        <f t="shared" si="55"/>
        <v>49999</v>
      </c>
      <c r="E936" s="2170" t="s">
        <v>2249</v>
      </c>
      <c r="F936" s="2153">
        <v>0</v>
      </c>
      <c r="G936" s="722"/>
      <c r="H936" s="2050"/>
      <c r="I936" s="1263">
        <f t="shared" si="56"/>
        <v>0</v>
      </c>
    </row>
    <row r="937" spans="1:9" x14ac:dyDescent="0.25">
      <c r="A937" s="1261">
        <v>42377</v>
      </c>
      <c r="B937" s="1995">
        <f t="shared" si="57"/>
        <v>25000</v>
      </c>
      <c r="C937" s="543" t="s">
        <v>8120</v>
      </c>
      <c r="D937" s="2160">
        <f t="shared" si="55"/>
        <v>50000</v>
      </c>
      <c r="E937" s="2162" t="s">
        <v>5584</v>
      </c>
      <c r="F937" s="2153">
        <v>37913</v>
      </c>
      <c r="G937" s="722">
        <v>42377</v>
      </c>
      <c r="H937" s="2050">
        <f t="shared" si="58"/>
        <v>37913</v>
      </c>
      <c r="I937" s="1263">
        <f t="shared" si="56"/>
        <v>0</v>
      </c>
    </row>
    <row r="938" spans="1:9" x14ac:dyDescent="0.25">
      <c r="A938" s="1261">
        <v>42377</v>
      </c>
      <c r="B938" s="2177">
        <v>1</v>
      </c>
      <c r="C938" s="2178" t="s">
        <v>1144</v>
      </c>
      <c r="D938" s="2160">
        <f t="shared" si="55"/>
        <v>50001</v>
      </c>
      <c r="E938" s="2162" t="s">
        <v>5537</v>
      </c>
      <c r="F938" s="2153">
        <v>574</v>
      </c>
      <c r="G938" s="722">
        <v>42380</v>
      </c>
      <c r="H938" s="2050">
        <v>574</v>
      </c>
      <c r="I938" s="1263">
        <f t="shared" si="56"/>
        <v>0</v>
      </c>
    </row>
    <row r="939" spans="1:9" x14ac:dyDescent="0.25">
      <c r="A939" s="1261">
        <v>42377</v>
      </c>
      <c r="B939" s="2177">
        <f t="shared" ref="B939:B1004" si="59">B938+1</f>
        <v>2</v>
      </c>
      <c r="C939" s="2178" t="s">
        <v>1144</v>
      </c>
      <c r="D939" s="2160">
        <f t="shared" si="55"/>
        <v>50002</v>
      </c>
      <c r="E939" s="2162" t="s">
        <v>5591</v>
      </c>
      <c r="F939" s="2153">
        <v>349.6</v>
      </c>
      <c r="G939" s="722">
        <v>42377</v>
      </c>
      <c r="H939" s="2050">
        <f t="shared" si="58"/>
        <v>349.6</v>
      </c>
      <c r="I939" s="1263">
        <f t="shared" si="56"/>
        <v>0</v>
      </c>
    </row>
    <row r="940" spans="1:9" x14ac:dyDescent="0.25">
      <c r="A940" s="1261">
        <v>42377</v>
      </c>
      <c r="B940" s="2177">
        <f t="shared" si="59"/>
        <v>3</v>
      </c>
      <c r="C940" s="2178" t="s">
        <v>1144</v>
      </c>
      <c r="D940" s="2160">
        <f t="shared" si="55"/>
        <v>50003</v>
      </c>
      <c r="E940" s="2162" t="s">
        <v>5592</v>
      </c>
      <c r="F940" s="2153">
        <v>2144</v>
      </c>
      <c r="G940" s="722">
        <v>42377</v>
      </c>
      <c r="H940" s="2050">
        <f t="shared" si="58"/>
        <v>2144</v>
      </c>
      <c r="I940" s="1263">
        <f t="shared" si="56"/>
        <v>0</v>
      </c>
    </row>
    <row r="941" spans="1:9" x14ac:dyDescent="0.25">
      <c r="A941" s="1261">
        <v>42377</v>
      </c>
      <c r="B941" s="2177">
        <f t="shared" si="59"/>
        <v>4</v>
      </c>
      <c r="C941" s="2178" t="s">
        <v>1144</v>
      </c>
      <c r="D941" s="2160">
        <f t="shared" si="55"/>
        <v>50004</v>
      </c>
      <c r="E941" s="2162" t="s">
        <v>5582</v>
      </c>
      <c r="F941" s="2153">
        <v>42080.25</v>
      </c>
      <c r="G941" s="722">
        <v>42377</v>
      </c>
      <c r="H941" s="2050">
        <f t="shared" si="58"/>
        <v>42080.25</v>
      </c>
      <c r="I941" s="1263">
        <f t="shared" si="56"/>
        <v>0</v>
      </c>
    </row>
    <row r="942" spans="1:9" x14ac:dyDescent="0.25">
      <c r="A942" s="1261">
        <v>42377</v>
      </c>
      <c r="B942" s="2177">
        <f t="shared" si="59"/>
        <v>5</v>
      </c>
      <c r="C942" s="2178" t="s">
        <v>1144</v>
      </c>
      <c r="D942" s="2160">
        <f t="shared" si="55"/>
        <v>50005</v>
      </c>
      <c r="E942" s="2162" t="s">
        <v>5590</v>
      </c>
      <c r="F942" s="2153">
        <v>23322.7</v>
      </c>
      <c r="G942" s="722">
        <v>42381</v>
      </c>
      <c r="H942" s="2050">
        <v>23322.7</v>
      </c>
      <c r="I942" s="1263">
        <f t="shared" si="56"/>
        <v>0</v>
      </c>
    </row>
    <row r="943" spans="1:9" x14ac:dyDescent="0.25">
      <c r="A943" s="1261">
        <v>42377</v>
      </c>
      <c r="B943" s="2177">
        <f t="shared" si="59"/>
        <v>6</v>
      </c>
      <c r="C943" s="2178" t="s">
        <v>1144</v>
      </c>
      <c r="D943" s="2160">
        <f t="shared" si="55"/>
        <v>50006</v>
      </c>
      <c r="E943" s="2162" t="s">
        <v>5589</v>
      </c>
      <c r="F943" s="2153">
        <v>2650.4</v>
      </c>
      <c r="G943" s="722">
        <v>42377</v>
      </c>
      <c r="H943" s="2050">
        <f t="shared" si="58"/>
        <v>2650.4</v>
      </c>
      <c r="I943" s="1263">
        <f t="shared" si="56"/>
        <v>0</v>
      </c>
    </row>
    <row r="944" spans="1:9" x14ac:dyDescent="0.25">
      <c r="A944" s="1261">
        <v>42377</v>
      </c>
      <c r="B944" s="2177">
        <f t="shared" si="59"/>
        <v>7</v>
      </c>
      <c r="C944" s="2178" t="s">
        <v>1144</v>
      </c>
      <c r="D944" s="2160">
        <f t="shared" si="55"/>
        <v>50007</v>
      </c>
      <c r="E944" s="2162" t="s">
        <v>5593</v>
      </c>
      <c r="F944" s="2153">
        <v>280</v>
      </c>
      <c r="G944" s="722">
        <v>42377</v>
      </c>
      <c r="H944" s="2050">
        <f t="shared" si="58"/>
        <v>280</v>
      </c>
      <c r="I944" s="1263">
        <f t="shared" si="56"/>
        <v>0</v>
      </c>
    </row>
    <row r="945" spans="1:9" x14ac:dyDescent="0.25">
      <c r="A945" s="1261">
        <v>42377</v>
      </c>
      <c r="B945" s="2177">
        <f t="shared" si="59"/>
        <v>8</v>
      </c>
      <c r="C945" s="2178" t="s">
        <v>1144</v>
      </c>
      <c r="D945" s="2160">
        <f t="shared" si="55"/>
        <v>50008</v>
      </c>
      <c r="E945" s="2162" t="s">
        <v>5594</v>
      </c>
      <c r="F945" s="2153">
        <v>176.8</v>
      </c>
      <c r="G945" s="722">
        <v>42377</v>
      </c>
      <c r="H945" s="2050">
        <f t="shared" si="58"/>
        <v>176.8</v>
      </c>
      <c r="I945" s="1263">
        <f t="shared" si="56"/>
        <v>0</v>
      </c>
    </row>
    <row r="946" spans="1:9" x14ac:dyDescent="0.25">
      <c r="A946" s="1261">
        <v>42377</v>
      </c>
      <c r="B946" s="2177">
        <f t="shared" si="59"/>
        <v>9</v>
      </c>
      <c r="C946" s="2178" t="s">
        <v>1144</v>
      </c>
      <c r="D946" s="2160">
        <f t="shared" si="55"/>
        <v>50009</v>
      </c>
      <c r="E946" s="2162" t="s">
        <v>5582</v>
      </c>
      <c r="F946" s="2153">
        <v>703</v>
      </c>
      <c r="G946" s="722">
        <v>42377</v>
      </c>
      <c r="H946" s="2050">
        <f t="shared" si="58"/>
        <v>703</v>
      </c>
      <c r="I946" s="1263">
        <f t="shared" si="56"/>
        <v>0</v>
      </c>
    </row>
    <row r="947" spans="1:9" x14ac:dyDescent="0.25">
      <c r="A947" s="1261">
        <v>42377</v>
      </c>
      <c r="B947" s="2177">
        <f t="shared" si="59"/>
        <v>10</v>
      </c>
      <c r="C947" s="2178" t="s">
        <v>1144</v>
      </c>
      <c r="D947" s="2160">
        <f t="shared" si="55"/>
        <v>50010</v>
      </c>
      <c r="E947" s="2162" t="s">
        <v>5579</v>
      </c>
      <c r="F947" s="2153">
        <v>67526.8</v>
      </c>
      <c r="G947" s="722">
        <v>42385</v>
      </c>
      <c r="H947" s="2050">
        <v>67526.8</v>
      </c>
      <c r="I947" s="1263">
        <f t="shared" si="56"/>
        <v>0</v>
      </c>
    </row>
    <row r="948" spans="1:9" x14ac:dyDescent="0.25">
      <c r="A948" s="1261">
        <v>42377</v>
      </c>
      <c r="B948" s="2177">
        <f t="shared" si="59"/>
        <v>11</v>
      </c>
      <c r="C948" s="2178" t="s">
        <v>1144</v>
      </c>
      <c r="D948" s="2160">
        <f t="shared" si="55"/>
        <v>50011</v>
      </c>
      <c r="E948" s="2162" t="s">
        <v>5595</v>
      </c>
      <c r="F948" s="2153">
        <v>3963.1</v>
      </c>
      <c r="G948" s="722">
        <v>42377</v>
      </c>
      <c r="H948" s="2050">
        <f t="shared" si="58"/>
        <v>3963.1</v>
      </c>
      <c r="I948" s="1263">
        <f t="shared" si="56"/>
        <v>0</v>
      </c>
    </row>
    <row r="949" spans="1:9" x14ac:dyDescent="0.25">
      <c r="A949" s="1261">
        <v>42377</v>
      </c>
      <c r="B949" s="2177">
        <f t="shared" si="59"/>
        <v>12</v>
      </c>
      <c r="C949" s="2178" t="s">
        <v>1144</v>
      </c>
      <c r="D949" s="2160">
        <f t="shared" si="55"/>
        <v>50012</v>
      </c>
      <c r="E949" s="2162" t="s">
        <v>5537</v>
      </c>
      <c r="F949" s="2153">
        <v>263.2</v>
      </c>
      <c r="G949" s="722">
        <v>42377</v>
      </c>
      <c r="H949" s="2050">
        <f t="shared" si="58"/>
        <v>263.2</v>
      </c>
      <c r="I949" s="1263">
        <f t="shared" si="56"/>
        <v>0</v>
      </c>
    </row>
    <row r="950" spans="1:9" x14ac:dyDescent="0.25">
      <c r="A950" s="1261">
        <v>42377</v>
      </c>
      <c r="B950" s="2177">
        <f t="shared" si="59"/>
        <v>13</v>
      </c>
      <c r="C950" s="2178" t="s">
        <v>1144</v>
      </c>
      <c r="D950" s="2160">
        <f t="shared" si="55"/>
        <v>50013</v>
      </c>
      <c r="E950" s="2162" t="s">
        <v>5597</v>
      </c>
      <c r="F950" s="2153">
        <v>12783</v>
      </c>
      <c r="G950" s="722">
        <v>42379</v>
      </c>
      <c r="H950" s="2050">
        <v>12783</v>
      </c>
      <c r="I950" s="1263">
        <f t="shared" si="56"/>
        <v>0</v>
      </c>
    </row>
    <row r="951" spans="1:9" x14ac:dyDescent="0.25">
      <c r="A951" s="1261">
        <v>42377</v>
      </c>
      <c r="B951" s="2177">
        <f t="shared" si="59"/>
        <v>14</v>
      </c>
      <c r="C951" s="2178" t="s">
        <v>1144</v>
      </c>
      <c r="D951" s="2160">
        <f t="shared" si="55"/>
        <v>50014</v>
      </c>
      <c r="E951" s="2162" t="s">
        <v>5599</v>
      </c>
      <c r="F951" s="2153">
        <v>58954.400000000001</v>
      </c>
      <c r="G951" s="722">
        <v>42391</v>
      </c>
      <c r="H951" s="2050">
        <v>58954.400000000001</v>
      </c>
      <c r="I951" s="1263">
        <f t="shared" si="56"/>
        <v>0</v>
      </c>
    </row>
    <row r="952" spans="1:9" x14ac:dyDescent="0.25">
      <c r="A952" s="1261">
        <v>42377</v>
      </c>
      <c r="B952" s="2177">
        <f t="shared" si="59"/>
        <v>15</v>
      </c>
      <c r="C952" s="2178" t="s">
        <v>1144</v>
      </c>
      <c r="D952" s="2160">
        <f t="shared" si="55"/>
        <v>50015</v>
      </c>
      <c r="E952" s="2162" t="s">
        <v>5598</v>
      </c>
      <c r="F952" s="2153">
        <v>11817.9</v>
      </c>
      <c r="G952" s="722">
        <v>42377</v>
      </c>
      <c r="H952" s="2050">
        <f t="shared" si="58"/>
        <v>11817.9</v>
      </c>
      <c r="I952" s="1263">
        <f t="shared" si="56"/>
        <v>0</v>
      </c>
    </row>
    <row r="953" spans="1:9" x14ac:dyDescent="0.25">
      <c r="A953" s="1261">
        <v>42377</v>
      </c>
      <c r="B953" s="2177">
        <f t="shared" si="59"/>
        <v>16</v>
      </c>
      <c r="C953" s="2178" t="s">
        <v>1144</v>
      </c>
      <c r="D953" s="2160">
        <f t="shared" si="55"/>
        <v>50016</v>
      </c>
      <c r="E953" s="2162" t="s">
        <v>5600</v>
      </c>
      <c r="F953" s="2153">
        <v>5921.8</v>
      </c>
      <c r="G953" s="722">
        <v>42379</v>
      </c>
      <c r="H953" s="2050">
        <v>5921.8</v>
      </c>
      <c r="I953" s="1263">
        <f t="shared" si="56"/>
        <v>0</v>
      </c>
    </row>
    <row r="954" spans="1:9" x14ac:dyDescent="0.25">
      <c r="A954" s="1261">
        <v>42377</v>
      </c>
      <c r="B954" s="2177">
        <f t="shared" si="59"/>
        <v>17</v>
      </c>
      <c r="C954" s="2178" t="s">
        <v>1144</v>
      </c>
      <c r="D954" s="2160">
        <f t="shared" si="55"/>
        <v>50017</v>
      </c>
      <c r="E954" s="2162" t="s">
        <v>5601</v>
      </c>
      <c r="F954" s="2153">
        <v>1041.5999999999999</v>
      </c>
      <c r="G954" s="722">
        <v>42377</v>
      </c>
      <c r="H954" s="2050">
        <f t="shared" si="58"/>
        <v>1041.5999999999999</v>
      </c>
      <c r="I954" s="1263">
        <f t="shared" si="56"/>
        <v>0</v>
      </c>
    </row>
    <row r="955" spans="1:9" x14ac:dyDescent="0.25">
      <c r="A955" s="1261">
        <v>42377</v>
      </c>
      <c r="B955" s="2177">
        <f t="shared" si="59"/>
        <v>18</v>
      </c>
      <c r="C955" s="2178" t="s">
        <v>1144</v>
      </c>
      <c r="D955" s="2160">
        <f t="shared" si="55"/>
        <v>50018</v>
      </c>
      <c r="E955" s="2170" t="s">
        <v>2249</v>
      </c>
      <c r="F955" s="2153">
        <v>0</v>
      </c>
      <c r="G955" s="722"/>
      <c r="H955" s="2050"/>
      <c r="I955" s="1263">
        <f t="shared" si="56"/>
        <v>0</v>
      </c>
    </row>
    <row r="956" spans="1:9" x14ac:dyDescent="0.25">
      <c r="A956" s="1261">
        <v>42377</v>
      </c>
      <c r="B956" s="2177">
        <f t="shared" si="59"/>
        <v>19</v>
      </c>
      <c r="C956" s="2178" t="s">
        <v>1144</v>
      </c>
      <c r="D956" s="2160">
        <f t="shared" si="55"/>
        <v>50019</v>
      </c>
      <c r="E956" s="2162" t="s">
        <v>5537</v>
      </c>
      <c r="F956" s="2153">
        <v>731.4</v>
      </c>
      <c r="G956" s="722">
        <v>42377</v>
      </c>
      <c r="H956" s="2050">
        <f t="shared" si="58"/>
        <v>731.4</v>
      </c>
      <c r="I956" s="1263">
        <f t="shared" si="56"/>
        <v>0</v>
      </c>
    </row>
    <row r="957" spans="1:9" x14ac:dyDescent="0.25">
      <c r="A957" s="1261">
        <v>42377</v>
      </c>
      <c r="B957" s="2177">
        <f t="shared" si="59"/>
        <v>20</v>
      </c>
      <c r="C957" s="2178" t="s">
        <v>1144</v>
      </c>
      <c r="D957" s="2160">
        <f t="shared" si="55"/>
        <v>50020</v>
      </c>
      <c r="E957" s="2170" t="s">
        <v>2249</v>
      </c>
      <c r="F957" s="2153">
        <v>0</v>
      </c>
      <c r="G957" s="722"/>
      <c r="H957" s="2050"/>
      <c r="I957" s="1263">
        <f t="shared" si="56"/>
        <v>0</v>
      </c>
    </row>
    <row r="958" spans="1:9" x14ac:dyDescent="0.25">
      <c r="A958" s="1261">
        <v>42377</v>
      </c>
      <c r="B958" s="2177">
        <f t="shared" si="59"/>
        <v>21</v>
      </c>
      <c r="C958" s="2178" t="s">
        <v>1144</v>
      </c>
      <c r="D958" s="2160">
        <f t="shared" si="55"/>
        <v>50021</v>
      </c>
      <c r="E958" s="2162" t="s">
        <v>5602</v>
      </c>
      <c r="F958" s="2153">
        <v>20458.78</v>
      </c>
      <c r="G958" s="722">
        <v>42391</v>
      </c>
      <c r="H958" s="2050">
        <v>20458.78</v>
      </c>
      <c r="I958" s="1263">
        <f t="shared" si="56"/>
        <v>0</v>
      </c>
    </row>
    <row r="959" spans="1:9" x14ac:dyDescent="0.25">
      <c r="A959" s="1261">
        <v>42377</v>
      </c>
      <c r="B959" s="2177">
        <f t="shared" si="59"/>
        <v>22</v>
      </c>
      <c r="C959" s="2178" t="s">
        <v>1144</v>
      </c>
      <c r="D959" s="2160">
        <f t="shared" si="55"/>
        <v>50022</v>
      </c>
      <c r="E959" s="2162" t="s">
        <v>5603</v>
      </c>
      <c r="F959" s="2154">
        <v>5579.5</v>
      </c>
      <c r="G959" s="722">
        <v>42377</v>
      </c>
      <c r="H959" s="2050">
        <f t="shared" si="58"/>
        <v>5579.5</v>
      </c>
      <c r="I959" s="1263">
        <f t="shared" si="56"/>
        <v>0</v>
      </c>
    </row>
    <row r="960" spans="1:9" x14ac:dyDescent="0.25">
      <c r="A960" s="1261">
        <v>42377</v>
      </c>
      <c r="B960" s="2177">
        <f t="shared" si="59"/>
        <v>23</v>
      </c>
      <c r="C960" s="2178" t="s">
        <v>1144</v>
      </c>
      <c r="D960" s="2160">
        <f t="shared" si="55"/>
        <v>50023</v>
      </c>
      <c r="E960" s="2163" t="s">
        <v>5604</v>
      </c>
      <c r="F960" s="2152">
        <v>69064.2</v>
      </c>
      <c r="G960" s="722">
        <v>42384</v>
      </c>
      <c r="H960" s="2050">
        <v>69064.2</v>
      </c>
      <c r="I960" s="1263">
        <f t="shared" si="56"/>
        <v>0</v>
      </c>
    </row>
    <row r="961" spans="1:9" x14ac:dyDescent="0.25">
      <c r="A961" s="1261">
        <v>42377</v>
      </c>
      <c r="B961" s="2177">
        <f t="shared" si="59"/>
        <v>24</v>
      </c>
      <c r="C961" s="2178" t="s">
        <v>1144</v>
      </c>
      <c r="D961" s="2160">
        <f t="shared" si="55"/>
        <v>50024</v>
      </c>
      <c r="E961" s="2162" t="s">
        <v>5605</v>
      </c>
      <c r="F961" s="2153">
        <v>998.8</v>
      </c>
      <c r="G961" s="722">
        <v>42377</v>
      </c>
      <c r="H961" s="2050">
        <f t="shared" si="58"/>
        <v>998.8</v>
      </c>
      <c r="I961" s="1263">
        <f t="shared" si="56"/>
        <v>0</v>
      </c>
    </row>
    <row r="962" spans="1:9" x14ac:dyDescent="0.25">
      <c r="A962" s="1261">
        <v>42377</v>
      </c>
      <c r="B962" s="2177">
        <f t="shared" si="59"/>
        <v>25</v>
      </c>
      <c r="C962" s="2178" t="s">
        <v>1144</v>
      </c>
      <c r="D962" s="2160">
        <f t="shared" si="55"/>
        <v>50025</v>
      </c>
      <c r="E962" s="2162" t="s">
        <v>5596</v>
      </c>
      <c r="F962" s="2153">
        <v>102732.88</v>
      </c>
      <c r="G962" s="722">
        <v>42385</v>
      </c>
      <c r="H962" s="2050">
        <v>102732.88</v>
      </c>
      <c r="I962" s="1263">
        <f t="shared" si="56"/>
        <v>0</v>
      </c>
    </row>
    <row r="963" spans="1:9" x14ac:dyDescent="0.25">
      <c r="A963" s="1261">
        <v>42377</v>
      </c>
      <c r="B963" s="2177">
        <f t="shared" si="59"/>
        <v>26</v>
      </c>
      <c r="C963" s="2178" t="s">
        <v>1144</v>
      </c>
      <c r="D963" s="2160">
        <f t="shared" si="55"/>
        <v>50026</v>
      </c>
      <c r="E963" s="2162" t="s">
        <v>5537</v>
      </c>
      <c r="F963" s="2153">
        <v>6316.8</v>
      </c>
      <c r="G963" s="722">
        <v>42377</v>
      </c>
      <c r="H963" s="2050">
        <f t="shared" si="58"/>
        <v>6316.8</v>
      </c>
      <c r="I963" s="1263">
        <f t="shared" si="56"/>
        <v>0</v>
      </c>
    </row>
    <row r="964" spans="1:9" x14ac:dyDescent="0.25">
      <c r="A964" s="1261">
        <v>42377</v>
      </c>
      <c r="B964" s="2177">
        <f t="shared" si="59"/>
        <v>27</v>
      </c>
      <c r="C964" s="2178" t="s">
        <v>1144</v>
      </c>
      <c r="D964" s="2160">
        <f t="shared" si="55"/>
        <v>50027</v>
      </c>
      <c r="E964" s="2162" t="s">
        <v>5606</v>
      </c>
      <c r="F964" s="2153">
        <v>956.6</v>
      </c>
      <c r="G964" s="722">
        <v>42377</v>
      </c>
      <c r="H964" s="2050">
        <f t="shared" si="58"/>
        <v>956.6</v>
      </c>
      <c r="I964" s="1263">
        <f t="shared" si="56"/>
        <v>0</v>
      </c>
    </row>
    <row r="965" spans="1:9" x14ac:dyDescent="0.25">
      <c r="A965" s="1261">
        <v>42377</v>
      </c>
      <c r="B965" s="2177">
        <f t="shared" si="59"/>
        <v>28</v>
      </c>
      <c r="C965" s="2178" t="s">
        <v>1144</v>
      </c>
      <c r="D965" s="2160">
        <f t="shared" si="55"/>
        <v>50028</v>
      </c>
      <c r="E965" s="2162" t="s">
        <v>5584</v>
      </c>
      <c r="F965" s="2153">
        <v>6476.4</v>
      </c>
      <c r="G965" s="722">
        <v>42377</v>
      </c>
      <c r="H965" s="2050">
        <f t="shared" si="58"/>
        <v>6476.4</v>
      </c>
      <c r="I965" s="1263">
        <f t="shared" si="56"/>
        <v>0</v>
      </c>
    </row>
    <row r="966" spans="1:9" x14ac:dyDescent="0.25">
      <c r="A966" s="1261">
        <v>42377</v>
      </c>
      <c r="B966" s="2177">
        <f t="shared" si="59"/>
        <v>29</v>
      </c>
      <c r="C966" s="2178" t="s">
        <v>1144</v>
      </c>
      <c r="D966" s="2160">
        <f t="shared" si="55"/>
        <v>50029</v>
      </c>
      <c r="E966" s="2162" t="s">
        <v>5607</v>
      </c>
      <c r="F966" s="2153">
        <v>6100.64</v>
      </c>
      <c r="G966" s="722">
        <v>42377</v>
      </c>
      <c r="H966" s="2050">
        <f t="shared" si="58"/>
        <v>6100.64</v>
      </c>
      <c r="I966" s="1263">
        <f t="shared" si="56"/>
        <v>0</v>
      </c>
    </row>
    <row r="967" spans="1:9" x14ac:dyDescent="0.25">
      <c r="A967" s="1261">
        <v>42377</v>
      </c>
      <c r="B967" s="2177">
        <f t="shared" si="59"/>
        <v>30</v>
      </c>
      <c r="C967" s="2178" t="s">
        <v>1144</v>
      </c>
      <c r="D967" s="2160">
        <f t="shared" si="55"/>
        <v>50030</v>
      </c>
      <c r="E967" s="2162" t="s">
        <v>5605</v>
      </c>
      <c r="F967" s="2153">
        <v>190</v>
      </c>
      <c r="G967" s="722">
        <v>42377</v>
      </c>
      <c r="H967" s="2050">
        <f t="shared" si="58"/>
        <v>190</v>
      </c>
      <c r="I967" s="1263">
        <f t="shared" si="56"/>
        <v>0</v>
      </c>
    </row>
    <row r="968" spans="1:9" x14ac:dyDescent="0.25">
      <c r="A968" s="1261">
        <v>42377</v>
      </c>
      <c r="B968" s="2177">
        <f t="shared" si="59"/>
        <v>31</v>
      </c>
      <c r="C968" s="2178" t="s">
        <v>1144</v>
      </c>
      <c r="D968" s="2160">
        <f t="shared" si="55"/>
        <v>50031</v>
      </c>
      <c r="E968" s="2162" t="s">
        <v>5608</v>
      </c>
      <c r="F968" s="2153">
        <v>265832</v>
      </c>
      <c r="G968" s="722">
        <v>42383</v>
      </c>
      <c r="H968" s="2050">
        <v>265832</v>
      </c>
      <c r="I968" s="1263">
        <f t="shared" si="56"/>
        <v>0</v>
      </c>
    </row>
    <row r="969" spans="1:9" x14ac:dyDescent="0.25">
      <c r="A969" s="1261">
        <v>42377</v>
      </c>
      <c r="B969" s="2177">
        <f t="shared" si="59"/>
        <v>32</v>
      </c>
      <c r="C969" s="2178" t="s">
        <v>1144</v>
      </c>
      <c r="D969" s="2160">
        <f t="shared" si="55"/>
        <v>50032</v>
      </c>
      <c r="E969" s="2162" t="s">
        <v>5608</v>
      </c>
      <c r="F969" s="2153">
        <v>354991</v>
      </c>
      <c r="G969" s="722">
        <v>42383</v>
      </c>
      <c r="H969" s="2050">
        <v>354991</v>
      </c>
      <c r="I969" s="1263">
        <f t="shared" si="56"/>
        <v>0</v>
      </c>
    </row>
    <row r="970" spans="1:9" x14ac:dyDescent="0.25">
      <c r="A970" s="1261">
        <v>42377</v>
      </c>
      <c r="B970" s="2177">
        <f t="shared" si="59"/>
        <v>33</v>
      </c>
      <c r="C970" s="2178" t="s">
        <v>1144</v>
      </c>
      <c r="D970" s="2160">
        <f t="shared" si="55"/>
        <v>50033</v>
      </c>
      <c r="E970" s="2162" t="s">
        <v>5608</v>
      </c>
      <c r="F970" s="2153">
        <v>344582</v>
      </c>
      <c r="G970" s="722">
        <v>42383</v>
      </c>
      <c r="H970" s="2050">
        <v>344582</v>
      </c>
      <c r="I970" s="1263">
        <f t="shared" si="56"/>
        <v>0</v>
      </c>
    </row>
    <row r="971" spans="1:9" x14ac:dyDescent="0.25">
      <c r="A971" s="1261">
        <v>42377</v>
      </c>
      <c r="B971" s="2177">
        <f t="shared" si="59"/>
        <v>34</v>
      </c>
      <c r="C971" s="2178" t="s">
        <v>1144</v>
      </c>
      <c r="D971" s="2160">
        <f t="shared" si="55"/>
        <v>50034</v>
      </c>
      <c r="E971" s="2162" t="s">
        <v>5609</v>
      </c>
      <c r="F971" s="2153">
        <v>245342.7</v>
      </c>
      <c r="G971" s="722">
        <v>42378</v>
      </c>
      <c r="H971" s="2050">
        <v>245342.7</v>
      </c>
      <c r="I971" s="1263">
        <f t="shared" si="56"/>
        <v>0</v>
      </c>
    </row>
    <row r="972" spans="1:9" x14ac:dyDescent="0.25">
      <c r="A972" s="1261">
        <v>42377</v>
      </c>
      <c r="B972" s="2177">
        <f t="shared" si="59"/>
        <v>35</v>
      </c>
      <c r="C972" s="2178" t="s">
        <v>1144</v>
      </c>
      <c r="D972" s="2160">
        <f t="shared" si="55"/>
        <v>50035</v>
      </c>
      <c r="E972" s="2162" t="s">
        <v>5537</v>
      </c>
      <c r="F972" s="2153">
        <v>32</v>
      </c>
      <c r="G972" s="722">
        <v>42377</v>
      </c>
      <c r="H972" s="2050">
        <f t="shared" si="58"/>
        <v>32</v>
      </c>
      <c r="I972" s="1263">
        <f t="shared" si="56"/>
        <v>0</v>
      </c>
    </row>
    <row r="973" spans="1:9" x14ac:dyDescent="0.25">
      <c r="A973" s="1261">
        <v>42377</v>
      </c>
      <c r="B973" s="2177">
        <f t="shared" si="59"/>
        <v>36</v>
      </c>
      <c r="C973" s="2178" t="s">
        <v>1144</v>
      </c>
      <c r="D973" s="2160">
        <f t="shared" si="55"/>
        <v>50036</v>
      </c>
      <c r="E973" s="2162" t="s">
        <v>5611</v>
      </c>
      <c r="F973" s="2153">
        <v>42708</v>
      </c>
      <c r="G973" s="722">
        <v>42380</v>
      </c>
      <c r="H973" s="2050">
        <v>42708</v>
      </c>
      <c r="I973" s="1263">
        <f t="shared" si="56"/>
        <v>0</v>
      </c>
    </row>
    <row r="974" spans="1:9" x14ac:dyDescent="0.25">
      <c r="A974" s="1261">
        <v>42377</v>
      </c>
      <c r="B974" s="2177">
        <f t="shared" si="59"/>
        <v>37</v>
      </c>
      <c r="C974" s="2178" t="s">
        <v>1144</v>
      </c>
      <c r="D974" s="2160">
        <f t="shared" ref="D974:D1037" si="60">D973+1</f>
        <v>50037</v>
      </c>
      <c r="E974" s="2162" t="s">
        <v>5612</v>
      </c>
      <c r="F974" s="2153">
        <v>1834.8</v>
      </c>
      <c r="G974" s="722">
        <v>42384</v>
      </c>
      <c r="H974" s="2050">
        <v>1834.8</v>
      </c>
      <c r="I974" s="1263">
        <f t="shared" si="56"/>
        <v>0</v>
      </c>
    </row>
    <row r="975" spans="1:9" x14ac:dyDescent="0.25">
      <c r="A975" s="1261">
        <v>42377</v>
      </c>
      <c r="B975" s="2177">
        <f t="shared" si="59"/>
        <v>38</v>
      </c>
      <c r="C975" s="2178" t="s">
        <v>1144</v>
      </c>
      <c r="D975" s="2160">
        <f t="shared" si="60"/>
        <v>50038</v>
      </c>
      <c r="E975" s="2162" t="s">
        <v>5610</v>
      </c>
      <c r="F975" s="2153">
        <v>32727.200000000001</v>
      </c>
      <c r="G975" s="722">
        <v>42378</v>
      </c>
      <c r="H975" s="2050">
        <v>32727.200000000001</v>
      </c>
      <c r="I975" s="1263">
        <f t="shared" si="56"/>
        <v>0</v>
      </c>
    </row>
    <row r="976" spans="1:9" x14ac:dyDescent="0.25">
      <c r="A976" s="1261">
        <v>42377</v>
      </c>
      <c r="B976" s="2177">
        <f t="shared" si="59"/>
        <v>39</v>
      </c>
      <c r="C976" s="2178" t="s">
        <v>1144</v>
      </c>
      <c r="D976" s="2160">
        <f t="shared" si="60"/>
        <v>50039</v>
      </c>
      <c r="E976" s="2162" t="s">
        <v>5506</v>
      </c>
      <c r="F976" s="2153">
        <v>2033.5</v>
      </c>
      <c r="G976" s="722"/>
      <c r="H976" s="2050"/>
      <c r="I976" s="1263">
        <f t="shared" si="56"/>
        <v>2033.5</v>
      </c>
    </row>
    <row r="977" spans="1:9" x14ac:dyDescent="0.25">
      <c r="A977" s="1261">
        <v>42377</v>
      </c>
      <c r="B977" s="2177">
        <f t="shared" si="59"/>
        <v>40</v>
      </c>
      <c r="C977" s="2178" t="s">
        <v>1144</v>
      </c>
      <c r="D977" s="2160">
        <f t="shared" si="60"/>
        <v>50040</v>
      </c>
      <c r="E977" s="2162" t="s">
        <v>5613</v>
      </c>
      <c r="F977" s="2153">
        <v>3993.2</v>
      </c>
      <c r="G977" s="722">
        <v>42378</v>
      </c>
      <c r="H977" s="2050">
        <v>3993.2</v>
      </c>
      <c r="I977" s="1263">
        <f t="shared" si="56"/>
        <v>0</v>
      </c>
    </row>
    <row r="978" spans="1:9" x14ac:dyDescent="0.25">
      <c r="A978" s="1261">
        <v>42377</v>
      </c>
      <c r="B978" s="2177">
        <f t="shared" si="59"/>
        <v>41</v>
      </c>
      <c r="C978" s="2178" t="s">
        <v>1144</v>
      </c>
      <c r="D978" s="2160">
        <f t="shared" si="60"/>
        <v>50041</v>
      </c>
      <c r="E978" s="2162" t="s">
        <v>5614</v>
      </c>
      <c r="F978" s="2153">
        <v>4214.5</v>
      </c>
      <c r="G978" s="722">
        <v>42377</v>
      </c>
      <c r="H978" s="2050">
        <f t="shared" si="58"/>
        <v>4214.5</v>
      </c>
      <c r="I978" s="1263">
        <f t="shared" si="56"/>
        <v>0</v>
      </c>
    </row>
    <row r="979" spans="1:9" x14ac:dyDescent="0.25">
      <c r="A979" s="1261">
        <v>42377</v>
      </c>
      <c r="B979" s="2177">
        <f t="shared" si="59"/>
        <v>42</v>
      </c>
      <c r="C979" s="2178" t="s">
        <v>1144</v>
      </c>
      <c r="D979" s="2160">
        <f t="shared" si="60"/>
        <v>50042</v>
      </c>
      <c r="E979" s="2162" t="s">
        <v>5616</v>
      </c>
      <c r="F979" s="2153">
        <v>2045.9</v>
      </c>
      <c r="G979" s="722">
        <v>42378</v>
      </c>
      <c r="H979" s="2050">
        <v>2045.9</v>
      </c>
      <c r="I979" s="1263">
        <f t="shared" si="56"/>
        <v>0</v>
      </c>
    </row>
    <row r="980" spans="1:9" x14ac:dyDescent="0.25">
      <c r="A980" s="1261">
        <v>42377</v>
      </c>
      <c r="B980" s="2177">
        <f t="shared" si="59"/>
        <v>43</v>
      </c>
      <c r="C980" s="2178" t="s">
        <v>1144</v>
      </c>
      <c r="D980" s="2160">
        <f t="shared" si="60"/>
        <v>50043</v>
      </c>
      <c r="E980" s="2162" t="s">
        <v>5617</v>
      </c>
      <c r="F980" s="2153">
        <v>3089.4</v>
      </c>
      <c r="G980" s="722">
        <v>42378</v>
      </c>
      <c r="H980" s="2050">
        <v>3089.4</v>
      </c>
      <c r="I980" s="1263">
        <f t="shared" si="56"/>
        <v>0</v>
      </c>
    </row>
    <row r="981" spans="1:9" x14ac:dyDescent="0.25">
      <c r="A981" s="1261">
        <v>42377</v>
      </c>
      <c r="B981" s="2177">
        <f t="shared" si="59"/>
        <v>44</v>
      </c>
      <c r="C981" s="2178" t="s">
        <v>1144</v>
      </c>
      <c r="D981" s="2160">
        <f t="shared" si="60"/>
        <v>50044</v>
      </c>
      <c r="E981" s="2162" t="s">
        <v>5615</v>
      </c>
      <c r="F981" s="2153">
        <v>1634</v>
      </c>
      <c r="G981" s="722">
        <v>42378</v>
      </c>
      <c r="H981" s="2050">
        <v>1634</v>
      </c>
      <c r="I981" s="1263">
        <f t="shared" si="56"/>
        <v>0</v>
      </c>
    </row>
    <row r="982" spans="1:9" x14ac:dyDescent="0.25">
      <c r="A982" s="1261">
        <v>42377</v>
      </c>
      <c r="B982" s="2177">
        <f t="shared" si="59"/>
        <v>45</v>
      </c>
      <c r="C982" s="2178" t="s">
        <v>1144</v>
      </c>
      <c r="D982" s="2160">
        <f t="shared" si="60"/>
        <v>50045</v>
      </c>
      <c r="E982" s="2162" t="s">
        <v>5618</v>
      </c>
      <c r="F982" s="2153">
        <v>1510.4</v>
      </c>
      <c r="G982" s="722">
        <v>42377</v>
      </c>
      <c r="H982" s="2050">
        <f t="shared" si="58"/>
        <v>1510.4</v>
      </c>
      <c r="I982" s="1263">
        <f t="shared" si="56"/>
        <v>0</v>
      </c>
    </row>
    <row r="983" spans="1:9" x14ac:dyDescent="0.25">
      <c r="A983" s="1261">
        <v>42377</v>
      </c>
      <c r="B983" s="2177">
        <f t="shared" si="59"/>
        <v>46</v>
      </c>
      <c r="C983" s="2178" t="s">
        <v>1144</v>
      </c>
      <c r="D983" s="2160">
        <f t="shared" si="60"/>
        <v>50046</v>
      </c>
      <c r="E983" s="2162" t="s">
        <v>5537</v>
      </c>
      <c r="F983" s="2153">
        <v>530.79</v>
      </c>
      <c r="G983" s="722">
        <v>42377</v>
      </c>
      <c r="H983" s="2050">
        <f t="shared" si="58"/>
        <v>530.79</v>
      </c>
      <c r="I983" s="1263">
        <f t="shared" si="56"/>
        <v>0</v>
      </c>
    </row>
    <row r="984" spans="1:9" x14ac:dyDescent="0.25">
      <c r="A984" s="1261">
        <v>42377</v>
      </c>
      <c r="B984" s="2177">
        <f t="shared" si="59"/>
        <v>47</v>
      </c>
      <c r="C984" s="2178" t="s">
        <v>1144</v>
      </c>
      <c r="D984" s="2160">
        <f t="shared" si="60"/>
        <v>50047</v>
      </c>
      <c r="E984" s="2162" t="s">
        <v>5619</v>
      </c>
      <c r="F984" s="2153">
        <v>1462.4</v>
      </c>
      <c r="G984" s="722">
        <v>42377</v>
      </c>
      <c r="H984" s="2050">
        <f t="shared" si="58"/>
        <v>1462.4</v>
      </c>
      <c r="I984" s="1263">
        <f t="shared" si="56"/>
        <v>0</v>
      </c>
    </row>
    <row r="985" spans="1:9" x14ac:dyDescent="0.25">
      <c r="A985" s="1261">
        <v>42377</v>
      </c>
      <c r="B985" s="2177">
        <f t="shared" si="59"/>
        <v>48</v>
      </c>
      <c r="C985" s="2178" t="s">
        <v>1144</v>
      </c>
      <c r="D985" s="2160">
        <f t="shared" si="60"/>
        <v>50048</v>
      </c>
      <c r="E985" s="2162" t="s">
        <v>5513</v>
      </c>
      <c r="F985" s="2153">
        <v>9023</v>
      </c>
      <c r="G985" s="722">
        <v>42386</v>
      </c>
      <c r="H985" s="2050">
        <v>9023</v>
      </c>
      <c r="I985" s="1263">
        <f t="shared" si="56"/>
        <v>0</v>
      </c>
    </row>
    <row r="986" spans="1:9" x14ac:dyDescent="0.25">
      <c r="A986" s="1261">
        <v>42377</v>
      </c>
      <c r="B986" s="2177">
        <f t="shared" si="59"/>
        <v>49</v>
      </c>
      <c r="C986" s="2178" t="s">
        <v>1144</v>
      </c>
      <c r="D986" s="2160">
        <f t="shared" si="60"/>
        <v>50049</v>
      </c>
      <c r="E986" s="2162" t="s">
        <v>5620</v>
      </c>
      <c r="F986" s="2153">
        <v>25363.8</v>
      </c>
      <c r="G986" s="722">
        <v>42378</v>
      </c>
      <c r="H986" s="2050">
        <v>25363.8</v>
      </c>
      <c r="I986" s="1263">
        <f t="shared" si="56"/>
        <v>0</v>
      </c>
    </row>
    <row r="987" spans="1:9" x14ac:dyDescent="0.25">
      <c r="A987" s="1261">
        <v>42377</v>
      </c>
      <c r="B987" s="2177">
        <f t="shared" si="59"/>
        <v>50</v>
      </c>
      <c r="C987" s="2178" t="s">
        <v>1144</v>
      </c>
      <c r="D987" s="2160">
        <f t="shared" si="60"/>
        <v>50050</v>
      </c>
      <c r="E987" s="2162" t="s">
        <v>5622</v>
      </c>
      <c r="F987" s="2153">
        <v>21744</v>
      </c>
      <c r="G987" s="722">
        <v>42378</v>
      </c>
      <c r="H987" s="2050">
        <v>21744</v>
      </c>
      <c r="I987" s="1263">
        <f t="shared" si="56"/>
        <v>0</v>
      </c>
    </row>
    <row r="988" spans="1:9" x14ac:dyDescent="0.25">
      <c r="A988" s="1261">
        <v>42377</v>
      </c>
      <c r="B988" s="2177">
        <f t="shared" si="59"/>
        <v>51</v>
      </c>
      <c r="C988" s="2178" t="s">
        <v>1144</v>
      </c>
      <c r="D988" s="2160">
        <f t="shared" si="60"/>
        <v>50051</v>
      </c>
      <c r="E988" s="2162" t="s">
        <v>5621</v>
      </c>
      <c r="F988" s="2153">
        <v>8048.8</v>
      </c>
      <c r="G988" s="722">
        <v>42377</v>
      </c>
      <c r="H988" s="2050">
        <f t="shared" si="58"/>
        <v>8048.8</v>
      </c>
      <c r="I988" s="1263">
        <f t="shared" si="56"/>
        <v>0</v>
      </c>
    </row>
    <row r="989" spans="1:9" x14ac:dyDescent="0.25">
      <c r="A989" s="1261">
        <v>42377</v>
      </c>
      <c r="B989" s="2177">
        <f t="shared" si="59"/>
        <v>52</v>
      </c>
      <c r="C989" s="2178" t="s">
        <v>1144</v>
      </c>
      <c r="D989" s="2160">
        <f t="shared" si="60"/>
        <v>50052</v>
      </c>
      <c r="E989" s="2162" t="s">
        <v>5623</v>
      </c>
      <c r="F989" s="2153">
        <v>2092.08</v>
      </c>
      <c r="G989" s="722">
        <v>42377</v>
      </c>
      <c r="H989" s="2050">
        <f t="shared" si="58"/>
        <v>2092.08</v>
      </c>
      <c r="I989" s="1263">
        <f t="shared" si="56"/>
        <v>0</v>
      </c>
    </row>
    <row r="990" spans="1:9" x14ac:dyDescent="0.25">
      <c r="A990" s="1261">
        <v>42377</v>
      </c>
      <c r="B990" s="2177">
        <f t="shared" si="59"/>
        <v>53</v>
      </c>
      <c r="C990" s="2178" t="s">
        <v>1144</v>
      </c>
      <c r="D990" s="2160">
        <f t="shared" si="60"/>
        <v>50053</v>
      </c>
      <c r="E990" s="2162" t="s">
        <v>5600</v>
      </c>
      <c r="F990" s="2153">
        <v>2310</v>
      </c>
      <c r="G990" s="722">
        <v>42377</v>
      </c>
      <c r="H990" s="2050">
        <f t="shared" ref="H990:H1055" si="61">F990</f>
        <v>2310</v>
      </c>
      <c r="I990" s="1263">
        <f t="shared" si="56"/>
        <v>0</v>
      </c>
    </row>
    <row r="991" spans="1:9" x14ac:dyDescent="0.25">
      <c r="A991" s="1261">
        <v>42377</v>
      </c>
      <c r="B991" s="2177">
        <f t="shared" si="59"/>
        <v>54</v>
      </c>
      <c r="C991" s="2178" t="s">
        <v>1144</v>
      </c>
      <c r="D991" s="2160">
        <f t="shared" si="60"/>
        <v>50054</v>
      </c>
      <c r="E991" s="2162" t="s">
        <v>5625</v>
      </c>
      <c r="F991" s="2153">
        <v>5124</v>
      </c>
      <c r="G991" s="722">
        <v>42377</v>
      </c>
      <c r="H991" s="2050">
        <f t="shared" si="61"/>
        <v>5124</v>
      </c>
      <c r="I991" s="1263">
        <f t="shared" si="56"/>
        <v>0</v>
      </c>
    </row>
    <row r="992" spans="1:9" x14ac:dyDescent="0.25">
      <c r="A992" s="1261">
        <v>42377</v>
      </c>
      <c r="B992" s="2177">
        <f t="shared" si="59"/>
        <v>55</v>
      </c>
      <c r="C992" s="2178" t="s">
        <v>1144</v>
      </c>
      <c r="D992" s="2160">
        <f t="shared" si="60"/>
        <v>50055</v>
      </c>
      <c r="E992" s="2162" t="s">
        <v>5505</v>
      </c>
      <c r="F992" s="2153">
        <v>420</v>
      </c>
      <c r="G992" s="722">
        <v>42377</v>
      </c>
      <c r="H992" s="2050">
        <f t="shared" si="61"/>
        <v>420</v>
      </c>
      <c r="I992" s="1263">
        <f t="shared" ref="I992:I1059" si="62">F992-H992</f>
        <v>0</v>
      </c>
    </row>
    <row r="993" spans="1:9" x14ac:dyDescent="0.25">
      <c r="A993" s="1261">
        <v>42377</v>
      </c>
      <c r="B993" s="2177">
        <f t="shared" si="59"/>
        <v>56</v>
      </c>
      <c r="C993" s="2178" t="s">
        <v>1144</v>
      </c>
      <c r="D993" s="2160">
        <f t="shared" si="60"/>
        <v>50056</v>
      </c>
      <c r="E993" s="2162" t="s">
        <v>5626</v>
      </c>
      <c r="F993" s="2153">
        <v>4783.8</v>
      </c>
      <c r="G993" s="722">
        <v>42377</v>
      </c>
      <c r="H993" s="2050">
        <f t="shared" si="61"/>
        <v>4783.8</v>
      </c>
      <c r="I993" s="1263">
        <f t="shared" si="62"/>
        <v>0</v>
      </c>
    </row>
    <row r="994" spans="1:9" x14ac:dyDescent="0.25">
      <c r="A994" s="1261">
        <v>42377</v>
      </c>
      <c r="B994" s="2177">
        <f t="shared" si="59"/>
        <v>57</v>
      </c>
      <c r="C994" s="2178" t="s">
        <v>1144</v>
      </c>
      <c r="D994" s="2160">
        <f t="shared" si="60"/>
        <v>50057</v>
      </c>
      <c r="E994" s="2162" t="s">
        <v>5624</v>
      </c>
      <c r="F994" s="2153">
        <v>50238.5</v>
      </c>
      <c r="G994" s="722">
        <v>42391</v>
      </c>
      <c r="H994" s="2050">
        <v>50238.5</v>
      </c>
      <c r="I994" s="1263">
        <f t="shared" si="62"/>
        <v>0</v>
      </c>
    </row>
    <row r="995" spans="1:9" x14ac:dyDescent="0.25">
      <c r="A995" s="1261">
        <v>42377</v>
      </c>
      <c r="B995" s="2177">
        <f t="shared" si="59"/>
        <v>58</v>
      </c>
      <c r="C995" s="2178" t="s">
        <v>1144</v>
      </c>
      <c r="D995" s="2160">
        <f t="shared" si="60"/>
        <v>50058</v>
      </c>
      <c r="E995" s="2162" t="s">
        <v>5609</v>
      </c>
      <c r="F995" s="2153">
        <v>63689.919999999998</v>
      </c>
      <c r="G995" s="722">
        <v>42378</v>
      </c>
      <c r="H995" s="2050">
        <v>63689.919999999998</v>
      </c>
      <c r="I995" s="1263">
        <f t="shared" si="62"/>
        <v>0</v>
      </c>
    </row>
    <row r="996" spans="1:9" x14ac:dyDescent="0.25">
      <c r="A996" s="1261">
        <v>42377</v>
      </c>
      <c r="B996" s="2177">
        <f t="shared" si="59"/>
        <v>59</v>
      </c>
      <c r="C996" s="2178" t="s">
        <v>1144</v>
      </c>
      <c r="D996" s="2160">
        <f t="shared" si="60"/>
        <v>50059</v>
      </c>
      <c r="E996" s="2162" t="s">
        <v>5609</v>
      </c>
      <c r="F996" s="2153">
        <v>2925</v>
      </c>
      <c r="G996" s="722">
        <v>42378</v>
      </c>
      <c r="H996" s="2050">
        <v>2925</v>
      </c>
      <c r="I996" s="1263">
        <f t="shared" si="62"/>
        <v>0</v>
      </c>
    </row>
    <row r="997" spans="1:9" x14ac:dyDescent="0.25">
      <c r="A997" s="1261">
        <v>42377</v>
      </c>
      <c r="B997" s="2177">
        <f t="shared" si="59"/>
        <v>60</v>
      </c>
      <c r="C997" s="2178" t="s">
        <v>1144</v>
      </c>
      <c r="D997" s="2160">
        <f t="shared" si="60"/>
        <v>50060</v>
      </c>
      <c r="E997" s="2162" t="s">
        <v>5627</v>
      </c>
      <c r="F997" s="2153">
        <v>24305.8</v>
      </c>
      <c r="G997" s="722">
        <v>42378</v>
      </c>
      <c r="H997" s="2050">
        <v>24305.8</v>
      </c>
      <c r="I997" s="1263">
        <f t="shared" si="62"/>
        <v>0</v>
      </c>
    </row>
    <row r="998" spans="1:9" x14ac:dyDescent="0.25">
      <c r="A998" s="1261">
        <v>42377</v>
      </c>
      <c r="B998" s="2177">
        <f t="shared" si="59"/>
        <v>61</v>
      </c>
      <c r="C998" s="2178" t="s">
        <v>1144</v>
      </c>
      <c r="D998" s="2160">
        <f t="shared" si="60"/>
        <v>50061</v>
      </c>
      <c r="E998" s="2162" t="s">
        <v>5537</v>
      </c>
      <c r="F998" s="2153">
        <v>388.6</v>
      </c>
      <c r="G998" s="722">
        <v>42377</v>
      </c>
      <c r="H998" s="2050">
        <f t="shared" si="61"/>
        <v>388.6</v>
      </c>
      <c r="I998" s="1263">
        <f t="shared" si="62"/>
        <v>0</v>
      </c>
    </row>
    <row r="999" spans="1:9" x14ac:dyDescent="0.25">
      <c r="A999" s="1261">
        <v>42378</v>
      </c>
      <c r="B999" s="2177">
        <f t="shared" si="59"/>
        <v>62</v>
      </c>
      <c r="C999" s="2178" t="s">
        <v>1144</v>
      </c>
      <c r="D999" s="2160">
        <f t="shared" si="60"/>
        <v>50062</v>
      </c>
      <c r="E999" s="2162" t="s">
        <v>5628</v>
      </c>
      <c r="F999" s="2153">
        <v>7758.8</v>
      </c>
      <c r="G999" s="722">
        <v>42379</v>
      </c>
      <c r="H999" s="2050">
        <v>7758.8</v>
      </c>
      <c r="I999" s="1263">
        <f t="shared" si="62"/>
        <v>0</v>
      </c>
    </row>
    <row r="1000" spans="1:9" x14ac:dyDescent="0.25">
      <c r="A1000" s="1261">
        <v>42378</v>
      </c>
      <c r="B1000" s="2177">
        <f t="shared" si="59"/>
        <v>63</v>
      </c>
      <c r="C1000" s="2178" t="s">
        <v>1144</v>
      </c>
      <c r="D1000" s="2160">
        <f t="shared" si="60"/>
        <v>50063</v>
      </c>
      <c r="E1000" s="2162" t="s">
        <v>5628</v>
      </c>
      <c r="F1000" s="2153">
        <v>758.5</v>
      </c>
      <c r="G1000" s="722">
        <v>42380</v>
      </c>
      <c r="H1000" s="2050">
        <v>758.5</v>
      </c>
      <c r="I1000" s="1263">
        <f t="shared" si="62"/>
        <v>0</v>
      </c>
    </row>
    <row r="1001" spans="1:9" x14ac:dyDescent="0.25">
      <c r="A1001" s="1261">
        <v>42378</v>
      </c>
      <c r="B1001" s="2177">
        <f t="shared" si="59"/>
        <v>64</v>
      </c>
      <c r="C1001" s="2178" t="s">
        <v>1144</v>
      </c>
      <c r="D1001" s="2160">
        <f t="shared" si="60"/>
        <v>50064</v>
      </c>
      <c r="E1001" s="2162" t="s">
        <v>5628</v>
      </c>
      <c r="F1001" s="2153">
        <v>26154.1</v>
      </c>
      <c r="G1001" s="722">
        <v>42378</v>
      </c>
      <c r="H1001" s="2050">
        <f t="shared" si="61"/>
        <v>26154.1</v>
      </c>
      <c r="I1001" s="1263">
        <f t="shared" si="62"/>
        <v>0</v>
      </c>
    </row>
    <row r="1002" spans="1:9" x14ac:dyDescent="0.25">
      <c r="A1002" s="1261">
        <v>42378</v>
      </c>
      <c r="B1002" s="2177">
        <f t="shared" si="59"/>
        <v>65</v>
      </c>
      <c r="C1002" s="2178" t="s">
        <v>1144</v>
      </c>
      <c r="D1002" s="2160">
        <f t="shared" si="60"/>
        <v>50065</v>
      </c>
      <c r="E1002" s="2162" t="s">
        <v>5630</v>
      </c>
      <c r="F1002" s="2153">
        <v>25228.799999999999</v>
      </c>
      <c r="G1002" s="722">
        <v>42379</v>
      </c>
      <c r="H1002" s="2050">
        <v>25228.799999999999</v>
      </c>
      <c r="I1002" s="1263">
        <f t="shared" si="62"/>
        <v>0</v>
      </c>
    </row>
    <row r="1003" spans="1:9" x14ac:dyDescent="0.25">
      <c r="A1003" s="1261">
        <v>42378</v>
      </c>
      <c r="B1003" s="2177">
        <f t="shared" si="59"/>
        <v>66</v>
      </c>
      <c r="C1003" s="2178" t="s">
        <v>1144</v>
      </c>
      <c r="D1003" s="2160">
        <f t="shared" si="60"/>
        <v>50066</v>
      </c>
      <c r="E1003" s="2162" t="s">
        <v>5631</v>
      </c>
      <c r="F1003" s="2154">
        <v>968</v>
      </c>
      <c r="G1003" s="722">
        <v>42379</v>
      </c>
      <c r="H1003" s="2050">
        <v>968</v>
      </c>
      <c r="I1003" s="1263">
        <f t="shared" si="62"/>
        <v>0</v>
      </c>
    </row>
    <row r="1004" spans="1:9" x14ac:dyDescent="0.25">
      <c r="A1004" s="1261">
        <v>42378</v>
      </c>
      <c r="B1004" s="2177">
        <f t="shared" si="59"/>
        <v>67</v>
      </c>
      <c r="C1004" s="2178" t="s">
        <v>1144</v>
      </c>
      <c r="D1004" s="2160">
        <f t="shared" si="60"/>
        <v>50067</v>
      </c>
      <c r="E1004" s="2163" t="s">
        <v>5632</v>
      </c>
      <c r="F1004" s="2152">
        <v>734.8</v>
      </c>
      <c r="G1004" s="722">
        <v>42379</v>
      </c>
      <c r="H1004" s="2050">
        <v>734.8</v>
      </c>
      <c r="I1004" s="1263">
        <f t="shared" si="62"/>
        <v>0</v>
      </c>
    </row>
    <row r="1005" spans="1:9" x14ac:dyDescent="0.25">
      <c r="A1005" s="1261">
        <v>42378</v>
      </c>
      <c r="B1005" s="2177">
        <f t="shared" ref="B1005:B1072" si="63">B1004+1</f>
        <v>68</v>
      </c>
      <c r="C1005" s="2178" t="s">
        <v>1144</v>
      </c>
      <c r="D1005" s="2160">
        <f t="shared" si="60"/>
        <v>50068</v>
      </c>
      <c r="E1005" s="2162" t="s">
        <v>5632</v>
      </c>
      <c r="F1005" s="2153">
        <v>170</v>
      </c>
      <c r="G1005" s="722">
        <v>42379</v>
      </c>
      <c r="H1005" s="2050">
        <v>170</v>
      </c>
      <c r="I1005" s="1263">
        <f t="shared" si="62"/>
        <v>0</v>
      </c>
    </row>
    <row r="1006" spans="1:9" x14ac:dyDescent="0.25">
      <c r="A1006" s="1261">
        <v>42378</v>
      </c>
      <c r="B1006" s="2177">
        <f t="shared" si="63"/>
        <v>69</v>
      </c>
      <c r="C1006" s="2178" t="s">
        <v>1144</v>
      </c>
      <c r="D1006" s="2160">
        <f t="shared" si="60"/>
        <v>50069</v>
      </c>
      <c r="E1006" s="2162" t="s">
        <v>5634</v>
      </c>
      <c r="F1006" s="2153">
        <v>7040.9</v>
      </c>
      <c r="G1006" s="722">
        <v>42378</v>
      </c>
      <c r="H1006" s="2050">
        <f t="shared" si="61"/>
        <v>7040.9</v>
      </c>
      <c r="I1006" s="1263">
        <f t="shared" si="62"/>
        <v>0</v>
      </c>
    </row>
    <row r="1007" spans="1:9" x14ac:dyDescent="0.25">
      <c r="A1007" s="1261">
        <v>42378</v>
      </c>
      <c r="B1007" s="2177">
        <f t="shared" si="63"/>
        <v>70</v>
      </c>
      <c r="C1007" s="2178" t="s">
        <v>1144</v>
      </c>
      <c r="D1007" s="2160">
        <f t="shared" si="60"/>
        <v>50070</v>
      </c>
      <c r="E1007" s="2162" t="s">
        <v>5637</v>
      </c>
      <c r="F1007" s="2153">
        <v>2590.8000000000002</v>
      </c>
      <c r="G1007" s="722">
        <v>42378</v>
      </c>
      <c r="H1007" s="2050">
        <f t="shared" si="61"/>
        <v>2590.8000000000002</v>
      </c>
      <c r="I1007" s="1263">
        <f t="shared" si="62"/>
        <v>0</v>
      </c>
    </row>
    <row r="1008" spans="1:9" x14ac:dyDescent="0.25">
      <c r="A1008" s="1261">
        <v>42378</v>
      </c>
      <c r="B1008" s="2177">
        <f t="shared" si="63"/>
        <v>71</v>
      </c>
      <c r="C1008" s="2178" t="s">
        <v>1144</v>
      </c>
      <c r="D1008" s="2160">
        <f t="shared" si="60"/>
        <v>50071</v>
      </c>
      <c r="E1008" s="2162" t="s">
        <v>5633</v>
      </c>
      <c r="F1008" s="2153">
        <v>20770</v>
      </c>
      <c r="G1008" s="722">
        <v>42378</v>
      </c>
      <c r="H1008" s="2050">
        <f t="shared" si="61"/>
        <v>20770</v>
      </c>
      <c r="I1008" s="1263">
        <f t="shared" si="62"/>
        <v>0</v>
      </c>
    </row>
    <row r="1009" spans="1:9" x14ac:dyDescent="0.25">
      <c r="A1009" s="1261">
        <v>42378</v>
      </c>
      <c r="B1009" s="2177">
        <f t="shared" si="63"/>
        <v>72</v>
      </c>
      <c r="C1009" s="2178" t="s">
        <v>1144</v>
      </c>
      <c r="D1009" s="2160">
        <f t="shared" si="60"/>
        <v>50072</v>
      </c>
      <c r="E1009" s="2162" t="s">
        <v>5635</v>
      </c>
      <c r="F1009" s="2153">
        <v>14353.6</v>
      </c>
      <c r="G1009" s="722">
        <v>42386</v>
      </c>
      <c r="H1009" s="2050">
        <v>14353.6</v>
      </c>
      <c r="I1009" s="1263">
        <f t="shared" si="62"/>
        <v>0</v>
      </c>
    </row>
    <row r="1010" spans="1:9" x14ac:dyDescent="0.25">
      <c r="A1010" s="1261">
        <v>42378</v>
      </c>
      <c r="B1010" s="2177">
        <f t="shared" si="63"/>
        <v>73</v>
      </c>
      <c r="C1010" s="2178" t="s">
        <v>1144</v>
      </c>
      <c r="D1010" s="2160">
        <f t="shared" si="60"/>
        <v>50073</v>
      </c>
      <c r="E1010" s="2162" t="s">
        <v>5638</v>
      </c>
      <c r="F1010" s="2153">
        <v>17696</v>
      </c>
      <c r="G1010" s="722">
        <v>42378</v>
      </c>
      <c r="H1010" s="2050">
        <f t="shared" si="61"/>
        <v>17696</v>
      </c>
      <c r="I1010" s="1263">
        <f t="shared" si="62"/>
        <v>0</v>
      </c>
    </row>
    <row r="1011" spans="1:9" x14ac:dyDescent="0.25">
      <c r="A1011" s="1261">
        <v>42378</v>
      </c>
      <c r="B1011" s="2177">
        <f t="shared" si="63"/>
        <v>74</v>
      </c>
      <c r="C1011" s="2178" t="s">
        <v>1144</v>
      </c>
      <c r="D1011" s="2160">
        <f t="shared" si="60"/>
        <v>50074</v>
      </c>
      <c r="E1011" s="2162" t="s">
        <v>5639</v>
      </c>
      <c r="F1011" s="2153">
        <v>1496.1</v>
      </c>
      <c r="G1011" s="722">
        <v>42378</v>
      </c>
      <c r="H1011" s="2050">
        <f t="shared" si="61"/>
        <v>1496.1</v>
      </c>
      <c r="I1011" s="1263">
        <f t="shared" si="62"/>
        <v>0</v>
      </c>
    </row>
    <row r="1012" spans="1:9" x14ac:dyDescent="0.25">
      <c r="A1012" s="1261">
        <v>42378</v>
      </c>
      <c r="B1012" s="2177">
        <f t="shared" si="63"/>
        <v>75</v>
      </c>
      <c r="C1012" s="2178" t="s">
        <v>1144</v>
      </c>
      <c r="D1012" s="2160">
        <f t="shared" si="60"/>
        <v>50075</v>
      </c>
      <c r="E1012" s="2162" t="s">
        <v>5629</v>
      </c>
      <c r="F1012" s="2153">
        <v>96112</v>
      </c>
      <c r="G1012" s="722">
        <v>42389</v>
      </c>
      <c r="H1012" s="2050">
        <v>96112</v>
      </c>
      <c r="I1012" s="1263">
        <f t="shared" si="62"/>
        <v>0</v>
      </c>
    </row>
    <row r="1013" spans="1:9" x14ac:dyDescent="0.25">
      <c r="A1013" s="1261">
        <v>42378</v>
      </c>
      <c r="B1013" s="2177">
        <f t="shared" si="63"/>
        <v>76</v>
      </c>
      <c r="C1013" s="2178" t="s">
        <v>1144</v>
      </c>
      <c r="D1013" s="2160">
        <f t="shared" si="60"/>
        <v>50076</v>
      </c>
      <c r="E1013" s="2162" t="s">
        <v>5633</v>
      </c>
      <c r="F1013" s="2153">
        <v>11667</v>
      </c>
      <c r="G1013" s="722">
        <v>42380</v>
      </c>
      <c r="H1013" s="2050">
        <v>11667</v>
      </c>
      <c r="I1013" s="1263">
        <f t="shared" si="62"/>
        <v>0</v>
      </c>
    </row>
    <row r="1014" spans="1:9" x14ac:dyDescent="0.25">
      <c r="A1014" s="1261">
        <v>42378</v>
      </c>
      <c r="B1014" s="2177">
        <f t="shared" si="63"/>
        <v>77</v>
      </c>
      <c r="C1014" s="2178" t="s">
        <v>1144</v>
      </c>
      <c r="D1014" s="2160">
        <f t="shared" si="60"/>
        <v>50077</v>
      </c>
      <c r="E1014" s="2162" t="s">
        <v>5640</v>
      </c>
      <c r="F1014" s="2153">
        <v>11450.3</v>
      </c>
      <c r="G1014" s="722">
        <v>42380</v>
      </c>
      <c r="H1014" s="2050">
        <v>11450.3</v>
      </c>
      <c r="I1014" s="1263">
        <f t="shared" si="62"/>
        <v>0</v>
      </c>
    </row>
    <row r="1015" spans="1:9" x14ac:dyDescent="0.25">
      <c r="A1015" s="1261">
        <v>42378</v>
      </c>
      <c r="B1015" s="2177">
        <f t="shared" si="63"/>
        <v>78</v>
      </c>
      <c r="C1015" s="2178" t="s">
        <v>1144</v>
      </c>
      <c r="D1015" s="2160">
        <f t="shared" si="60"/>
        <v>50078</v>
      </c>
      <c r="E1015" s="2162" t="s">
        <v>5636</v>
      </c>
      <c r="F1015" s="2153">
        <v>2840.2</v>
      </c>
      <c r="G1015" s="722">
        <v>42378</v>
      </c>
      <c r="H1015" s="2050">
        <f t="shared" si="61"/>
        <v>2840.2</v>
      </c>
      <c r="I1015" s="1263">
        <f t="shared" si="62"/>
        <v>0</v>
      </c>
    </row>
    <row r="1016" spans="1:9" x14ac:dyDescent="0.25">
      <c r="A1016" s="1261">
        <v>42378</v>
      </c>
      <c r="B1016" s="2177">
        <f t="shared" si="63"/>
        <v>79</v>
      </c>
      <c r="C1016" s="2178" t="s">
        <v>1144</v>
      </c>
      <c r="D1016" s="2160">
        <f t="shared" si="60"/>
        <v>50079</v>
      </c>
      <c r="E1016" s="2170" t="s">
        <v>2249</v>
      </c>
      <c r="F1016" s="2153">
        <v>0</v>
      </c>
      <c r="G1016" s="722"/>
      <c r="H1016" s="2050"/>
      <c r="I1016" s="1263">
        <f t="shared" si="62"/>
        <v>0</v>
      </c>
    </row>
    <row r="1017" spans="1:9" x14ac:dyDescent="0.25">
      <c r="A1017" s="1261">
        <v>42378</v>
      </c>
      <c r="B1017" s="2177">
        <f t="shared" si="63"/>
        <v>80</v>
      </c>
      <c r="C1017" s="2178" t="s">
        <v>1144</v>
      </c>
      <c r="D1017" s="2160">
        <f t="shared" si="60"/>
        <v>50080</v>
      </c>
      <c r="E1017" s="2162" t="s">
        <v>5641</v>
      </c>
      <c r="F1017" s="2153">
        <v>3452.2</v>
      </c>
      <c r="G1017" s="722">
        <v>42378</v>
      </c>
      <c r="H1017" s="2050">
        <f t="shared" ref="H1017:H1019" si="64">F1017</f>
        <v>3452.2</v>
      </c>
      <c r="I1017" s="1263">
        <f t="shared" ref="I1017:I1019" si="65">F1017-H1017</f>
        <v>0</v>
      </c>
    </row>
    <row r="1018" spans="1:9" x14ac:dyDescent="0.25">
      <c r="A1018" s="1261">
        <v>42378</v>
      </c>
      <c r="B1018" s="2177">
        <f t="shared" si="63"/>
        <v>81</v>
      </c>
      <c r="C1018" s="2178" t="s">
        <v>1144</v>
      </c>
      <c r="D1018" s="2160">
        <f t="shared" si="60"/>
        <v>50081</v>
      </c>
      <c r="E1018" s="2162" t="s">
        <v>5642</v>
      </c>
      <c r="F1018" s="2153">
        <v>3520.5</v>
      </c>
      <c r="G1018" s="722">
        <v>42380</v>
      </c>
      <c r="H1018" s="2050">
        <v>3520.5</v>
      </c>
      <c r="I1018" s="1263">
        <f t="shared" si="65"/>
        <v>0</v>
      </c>
    </row>
    <row r="1019" spans="1:9" x14ac:dyDescent="0.25">
      <c r="A1019" s="1261">
        <v>42378</v>
      </c>
      <c r="B1019" s="2177">
        <f t="shared" si="63"/>
        <v>82</v>
      </c>
      <c r="C1019" s="2178" t="s">
        <v>1144</v>
      </c>
      <c r="D1019" s="2160">
        <f t="shared" si="60"/>
        <v>50082</v>
      </c>
      <c r="E1019" s="2162" t="s">
        <v>5644</v>
      </c>
      <c r="F1019" s="2153">
        <v>3400</v>
      </c>
      <c r="G1019" s="722">
        <v>42378</v>
      </c>
      <c r="H1019" s="2050">
        <f t="shared" si="64"/>
        <v>3400</v>
      </c>
      <c r="I1019" s="1263">
        <f t="shared" si="65"/>
        <v>0</v>
      </c>
    </row>
    <row r="1020" spans="1:9" x14ac:dyDescent="0.25">
      <c r="A1020" s="1261">
        <v>42378</v>
      </c>
      <c r="B1020" s="2177">
        <f t="shared" si="63"/>
        <v>83</v>
      </c>
      <c r="C1020" s="2178" t="s">
        <v>1144</v>
      </c>
      <c r="D1020" s="2160">
        <f t="shared" si="60"/>
        <v>50083</v>
      </c>
      <c r="E1020" s="2162" t="s">
        <v>5645</v>
      </c>
      <c r="F1020" s="2153">
        <v>3800</v>
      </c>
      <c r="G1020" s="722">
        <v>42378</v>
      </c>
      <c r="H1020" s="2050">
        <f t="shared" si="61"/>
        <v>3800</v>
      </c>
      <c r="I1020" s="1263">
        <f t="shared" si="62"/>
        <v>0</v>
      </c>
    </row>
    <row r="1021" spans="1:9" x14ac:dyDescent="0.25">
      <c r="A1021" s="1261">
        <v>42378</v>
      </c>
      <c r="B1021" s="2177">
        <f t="shared" si="63"/>
        <v>84</v>
      </c>
      <c r="C1021" s="2178" t="s">
        <v>1144</v>
      </c>
      <c r="D1021" s="2160">
        <f t="shared" si="60"/>
        <v>50084</v>
      </c>
      <c r="E1021" s="2162" t="s">
        <v>5646</v>
      </c>
      <c r="F1021" s="2153">
        <v>1042.5</v>
      </c>
      <c r="G1021" s="722">
        <v>42378</v>
      </c>
      <c r="H1021" s="2050">
        <f t="shared" si="61"/>
        <v>1042.5</v>
      </c>
      <c r="I1021" s="1263">
        <f t="shared" si="62"/>
        <v>0</v>
      </c>
    </row>
    <row r="1022" spans="1:9" x14ac:dyDescent="0.25">
      <c r="A1022" s="1261">
        <v>42378</v>
      </c>
      <c r="B1022" s="2177">
        <f t="shared" si="63"/>
        <v>85</v>
      </c>
      <c r="C1022" s="2178" t="s">
        <v>1144</v>
      </c>
      <c r="D1022" s="2160">
        <f t="shared" si="60"/>
        <v>50085</v>
      </c>
      <c r="E1022" s="2162" t="s">
        <v>5653</v>
      </c>
      <c r="F1022" s="2153">
        <v>96410.4</v>
      </c>
      <c r="G1022" s="722">
        <v>42388</v>
      </c>
      <c r="H1022" s="2050">
        <v>96410.4</v>
      </c>
      <c r="I1022" s="1263">
        <f t="shared" si="62"/>
        <v>0</v>
      </c>
    </row>
    <row r="1023" spans="1:9" x14ac:dyDescent="0.25">
      <c r="A1023" s="1261">
        <v>42378</v>
      </c>
      <c r="B1023" s="2177">
        <f t="shared" si="63"/>
        <v>86</v>
      </c>
      <c r="C1023" s="2178" t="s">
        <v>1144</v>
      </c>
      <c r="D1023" s="2160">
        <f t="shared" si="60"/>
        <v>50086</v>
      </c>
      <c r="E1023" s="2162" t="s">
        <v>5654</v>
      </c>
      <c r="F1023" s="2153">
        <v>4598.2</v>
      </c>
      <c r="G1023" s="722">
        <v>42378</v>
      </c>
      <c r="H1023" s="2050">
        <f t="shared" si="61"/>
        <v>4598.2</v>
      </c>
      <c r="I1023" s="1263">
        <f t="shared" si="62"/>
        <v>0</v>
      </c>
    </row>
    <row r="1024" spans="1:9" x14ac:dyDescent="0.25">
      <c r="A1024" s="1261">
        <v>42378</v>
      </c>
      <c r="B1024" s="2177">
        <f t="shared" si="63"/>
        <v>87</v>
      </c>
      <c r="C1024" s="2178" t="s">
        <v>1144</v>
      </c>
      <c r="D1024" s="2160">
        <f t="shared" si="60"/>
        <v>50087</v>
      </c>
      <c r="E1024" s="2162" t="s">
        <v>5655</v>
      </c>
      <c r="F1024" s="2153">
        <v>189</v>
      </c>
      <c r="G1024" s="722">
        <v>42381</v>
      </c>
      <c r="H1024" s="2050">
        <v>189</v>
      </c>
      <c r="I1024" s="1263">
        <f t="shared" si="62"/>
        <v>0</v>
      </c>
    </row>
    <row r="1025" spans="1:9" x14ac:dyDescent="0.25">
      <c r="A1025" s="1261">
        <v>42378</v>
      </c>
      <c r="B1025" s="2177">
        <f t="shared" si="63"/>
        <v>88</v>
      </c>
      <c r="C1025" s="2178" t="s">
        <v>1144</v>
      </c>
      <c r="D1025" s="2160">
        <f t="shared" si="60"/>
        <v>50088</v>
      </c>
      <c r="E1025" s="2162" t="s">
        <v>5643</v>
      </c>
      <c r="F1025" s="2153">
        <v>24972.3</v>
      </c>
      <c r="G1025" s="722" t="s">
        <v>8159</v>
      </c>
      <c r="H1025" s="2050">
        <f>24499+473.3</f>
        <v>24972.3</v>
      </c>
      <c r="I1025" s="1263">
        <f t="shared" si="62"/>
        <v>0</v>
      </c>
    </row>
    <row r="1026" spans="1:9" x14ac:dyDescent="0.25">
      <c r="A1026" s="1261">
        <v>42378</v>
      </c>
      <c r="B1026" s="2177">
        <f t="shared" si="63"/>
        <v>89</v>
      </c>
      <c r="C1026" s="2178" t="s">
        <v>1144</v>
      </c>
      <c r="D1026" s="2160">
        <f t="shared" si="60"/>
        <v>50089</v>
      </c>
      <c r="E1026" s="2162" t="s">
        <v>5647</v>
      </c>
      <c r="F1026" s="2153">
        <v>18455</v>
      </c>
      <c r="G1026" s="722">
        <v>42382</v>
      </c>
      <c r="H1026" s="2050">
        <v>18455</v>
      </c>
      <c r="I1026" s="1263">
        <f t="shared" si="62"/>
        <v>0</v>
      </c>
    </row>
    <row r="1027" spans="1:9" x14ac:dyDescent="0.25">
      <c r="A1027" s="1261">
        <v>42378</v>
      </c>
      <c r="B1027" s="2177">
        <f t="shared" si="63"/>
        <v>90</v>
      </c>
      <c r="C1027" s="2178" t="s">
        <v>1144</v>
      </c>
      <c r="D1027" s="2160">
        <f t="shared" si="60"/>
        <v>50090</v>
      </c>
      <c r="E1027" s="2162" t="s">
        <v>5648</v>
      </c>
      <c r="F1027" s="2153">
        <v>8482.5</v>
      </c>
      <c r="G1027" s="722">
        <v>42382</v>
      </c>
      <c r="H1027" s="2050">
        <v>8482.5</v>
      </c>
      <c r="I1027" s="1263">
        <f t="shared" si="62"/>
        <v>0</v>
      </c>
    </row>
    <row r="1028" spans="1:9" x14ac:dyDescent="0.25">
      <c r="A1028" s="1261">
        <v>42378</v>
      </c>
      <c r="B1028" s="2177">
        <f t="shared" si="63"/>
        <v>91</v>
      </c>
      <c r="C1028" s="2178" t="s">
        <v>1144</v>
      </c>
      <c r="D1028" s="2160">
        <f t="shared" si="60"/>
        <v>50091</v>
      </c>
      <c r="E1028" s="2162" t="s">
        <v>5649</v>
      </c>
      <c r="F1028" s="2153">
        <v>8964.6</v>
      </c>
      <c r="G1028" s="722">
        <v>42382</v>
      </c>
      <c r="H1028" s="2050">
        <v>8964.6</v>
      </c>
      <c r="I1028" s="1263">
        <f t="shared" si="62"/>
        <v>0</v>
      </c>
    </row>
    <row r="1029" spans="1:9" x14ac:dyDescent="0.25">
      <c r="A1029" s="1261">
        <v>42378</v>
      </c>
      <c r="B1029" s="2177">
        <f t="shared" si="63"/>
        <v>92</v>
      </c>
      <c r="C1029" s="2178" t="s">
        <v>1144</v>
      </c>
      <c r="D1029" s="2160">
        <f t="shared" si="60"/>
        <v>50092</v>
      </c>
      <c r="E1029" s="2162" t="s">
        <v>5650</v>
      </c>
      <c r="F1029" s="2153">
        <v>8059.9</v>
      </c>
      <c r="G1029" s="722">
        <v>42382</v>
      </c>
      <c r="H1029" s="2050">
        <v>8059.9</v>
      </c>
      <c r="I1029" s="1263">
        <f t="shared" si="62"/>
        <v>0</v>
      </c>
    </row>
    <row r="1030" spans="1:9" x14ac:dyDescent="0.25">
      <c r="A1030" s="1261">
        <v>42378</v>
      </c>
      <c r="B1030" s="2177">
        <f t="shared" si="63"/>
        <v>93</v>
      </c>
      <c r="C1030" s="2178" t="s">
        <v>1144</v>
      </c>
      <c r="D1030" s="2160">
        <f t="shared" si="60"/>
        <v>50093</v>
      </c>
      <c r="E1030" s="2162" t="s">
        <v>5652</v>
      </c>
      <c r="F1030" s="2153">
        <v>23729.9</v>
      </c>
      <c r="G1030" s="722">
        <v>42382</v>
      </c>
      <c r="H1030" s="2050">
        <v>23729.9</v>
      </c>
      <c r="I1030" s="1263">
        <f t="shared" si="62"/>
        <v>0</v>
      </c>
    </row>
    <row r="1031" spans="1:9" x14ac:dyDescent="0.25">
      <c r="A1031" s="1261">
        <v>42378</v>
      </c>
      <c r="B1031" s="2177">
        <f t="shared" si="63"/>
        <v>94</v>
      </c>
      <c r="C1031" s="2178" t="s">
        <v>1144</v>
      </c>
      <c r="D1031" s="2160">
        <f t="shared" si="60"/>
        <v>50094</v>
      </c>
      <c r="E1031" s="2162" t="s">
        <v>5657</v>
      </c>
      <c r="F1031" s="2153">
        <v>13366.5</v>
      </c>
      <c r="G1031" s="722">
        <v>42389</v>
      </c>
      <c r="H1031" s="2050">
        <v>13366.5</v>
      </c>
      <c r="I1031" s="1263">
        <f t="shared" si="62"/>
        <v>0</v>
      </c>
    </row>
    <row r="1032" spans="1:9" x14ac:dyDescent="0.25">
      <c r="A1032" s="1261">
        <v>42378</v>
      </c>
      <c r="B1032" s="2177">
        <f t="shared" si="63"/>
        <v>95</v>
      </c>
      <c r="C1032" s="2178" t="s">
        <v>1144</v>
      </c>
      <c r="D1032" s="2160">
        <f t="shared" si="60"/>
        <v>50095</v>
      </c>
      <c r="E1032" s="2162" t="s">
        <v>5658</v>
      </c>
      <c r="F1032" s="2153">
        <v>3155.2</v>
      </c>
      <c r="G1032" s="722">
        <v>42378</v>
      </c>
      <c r="H1032" s="2050">
        <f t="shared" si="61"/>
        <v>3155.2</v>
      </c>
      <c r="I1032" s="1263">
        <f t="shared" si="62"/>
        <v>0</v>
      </c>
    </row>
    <row r="1033" spans="1:9" x14ac:dyDescent="0.25">
      <c r="A1033" s="1261">
        <v>42378</v>
      </c>
      <c r="B1033" s="2177">
        <f t="shared" si="63"/>
        <v>96</v>
      </c>
      <c r="C1033" s="2178" t="s">
        <v>1144</v>
      </c>
      <c r="D1033" s="2160">
        <f t="shared" si="60"/>
        <v>50096</v>
      </c>
      <c r="E1033" s="2162" t="s">
        <v>5648</v>
      </c>
      <c r="F1033" s="2153">
        <v>2754.4</v>
      </c>
      <c r="G1033" s="722">
        <v>42382</v>
      </c>
      <c r="H1033" s="2050">
        <v>2754.4</v>
      </c>
      <c r="I1033" s="1263">
        <f t="shared" si="62"/>
        <v>0</v>
      </c>
    </row>
    <row r="1034" spans="1:9" x14ac:dyDescent="0.25">
      <c r="A1034" s="1261">
        <v>42378</v>
      </c>
      <c r="B1034" s="2177">
        <f t="shared" si="63"/>
        <v>97</v>
      </c>
      <c r="C1034" s="2178" t="s">
        <v>1144</v>
      </c>
      <c r="D1034" s="2160">
        <f t="shared" si="60"/>
        <v>50097</v>
      </c>
      <c r="E1034" s="2162" t="s">
        <v>5656</v>
      </c>
      <c r="F1034" s="2153">
        <v>66160.2</v>
      </c>
      <c r="G1034" s="722">
        <v>42381</v>
      </c>
      <c r="H1034" s="2050">
        <v>66160.2</v>
      </c>
      <c r="I1034" s="1263">
        <f t="shared" si="62"/>
        <v>0</v>
      </c>
    </row>
    <row r="1035" spans="1:9" x14ac:dyDescent="0.25">
      <c r="A1035" s="1261">
        <v>42378</v>
      </c>
      <c r="B1035" s="2177">
        <f t="shared" si="63"/>
        <v>98</v>
      </c>
      <c r="C1035" s="2178" t="s">
        <v>1144</v>
      </c>
      <c r="D1035" s="2160">
        <f t="shared" si="60"/>
        <v>50098</v>
      </c>
      <c r="E1035" s="2162" t="s">
        <v>5659</v>
      </c>
      <c r="F1035" s="2153">
        <v>875.8</v>
      </c>
      <c r="G1035" s="722">
        <v>42378</v>
      </c>
      <c r="H1035" s="2050">
        <f t="shared" si="61"/>
        <v>875.8</v>
      </c>
      <c r="I1035" s="1263">
        <f t="shared" si="62"/>
        <v>0</v>
      </c>
    </row>
    <row r="1036" spans="1:9" x14ac:dyDescent="0.25">
      <c r="A1036" s="1261">
        <v>42378</v>
      </c>
      <c r="B1036" s="2177">
        <f t="shared" si="63"/>
        <v>99</v>
      </c>
      <c r="C1036" s="2178" t="s">
        <v>1144</v>
      </c>
      <c r="D1036" s="2160">
        <f t="shared" si="60"/>
        <v>50099</v>
      </c>
      <c r="E1036" s="2162" t="s">
        <v>5659</v>
      </c>
      <c r="F1036" s="2153">
        <v>1200</v>
      </c>
      <c r="G1036" s="722">
        <v>42378</v>
      </c>
      <c r="H1036" s="2050">
        <f t="shared" si="61"/>
        <v>1200</v>
      </c>
      <c r="I1036" s="1263">
        <f t="shared" si="62"/>
        <v>0</v>
      </c>
    </row>
    <row r="1037" spans="1:9" x14ac:dyDescent="0.25">
      <c r="A1037" s="1261">
        <v>42378</v>
      </c>
      <c r="B1037" s="2177">
        <f t="shared" si="63"/>
        <v>100</v>
      </c>
      <c r="C1037" s="2178" t="s">
        <v>1144</v>
      </c>
      <c r="D1037" s="2160">
        <f t="shared" si="60"/>
        <v>50100</v>
      </c>
      <c r="E1037" s="2170" t="s">
        <v>2249</v>
      </c>
      <c r="F1037" s="2153">
        <v>0</v>
      </c>
      <c r="G1037" s="722"/>
      <c r="H1037" s="2050"/>
      <c r="I1037" s="1263">
        <f t="shared" si="62"/>
        <v>0</v>
      </c>
    </row>
    <row r="1038" spans="1:9" x14ac:dyDescent="0.25">
      <c r="A1038" s="1261">
        <v>42378</v>
      </c>
      <c r="B1038" s="2177">
        <f t="shared" si="63"/>
        <v>101</v>
      </c>
      <c r="C1038" s="2178" t="s">
        <v>1144</v>
      </c>
      <c r="D1038" s="2160">
        <f t="shared" ref="D1038" si="66">D1037+1</f>
        <v>50101</v>
      </c>
      <c r="E1038" s="2162" t="s">
        <v>5657</v>
      </c>
      <c r="F1038" s="2153">
        <v>11748.8</v>
      </c>
      <c r="G1038" s="722">
        <v>42382</v>
      </c>
      <c r="H1038" s="2050">
        <v>11748.8</v>
      </c>
      <c r="I1038" s="1263">
        <f t="shared" si="62"/>
        <v>0</v>
      </c>
    </row>
    <row r="1039" spans="1:9" x14ac:dyDescent="0.25">
      <c r="A1039" s="1261">
        <v>42378</v>
      </c>
      <c r="B1039" s="2177">
        <f t="shared" si="63"/>
        <v>102</v>
      </c>
      <c r="C1039" s="2178" t="s">
        <v>1144</v>
      </c>
      <c r="D1039" s="2160">
        <f t="shared" ref="D1039:D1105" si="67">D1038+1</f>
        <v>50102</v>
      </c>
      <c r="E1039" s="2162" t="s">
        <v>5647</v>
      </c>
      <c r="F1039" s="2153">
        <v>11900.6</v>
      </c>
      <c r="G1039" s="722">
        <v>42382</v>
      </c>
      <c r="H1039" s="2050">
        <v>11900.6</v>
      </c>
      <c r="I1039" s="1263">
        <f t="shared" si="62"/>
        <v>0</v>
      </c>
    </row>
    <row r="1040" spans="1:9" x14ac:dyDescent="0.25">
      <c r="A1040" s="1261">
        <v>42378</v>
      </c>
      <c r="B1040" s="2177">
        <f t="shared" si="63"/>
        <v>103</v>
      </c>
      <c r="C1040" s="2178" t="s">
        <v>1144</v>
      </c>
      <c r="D1040" s="2160">
        <f t="shared" si="67"/>
        <v>50103</v>
      </c>
      <c r="E1040" s="2162" t="s">
        <v>5643</v>
      </c>
      <c r="F1040" s="2153">
        <v>1383.3</v>
      </c>
      <c r="G1040" s="722">
        <v>42382</v>
      </c>
      <c r="H1040" s="2050">
        <v>1383.3</v>
      </c>
      <c r="I1040" s="1263">
        <f t="shared" si="62"/>
        <v>0</v>
      </c>
    </row>
    <row r="1041" spans="1:9" x14ac:dyDescent="0.25">
      <c r="A1041" s="1261">
        <v>42378</v>
      </c>
      <c r="B1041" s="2177">
        <f t="shared" si="63"/>
        <v>104</v>
      </c>
      <c r="C1041" s="2178" t="s">
        <v>1144</v>
      </c>
      <c r="D1041" s="2160">
        <f t="shared" si="67"/>
        <v>50104</v>
      </c>
      <c r="E1041" s="2170" t="s">
        <v>2249</v>
      </c>
      <c r="F1041" s="2153">
        <v>0</v>
      </c>
      <c r="G1041" s="722"/>
      <c r="H1041" s="2050"/>
      <c r="I1041" s="1263">
        <f t="shared" si="62"/>
        <v>0</v>
      </c>
    </row>
    <row r="1042" spans="1:9" x14ac:dyDescent="0.25">
      <c r="A1042" s="1261">
        <v>42378</v>
      </c>
      <c r="B1042" s="2177">
        <f t="shared" si="63"/>
        <v>105</v>
      </c>
      <c r="C1042" s="2178" t="s">
        <v>1144</v>
      </c>
      <c r="D1042" s="2160">
        <f t="shared" si="67"/>
        <v>50105</v>
      </c>
      <c r="E1042" s="2162" t="s">
        <v>5647</v>
      </c>
      <c r="F1042" s="2153">
        <v>1146.8</v>
      </c>
      <c r="G1042" s="722">
        <v>42382</v>
      </c>
      <c r="H1042" s="2050">
        <v>1146.8</v>
      </c>
      <c r="I1042" s="1263">
        <f t="shared" si="62"/>
        <v>0</v>
      </c>
    </row>
    <row r="1043" spans="1:9" x14ac:dyDescent="0.25">
      <c r="A1043" s="1261">
        <v>42378</v>
      </c>
      <c r="B1043" s="2177">
        <f t="shared" si="63"/>
        <v>106</v>
      </c>
      <c r="C1043" s="2178" t="s">
        <v>1144</v>
      </c>
      <c r="D1043" s="2160">
        <f t="shared" si="67"/>
        <v>50106</v>
      </c>
      <c r="E1043" s="2162" t="s">
        <v>5660</v>
      </c>
      <c r="F1043" s="2153">
        <v>1403.5</v>
      </c>
      <c r="G1043" s="722">
        <v>42378</v>
      </c>
      <c r="H1043" s="2050">
        <f t="shared" si="61"/>
        <v>1403.5</v>
      </c>
      <c r="I1043" s="1263">
        <f t="shared" si="62"/>
        <v>0</v>
      </c>
    </row>
    <row r="1044" spans="1:9" x14ac:dyDescent="0.25">
      <c r="A1044" s="1261">
        <v>42378</v>
      </c>
      <c r="B1044" s="2177">
        <f t="shared" si="63"/>
        <v>107</v>
      </c>
      <c r="C1044" s="2178" t="s">
        <v>1144</v>
      </c>
      <c r="D1044" s="2160">
        <f t="shared" si="67"/>
        <v>50107</v>
      </c>
      <c r="E1044" s="2162" t="s">
        <v>5661</v>
      </c>
      <c r="F1044" s="2153">
        <v>205.7</v>
      </c>
      <c r="G1044" s="722">
        <v>42378</v>
      </c>
      <c r="H1044" s="2050">
        <f t="shared" si="61"/>
        <v>205.7</v>
      </c>
      <c r="I1044" s="1263">
        <f t="shared" si="62"/>
        <v>0</v>
      </c>
    </row>
    <row r="1045" spans="1:9" x14ac:dyDescent="0.25">
      <c r="A1045" s="1261">
        <v>42378</v>
      </c>
      <c r="B1045" s="2177">
        <f t="shared" si="63"/>
        <v>108</v>
      </c>
      <c r="C1045" s="2178" t="s">
        <v>1144</v>
      </c>
      <c r="D1045" s="2160">
        <f t="shared" si="67"/>
        <v>50108</v>
      </c>
      <c r="E1045" s="2162" t="s">
        <v>5662</v>
      </c>
      <c r="F1045" s="2153">
        <v>2128.6</v>
      </c>
      <c r="G1045" s="722">
        <v>42378</v>
      </c>
      <c r="H1045" s="2050">
        <f t="shared" si="61"/>
        <v>2128.6</v>
      </c>
      <c r="I1045" s="1263">
        <f t="shared" si="62"/>
        <v>0</v>
      </c>
    </row>
    <row r="1046" spans="1:9" x14ac:dyDescent="0.25">
      <c r="A1046" s="1261">
        <v>42378</v>
      </c>
      <c r="B1046" s="2177">
        <f t="shared" si="63"/>
        <v>109</v>
      </c>
      <c r="C1046" s="2178" t="s">
        <v>1144</v>
      </c>
      <c r="D1046" s="2160">
        <f t="shared" si="67"/>
        <v>50109</v>
      </c>
      <c r="E1046" s="2162" t="s">
        <v>5663</v>
      </c>
      <c r="F1046" s="2153">
        <v>1802.2</v>
      </c>
      <c r="G1046" s="722">
        <v>42378</v>
      </c>
      <c r="H1046" s="2050">
        <f t="shared" si="61"/>
        <v>1802.2</v>
      </c>
      <c r="I1046" s="1263">
        <f t="shared" si="62"/>
        <v>0</v>
      </c>
    </row>
    <row r="1047" spans="1:9" x14ac:dyDescent="0.25">
      <c r="A1047" s="1261">
        <v>42378</v>
      </c>
      <c r="B1047" s="2177">
        <f t="shared" si="63"/>
        <v>110</v>
      </c>
      <c r="C1047" s="2178" t="s">
        <v>1144</v>
      </c>
      <c r="D1047" s="2160">
        <f t="shared" si="67"/>
        <v>50110</v>
      </c>
      <c r="E1047" s="2162" t="s">
        <v>5664</v>
      </c>
      <c r="F1047" s="2153">
        <v>25239.599999999999</v>
      </c>
      <c r="G1047" s="722">
        <v>42380</v>
      </c>
      <c r="H1047" s="2050">
        <v>25239.599999999999</v>
      </c>
      <c r="I1047" s="1263">
        <f t="shared" si="62"/>
        <v>0</v>
      </c>
    </row>
    <row r="1048" spans="1:9" x14ac:dyDescent="0.25">
      <c r="A1048" s="1261">
        <v>42378</v>
      </c>
      <c r="B1048" s="2177">
        <f t="shared" si="63"/>
        <v>111</v>
      </c>
      <c r="C1048" s="2178" t="s">
        <v>1144</v>
      </c>
      <c r="D1048" s="2160">
        <f t="shared" si="67"/>
        <v>50111</v>
      </c>
      <c r="E1048" s="2162" t="s">
        <v>5666</v>
      </c>
      <c r="F1048" s="2153">
        <v>5490.8</v>
      </c>
      <c r="G1048" s="722" t="s">
        <v>8148</v>
      </c>
      <c r="H1048" s="2050">
        <f>3500+1990.8</f>
        <v>5490.8</v>
      </c>
      <c r="I1048" s="1263">
        <f t="shared" si="62"/>
        <v>0</v>
      </c>
    </row>
    <row r="1049" spans="1:9" x14ac:dyDescent="0.25">
      <c r="A1049" s="1261">
        <v>42378</v>
      </c>
      <c r="B1049" s="2177">
        <f t="shared" si="63"/>
        <v>112</v>
      </c>
      <c r="C1049" s="2178" t="s">
        <v>1144</v>
      </c>
      <c r="D1049" s="2160">
        <f t="shared" si="67"/>
        <v>50112</v>
      </c>
      <c r="E1049" s="2162" t="s">
        <v>5667</v>
      </c>
      <c r="F1049" s="2153">
        <v>7476.15</v>
      </c>
      <c r="G1049" s="722">
        <v>42378</v>
      </c>
      <c r="H1049" s="2050">
        <f t="shared" si="61"/>
        <v>7476.15</v>
      </c>
      <c r="I1049" s="1263">
        <f t="shared" si="62"/>
        <v>0</v>
      </c>
    </row>
    <row r="1050" spans="1:9" x14ac:dyDescent="0.25">
      <c r="A1050" s="1261">
        <v>42378</v>
      </c>
      <c r="B1050" s="2177">
        <f t="shared" si="63"/>
        <v>113</v>
      </c>
      <c r="C1050" s="2178" t="s">
        <v>1144</v>
      </c>
      <c r="D1050" s="2160">
        <f t="shared" si="67"/>
        <v>50113</v>
      </c>
      <c r="E1050" s="2162" t="s">
        <v>5668</v>
      </c>
      <c r="F1050" s="2154">
        <v>18101.88</v>
      </c>
      <c r="G1050" s="722">
        <v>42380</v>
      </c>
      <c r="H1050" s="2050">
        <v>18101.88</v>
      </c>
      <c r="I1050" s="1263">
        <f t="shared" si="62"/>
        <v>0</v>
      </c>
    </row>
    <row r="1051" spans="1:9" x14ac:dyDescent="0.25">
      <c r="A1051" s="1261">
        <v>42378</v>
      </c>
      <c r="B1051" s="2177">
        <f t="shared" si="63"/>
        <v>114</v>
      </c>
      <c r="C1051" s="2178" t="s">
        <v>1144</v>
      </c>
      <c r="D1051" s="2160">
        <f t="shared" si="67"/>
        <v>50114</v>
      </c>
      <c r="E1051" s="2163" t="s">
        <v>5669</v>
      </c>
      <c r="F1051" s="2152">
        <v>942.7</v>
      </c>
      <c r="G1051" s="722">
        <v>42378</v>
      </c>
      <c r="H1051" s="2050">
        <f t="shared" si="61"/>
        <v>942.7</v>
      </c>
      <c r="I1051" s="1263">
        <f t="shared" si="62"/>
        <v>0</v>
      </c>
    </row>
    <row r="1052" spans="1:9" x14ac:dyDescent="0.25">
      <c r="A1052" s="1261">
        <v>42378</v>
      </c>
      <c r="B1052" s="2177">
        <f t="shared" si="63"/>
        <v>115</v>
      </c>
      <c r="C1052" s="2178" t="s">
        <v>1144</v>
      </c>
      <c r="D1052" s="2160">
        <f t="shared" si="67"/>
        <v>50115</v>
      </c>
      <c r="E1052" s="2162" t="s">
        <v>5670</v>
      </c>
      <c r="F1052" s="2153">
        <v>1632</v>
      </c>
      <c r="G1052" s="722">
        <v>42378</v>
      </c>
      <c r="H1052" s="2050">
        <f t="shared" si="61"/>
        <v>1632</v>
      </c>
      <c r="I1052" s="1263">
        <f t="shared" si="62"/>
        <v>0</v>
      </c>
    </row>
    <row r="1053" spans="1:9" x14ac:dyDescent="0.25">
      <c r="A1053" s="1261">
        <v>42378</v>
      </c>
      <c r="B1053" s="2177">
        <f t="shared" si="63"/>
        <v>116</v>
      </c>
      <c r="C1053" s="2178" t="s">
        <v>1144</v>
      </c>
      <c r="D1053" s="2160">
        <f t="shared" si="67"/>
        <v>50116</v>
      </c>
      <c r="E1053" s="2162" t="s">
        <v>5665</v>
      </c>
      <c r="F1053" s="2153">
        <v>24405.040000000001</v>
      </c>
      <c r="G1053" s="722">
        <v>42380</v>
      </c>
      <c r="H1053" s="2050">
        <v>24405.040000000001</v>
      </c>
      <c r="I1053" s="1263">
        <f t="shared" si="62"/>
        <v>0</v>
      </c>
    </row>
    <row r="1054" spans="1:9" x14ac:dyDescent="0.25">
      <c r="A1054" s="1261">
        <v>42378</v>
      </c>
      <c r="B1054" s="2177">
        <f t="shared" si="63"/>
        <v>117</v>
      </c>
      <c r="C1054" s="2178" t="s">
        <v>1144</v>
      </c>
      <c r="D1054" s="2160">
        <f t="shared" si="67"/>
        <v>50117</v>
      </c>
      <c r="E1054" s="2162" t="s">
        <v>5671</v>
      </c>
      <c r="F1054" s="2153">
        <v>4636.8</v>
      </c>
      <c r="G1054" s="722">
        <v>42380</v>
      </c>
      <c r="H1054" s="2050">
        <v>4636.8</v>
      </c>
      <c r="I1054" s="1263">
        <f t="shared" si="62"/>
        <v>0</v>
      </c>
    </row>
    <row r="1055" spans="1:9" x14ac:dyDescent="0.25">
      <c r="A1055" s="1261">
        <v>42378</v>
      </c>
      <c r="B1055" s="2177">
        <f t="shared" si="63"/>
        <v>118</v>
      </c>
      <c r="C1055" s="2178" t="s">
        <v>1144</v>
      </c>
      <c r="D1055" s="2160">
        <f t="shared" si="67"/>
        <v>50118</v>
      </c>
      <c r="E1055" s="2162" t="s">
        <v>5672</v>
      </c>
      <c r="F1055" s="2153">
        <v>16717.8</v>
      </c>
      <c r="G1055" s="722">
        <v>42378</v>
      </c>
      <c r="H1055" s="2050">
        <f t="shared" si="61"/>
        <v>16717.8</v>
      </c>
      <c r="I1055" s="1263">
        <f t="shared" si="62"/>
        <v>0</v>
      </c>
    </row>
    <row r="1056" spans="1:9" x14ac:dyDescent="0.25">
      <c r="A1056" s="1261">
        <v>42378</v>
      </c>
      <c r="B1056" s="2177">
        <f t="shared" si="63"/>
        <v>119</v>
      </c>
      <c r="C1056" s="2178" t="s">
        <v>1144</v>
      </c>
      <c r="D1056" s="2160">
        <f t="shared" si="67"/>
        <v>50119</v>
      </c>
      <c r="E1056" s="2162" t="s">
        <v>5674</v>
      </c>
      <c r="F1056" s="2153">
        <v>7121.4</v>
      </c>
      <c r="G1056" s="722">
        <v>42380</v>
      </c>
      <c r="H1056" s="2050">
        <v>7121.4</v>
      </c>
      <c r="I1056" s="1263">
        <f t="shared" si="62"/>
        <v>0</v>
      </c>
    </row>
    <row r="1057" spans="1:9" x14ac:dyDescent="0.25">
      <c r="A1057" s="1261">
        <v>42378</v>
      </c>
      <c r="B1057" s="2177">
        <f t="shared" si="63"/>
        <v>120</v>
      </c>
      <c r="C1057" s="2178" t="s">
        <v>1144</v>
      </c>
      <c r="D1057" s="2160">
        <f t="shared" si="67"/>
        <v>50120</v>
      </c>
      <c r="E1057" s="2162" t="s">
        <v>5675</v>
      </c>
      <c r="F1057" s="2153">
        <v>3716.4</v>
      </c>
      <c r="G1057" s="722">
        <v>42378</v>
      </c>
      <c r="H1057" s="2050">
        <f t="shared" ref="H1057:H1122" si="68">F1057</f>
        <v>3716.4</v>
      </c>
      <c r="I1057" s="1263">
        <f t="shared" si="62"/>
        <v>0</v>
      </c>
    </row>
    <row r="1058" spans="1:9" x14ac:dyDescent="0.25">
      <c r="A1058" s="1261">
        <v>42378</v>
      </c>
      <c r="B1058" s="2177">
        <f t="shared" si="63"/>
        <v>121</v>
      </c>
      <c r="C1058" s="2178" t="s">
        <v>1144</v>
      </c>
      <c r="D1058" s="2160">
        <f t="shared" si="67"/>
        <v>50121</v>
      </c>
      <c r="E1058" s="2170" t="s">
        <v>2249</v>
      </c>
      <c r="F1058" s="2153">
        <v>0</v>
      </c>
      <c r="G1058" s="722"/>
      <c r="H1058" s="2050"/>
      <c r="I1058" s="1263">
        <f t="shared" si="62"/>
        <v>0</v>
      </c>
    </row>
    <row r="1059" spans="1:9" x14ac:dyDescent="0.25">
      <c r="A1059" s="1261">
        <v>42378</v>
      </c>
      <c r="B1059" s="2177">
        <f t="shared" si="63"/>
        <v>122</v>
      </c>
      <c r="C1059" s="2178" t="s">
        <v>1144</v>
      </c>
      <c r="D1059" s="2160">
        <f t="shared" si="67"/>
        <v>50122</v>
      </c>
      <c r="E1059" s="2162" t="s">
        <v>5677</v>
      </c>
      <c r="F1059" s="2153">
        <v>7915.2</v>
      </c>
      <c r="G1059" s="722">
        <v>42378</v>
      </c>
      <c r="H1059" s="2050">
        <f t="shared" si="68"/>
        <v>7915.2</v>
      </c>
      <c r="I1059" s="1263">
        <f t="shared" si="62"/>
        <v>0</v>
      </c>
    </row>
    <row r="1060" spans="1:9" x14ac:dyDescent="0.25">
      <c r="A1060" s="1261">
        <v>42378</v>
      </c>
      <c r="B1060" s="2177">
        <f t="shared" si="63"/>
        <v>123</v>
      </c>
      <c r="C1060" s="2178" t="s">
        <v>1144</v>
      </c>
      <c r="D1060" s="2160">
        <f t="shared" si="67"/>
        <v>50123</v>
      </c>
      <c r="E1060" s="2162" t="s">
        <v>5673</v>
      </c>
      <c r="F1060" s="2153">
        <v>49744.800000000003</v>
      </c>
      <c r="G1060" s="722" t="s">
        <v>8141</v>
      </c>
      <c r="H1060" s="2050">
        <f>29200+20544.8</f>
        <v>49744.800000000003</v>
      </c>
      <c r="I1060" s="1263">
        <f t="shared" ref="I1060:I1124" si="69">F1060-H1060</f>
        <v>0</v>
      </c>
    </row>
    <row r="1061" spans="1:9" x14ac:dyDescent="0.25">
      <c r="A1061" s="1261">
        <v>42378</v>
      </c>
      <c r="B1061" s="2177">
        <f t="shared" si="63"/>
        <v>124</v>
      </c>
      <c r="C1061" s="2178" t="s">
        <v>1144</v>
      </c>
      <c r="D1061" s="2160">
        <f t="shared" si="67"/>
        <v>50124</v>
      </c>
      <c r="E1061" s="2162" t="s">
        <v>5676</v>
      </c>
      <c r="F1061" s="2153">
        <v>36733.599999999999</v>
      </c>
      <c r="G1061" s="722">
        <v>42385</v>
      </c>
      <c r="H1061" s="2050">
        <v>36733.599999999999</v>
      </c>
      <c r="I1061" s="1263">
        <f t="shared" si="69"/>
        <v>0</v>
      </c>
    </row>
    <row r="1062" spans="1:9" x14ac:dyDescent="0.25">
      <c r="A1062" s="1261">
        <v>42378</v>
      </c>
      <c r="B1062" s="2177">
        <f t="shared" si="63"/>
        <v>125</v>
      </c>
      <c r="C1062" s="2178" t="s">
        <v>1144</v>
      </c>
      <c r="D1062" s="2160">
        <f t="shared" si="67"/>
        <v>50125</v>
      </c>
      <c r="E1062" s="2162" t="s">
        <v>5678</v>
      </c>
      <c r="F1062" s="2153">
        <v>785.2</v>
      </c>
      <c r="G1062" s="722">
        <v>42378</v>
      </c>
      <c r="H1062" s="2050">
        <f t="shared" si="68"/>
        <v>785.2</v>
      </c>
      <c r="I1062" s="1263">
        <f t="shared" si="69"/>
        <v>0</v>
      </c>
    </row>
    <row r="1063" spans="1:9" x14ac:dyDescent="0.25">
      <c r="A1063" s="1261">
        <v>42378</v>
      </c>
      <c r="B1063" s="2177">
        <f t="shared" si="63"/>
        <v>126</v>
      </c>
      <c r="C1063" s="2178" t="s">
        <v>1144</v>
      </c>
      <c r="D1063" s="2160">
        <f t="shared" si="67"/>
        <v>50126</v>
      </c>
      <c r="E1063" s="2170" t="s">
        <v>2249</v>
      </c>
      <c r="F1063" s="2153">
        <v>0</v>
      </c>
      <c r="G1063" s="722"/>
      <c r="H1063" s="2050"/>
      <c r="I1063" s="1263">
        <f t="shared" si="69"/>
        <v>0</v>
      </c>
    </row>
    <row r="1064" spans="1:9" x14ac:dyDescent="0.25">
      <c r="A1064" s="1261">
        <v>42378</v>
      </c>
      <c r="B1064" s="2177">
        <f t="shared" si="63"/>
        <v>127</v>
      </c>
      <c r="C1064" s="2178" t="s">
        <v>1144</v>
      </c>
      <c r="D1064" s="2160">
        <f t="shared" si="67"/>
        <v>50127</v>
      </c>
      <c r="E1064" s="2162" t="s">
        <v>5650</v>
      </c>
      <c r="F1064" s="2153">
        <v>4620</v>
      </c>
      <c r="G1064" s="722">
        <v>42382</v>
      </c>
      <c r="H1064" s="2050">
        <v>4620</v>
      </c>
      <c r="I1064" s="1263">
        <f t="shared" si="69"/>
        <v>0</v>
      </c>
    </row>
    <row r="1065" spans="1:9" x14ac:dyDescent="0.25">
      <c r="A1065" s="1261">
        <v>42378</v>
      </c>
      <c r="B1065" s="2177">
        <f t="shared" si="63"/>
        <v>128</v>
      </c>
      <c r="C1065" s="2178" t="s">
        <v>1144</v>
      </c>
      <c r="D1065" s="2160">
        <f t="shared" si="67"/>
        <v>50128</v>
      </c>
      <c r="E1065" s="2162" t="s">
        <v>5651</v>
      </c>
      <c r="F1065" s="2153">
        <v>2528.4</v>
      </c>
      <c r="G1065" s="722">
        <v>42378</v>
      </c>
      <c r="H1065" s="2050">
        <f t="shared" si="68"/>
        <v>2528.4</v>
      </c>
      <c r="I1065" s="1263">
        <f t="shared" si="69"/>
        <v>0</v>
      </c>
    </row>
    <row r="1066" spans="1:9" x14ac:dyDescent="0.25">
      <c r="A1066" s="1261">
        <v>42378</v>
      </c>
      <c r="B1066" s="2177">
        <f t="shared" si="63"/>
        <v>129</v>
      </c>
      <c r="C1066" s="2178" t="s">
        <v>1144</v>
      </c>
      <c r="D1066" s="2160">
        <f t="shared" si="67"/>
        <v>50129</v>
      </c>
      <c r="E1066" s="2162" t="s">
        <v>5679</v>
      </c>
      <c r="F1066" s="2153">
        <v>8762.7999999999993</v>
      </c>
      <c r="G1066" s="722">
        <v>42385</v>
      </c>
      <c r="H1066" s="2050">
        <v>8762.7999999999993</v>
      </c>
      <c r="I1066" s="1263">
        <f t="shared" si="69"/>
        <v>0</v>
      </c>
    </row>
    <row r="1067" spans="1:9" x14ac:dyDescent="0.25">
      <c r="A1067" s="1261">
        <v>42378</v>
      </c>
      <c r="B1067" s="2177">
        <f t="shared" si="63"/>
        <v>130</v>
      </c>
      <c r="C1067" s="2178" t="s">
        <v>1144</v>
      </c>
      <c r="D1067" s="2160">
        <f t="shared" si="67"/>
        <v>50130</v>
      </c>
      <c r="E1067" s="2162" t="s">
        <v>5681</v>
      </c>
      <c r="F1067" s="2153">
        <v>1181</v>
      </c>
      <c r="G1067" s="722">
        <v>42378</v>
      </c>
      <c r="H1067" s="2050">
        <f t="shared" si="68"/>
        <v>1181</v>
      </c>
      <c r="I1067" s="1263">
        <f t="shared" si="69"/>
        <v>0</v>
      </c>
    </row>
    <row r="1068" spans="1:9" x14ac:dyDescent="0.25">
      <c r="A1068" s="1261">
        <v>42378</v>
      </c>
      <c r="B1068" s="2177">
        <f t="shared" si="63"/>
        <v>131</v>
      </c>
      <c r="C1068" s="2178" t="s">
        <v>1144</v>
      </c>
      <c r="D1068" s="2160">
        <f t="shared" si="67"/>
        <v>50131</v>
      </c>
      <c r="E1068" s="2162" t="s">
        <v>5682</v>
      </c>
      <c r="F1068" s="2153">
        <v>356.7</v>
      </c>
      <c r="G1068" s="722">
        <v>42378</v>
      </c>
      <c r="H1068" s="2050">
        <f t="shared" si="68"/>
        <v>356.7</v>
      </c>
      <c r="I1068" s="1263">
        <f t="shared" si="69"/>
        <v>0</v>
      </c>
    </row>
    <row r="1069" spans="1:9" x14ac:dyDescent="0.25">
      <c r="A1069" s="1261">
        <v>42378</v>
      </c>
      <c r="B1069" s="2177">
        <f t="shared" si="63"/>
        <v>132</v>
      </c>
      <c r="C1069" s="2178" t="s">
        <v>1144</v>
      </c>
      <c r="D1069" s="2160">
        <f t="shared" si="67"/>
        <v>50132</v>
      </c>
      <c r="E1069" s="2162" t="s">
        <v>5683</v>
      </c>
      <c r="F1069" s="2153">
        <v>1087.9000000000001</v>
      </c>
      <c r="G1069" s="722">
        <v>42378</v>
      </c>
      <c r="H1069" s="2050">
        <f t="shared" si="68"/>
        <v>1087.9000000000001</v>
      </c>
      <c r="I1069" s="1263">
        <f t="shared" si="69"/>
        <v>0</v>
      </c>
    </row>
    <row r="1070" spans="1:9" x14ac:dyDescent="0.25">
      <c r="A1070" s="1261">
        <v>42378</v>
      </c>
      <c r="B1070" s="2177">
        <f t="shared" si="63"/>
        <v>133</v>
      </c>
      <c r="C1070" s="2178" t="s">
        <v>1144</v>
      </c>
      <c r="D1070" s="2160">
        <f t="shared" si="67"/>
        <v>50133</v>
      </c>
      <c r="E1070" s="2162" t="s">
        <v>5684</v>
      </c>
      <c r="F1070" s="2153">
        <v>6913.8</v>
      </c>
      <c r="G1070" s="722">
        <v>42378</v>
      </c>
      <c r="H1070" s="2050">
        <f t="shared" si="68"/>
        <v>6913.8</v>
      </c>
      <c r="I1070" s="1263">
        <f t="shared" si="69"/>
        <v>0</v>
      </c>
    </row>
    <row r="1071" spans="1:9" x14ac:dyDescent="0.25">
      <c r="A1071" s="1261">
        <v>42378</v>
      </c>
      <c r="B1071" s="2177">
        <f t="shared" si="63"/>
        <v>134</v>
      </c>
      <c r="C1071" s="2178" t="s">
        <v>1144</v>
      </c>
      <c r="D1071" s="2160">
        <f t="shared" si="67"/>
        <v>50134</v>
      </c>
      <c r="E1071" s="2162" t="s">
        <v>5680</v>
      </c>
      <c r="F1071" s="2153">
        <v>10986.1</v>
      </c>
      <c r="G1071" s="722">
        <v>42378</v>
      </c>
      <c r="H1071" s="2050">
        <f t="shared" si="68"/>
        <v>10986.1</v>
      </c>
      <c r="I1071" s="1263">
        <f t="shared" si="69"/>
        <v>0</v>
      </c>
    </row>
    <row r="1072" spans="1:9" x14ac:dyDescent="0.25">
      <c r="A1072" s="1261">
        <v>42378</v>
      </c>
      <c r="B1072" s="2177">
        <f t="shared" si="63"/>
        <v>135</v>
      </c>
      <c r="C1072" s="2178" t="s">
        <v>1144</v>
      </c>
      <c r="D1072" s="2160">
        <f t="shared" si="67"/>
        <v>50135</v>
      </c>
      <c r="E1072" s="2162" t="s">
        <v>5686</v>
      </c>
      <c r="F1072" s="2153">
        <v>3600</v>
      </c>
      <c r="G1072" s="722">
        <v>42378</v>
      </c>
      <c r="H1072" s="2050">
        <f t="shared" si="68"/>
        <v>3600</v>
      </c>
      <c r="I1072" s="1263">
        <f t="shared" si="69"/>
        <v>0</v>
      </c>
    </row>
    <row r="1073" spans="1:13" x14ac:dyDescent="0.25">
      <c r="A1073" s="1261">
        <v>42378</v>
      </c>
      <c r="B1073" s="2177">
        <f t="shared" ref="B1073:B1136" si="70">B1072+1</f>
        <v>136</v>
      </c>
      <c r="C1073" s="2178" t="s">
        <v>1144</v>
      </c>
      <c r="D1073" s="2160">
        <f t="shared" si="67"/>
        <v>50136</v>
      </c>
      <c r="E1073" s="2162" t="s">
        <v>5687</v>
      </c>
      <c r="F1073" s="2153">
        <v>4072.6</v>
      </c>
      <c r="G1073" s="722">
        <v>42378</v>
      </c>
      <c r="H1073" s="2050">
        <f t="shared" si="68"/>
        <v>4072.6</v>
      </c>
      <c r="I1073" s="1263">
        <f t="shared" si="69"/>
        <v>0</v>
      </c>
    </row>
    <row r="1074" spans="1:13" x14ac:dyDescent="0.25">
      <c r="A1074" s="1261">
        <v>42378</v>
      </c>
      <c r="B1074" s="2177">
        <f t="shared" si="70"/>
        <v>137</v>
      </c>
      <c r="C1074" s="2178" t="s">
        <v>1144</v>
      </c>
      <c r="D1074" s="2160">
        <f t="shared" si="67"/>
        <v>50137</v>
      </c>
      <c r="E1074" s="2162" t="s">
        <v>5685</v>
      </c>
      <c r="F1074" s="2153">
        <v>8953.4</v>
      </c>
      <c r="G1074" s="722">
        <v>42381</v>
      </c>
      <c r="H1074" s="2050">
        <v>8953.4</v>
      </c>
      <c r="I1074" s="1263">
        <f t="shared" si="69"/>
        <v>0</v>
      </c>
    </row>
    <row r="1075" spans="1:13" x14ac:dyDescent="0.25">
      <c r="A1075" s="1261">
        <v>42378</v>
      </c>
      <c r="B1075" s="2177">
        <f t="shared" si="70"/>
        <v>138</v>
      </c>
      <c r="C1075" s="2178" t="s">
        <v>1144</v>
      </c>
      <c r="D1075" s="2160">
        <f t="shared" si="67"/>
        <v>50138</v>
      </c>
      <c r="E1075" s="2162" t="s">
        <v>5662</v>
      </c>
      <c r="F1075" s="2153">
        <v>128.4</v>
      </c>
      <c r="G1075" s="722">
        <v>42378</v>
      </c>
      <c r="H1075" s="2050">
        <f t="shared" si="68"/>
        <v>128.4</v>
      </c>
      <c r="I1075" s="1263">
        <f t="shared" si="69"/>
        <v>0</v>
      </c>
    </row>
    <row r="1076" spans="1:13" x14ac:dyDescent="0.25">
      <c r="A1076" s="1261">
        <v>42378</v>
      </c>
      <c r="B1076" s="2177">
        <f t="shared" si="70"/>
        <v>139</v>
      </c>
      <c r="C1076" s="2178" t="s">
        <v>1144</v>
      </c>
      <c r="D1076" s="2160">
        <f t="shared" si="67"/>
        <v>50139</v>
      </c>
      <c r="E1076" s="2170" t="s">
        <v>2249</v>
      </c>
      <c r="F1076" s="2153">
        <v>0</v>
      </c>
      <c r="G1076" s="722"/>
      <c r="H1076" s="2050">
        <f t="shared" si="68"/>
        <v>0</v>
      </c>
      <c r="I1076" s="1263">
        <f t="shared" si="69"/>
        <v>0</v>
      </c>
    </row>
    <row r="1077" spans="1:13" x14ac:dyDescent="0.25">
      <c r="A1077" s="1261">
        <v>42378</v>
      </c>
      <c r="B1077" s="2177">
        <f>B1076+1</f>
        <v>140</v>
      </c>
      <c r="C1077" s="2178" t="s">
        <v>1144</v>
      </c>
      <c r="D1077" s="2160">
        <f t="shared" si="67"/>
        <v>50140</v>
      </c>
      <c r="E1077" s="2162" t="s">
        <v>5690</v>
      </c>
      <c r="F1077" s="2153">
        <v>3250</v>
      </c>
      <c r="G1077" s="722">
        <v>42378</v>
      </c>
      <c r="H1077" s="2050">
        <f t="shared" si="68"/>
        <v>3250</v>
      </c>
      <c r="I1077" s="1263">
        <f t="shared" si="69"/>
        <v>0</v>
      </c>
    </row>
    <row r="1078" spans="1:13" x14ac:dyDescent="0.25">
      <c r="A1078" s="1261">
        <v>42378</v>
      </c>
      <c r="B1078" s="2177">
        <f t="shared" si="70"/>
        <v>141</v>
      </c>
      <c r="C1078" s="2178" t="s">
        <v>1144</v>
      </c>
      <c r="D1078" s="2160">
        <f t="shared" si="67"/>
        <v>50141</v>
      </c>
      <c r="E1078" s="2162" t="s">
        <v>5691</v>
      </c>
      <c r="F1078" s="2153">
        <v>2891.2</v>
      </c>
      <c r="G1078" s="722">
        <v>42378</v>
      </c>
      <c r="H1078" s="2050">
        <f t="shared" si="68"/>
        <v>2891.2</v>
      </c>
      <c r="I1078" s="1263">
        <f t="shared" si="69"/>
        <v>0</v>
      </c>
      <c r="J1078" s="2179"/>
      <c r="K1078" s="2180">
        <f>D1076+1</f>
        <v>50140</v>
      </c>
      <c r="L1078" s="2169" t="s">
        <v>5688</v>
      </c>
      <c r="M1078" s="2181">
        <v>1943.22</v>
      </c>
    </row>
    <row r="1079" spans="1:13" x14ac:dyDescent="0.25">
      <c r="A1079" s="1261">
        <v>42378</v>
      </c>
      <c r="B1079" s="2177">
        <f t="shared" si="70"/>
        <v>142</v>
      </c>
      <c r="C1079" s="2178" t="s">
        <v>1144</v>
      </c>
      <c r="D1079" s="2160">
        <f t="shared" si="67"/>
        <v>50142</v>
      </c>
      <c r="E1079" s="2162" t="s">
        <v>5689</v>
      </c>
      <c r="F1079" s="2153">
        <v>4811.7</v>
      </c>
      <c r="G1079" s="722">
        <v>42378</v>
      </c>
      <c r="H1079" s="2050">
        <f t="shared" si="68"/>
        <v>4811.7</v>
      </c>
      <c r="I1079" s="1263">
        <f t="shared" si="69"/>
        <v>0</v>
      </c>
    </row>
    <row r="1080" spans="1:13" x14ac:dyDescent="0.25">
      <c r="A1080" s="1261">
        <v>42378</v>
      </c>
      <c r="B1080" s="2177">
        <f t="shared" si="70"/>
        <v>143</v>
      </c>
      <c r="C1080" s="2178" t="s">
        <v>1144</v>
      </c>
      <c r="D1080" s="2160">
        <f t="shared" si="67"/>
        <v>50143</v>
      </c>
      <c r="E1080" s="2162" t="s">
        <v>5692</v>
      </c>
      <c r="F1080" s="2153">
        <v>1140.3</v>
      </c>
      <c r="G1080" s="722">
        <v>42378</v>
      </c>
      <c r="H1080" s="2050">
        <f t="shared" si="68"/>
        <v>1140.3</v>
      </c>
      <c r="I1080" s="1263">
        <f t="shared" si="69"/>
        <v>0</v>
      </c>
    </row>
    <row r="1081" spans="1:13" x14ac:dyDescent="0.25">
      <c r="A1081" s="1261">
        <v>42378</v>
      </c>
      <c r="B1081" s="2177">
        <f t="shared" si="70"/>
        <v>144</v>
      </c>
      <c r="C1081" s="2178" t="s">
        <v>1144</v>
      </c>
      <c r="D1081" s="2160">
        <f t="shared" si="67"/>
        <v>50144</v>
      </c>
      <c r="E1081" s="2162" t="s">
        <v>5693</v>
      </c>
      <c r="F1081" s="2153">
        <v>5243.2</v>
      </c>
      <c r="G1081" s="722">
        <v>42378</v>
      </c>
      <c r="H1081" s="2050">
        <f t="shared" si="68"/>
        <v>5243.2</v>
      </c>
      <c r="I1081" s="1263">
        <f t="shared" si="69"/>
        <v>0</v>
      </c>
    </row>
    <row r="1082" spans="1:13" x14ac:dyDescent="0.25">
      <c r="A1082" s="1261">
        <v>42378</v>
      </c>
      <c r="B1082" s="2177">
        <f t="shared" si="70"/>
        <v>145</v>
      </c>
      <c r="C1082" s="2178" t="s">
        <v>1144</v>
      </c>
      <c r="D1082" s="2160">
        <f t="shared" si="67"/>
        <v>50145</v>
      </c>
      <c r="E1082" s="2162" t="s">
        <v>5635</v>
      </c>
      <c r="F1082" s="2153">
        <v>6002.5</v>
      </c>
      <c r="G1082" s="722">
        <v>42386</v>
      </c>
      <c r="H1082" s="2050">
        <v>6002.5</v>
      </c>
      <c r="I1082" s="1263">
        <f t="shared" si="69"/>
        <v>0</v>
      </c>
    </row>
    <row r="1083" spans="1:13" x14ac:dyDescent="0.25">
      <c r="A1083" s="1261">
        <v>42378</v>
      </c>
      <c r="B1083" s="2177">
        <f t="shared" si="70"/>
        <v>146</v>
      </c>
      <c r="C1083" s="2178" t="s">
        <v>1144</v>
      </c>
      <c r="D1083" s="2160">
        <f t="shared" si="67"/>
        <v>50146</v>
      </c>
      <c r="E1083" s="2162" t="s">
        <v>5694</v>
      </c>
      <c r="F1083" s="2153">
        <v>16391.75</v>
      </c>
      <c r="G1083" s="722">
        <v>42381</v>
      </c>
      <c r="H1083" s="2050">
        <v>16391.75</v>
      </c>
      <c r="I1083" s="1263">
        <f t="shared" si="69"/>
        <v>0</v>
      </c>
    </row>
    <row r="1084" spans="1:13" x14ac:dyDescent="0.25">
      <c r="A1084" s="1261">
        <v>42378</v>
      </c>
      <c r="B1084" s="2177">
        <f t="shared" si="70"/>
        <v>147</v>
      </c>
      <c r="C1084" s="2178" t="s">
        <v>1144</v>
      </c>
      <c r="D1084" s="2160">
        <f t="shared" si="67"/>
        <v>50147</v>
      </c>
      <c r="E1084" s="2162" t="s">
        <v>5696</v>
      </c>
      <c r="F1084" s="2153">
        <v>3678.5</v>
      </c>
      <c r="G1084" s="722">
        <v>42378</v>
      </c>
      <c r="H1084" s="2050">
        <f t="shared" si="68"/>
        <v>3678.5</v>
      </c>
      <c r="I1084" s="1263">
        <f t="shared" si="69"/>
        <v>0</v>
      </c>
    </row>
    <row r="1085" spans="1:13" x14ac:dyDescent="0.25">
      <c r="A1085" s="1261">
        <v>42378</v>
      </c>
      <c r="B1085" s="2177">
        <f t="shared" si="70"/>
        <v>148</v>
      </c>
      <c r="C1085" s="2178" t="s">
        <v>1144</v>
      </c>
      <c r="D1085" s="2160">
        <f t="shared" si="67"/>
        <v>50148</v>
      </c>
      <c r="E1085" s="2162" t="s">
        <v>5696</v>
      </c>
      <c r="F1085" s="2153">
        <v>3239.45</v>
      </c>
      <c r="G1085" s="722">
        <v>42378</v>
      </c>
      <c r="H1085" s="2050">
        <f t="shared" si="68"/>
        <v>3239.45</v>
      </c>
      <c r="I1085" s="1263">
        <f t="shared" si="69"/>
        <v>0</v>
      </c>
    </row>
    <row r="1086" spans="1:13" x14ac:dyDescent="0.25">
      <c r="A1086" s="1261">
        <v>42378</v>
      </c>
      <c r="B1086" s="2177">
        <f t="shared" si="70"/>
        <v>149</v>
      </c>
      <c r="C1086" s="2178" t="s">
        <v>1144</v>
      </c>
      <c r="D1086" s="2160">
        <f t="shared" si="67"/>
        <v>50149</v>
      </c>
      <c r="E1086" s="2162" t="s">
        <v>5695</v>
      </c>
      <c r="F1086" s="2153">
        <v>7052.5</v>
      </c>
      <c r="G1086" s="722">
        <v>42381</v>
      </c>
      <c r="H1086" s="2050">
        <v>7052.5</v>
      </c>
      <c r="I1086" s="1263">
        <f t="shared" si="69"/>
        <v>0</v>
      </c>
    </row>
    <row r="1087" spans="1:13" x14ac:dyDescent="0.25">
      <c r="A1087" s="1261">
        <v>42378</v>
      </c>
      <c r="B1087" s="2177">
        <f t="shared" si="70"/>
        <v>150</v>
      </c>
      <c r="C1087" s="2178" t="s">
        <v>1144</v>
      </c>
      <c r="D1087" s="2160">
        <f t="shared" si="67"/>
        <v>50150</v>
      </c>
      <c r="E1087" s="2162" t="s">
        <v>5698</v>
      </c>
      <c r="F1087" s="2153">
        <v>1127.2</v>
      </c>
      <c r="G1087" s="722">
        <v>42378</v>
      </c>
      <c r="H1087" s="2050">
        <f t="shared" si="68"/>
        <v>1127.2</v>
      </c>
      <c r="I1087" s="1263">
        <f t="shared" si="69"/>
        <v>0</v>
      </c>
    </row>
    <row r="1088" spans="1:13" x14ac:dyDescent="0.25">
      <c r="A1088" s="1261">
        <v>42378</v>
      </c>
      <c r="B1088" s="2177">
        <f t="shared" si="70"/>
        <v>151</v>
      </c>
      <c r="C1088" s="2178" t="s">
        <v>1144</v>
      </c>
      <c r="D1088" s="2160">
        <f t="shared" si="67"/>
        <v>50151</v>
      </c>
      <c r="E1088" s="2162" t="s">
        <v>5697</v>
      </c>
      <c r="F1088" s="2153">
        <v>24210.7</v>
      </c>
      <c r="G1088" s="722">
        <v>42381</v>
      </c>
      <c r="H1088" s="2050">
        <v>24210.7</v>
      </c>
      <c r="I1088" s="1263">
        <f t="shared" si="69"/>
        <v>0</v>
      </c>
    </row>
    <row r="1089" spans="1:9" x14ac:dyDescent="0.25">
      <c r="A1089" s="1261">
        <v>42378</v>
      </c>
      <c r="B1089" s="2177">
        <f t="shared" si="70"/>
        <v>152</v>
      </c>
      <c r="C1089" s="2178" t="s">
        <v>1144</v>
      </c>
      <c r="D1089" s="2160">
        <f t="shared" si="67"/>
        <v>50152</v>
      </c>
      <c r="E1089" s="2162" t="s">
        <v>5700</v>
      </c>
      <c r="F1089" s="2153">
        <v>6164.2</v>
      </c>
      <c r="G1089" s="722">
        <v>42390</v>
      </c>
      <c r="H1089" s="2050">
        <v>6164.2</v>
      </c>
      <c r="I1089" s="1263">
        <f t="shared" si="69"/>
        <v>0</v>
      </c>
    </row>
    <row r="1090" spans="1:9" x14ac:dyDescent="0.25">
      <c r="A1090" s="1261">
        <v>42378</v>
      </c>
      <c r="B1090" s="2177">
        <f t="shared" si="70"/>
        <v>153</v>
      </c>
      <c r="C1090" s="2178" t="s">
        <v>1144</v>
      </c>
      <c r="D1090" s="2160">
        <f t="shared" si="67"/>
        <v>50153</v>
      </c>
      <c r="E1090" s="2162" t="s">
        <v>5701</v>
      </c>
      <c r="F1090" s="2153">
        <v>2481.6</v>
      </c>
      <c r="G1090" s="722">
        <v>42379</v>
      </c>
      <c r="H1090" s="2050">
        <v>2481.6</v>
      </c>
      <c r="I1090" s="1263">
        <f t="shared" si="69"/>
        <v>0</v>
      </c>
    </row>
    <row r="1091" spans="1:9" x14ac:dyDescent="0.25">
      <c r="A1091" s="1261">
        <v>42378</v>
      </c>
      <c r="B1091" s="2177">
        <f t="shared" si="70"/>
        <v>154</v>
      </c>
      <c r="C1091" s="2178" t="s">
        <v>1144</v>
      </c>
      <c r="D1091" s="2160">
        <f t="shared" si="67"/>
        <v>50154</v>
      </c>
      <c r="E1091" s="2162" t="s">
        <v>5703</v>
      </c>
      <c r="F1091" s="2153">
        <v>5472</v>
      </c>
      <c r="G1091" s="722">
        <v>42380</v>
      </c>
      <c r="H1091" s="2050">
        <v>5472</v>
      </c>
      <c r="I1091" s="1263">
        <f t="shared" si="69"/>
        <v>0</v>
      </c>
    </row>
    <row r="1092" spans="1:9" x14ac:dyDescent="0.25">
      <c r="A1092" s="1261">
        <v>42378</v>
      </c>
      <c r="B1092" s="2177">
        <f t="shared" si="70"/>
        <v>155</v>
      </c>
      <c r="C1092" s="2178" t="s">
        <v>1144</v>
      </c>
      <c r="D1092" s="2160">
        <f t="shared" si="67"/>
        <v>50155</v>
      </c>
      <c r="E1092" s="2162" t="s">
        <v>5699</v>
      </c>
      <c r="F1092" s="2153">
        <v>3757.6</v>
      </c>
      <c r="G1092" s="722">
        <v>42379</v>
      </c>
      <c r="H1092" s="2050">
        <v>3757.6</v>
      </c>
      <c r="I1092" s="1263">
        <f t="shared" si="69"/>
        <v>0</v>
      </c>
    </row>
    <row r="1093" spans="1:9" x14ac:dyDescent="0.25">
      <c r="A1093" s="1261">
        <v>42378</v>
      </c>
      <c r="B1093" s="2177">
        <f t="shared" si="70"/>
        <v>156</v>
      </c>
      <c r="C1093" s="2178" t="s">
        <v>1144</v>
      </c>
      <c r="D1093" s="2160">
        <f t="shared" si="67"/>
        <v>50156</v>
      </c>
      <c r="E1093" s="2162" t="s">
        <v>5705</v>
      </c>
      <c r="F1093" s="2153">
        <v>7300.8</v>
      </c>
      <c r="G1093" s="722">
        <v>42379</v>
      </c>
      <c r="H1093" s="2050">
        <v>7300.8</v>
      </c>
      <c r="I1093" s="1263">
        <f t="shared" si="69"/>
        <v>0</v>
      </c>
    </row>
    <row r="1094" spans="1:9" x14ac:dyDescent="0.25">
      <c r="A1094" s="1261">
        <v>42378</v>
      </c>
      <c r="B1094" s="2177">
        <f t="shared" si="70"/>
        <v>157</v>
      </c>
      <c r="C1094" s="2178" t="s">
        <v>1144</v>
      </c>
      <c r="D1094" s="2160">
        <f t="shared" si="67"/>
        <v>50157</v>
      </c>
      <c r="E1094" s="2162" t="s">
        <v>5706</v>
      </c>
      <c r="F1094" s="2153">
        <v>993.3</v>
      </c>
      <c r="G1094" s="722">
        <v>42379</v>
      </c>
      <c r="H1094" s="2050">
        <v>993.3</v>
      </c>
      <c r="I1094" s="1263">
        <f t="shared" si="69"/>
        <v>0</v>
      </c>
    </row>
    <row r="1095" spans="1:9" x14ac:dyDescent="0.25">
      <c r="A1095" s="1261">
        <v>42378</v>
      </c>
      <c r="B1095" s="2177">
        <f t="shared" si="70"/>
        <v>158</v>
      </c>
      <c r="C1095" s="2178" t="s">
        <v>1144</v>
      </c>
      <c r="D1095" s="2160">
        <f t="shared" si="67"/>
        <v>50158</v>
      </c>
      <c r="E1095" s="2162" t="s">
        <v>5704</v>
      </c>
      <c r="F1095" s="2153">
        <v>25023</v>
      </c>
      <c r="G1095" s="722">
        <v>42378</v>
      </c>
      <c r="H1095" s="2050">
        <f t="shared" si="68"/>
        <v>25023</v>
      </c>
      <c r="I1095" s="1263">
        <f t="shared" si="69"/>
        <v>0</v>
      </c>
    </row>
    <row r="1096" spans="1:9" x14ac:dyDescent="0.25">
      <c r="A1096" s="1261">
        <v>42378</v>
      </c>
      <c r="B1096" s="2177">
        <f t="shared" si="70"/>
        <v>159</v>
      </c>
      <c r="C1096" s="2178" t="s">
        <v>1144</v>
      </c>
      <c r="D1096" s="2160">
        <f t="shared" si="67"/>
        <v>50159</v>
      </c>
      <c r="E1096" s="2162" t="s">
        <v>5707</v>
      </c>
      <c r="F1096" s="2153">
        <v>4408</v>
      </c>
      <c r="G1096" s="722">
        <v>42379</v>
      </c>
      <c r="H1096" s="2050">
        <v>4408</v>
      </c>
      <c r="I1096" s="1263">
        <f t="shared" si="69"/>
        <v>0</v>
      </c>
    </row>
    <row r="1097" spans="1:9" x14ac:dyDescent="0.25">
      <c r="A1097" s="1261">
        <v>42378</v>
      </c>
      <c r="B1097" s="2177">
        <f t="shared" si="70"/>
        <v>160</v>
      </c>
      <c r="C1097" s="2178" t="s">
        <v>1144</v>
      </c>
      <c r="D1097" s="2160">
        <f t="shared" si="67"/>
        <v>50160</v>
      </c>
      <c r="E1097" s="2163" t="s">
        <v>5661</v>
      </c>
      <c r="F1097" s="2152">
        <v>280.8</v>
      </c>
      <c r="G1097" s="722">
        <v>42378</v>
      </c>
      <c r="H1097" s="2050">
        <f t="shared" si="68"/>
        <v>280.8</v>
      </c>
      <c r="I1097" s="1263">
        <f t="shared" si="69"/>
        <v>0</v>
      </c>
    </row>
    <row r="1098" spans="1:9" x14ac:dyDescent="0.25">
      <c r="A1098" s="1261">
        <v>42378</v>
      </c>
      <c r="B1098" s="2177">
        <f t="shared" si="70"/>
        <v>161</v>
      </c>
      <c r="C1098" s="2178" t="s">
        <v>1144</v>
      </c>
      <c r="D1098" s="2160">
        <f t="shared" si="67"/>
        <v>50161</v>
      </c>
      <c r="E1098" s="2162" t="s">
        <v>5708</v>
      </c>
      <c r="F1098" s="2153">
        <v>356094</v>
      </c>
      <c r="G1098" s="722">
        <v>42383</v>
      </c>
      <c r="H1098" s="2050">
        <v>356094</v>
      </c>
      <c r="I1098" s="1263">
        <f t="shared" si="69"/>
        <v>0</v>
      </c>
    </row>
    <row r="1099" spans="1:9" x14ac:dyDescent="0.25">
      <c r="A1099" s="1261">
        <v>42378</v>
      </c>
      <c r="B1099" s="2177">
        <f t="shared" si="70"/>
        <v>162</v>
      </c>
      <c r="C1099" s="2178" t="s">
        <v>1144</v>
      </c>
      <c r="D1099" s="2160">
        <f t="shared" si="67"/>
        <v>50162</v>
      </c>
      <c r="E1099" s="2162" t="s">
        <v>5709</v>
      </c>
      <c r="F1099" s="2153">
        <v>1600</v>
      </c>
      <c r="G1099" s="722">
        <v>42379</v>
      </c>
      <c r="H1099" s="2050">
        <v>1600</v>
      </c>
      <c r="I1099" s="1263">
        <f t="shared" si="69"/>
        <v>0</v>
      </c>
    </row>
    <row r="1100" spans="1:9" x14ac:dyDescent="0.25">
      <c r="A1100" s="1261">
        <v>42378</v>
      </c>
      <c r="B1100" s="2177">
        <f t="shared" si="70"/>
        <v>163</v>
      </c>
      <c r="C1100" s="2178" t="s">
        <v>1144</v>
      </c>
      <c r="D1100" s="2160">
        <f t="shared" si="67"/>
        <v>50163</v>
      </c>
      <c r="E1100" s="2162" t="s">
        <v>5710</v>
      </c>
      <c r="F1100" s="2153">
        <v>1400</v>
      </c>
      <c r="G1100" s="722">
        <v>42379</v>
      </c>
      <c r="H1100" s="2050">
        <v>1400</v>
      </c>
      <c r="I1100" s="1263">
        <f t="shared" si="69"/>
        <v>0</v>
      </c>
    </row>
    <row r="1101" spans="1:9" x14ac:dyDescent="0.25">
      <c r="A1101" s="1261">
        <v>42378</v>
      </c>
      <c r="B1101" s="2177">
        <f t="shared" si="70"/>
        <v>164</v>
      </c>
      <c r="C1101" s="2178" t="s">
        <v>1144</v>
      </c>
      <c r="D1101" s="2160">
        <f t="shared" si="67"/>
        <v>50164</v>
      </c>
      <c r="E1101" s="2162" t="s">
        <v>5702</v>
      </c>
      <c r="F1101" s="2153">
        <v>12929</v>
      </c>
      <c r="G1101" s="722">
        <v>42385</v>
      </c>
      <c r="H1101" s="2050">
        <v>12929</v>
      </c>
      <c r="I1101" s="1263">
        <f t="shared" si="69"/>
        <v>0</v>
      </c>
    </row>
    <row r="1102" spans="1:9" x14ac:dyDescent="0.25">
      <c r="A1102" s="1261">
        <v>42378</v>
      </c>
      <c r="B1102" s="2177">
        <f t="shared" si="70"/>
        <v>165</v>
      </c>
      <c r="C1102" s="2178" t="s">
        <v>1144</v>
      </c>
      <c r="D1102" s="2160">
        <f t="shared" si="67"/>
        <v>50165</v>
      </c>
      <c r="E1102" s="2162" t="s">
        <v>5711</v>
      </c>
      <c r="F1102" s="2153">
        <v>7297.9</v>
      </c>
      <c r="G1102" s="722">
        <v>42381</v>
      </c>
      <c r="H1102" s="2050">
        <v>7297.9</v>
      </c>
      <c r="I1102" s="1263">
        <f t="shared" si="69"/>
        <v>0</v>
      </c>
    </row>
    <row r="1103" spans="1:9" x14ac:dyDescent="0.25">
      <c r="A1103" s="1261">
        <v>42378</v>
      </c>
      <c r="B1103" s="2177">
        <f t="shared" si="70"/>
        <v>166</v>
      </c>
      <c r="C1103" s="2178" t="s">
        <v>1144</v>
      </c>
      <c r="D1103" s="2160">
        <f t="shared" si="67"/>
        <v>50166</v>
      </c>
      <c r="E1103" s="2162" t="s">
        <v>5712</v>
      </c>
      <c r="F1103" s="2153">
        <v>662.4</v>
      </c>
      <c r="G1103" s="722">
        <v>42378</v>
      </c>
      <c r="H1103" s="2050">
        <f t="shared" si="68"/>
        <v>662.4</v>
      </c>
      <c r="I1103" s="1263">
        <f t="shared" si="69"/>
        <v>0</v>
      </c>
    </row>
    <row r="1104" spans="1:9" x14ac:dyDescent="0.25">
      <c r="A1104" s="1261">
        <v>42378</v>
      </c>
      <c r="B1104" s="2177">
        <f t="shared" si="70"/>
        <v>167</v>
      </c>
      <c r="C1104" s="2178" t="s">
        <v>1144</v>
      </c>
      <c r="D1104" s="2160">
        <f t="shared" si="67"/>
        <v>50167</v>
      </c>
      <c r="E1104" s="2162" t="s">
        <v>5633</v>
      </c>
      <c r="F1104" s="2153">
        <v>2840.8</v>
      </c>
      <c r="G1104" s="722">
        <v>42378</v>
      </c>
      <c r="H1104" s="2050">
        <f t="shared" si="68"/>
        <v>2840.8</v>
      </c>
      <c r="I1104" s="1263">
        <f t="shared" si="69"/>
        <v>0</v>
      </c>
    </row>
    <row r="1105" spans="1:13" x14ac:dyDescent="0.25">
      <c r="A1105" s="1261">
        <v>42378</v>
      </c>
      <c r="B1105" s="2177">
        <f t="shared" si="70"/>
        <v>168</v>
      </c>
      <c r="C1105" s="2178" t="s">
        <v>1144</v>
      </c>
      <c r="D1105" s="2160">
        <f t="shared" si="67"/>
        <v>50168</v>
      </c>
      <c r="E1105" s="2162" t="s">
        <v>5635</v>
      </c>
      <c r="F1105" s="2153">
        <v>5561</v>
      </c>
      <c r="G1105" s="722">
        <v>42386</v>
      </c>
      <c r="H1105" s="2050">
        <v>5561</v>
      </c>
      <c r="I1105" s="1263">
        <f t="shared" si="69"/>
        <v>0</v>
      </c>
    </row>
    <row r="1106" spans="1:13" x14ac:dyDescent="0.25">
      <c r="A1106" s="1261">
        <v>42378</v>
      </c>
      <c r="B1106" s="2177">
        <f t="shared" si="70"/>
        <v>169</v>
      </c>
      <c r="C1106" s="2178" t="s">
        <v>1144</v>
      </c>
      <c r="D1106" s="2160">
        <f t="shared" ref="D1106:D1174" si="71">D1105+1</f>
        <v>50169</v>
      </c>
      <c r="E1106" s="2162" t="s">
        <v>5712</v>
      </c>
      <c r="F1106" s="2153">
        <v>739.2</v>
      </c>
      <c r="G1106" s="722">
        <v>42378</v>
      </c>
      <c r="H1106" s="2050">
        <f t="shared" si="68"/>
        <v>739.2</v>
      </c>
      <c r="I1106" s="1263">
        <f t="shared" si="69"/>
        <v>0</v>
      </c>
    </row>
    <row r="1107" spans="1:13" x14ac:dyDescent="0.25">
      <c r="A1107" s="1261">
        <v>42378</v>
      </c>
      <c r="B1107" s="2177">
        <f t="shared" si="70"/>
        <v>170</v>
      </c>
      <c r="C1107" s="2178" t="s">
        <v>1144</v>
      </c>
      <c r="D1107" s="2160">
        <f t="shared" si="71"/>
        <v>50170</v>
      </c>
      <c r="E1107" s="2162" t="s">
        <v>5714</v>
      </c>
      <c r="F1107" s="2153">
        <v>309.60000000000002</v>
      </c>
      <c r="G1107" s="722">
        <v>42378</v>
      </c>
      <c r="H1107" s="2050">
        <f t="shared" si="68"/>
        <v>309.60000000000002</v>
      </c>
      <c r="I1107" s="1263">
        <f t="shared" si="69"/>
        <v>0</v>
      </c>
    </row>
    <row r="1108" spans="1:13" x14ac:dyDescent="0.25">
      <c r="A1108" s="1261">
        <v>42378</v>
      </c>
      <c r="B1108" s="2177">
        <f t="shared" si="70"/>
        <v>171</v>
      </c>
      <c r="C1108" s="2178" t="s">
        <v>1144</v>
      </c>
      <c r="D1108" s="2160">
        <f t="shared" si="71"/>
        <v>50171</v>
      </c>
      <c r="E1108" s="2162" t="s">
        <v>5713</v>
      </c>
      <c r="F1108" s="2153">
        <v>10948.1</v>
      </c>
      <c r="G1108" s="722"/>
      <c r="H1108" s="2050"/>
      <c r="I1108" s="1263">
        <f t="shared" si="69"/>
        <v>10948.1</v>
      </c>
    </row>
    <row r="1109" spans="1:13" x14ac:dyDescent="0.25">
      <c r="A1109" s="1261">
        <v>42378</v>
      </c>
      <c r="B1109" s="2177">
        <f t="shared" si="70"/>
        <v>172</v>
      </c>
      <c r="C1109" s="2178" t="s">
        <v>1144</v>
      </c>
      <c r="D1109" s="2160">
        <f t="shared" si="71"/>
        <v>50172</v>
      </c>
      <c r="E1109" s="2162" t="s">
        <v>5715</v>
      </c>
      <c r="F1109" s="2153">
        <v>1390.4</v>
      </c>
      <c r="G1109" s="722">
        <v>42381</v>
      </c>
      <c r="H1109" s="2050">
        <v>1390.4</v>
      </c>
      <c r="I1109" s="1263">
        <f t="shared" si="69"/>
        <v>0</v>
      </c>
    </row>
    <row r="1110" spans="1:13" x14ac:dyDescent="0.25">
      <c r="A1110" s="1261">
        <v>42378</v>
      </c>
      <c r="B1110" s="2177">
        <f t="shared" si="70"/>
        <v>173</v>
      </c>
      <c r="C1110" s="2178" t="s">
        <v>1144</v>
      </c>
      <c r="D1110" s="2160">
        <f t="shared" si="71"/>
        <v>50173</v>
      </c>
      <c r="E1110" s="2162" t="s">
        <v>5717</v>
      </c>
      <c r="F1110" s="2153">
        <v>2361.6</v>
      </c>
      <c r="G1110" s="722">
        <v>42378</v>
      </c>
      <c r="H1110" s="2050">
        <f t="shared" si="68"/>
        <v>2361.6</v>
      </c>
      <c r="I1110" s="1263">
        <f t="shared" si="69"/>
        <v>0</v>
      </c>
    </row>
    <row r="1111" spans="1:13" x14ac:dyDescent="0.25">
      <c r="A1111" s="1261">
        <v>42378</v>
      </c>
      <c r="B1111" s="2177">
        <f t="shared" si="70"/>
        <v>174</v>
      </c>
      <c r="C1111" s="2178" t="s">
        <v>1144</v>
      </c>
      <c r="D1111" s="2160">
        <f t="shared" si="71"/>
        <v>50174</v>
      </c>
      <c r="E1111" s="2162" t="s">
        <v>5716</v>
      </c>
      <c r="F1111" s="2153">
        <v>582.79999999999995</v>
      </c>
      <c r="G1111" s="722">
        <v>42378</v>
      </c>
      <c r="H1111" s="2050">
        <f t="shared" si="68"/>
        <v>582.79999999999995</v>
      </c>
      <c r="I1111" s="1263">
        <f t="shared" si="69"/>
        <v>0</v>
      </c>
    </row>
    <row r="1112" spans="1:13" x14ac:dyDescent="0.25">
      <c r="A1112" s="1261">
        <v>42378</v>
      </c>
      <c r="B1112" s="2177">
        <f t="shared" si="70"/>
        <v>175</v>
      </c>
      <c r="C1112" s="2178" t="s">
        <v>1144</v>
      </c>
      <c r="D1112" s="2160">
        <f t="shared" si="71"/>
        <v>50175</v>
      </c>
      <c r="E1112" s="2170" t="s">
        <v>2249</v>
      </c>
      <c r="F1112" s="2153">
        <v>0</v>
      </c>
      <c r="G1112" s="722"/>
      <c r="H1112" s="2050"/>
      <c r="I1112" s="1263">
        <f t="shared" si="69"/>
        <v>0</v>
      </c>
    </row>
    <row r="1113" spans="1:13" x14ac:dyDescent="0.25">
      <c r="A1113" s="1261">
        <v>42378</v>
      </c>
      <c r="B1113" s="2177">
        <f>B1112+1</f>
        <v>176</v>
      </c>
      <c r="C1113" s="2178" t="s">
        <v>1144</v>
      </c>
      <c r="D1113" s="2160">
        <f t="shared" si="71"/>
        <v>50176</v>
      </c>
      <c r="E1113" s="2162" t="s">
        <v>5635</v>
      </c>
      <c r="F1113" s="2153">
        <v>467.2</v>
      </c>
      <c r="G1113" s="722">
        <v>42384</v>
      </c>
      <c r="H1113" s="2050">
        <v>467.2</v>
      </c>
      <c r="I1113" s="1263">
        <f t="shared" si="69"/>
        <v>0</v>
      </c>
    </row>
    <row r="1114" spans="1:13" x14ac:dyDescent="0.25">
      <c r="A1114" s="1261">
        <v>42378</v>
      </c>
      <c r="B1114" s="2177">
        <f t="shared" si="70"/>
        <v>177</v>
      </c>
      <c r="C1114" s="2178" t="s">
        <v>1144</v>
      </c>
      <c r="D1114" s="2160">
        <f t="shared" si="71"/>
        <v>50177</v>
      </c>
      <c r="E1114" s="2162" t="s">
        <v>5719</v>
      </c>
      <c r="F1114" s="2153">
        <v>280</v>
      </c>
      <c r="G1114" s="722">
        <v>42378</v>
      </c>
      <c r="H1114" s="2050">
        <f t="shared" si="68"/>
        <v>280</v>
      </c>
      <c r="I1114" s="1263">
        <f t="shared" si="69"/>
        <v>0</v>
      </c>
      <c r="J1114" s="2179"/>
      <c r="K1114" s="2180">
        <f>D1112+1</f>
        <v>50176</v>
      </c>
      <c r="L1114" s="2169" t="s">
        <v>5718</v>
      </c>
      <c r="M1114" s="2181">
        <v>7028.4</v>
      </c>
    </row>
    <row r="1115" spans="1:13" x14ac:dyDescent="0.25">
      <c r="A1115" s="1261">
        <v>42378</v>
      </c>
      <c r="B1115" s="2177">
        <f t="shared" si="70"/>
        <v>178</v>
      </c>
      <c r="C1115" s="2178" t="s">
        <v>1144</v>
      </c>
      <c r="D1115" s="2160">
        <f t="shared" si="71"/>
        <v>50178</v>
      </c>
      <c r="E1115" s="2162" t="s">
        <v>5708</v>
      </c>
      <c r="F1115" s="2153">
        <v>347072</v>
      </c>
      <c r="G1115" s="722">
        <v>42383</v>
      </c>
      <c r="H1115" s="2050">
        <v>347072</v>
      </c>
      <c r="I1115" s="1263">
        <f t="shared" si="69"/>
        <v>0</v>
      </c>
    </row>
    <row r="1116" spans="1:13" x14ac:dyDescent="0.25">
      <c r="A1116" s="1261">
        <v>42378</v>
      </c>
      <c r="B1116" s="2177">
        <f t="shared" si="70"/>
        <v>179</v>
      </c>
      <c r="C1116" s="2178" t="s">
        <v>1144</v>
      </c>
      <c r="D1116" s="2160">
        <f t="shared" si="71"/>
        <v>50179</v>
      </c>
      <c r="E1116" s="2162" t="s">
        <v>5662</v>
      </c>
      <c r="F1116" s="2154">
        <v>466.8</v>
      </c>
      <c r="G1116" s="722">
        <v>42378</v>
      </c>
      <c r="H1116" s="2050">
        <f t="shared" si="68"/>
        <v>466.8</v>
      </c>
      <c r="I1116" s="1263">
        <f t="shared" si="69"/>
        <v>0</v>
      </c>
    </row>
    <row r="1117" spans="1:13" x14ac:dyDescent="0.25">
      <c r="A1117" s="1261">
        <v>42378</v>
      </c>
      <c r="B1117" s="2177">
        <f t="shared" si="70"/>
        <v>180</v>
      </c>
      <c r="C1117" s="2178" t="s">
        <v>1144</v>
      </c>
      <c r="D1117" s="2160">
        <f t="shared" si="71"/>
        <v>50180</v>
      </c>
      <c r="E1117" s="2151" t="s">
        <v>5655</v>
      </c>
      <c r="F1117" s="2153">
        <v>25166.7</v>
      </c>
      <c r="G1117" s="722" t="s">
        <v>8139</v>
      </c>
      <c r="H1117" s="2050">
        <f>425.35+24741.35</f>
        <v>25166.699999999997</v>
      </c>
      <c r="I1117" s="1263">
        <f t="shared" si="69"/>
        <v>0</v>
      </c>
    </row>
    <row r="1118" spans="1:13" x14ac:dyDescent="0.25">
      <c r="A1118" s="1261">
        <v>42378</v>
      </c>
      <c r="B1118" s="2177">
        <f t="shared" si="70"/>
        <v>181</v>
      </c>
      <c r="C1118" s="2178" t="s">
        <v>1144</v>
      </c>
      <c r="D1118" s="2160">
        <f t="shared" si="71"/>
        <v>50181</v>
      </c>
      <c r="E1118" s="2164" t="s">
        <v>5720</v>
      </c>
      <c r="F1118" s="2165">
        <v>1462.8</v>
      </c>
      <c r="G1118" s="722">
        <v>42378</v>
      </c>
      <c r="H1118" s="2050">
        <f t="shared" si="68"/>
        <v>1462.8</v>
      </c>
      <c r="I1118" s="1263">
        <f t="shared" si="69"/>
        <v>0</v>
      </c>
    </row>
    <row r="1119" spans="1:13" x14ac:dyDescent="0.25">
      <c r="A1119" s="1261">
        <v>42378</v>
      </c>
      <c r="B1119" s="2177">
        <f t="shared" si="70"/>
        <v>182</v>
      </c>
      <c r="C1119" s="2178" t="s">
        <v>1144</v>
      </c>
      <c r="D1119" s="2160">
        <f t="shared" si="71"/>
        <v>50182</v>
      </c>
      <c r="E1119" s="2149" t="s">
        <v>5629</v>
      </c>
      <c r="F1119" s="2166">
        <v>42661.9</v>
      </c>
      <c r="G1119" s="722">
        <v>42378</v>
      </c>
      <c r="H1119" s="2050">
        <f t="shared" si="68"/>
        <v>42661.9</v>
      </c>
      <c r="I1119" s="1263">
        <f t="shared" si="69"/>
        <v>0</v>
      </c>
    </row>
    <row r="1120" spans="1:13" x14ac:dyDescent="0.25">
      <c r="A1120" s="1261">
        <v>42378</v>
      </c>
      <c r="B1120" s="2177">
        <f t="shared" si="70"/>
        <v>183</v>
      </c>
      <c r="C1120" s="2178" t="s">
        <v>1144</v>
      </c>
      <c r="D1120" s="2160">
        <f t="shared" si="71"/>
        <v>50183</v>
      </c>
      <c r="E1120" s="2150" t="s">
        <v>5721</v>
      </c>
      <c r="F1120" s="2167">
        <v>12285</v>
      </c>
      <c r="G1120" s="722">
        <v>42385</v>
      </c>
      <c r="H1120" s="2050">
        <v>12285</v>
      </c>
      <c r="I1120" s="1263">
        <f t="shared" si="69"/>
        <v>0</v>
      </c>
    </row>
    <row r="1121" spans="1:9" x14ac:dyDescent="0.25">
      <c r="A1121" s="1261">
        <v>42378</v>
      </c>
      <c r="B1121" s="2177">
        <f t="shared" si="70"/>
        <v>184</v>
      </c>
      <c r="C1121" s="2178" t="s">
        <v>1144</v>
      </c>
      <c r="D1121" s="2160">
        <f t="shared" si="71"/>
        <v>50184</v>
      </c>
      <c r="E1121" s="2150" t="s">
        <v>5722</v>
      </c>
      <c r="F1121" s="2167">
        <v>15779.4</v>
      </c>
      <c r="G1121" s="722">
        <v>42378</v>
      </c>
      <c r="H1121" s="2050">
        <f t="shared" si="68"/>
        <v>15779.4</v>
      </c>
      <c r="I1121" s="1263">
        <f t="shared" si="69"/>
        <v>0</v>
      </c>
    </row>
    <row r="1122" spans="1:9" x14ac:dyDescent="0.25">
      <c r="A1122" s="1261">
        <v>42378</v>
      </c>
      <c r="B1122" s="2177">
        <f t="shared" si="70"/>
        <v>185</v>
      </c>
      <c r="C1122" s="2178" t="s">
        <v>1144</v>
      </c>
      <c r="D1122" s="2160">
        <f t="shared" si="71"/>
        <v>50185</v>
      </c>
      <c r="E1122" s="2150" t="s">
        <v>5723</v>
      </c>
      <c r="F1122" s="2167">
        <v>3503.3</v>
      </c>
      <c r="G1122" s="722">
        <v>42378</v>
      </c>
      <c r="H1122" s="2050">
        <f t="shared" si="68"/>
        <v>3503.3</v>
      </c>
      <c r="I1122" s="1263">
        <f t="shared" si="69"/>
        <v>0</v>
      </c>
    </row>
    <row r="1123" spans="1:9" x14ac:dyDescent="0.25">
      <c r="A1123" s="1261">
        <v>42378</v>
      </c>
      <c r="B1123" s="2177">
        <f t="shared" si="70"/>
        <v>186</v>
      </c>
      <c r="C1123" s="2178" t="s">
        <v>1144</v>
      </c>
      <c r="D1123" s="2160">
        <f t="shared" si="71"/>
        <v>50186</v>
      </c>
      <c r="E1123" s="2150" t="s">
        <v>5724</v>
      </c>
      <c r="F1123" s="2167">
        <v>10916</v>
      </c>
      <c r="G1123" s="722">
        <v>42378</v>
      </c>
      <c r="H1123" s="2050">
        <f t="shared" ref="H1123:H1191" si="72">F1123</f>
        <v>10916</v>
      </c>
      <c r="I1123" s="1263">
        <f t="shared" si="69"/>
        <v>0</v>
      </c>
    </row>
    <row r="1124" spans="1:9" x14ac:dyDescent="0.25">
      <c r="A1124" s="1261">
        <v>42378</v>
      </c>
      <c r="B1124" s="2177">
        <f t="shared" si="70"/>
        <v>187</v>
      </c>
      <c r="C1124" s="2178" t="s">
        <v>1144</v>
      </c>
      <c r="D1124" s="2160">
        <f t="shared" si="71"/>
        <v>50187</v>
      </c>
      <c r="E1124" s="2150" t="s">
        <v>5725</v>
      </c>
      <c r="F1124" s="2167">
        <v>2998.6</v>
      </c>
      <c r="G1124" s="722">
        <v>42379</v>
      </c>
      <c r="H1124" s="2050">
        <v>2998.6</v>
      </c>
      <c r="I1124" s="1263">
        <f t="shared" si="69"/>
        <v>0</v>
      </c>
    </row>
    <row r="1125" spans="1:9" x14ac:dyDescent="0.25">
      <c r="A1125" s="1261">
        <v>42378</v>
      </c>
      <c r="B1125" s="2177">
        <f t="shared" si="70"/>
        <v>188</v>
      </c>
      <c r="C1125" s="2178" t="s">
        <v>1144</v>
      </c>
      <c r="D1125" s="2160">
        <f t="shared" si="71"/>
        <v>50188</v>
      </c>
      <c r="E1125" s="2150" t="s">
        <v>5662</v>
      </c>
      <c r="F1125" s="2167">
        <v>999.6</v>
      </c>
      <c r="G1125" s="722">
        <v>42379</v>
      </c>
      <c r="H1125" s="2050">
        <v>999.6</v>
      </c>
      <c r="I1125" s="1263">
        <f t="shared" ref="I1125:I1193" si="73">F1125-H1125</f>
        <v>0</v>
      </c>
    </row>
    <row r="1126" spans="1:9" x14ac:dyDescent="0.25">
      <c r="A1126" s="1261">
        <v>42378</v>
      </c>
      <c r="B1126" s="2177">
        <f t="shared" si="70"/>
        <v>189</v>
      </c>
      <c r="C1126" s="2178" t="s">
        <v>1144</v>
      </c>
      <c r="D1126" s="2160">
        <f t="shared" si="71"/>
        <v>50189</v>
      </c>
      <c r="E1126" s="2150" t="s">
        <v>5726</v>
      </c>
      <c r="F1126" s="2167">
        <v>824.8</v>
      </c>
      <c r="G1126" s="722">
        <v>42381</v>
      </c>
      <c r="H1126" s="2050">
        <v>824.8</v>
      </c>
      <c r="I1126" s="1263">
        <f t="shared" si="73"/>
        <v>0</v>
      </c>
    </row>
    <row r="1127" spans="1:9" x14ac:dyDescent="0.25">
      <c r="A1127" s="1261">
        <v>42378</v>
      </c>
      <c r="B1127" s="2177">
        <f t="shared" si="70"/>
        <v>190</v>
      </c>
      <c r="C1127" s="2178" t="s">
        <v>1144</v>
      </c>
      <c r="D1127" s="2160">
        <f t="shared" si="71"/>
        <v>50190</v>
      </c>
      <c r="E1127" s="2150" t="s">
        <v>5727</v>
      </c>
      <c r="F1127" s="2167">
        <v>2588.3000000000002</v>
      </c>
      <c r="G1127" s="722">
        <v>42379</v>
      </c>
      <c r="H1127" s="2050">
        <v>2588.3000000000002</v>
      </c>
      <c r="I1127" s="1263">
        <f t="shared" si="73"/>
        <v>0</v>
      </c>
    </row>
    <row r="1128" spans="1:9" x14ac:dyDescent="0.25">
      <c r="A1128" s="1261">
        <v>42378</v>
      </c>
      <c r="B1128" s="2177">
        <f t="shared" si="70"/>
        <v>191</v>
      </c>
      <c r="C1128" s="2178" t="s">
        <v>1144</v>
      </c>
      <c r="D1128" s="2160">
        <f t="shared" si="71"/>
        <v>50191</v>
      </c>
      <c r="E1128" s="2150" t="s">
        <v>5728</v>
      </c>
      <c r="F1128" s="2167">
        <v>3435.9</v>
      </c>
      <c r="G1128" s="722">
        <v>42379</v>
      </c>
      <c r="H1128" s="2050">
        <v>3435.9</v>
      </c>
      <c r="I1128" s="1263">
        <f t="shared" si="73"/>
        <v>0</v>
      </c>
    </row>
    <row r="1129" spans="1:9" x14ac:dyDescent="0.25">
      <c r="A1129" s="1261">
        <v>42378</v>
      </c>
      <c r="B1129" s="2177">
        <f t="shared" si="70"/>
        <v>192</v>
      </c>
      <c r="C1129" s="2178" t="s">
        <v>1144</v>
      </c>
      <c r="D1129" s="2160">
        <f t="shared" si="71"/>
        <v>50192</v>
      </c>
      <c r="E1129" s="2150" t="s">
        <v>5729</v>
      </c>
      <c r="F1129" s="2167">
        <v>6138.6</v>
      </c>
      <c r="G1129" s="722">
        <v>42379</v>
      </c>
      <c r="H1129" s="2050">
        <v>6138.6</v>
      </c>
      <c r="I1129" s="1263">
        <f t="shared" si="73"/>
        <v>0</v>
      </c>
    </row>
    <row r="1130" spans="1:9" x14ac:dyDescent="0.25">
      <c r="A1130" s="1261">
        <v>42378</v>
      </c>
      <c r="B1130" s="2177">
        <f t="shared" si="70"/>
        <v>193</v>
      </c>
      <c r="C1130" s="2178" t="s">
        <v>1144</v>
      </c>
      <c r="D1130" s="2160">
        <f t="shared" si="71"/>
        <v>50193</v>
      </c>
      <c r="E1130" s="2150" t="s">
        <v>5730</v>
      </c>
      <c r="F1130" s="2167">
        <v>1520</v>
      </c>
      <c r="G1130" s="722">
        <v>42378</v>
      </c>
      <c r="H1130" s="2050">
        <f t="shared" si="72"/>
        <v>1520</v>
      </c>
      <c r="I1130" s="1263">
        <f t="shared" si="73"/>
        <v>0</v>
      </c>
    </row>
    <row r="1131" spans="1:9" x14ac:dyDescent="0.25">
      <c r="A1131" s="1261">
        <v>42378</v>
      </c>
      <c r="B1131" s="2177">
        <f t="shared" si="70"/>
        <v>194</v>
      </c>
      <c r="C1131" s="2178" t="s">
        <v>1144</v>
      </c>
      <c r="D1131" s="2160">
        <f t="shared" si="71"/>
        <v>50194</v>
      </c>
      <c r="E1131" s="2150" t="s">
        <v>5662</v>
      </c>
      <c r="F1131" s="2167">
        <v>302.39999999999998</v>
      </c>
      <c r="G1131" s="722">
        <v>42378</v>
      </c>
      <c r="H1131" s="2050">
        <f t="shared" si="72"/>
        <v>302.39999999999998</v>
      </c>
      <c r="I1131" s="1263">
        <f t="shared" si="73"/>
        <v>0</v>
      </c>
    </row>
    <row r="1132" spans="1:9" x14ac:dyDescent="0.25">
      <c r="A1132" s="1261">
        <v>42378</v>
      </c>
      <c r="B1132" s="2177">
        <f t="shared" si="70"/>
        <v>195</v>
      </c>
      <c r="C1132" s="2178" t="s">
        <v>1144</v>
      </c>
      <c r="D1132" s="2160">
        <f t="shared" si="71"/>
        <v>50195</v>
      </c>
      <c r="E1132" s="2150" t="s">
        <v>5731</v>
      </c>
      <c r="F1132" s="2167">
        <v>2222</v>
      </c>
      <c r="G1132" s="722">
        <v>42378</v>
      </c>
      <c r="H1132" s="2050">
        <f t="shared" si="72"/>
        <v>2222</v>
      </c>
      <c r="I1132" s="1263">
        <f t="shared" si="73"/>
        <v>0</v>
      </c>
    </row>
    <row r="1133" spans="1:9" x14ac:dyDescent="0.25">
      <c r="A1133" s="1261">
        <v>42378</v>
      </c>
      <c r="B1133" s="2177">
        <f t="shared" si="70"/>
        <v>196</v>
      </c>
      <c r="C1133" s="2178" t="s">
        <v>1144</v>
      </c>
      <c r="D1133" s="2160">
        <f t="shared" si="71"/>
        <v>50196</v>
      </c>
      <c r="E1133" s="2150" t="s">
        <v>5662</v>
      </c>
      <c r="F1133" s="2167">
        <v>310.3</v>
      </c>
      <c r="G1133" s="722">
        <v>42378</v>
      </c>
      <c r="H1133" s="2050">
        <f t="shared" si="72"/>
        <v>310.3</v>
      </c>
      <c r="I1133" s="1263">
        <f t="shared" si="73"/>
        <v>0</v>
      </c>
    </row>
    <row r="1134" spans="1:9" x14ac:dyDescent="0.25">
      <c r="A1134" s="1261">
        <v>42378</v>
      </c>
      <c r="B1134" s="2177">
        <f t="shared" si="70"/>
        <v>197</v>
      </c>
      <c r="C1134" s="2178" t="s">
        <v>1144</v>
      </c>
      <c r="D1134" s="2160">
        <f t="shared" si="71"/>
        <v>50197</v>
      </c>
      <c r="E1134" s="2150" t="s">
        <v>5732</v>
      </c>
      <c r="F1134" s="2153">
        <v>2338.8000000000002</v>
      </c>
      <c r="G1134" s="722">
        <v>42378</v>
      </c>
      <c r="H1134" s="2050">
        <f t="shared" si="72"/>
        <v>2338.8000000000002</v>
      </c>
      <c r="I1134" s="1263">
        <f t="shared" si="73"/>
        <v>0</v>
      </c>
    </row>
    <row r="1135" spans="1:9" x14ac:dyDescent="0.25">
      <c r="A1135" s="1261">
        <v>42378</v>
      </c>
      <c r="B1135" s="2177">
        <f t="shared" si="70"/>
        <v>198</v>
      </c>
      <c r="C1135" s="2178" t="s">
        <v>1144</v>
      </c>
      <c r="D1135" s="2160">
        <f t="shared" si="71"/>
        <v>50198</v>
      </c>
      <c r="E1135" s="2150" t="s">
        <v>5733</v>
      </c>
      <c r="F1135" s="2167">
        <v>7630.4</v>
      </c>
      <c r="G1135" s="722">
        <v>42378</v>
      </c>
      <c r="H1135" s="2050">
        <f t="shared" si="72"/>
        <v>7630.4</v>
      </c>
      <c r="I1135" s="1263">
        <f t="shared" si="73"/>
        <v>0</v>
      </c>
    </row>
    <row r="1136" spans="1:9" x14ac:dyDescent="0.25">
      <c r="A1136" s="1261">
        <v>42378</v>
      </c>
      <c r="B1136" s="2177">
        <f t="shared" si="70"/>
        <v>199</v>
      </c>
      <c r="C1136" s="2178" t="s">
        <v>1144</v>
      </c>
      <c r="D1136" s="2160">
        <f t="shared" si="71"/>
        <v>50199</v>
      </c>
      <c r="E1136" s="2150" t="s">
        <v>5734</v>
      </c>
      <c r="F1136" s="2167">
        <v>3103.6</v>
      </c>
      <c r="G1136" s="722">
        <v>42378</v>
      </c>
      <c r="H1136" s="2050">
        <f t="shared" si="72"/>
        <v>3103.6</v>
      </c>
      <c r="I1136" s="1263">
        <f t="shared" si="73"/>
        <v>0</v>
      </c>
    </row>
    <row r="1137" spans="1:9" x14ac:dyDescent="0.25">
      <c r="A1137" s="1261">
        <v>42378</v>
      </c>
      <c r="B1137" s="2177">
        <f t="shared" ref="B1137:B1205" si="74">B1136+1</f>
        <v>200</v>
      </c>
      <c r="C1137" s="2178" t="s">
        <v>1144</v>
      </c>
      <c r="D1137" s="2160">
        <f t="shared" si="71"/>
        <v>50200</v>
      </c>
      <c r="E1137" s="2150" t="s">
        <v>5628</v>
      </c>
      <c r="F1137" s="2167">
        <v>924</v>
      </c>
      <c r="G1137" s="722">
        <v>42378</v>
      </c>
      <c r="H1137" s="2050">
        <f t="shared" si="72"/>
        <v>924</v>
      </c>
      <c r="I1137" s="1263">
        <f t="shared" si="73"/>
        <v>0</v>
      </c>
    </row>
    <row r="1138" spans="1:9" x14ac:dyDescent="0.25">
      <c r="A1138" s="1261">
        <v>42378</v>
      </c>
      <c r="B1138" s="2177">
        <f t="shared" si="74"/>
        <v>201</v>
      </c>
      <c r="C1138" s="2178" t="s">
        <v>1144</v>
      </c>
      <c r="D1138" s="2160">
        <f t="shared" si="71"/>
        <v>50201</v>
      </c>
      <c r="E1138" s="2150" t="s">
        <v>5735</v>
      </c>
      <c r="F1138" s="2167">
        <v>2530</v>
      </c>
      <c r="G1138" s="722">
        <v>42388</v>
      </c>
      <c r="H1138" s="2050">
        <v>2530</v>
      </c>
      <c r="I1138" s="1263">
        <f t="shared" si="73"/>
        <v>0</v>
      </c>
    </row>
    <row r="1139" spans="1:9" x14ac:dyDescent="0.25">
      <c r="A1139" s="1261">
        <v>42378</v>
      </c>
      <c r="B1139" s="2177">
        <f t="shared" si="74"/>
        <v>202</v>
      </c>
      <c r="C1139" s="2178" t="s">
        <v>1144</v>
      </c>
      <c r="D1139" s="2160">
        <f t="shared" si="71"/>
        <v>50202</v>
      </c>
      <c r="E1139" s="2182" t="s">
        <v>2249</v>
      </c>
      <c r="F1139" s="2167">
        <v>0</v>
      </c>
      <c r="G1139" s="722"/>
      <c r="H1139" s="2050"/>
      <c r="I1139" s="1263">
        <f t="shared" si="73"/>
        <v>0</v>
      </c>
    </row>
    <row r="1140" spans="1:9" x14ac:dyDescent="0.25">
      <c r="A1140" s="1261">
        <v>42378</v>
      </c>
      <c r="B1140" s="2177">
        <f t="shared" si="74"/>
        <v>203</v>
      </c>
      <c r="C1140" s="2178" t="s">
        <v>1144</v>
      </c>
      <c r="D1140" s="2160">
        <f t="shared" si="71"/>
        <v>50203</v>
      </c>
      <c r="E1140" s="2150" t="s">
        <v>5655</v>
      </c>
      <c r="F1140" s="2153">
        <v>40348.6</v>
      </c>
      <c r="G1140" s="722">
        <v>42381</v>
      </c>
      <c r="H1140" s="2050">
        <v>40348.6</v>
      </c>
      <c r="I1140" s="1263">
        <f t="shared" si="73"/>
        <v>0</v>
      </c>
    </row>
    <row r="1141" spans="1:9" x14ac:dyDescent="0.25">
      <c r="A1141" s="1261">
        <v>42378</v>
      </c>
      <c r="B1141" s="2177">
        <f t="shared" si="74"/>
        <v>204</v>
      </c>
      <c r="C1141" s="2178" t="s">
        <v>1144</v>
      </c>
      <c r="D1141" s="2160">
        <f t="shared" si="71"/>
        <v>50204</v>
      </c>
      <c r="E1141" s="2150" t="s">
        <v>5655</v>
      </c>
      <c r="F1141" s="2153">
        <v>4200</v>
      </c>
      <c r="G1141" s="722">
        <v>42381</v>
      </c>
      <c r="H1141" s="2050">
        <v>4200</v>
      </c>
      <c r="I1141" s="1263">
        <f t="shared" si="73"/>
        <v>0</v>
      </c>
    </row>
    <row r="1142" spans="1:9" x14ac:dyDescent="0.25">
      <c r="A1142" s="1261">
        <v>42378</v>
      </c>
      <c r="B1142" s="2177">
        <f t="shared" si="74"/>
        <v>205</v>
      </c>
      <c r="C1142" s="2178" t="s">
        <v>1144</v>
      </c>
      <c r="D1142" s="2160">
        <f t="shared" si="71"/>
        <v>50205</v>
      </c>
      <c r="E1142" s="2150" t="s">
        <v>5736</v>
      </c>
      <c r="F1142" s="2167">
        <v>29631</v>
      </c>
      <c r="G1142" s="722">
        <v>42380</v>
      </c>
      <c r="H1142" s="2050">
        <v>29631</v>
      </c>
      <c r="I1142" s="1263">
        <f t="shared" si="73"/>
        <v>0</v>
      </c>
    </row>
    <row r="1143" spans="1:9" x14ac:dyDescent="0.25">
      <c r="A1143" s="1261">
        <v>42378</v>
      </c>
      <c r="B1143" s="2177">
        <f t="shared" si="74"/>
        <v>206</v>
      </c>
      <c r="C1143" s="2178" t="s">
        <v>1144</v>
      </c>
      <c r="D1143" s="2160">
        <f t="shared" si="71"/>
        <v>50206</v>
      </c>
      <c r="E1143" s="2150" t="s">
        <v>5737</v>
      </c>
      <c r="F1143" s="2153">
        <v>484625.71</v>
      </c>
      <c r="G1143" s="722"/>
      <c r="H1143" s="2050"/>
      <c r="I1143" s="1263">
        <f t="shared" si="73"/>
        <v>484625.71</v>
      </c>
    </row>
    <row r="1144" spans="1:9" x14ac:dyDescent="0.25">
      <c r="A1144" s="1261">
        <v>42378</v>
      </c>
      <c r="B1144" s="2177">
        <f t="shared" si="74"/>
        <v>207</v>
      </c>
      <c r="C1144" s="2178" t="s">
        <v>1144</v>
      </c>
      <c r="D1144" s="2160">
        <f t="shared" si="71"/>
        <v>50207</v>
      </c>
      <c r="E1144" s="2150" t="s">
        <v>5662</v>
      </c>
      <c r="F1144" s="2167">
        <v>492.4</v>
      </c>
      <c r="G1144" s="722">
        <v>42378</v>
      </c>
      <c r="H1144" s="2050">
        <f t="shared" si="72"/>
        <v>492.4</v>
      </c>
      <c r="I1144" s="1263">
        <f t="shared" si="73"/>
        <v>0</v>
      </c>
    </row>
    <row r="1145" spans="1:9" x14ac:dyDescent="0.25">
      <c r="A1145" s="1261">
        <v>42378</v>
      </c>
      <c r="B1145" s="2177">
        <f t="shared" si="74"/>
        <v>208</v>
      </c>
      <c r="C1145" s="2178" t="s">
        <v>1144</v>
      </c>
      <c r="D1145" s="2160">
        <f t="shared" si="71"/>
        <v>50208</v>
      </c>
      <c r="E1145" s="2150" t="s">
        <v>5697</v>
      </c>
      <c r="F1145" s="2153">
        <v>646</v>
      </c>
      <c r="G1145" s="722">
        <v>42378</v>
      </c>
      <c r="H1145" s="2050">
        <f t="shared" si="72"/>
        <v>646</v>
      </c>
      <c r="I1145" s="1263">
        <f t="shared" si="73"/>
        <v>0</v>
      </c>
    </row>
    <row r="1146" spans="1:9" x14ac:dyDescent="0.25">
      <c r="A1146" s="1261">
        <v>42378</v>
      </c>
      <c r="B1146" s="2177">
        <f t="shared" si="74"/>
        <v>209</v>
      </c>
      <c r="C1146" s="2178" t="s">
        <v>1144</v>
      </c>
      <c r="D1146" s="2160">
        <f t="shared" si="71"/>
        <v>50209</v>
      </c>
      <c r="E1146" s="2150" t="s">
        <v>5738</v>
      </c>
      <c r="F1146" s="2167">
        <v>22278.799999999999</v>
      </c>
      <c r="G1146" s="722">
        <v>42384</v>
      </c>
      <c r="H1146" s="2050">
        <v>22278.799999999999</v>
      </c>
      <c r="I1146" s="1263">
        <f t="shared" si="73"/>
        <v>0</v>
      </c>
    </row>
    <row r="1147" spans="1:9" x14ac:dyDescent="0.25">
      <c r="A1147" s="1261">
        <v>42378</v>
      </c>
      <c r="B1147" s="2177">
        <f t="shared" si="74"/>
        <v>210</v>
      </c>
      <c r="C1147" s="2178" t="s">
        <v>1144</v>
      </c>
      <c r="D1147" s="2160">
        <f t="shared" si="71"/>
        <v>50210</v>
      </c>
      <c r="E1147" s="2150" t="s">
        <v>5739</v>
      </c>
      <c r="F1147" s="2167">
        <v>5866.8</v>
      </c>
      <c r="G1147" s="722">
        <v>42378</v>
      </c>
      <c r="H1147" s="2050">
        <f t="shared" si="72"/>
        <v>5866.8</v>
      </c>
      <c r="I1147" s="1263">
        <f t="shared" si="73"/>
        <v>0</v>
      </c>
    </row>
    <row r="1148" spans="1:9" x14ac:dyDescent="0.25">
      <c r="A1148" s="1261">
        <v>42378</v>
      </c>
      <c r="B1148" s="2177">
        <f t="shared" si="74"/>
        <v>211</v>
      </c>
      <c r="C1148" s="2178" t="s">
        <v>1144</v>
      </c>
      <c r="D1148" s="2160">
        <f t="shared" si="71"/>
        <v>50211</v>
      </c>
      <c r="E1148" s="2150" t="s">
        <v>5740</v>
      </c>
      <c r="F1148" s="2167">
        <v>759.2</v>
      </c>
      <c r="G1148" s="722">
        <v>42378</v>
      </c>
      <c r="H1148" s="2050">
        <f t="shared" si="72"/>
        <v>759.2</v>
      </c>
      <c r="I1148" s="1263">
        <f t="shared" si="73"/>
        <v>0</v>
      </c>
    </row>
    <row r="1149" spans="1:9" x14ac:dyDescent="0.25">
      <c r="A1149" s="1261">
        <v>42378</v>
      </c>
      <c r="B1149" s="2177">
        <f t="shared" si="74"/>
        <v>212</v>
      </c>
      <c r="C1149" s="2178" t="s">
        <v>1144</v>
      </c>
      <c r="D1149" s="2160">
        <f t="shared" si="71"/>
        <v>50212</v>
      </c>
      <c r="E1149" s="2150" t="s">
        <v>5637</v>
      </c>
      <c r="F1149" s="2167">
        <v>1210.7</v>
      </c>
      <c r="G1149" s="722" t="s">
        <v>8145</v>
      </c>
      <c r="H1149" s="2050">
        <f>1000+210.7</f>
        <v>1210.7</v>
      </c>
      <c r="I1149" s="1263">
        <f t="shared" si="73"/>
        <v>0</v>
      </c>
    </row>
    <row r="1150" spans="1:9" x14ac:dyDescent="0.25">
      <c r="A1150" s="1261">
        <v>42378</v>
      </c>
      <c r="B1150" s="2177">
        <f t="shared" si="74"/>
        <v>213</v>
      </c>
      <c r="C1150" s="2178" t="s">
        <v>1144</v>
      </c>
      <c r="D1150" s="2160">
        <f t="shared" si="71"/>
        <v>50213</v>
      </c>
      <c r="E1150" s="2150" t="s">
        <v>5662</v>
      </c>
      <c r="F1150" s="2167">
        <v>42</v>
      </c>
      <c r="G1150" s="722">
        <v>42378</v>
      </c>
      <c r="H1150" s="2050">
        <f t="shared" si="72"/>
        <v>42</v>
      </c>
      <c r="I1150" s="1263">
        <f t="shared" si="73"/>
        <v>0</v>
      </c>
    </row>
    <row r="1151" spans="1:9" x14ac:dyDescent="0.25">
      <c r="A1151" s="1261">
        <v>42378</v>
      </c>
      <c r="B1151" s="2177">
        <f t="shared" si="74"/>
        <v>214</v>
      </c>
      <c r="C1151" s="2178" t="s">
        <v>1144</v>
      </c>
      <c r="D1151" s="2160">
        <f t="shared" si="71"/>
        <v>50214</v>
      </c>
      <c r="E1151" s="2150" t="s">
        <v>5741</v>
      </c>
      <c r="F1151" s="2167">
        <v>404.1</v>
      </c>
      <c r="G1151" s="722">
        <v>42378</v>
      </c>
      <c r="H1151" s="2050">
        <f t="shared" si="72"/>
        <v>404.1</v>
      </c>
      <c r="I1151" s="1263">
        <f t="shared" si="73"/>
        <v>0</v>
      </c>
    </row>
    <row r="1152" spans="1:9" x14ac:dyDescent="0.25">
      <c r="A1152" s="1261">
        <v>42378</v>
      </c>
      <c r="B1152" s="2177">
        <f t="shared" si="74"/>
        <v>215</v>
      </c>
      <c r="C1152" s="2178" t="s">
        <v>1144</v>
      </c>
      <c r="D1152" s="2160">
        <f t="shared" si="71"/>
        <v>50215</v>
      </c>
      <c r="E1152" s="2182" t="s">
        <v>2249</v>
      </c>
      <c r="F1152" s="2167">
        <v>0</v>
      </c>
      <c r="G1152" s="722"/>
      <c r="H1152" s="2050">
        <f t="shared" si="72"/>
        <v>0</v>
      </c>
      <c r="I1152" s="1263">
        <f t="shared" si="73"/>
        <v>0</v>
      </c>
    </row>
    <row r="1153" spans="1:9" x14ac:dyDescent="0.25">
      <c r="A1153" s="1261">
        <v>42378</v>
      </c>
      <c r="B1153" s="2177">
        <f t="shared" si="74"/>
        <v>216</v>
      </c>
      <c r="C1153" s="2178" t="s">
        <v>1144</v>
      </c>
      <c r="D1153" s="2160">
        <f t="shared" si="71"/>
        <v>50216</v>
      </c>
      <c r="E1153" s="2150" t="s">
        <v>5742</v>
      </c>
      <c r="F1153" s="2167">
        <v>1757</v>
      </c>
      <c r="G1153" s="722">
        <v>42378</v>
      </c>
      <c r="H1153" s="2050">
        <f t="shared" si="72"/>
        <v>1757</v>
      </c>
      <c r="I1153" s="1263">
        <f t="shared" si="73"/>
        <v>0</v>
      </c>
    </row>
    <row r="1154" spans="1:9" x14ac:dyDescent="0.25">
      <c r="A1154" s="1261">
        <v>42378</v>
      </c>
      <c r="B1154" s="2177">
        <f t="shared" si="74"/>
        <v>217</v>
      </c>
      <c r="C1154" s="2178" t="s">
        <v>1144</v>
      </c>
      <c r="D1154" s="2160">
        <f t="shared" si="71"/>
        <v>50217</v>
      </c>
      <c r="E1154" s="2150" t="s">
        <v>5743</v>
      </c>
      <c r="F1154" s="2167">
        <v>27364.5</v>
      </c>
      <c r="G1154" s="722">
        <v>42388</v>
      </c>
      <c r="H1154" s="2050">
        <v>27364.5</v>
      </c>
      <c r="I1154" s="1263">
        <f t="shared" si="73"/>
        <v>0</v>
      </c>
    </row>
    <row r="1155" spans="1:9" x14ac:dyDescent="0.25">
      <c r="A1155" s="1261">
        <v>42378</v>
      </c>
      <c r="B1155" s="2177">
        <f t="shared" si="74"/>
        <v>218</v>
      </c>
      <c r="C1155" s="2178" t="s">
        <v>1144</v>
      </c>
      <c r="D1155" s="2160">
        <f t="shared" si="71"/>
        <v>50218</v>
      </c>
      <c r="E1155" s="2150" t="s">
        <v>5662</v>
      </c>
      <c r="F1155" s="2167">
        <v>81.400000000000006</v>
      </c>
      <c r="G1155" s="722">
        <v>42378</v>
      </c>
      <c r="H1155" s="2050">
        <f t="shared" si="72"/>
        <v>81.400000000000006</v>
      </c>
      <c r="I1155" s="1263">
        <f t="shared" si="73"/>
        <v>0</v>
      </c>
    </row>
    <row r="1156" spans="1:9" x14ac:dyDescent="0.25">
      <c r="A1156" s="1261">
        <v>42378</v>
      </c>
      <c r="B1156" s="2177">
        <f t="shared" si="74"/>
        <v>219</v>
      </c>
      <c r="C1156" s="2178" t="s">
        <v>1144</v>
      </c>
      <c r="D1156" s="2160">
        <f t="shared" si="71"/>
        <v>50219</v>
      </c>
      <c r="E1156" s="2150" t="s">
        <v>5655</v>
      </c>
      <c r="F1156" s="2153">
        <v>99519.3</v>
      </c>
      <c r="G1156" s="722">
        <v>42381</v>
      </c>
      <c r="H1156" s="2050">
        <v>99519.3</v>
      </c>
      <c r="I1156" s="1263">
        <f t="shared" si="73"/>
        <v>0</v>
      </c>
    </row>
    <row r="1157" spans="1:9" x14ac:dyDescent="0.25">
      <c r="A1157" s="1261">
        <v>42378</v>
      </c>
      <c r="B1157" s="2177">
        <f t="shared" si="74"/>
        <v>220</v>
      </c>
      <c r="C1157" s="2178" t="s">
        <v>1144</v>
      </c>
      <c r="D1157" s="2160">
        <f t="shared" si="71"/>
        <v>50220</v>
      </c>
      <c r="E1157" s="2150" t="s">
        <v>5744</v>
      </c>
      <c r="F1157" s="2167">
        <v>7982.28</v>
      </c>
      <c r="G1157" s="722">
        <v>42378</v>
      </c>
      <c r="H1157" s="2050">
        <f t="shared" si="72"/>
        <v>7982.28</v>
      </c>
      <c r="I1157" s="1263">
        <f t="shared" si="73"/>
        <v>0</v>
      </c>
    </row>
    <row r="1158" spans="1:9" x14ac:dyDescent="0.25">
      <c r="A1158" s="1261">
        <v>42379</v>
      </c>
      <c r="B1158" s="2177">
        <f t="shared" si="74"/>
        <v>221</v>
      </c>
      <c r="C1158" s="2178" t="s">
        <v>1144</v>
      </c>
      <c r="D1158" s="2160">
        <f t="shared" si="71"/>
        <v>50221</v>
      </c>
      <c r="E1158" s="2150" t="s">
        <v>5745</v>
      </c>
      <c r="F1158" s="2167">
        <v>4837.3999999999996</v>
      </c>
      <c r="G1158" s="722">
        <v>42380</v>
      </c>
      <c r="H1158" s="2050">
        <v>4837.3999999999996</v>
      </c>
      <c r="I1158" s="1263">
        <f t="shared" si="73"/>
        <v>0</v>
      </c>
    </row>
    <row r="1159" spans="1:9" x14ac:dyDescent="0.25">
      <c r="A1159" s="1261">
        <v>42379</v>
      </c>
      <c r="B1159" s="2177">
        <f t="shared" si="74"/>
        <v>222</v>
      </c>
      <c r="C1159" s="2178" t="s">
        <v>1144</v>
      </c>
      <c r="D1159" s="2160">
        <f t="shared" si="71"/>
        <v>50222</v>
      </c>
      <c r="E1159" s="2150" t="s">
        <v>5746</v>
      </c>
      <c r="F1159" s="2153">
        <v>24740.1</v>
      </c>
      <c r="G1159" s="722">
        <v>42379</v>
      </c>
      <c r="H1159" s="2050">
        <f t="shared" si="72"/>
        <v>24740.1</v>
      </c>
      <c r="I1159" s="1263">
        <f t="shared" si="73"/>
        <v>0</v>
      </c>
    </row>
    <row r="1160" spans="1:9" x14ac:dyDescent="0.25">
      <c r="A1160" s="1261">
        <v>42379</v>
      </c>
      <c r="B1160" s="2177">
        <f t="shared" si="74"/>
        <v>223</v>
      </c>
      <c r="C1160" s="2178" t="s">
        <v>1144</v>
      </c>
      <c r="D1160" s="2160">
        <f t="shared" si="71"/>
        <v>50223</v>
      </c>
      <c r="E1160" s="2150" t="s">
        <v>5747</v>
      </c>
      <c r="F1160" s="2167">
        <v>2884.2</v>
      </c>
      <c r="G1160" s="722">
        <v>42379</v>
      </c>
      <c r="H1160" s="2050">
        <f t="shared" si="72"/>
        <v>2884.2</v>
      </c>
      <c r="I1160" s="1263">
        <f t="shared" si="73"/>
        <v>0</v>
      </c>
    </row>
    <row r="1161" spans="1:9" x14ac:dyDescent="0.25">
      <c r="A1161" s="1261">
        <v>42379</v>
      </c>
      <c r="B1161" s="2177">
        <f t="shared" si="74"/>
        <v>224</v>
      </c>
      <c r="C1161" s="2178" t="s">
        <v>1144</v>
      </c>
      <c r="D1161" s="2160">
        <f t="shared" si="71"/>
        <v>50224</v>
      </c>
      <c r="E1161" s="2182" t="s">
        <v>2249</v>
      </c>
      <c r="F1161" s="2167">
        <v>0</v>
      </c>
      <c r="G1161" s="722"/>
      <c r="H1161" s="2050"/>
      <c r="I1161" s="1263">
        <f t="shared" si="73"/>
        <v>0</v>
      </c>
    </row>
    <row r="1162" spans="1:9" x14ac:dyDescent="0.25">
      <c r="A1162" s="1261">
        <v>42379</v>
      </c>
      <c r="B1162" s="2177">
        <f t="shared" si="74"/>
        <v>225</v>
      </c>
      <c r="C1162" s="2178" t="s">
        <v>1144</v>
      </c>
      <c r="D1162" s="2160">
        <f t="shared" si="71"/>
        <v>50225</v>
      </c>
      <c r="E1162" s="2182" t="s">
        <v>2249</v>
      </c>
      <c r="F1162" s="2167">
        <v>0</v>
      </c>
      <c r="G1162" s="722" t="s">
        <v>8135</v>
      </c>
      <c r="H1162" s="2050"/>
      <c r="I1162" s="1263">
        <f t="shared" si="73"/>
        <v>0</v>
      </c>
    </row>
    <row r="1163" spans="1:9" x14ac:dyDescent="0.25">
      <c r="A1163" s="1261">
        <v>42379</v>
      </c>
      <c r="B1163" s="2177">
        <f t="shared" si="74"/>
        <v>226</v>
      </c>
      <c r="C1163" s="2178" t="s">
        <v>1144</v>
      </c>
      <c r="D1163" s="2160">
        <f t="shared" si="71"/>
        <v>50226</v>
      </c>
      <c r="E1163" s="2150" t="s">
        <v>5748</v>
      </c>
      <c r="F1163" s="2167">
        <v>3596.6</v>
      </c>
      <c r="G1163" s="722">
        <v>42379</v>
      </c>
      <c r="H1163" s="2050">
        <f t="shared" si="72"/>
        <v>3596.6</v>
      </c>
      <c r="I1163" s="1263">
        <f t="shared" si="73"/>
        <v>0</v>
      </c>
    </row>
    <row r="1164" spans="1:9" x14ac:dyDescent="0.25">
      <c r="A1164" s="1261">
        <v>42379</v>
      </c>
      <c r="B1164" s="2177">
        <f t="shared" si="74"/>
        <v>227</v>
      </c>
      <c r="C1164" s="2178" t="s">
        <v>1144</v>
      </c>
      <c r="D1164" s="2160">
        <f t="shared" si="71"/>
        <v>50227</v>
      </c>
      <c r="E1164" s="2182" t="s">
        <v>2249</v>
      </c>
      <c r="F1164" s="2167">
        <v>0</v>
      </c>
      <c r="G1164" s="722"/>
      <c r="H1164" s="2050"/>
      <c r="I1164" s="1263">
        <f t="shared" si="73"/>
        <v>0</v>
      </c>
    </row>
    <row r="1165" spans="1:9" x14ac:dyDescent="0.25">
      <c r="A1165" s="1261">
        <v>42379</v>
      </c>
      <c r="B1165" s="2177">
        <f t="shared" si="74"/>
        <v>228</v>
      </c>
      <c r="C1165" s="2178" t="s">
        <v>1144</v>
      </c>
      <c r="D1165" s="2160">
        <f t="shared" si="71"/>
        <v>50228</v>
      </c>
      <c r="E1165" s="2150" t="s">
        <v>5745</v>
      </c>
      <c r="F1165" s="2167">
        <v>23031.25</v>
      </c>
      <c r="G1165" s="722">
        <v>42380</v>
      </c>
      <c r="H1165" s="2050">
        <v>23031.25</v>
      </c>
      <c r="I1165" s="1263">
        <f t="shared" si="73"/>
        <v>0</v>
      </c>
    </row>
    <row r="1166" spans="1:9" x14ac:dyDescent="0.25">
      <c r="A1166" s="1261">
        <v>42379</v>
      </c>
      <c r="B1166" s="2177">
        <f t="shared" si="74"/>
        <v>229</v>
      </c>
      <c r="C1166" s="2178" t="s">
        <v>1144</v>
      </c>
      <c r="D1166" s="2160">
        <f t="shared" si="71"/>
        <v>50229</v>
      </c>
      <c r="E1166" s="2150" t="s">
        <v>5749</v>
      </c>
      <c r="F1166" s="2167">
        <v>3200</v>
      </c>
      <c r="G1166" s="722">
        <v>42379</v>
      </c>
      <c r="H1166" s="2050">
        <f t="shared" si="72"/>
        <v>3200</v>
      </c>
      <c r="I1166" s="1263">
        <f t="shared" si="73"/>
        <v>0</v>
      </c>
    </row>
    <row r="1167" spans="1:9" x14ac:dyDescent="0.25">
      <c r="A1167" s="1261">
        <v>42379</v>
      </c>
      <c r="B1167" s="2177">
        <f t="shared" si="74"/>
        <v>230</v>
      </c>
      <c r="C1167" s="2178" t="s">
        <v>1144</v>
      </c>
      <c r="D1167" s="2160">
        <f t="shared" si="71"/>
        <v>50230</v>
      </c>
      <c r="E1167" s="2151" t="s">
        <v>5750</v>
      </c>
      <c r="F1167" s="2167">
        <v>496</v>
      </c>
      <c r="G1167" s="722">
        <v>42379</v>
      </c>
      <c r="H1167" s="2050">
        <f t="shared" si="72"/>
        <v>496</v>
      </c>
      <c r="I1167" s="1263">
        <f t="shared" si="73"/>
        <v>0</v>
      </c>
    </row>
    <row r="1168" spans="1:9" x14ac:dyDescent="0.25">
      <c r="A1168" s="1261">
        <v>42379</v>
      </c>
      <c r="B1168" s="2177">
        <f t="shared" si="74"/>
        <v>231</v>
      </c>
      <c r="C1168" s="2178" t="s">
        <v>1144</v>
      </c>
      <c r="D1168" s="2160">
        <f t="shared" si="71"/>
        <v>50231</v>
      </c>
      <c r="E1168" s="2164" t="s">
        <v>5751</v>
      </c>
      <c r="F1168" s="2165">
        <v>2693.7</v>
      </c>
      <c r="G1168" s="722">
        <v>42379</v>
      </c>
      <c r="H1168" s="2050">
        <f t="shared" si="72"/>
        <v>2693.7</v>
      </c>
      <c r="I1168" s="1263">
        <f t="shared" si="73"/>
        <v>0</v>
      </c>
    </row>
    <row r="1169" spans="1:9" x14ac:dyDescent="0.25">
      <c r="A1169" s="1261">
        <v>42379</v>
      </c>
      <c r="B1169" s="2177">
        <f t="shared" si="74"/>
        <v>232</v>
      </c>
      <c r="C1169" s="2178" t="s">
        <v>1144</v>
      </c>
      <c r="D1169" s="2160">
        <f t="shared" si="71"/>
        <v>50232</v>
      </c>
      <c r="E1169" s="2149" t="s">
        <v>5752</v>
      </c>
      <c r="F1169" s="2166">
        <v>849.2</v>
      </c>
      <c r="G1169" s="722">
        <v>42379</v>
      </c>
      <c r="H1169" s="2050">
        <f t="shared" si="72"/>
        <v>849.2</v>
      </c>
      <c r="I1169" s="1263">
        <f t="shared" si="73"/>
        <v>0</v>
      </c>
    </row>
    <row r="1170" spans="1:9" x14ac:dyDescent="0.25">
      <c r="A1170" s="1261">
        <v>42379</v>
      </c>
      <c r="B1170" s="2177">
        <f t="shared" si="74"/>
        <v>233</v>
      </c>
      <c r="C1170" s="2178" t="s">
        <v>1144</v>
      </c>
      <c r="D1170" s="2160">
        <f t="shared" si="71"/>
        <v>50233</v>
      </c>
      <c r="E1170" s="2150" t="s">
        <v>5753</v>
      </c>
      <c r="F1170" s="2167">
        <v>2752</v>
      </c>
      <c r="G1170" s="722">
        <v>42379</v>
      </c>
      <c r="H1170" s="2050">
        <f t="shared" si="72"/>
        <v>2752</v>
      </c>
      <c r="I1170" s="1263">
        <f t="shared" si="73"/>
        <v>0</v>
      </c>
    </row>
    <row r="1171" spans="1:9" x14ac:dyDescent="0.25">
      <c r="A1171" s="1261">
        <v>42379</v>
      </c>
      <c r="B1171" s="2177">
        <f t="shared" si="74"/>
        <v>234</v>
      </c>
      <c r="C1171" s="2178" t="s">
        <v>1144</v>
      </c>
      <c r="D1171" s="2160">
        <f t="shared" si="71"/>
        <v>50234</v>
      </c>
      <c r="E1171" s="2150" t="s">
        <v>5754</v>
      </c>
      <c r="F1171" s="2167">
        <v>2000</v>
      </c>
      <c r="G1171" s="722">
        <v>42379</v>
      </c>
      <c r="H1171" s="2050">
        <f t="shared" si="72"/>
        <v>2000</v>
      </c>
      <c r="I1171" s="1263">
        <f t="shared" si="73"/>
        <v>0</v>
      </c>
    </row>
    <row r="1172" spans="1:9" x14ac:dyDescent="0.25">
      <c r="A1172" s="1261">
        <v>42379</v>
      </c>
      <c r="B1172" s="2177">
        <f t="shared" si="74"/>
        <v>235</v>
      </c>
      <c r="C1172" s="2178" t="s">
        <v>1144</v>
      </c>
      <c r="D1172" s="2160">
        <f t="shared" si="71"/>
        <v>50235</v>
      </c>
      <c r="E1172" s="2150" t="s">
        <v>5755</v>
      </c>
      <c r="F1172" s="2167">
        <v>610.6</v>
      </c>
      <c r="G1172" s="722">
        <v>42379</v>
      </c>
      <c r="H1172" s="2050">
        <f t="shared" si="72"/>
        <v>610.6</v>
      </c>
      <c r="I1172" s="1263">
        <f t="shared" si="73"/>
        <v>0</v>
      </c>
    </row>
    <row r="1173" spans="1:9" x14ac:dyDescent="0.25">
      <c r="A1173" s="1261">
        <v>42379</v>
      </c>
      <c r="B1173" s="2177">
        <f t="shared" si="74"/>
        <v>236</v>
      </c>
      <c r="C1173" s="2178" t="s">
        <v>1144</v>
      </c>
      <c r="D1173" s="2160">
        <f t="shared" si="71"/>
        <v>50236</v>
      </c>
      <c r="E1173" s="2150" t="s">
        <v>5756</v>
      </c>
      <c r="F1173" s="2153">
        <v>18568.599999999999</v>
      </c>
      <c r="G1173" s="722">
        <v>42381</v>
      </c>
      <c r="H1173" s="2050">
        <v>18568.599999999999</v>
      </c>
      <c r="I1173" s="1263">
        <f t="shared" si="73"/>
        <v>0</v>
      </c>
    </row>
    <row r="1174" spans="1:9" x14ac:dyDescent="0.25">
      <c r="A1174" s="1261">
        <v>42379</v>
      </c>
      <c r="B1174" s="2177">
        <f t="shared" si="74"/>
        <v>237</v>
      </c>
      <c r="C1174" s="2178" t="s">
        <v>1144</v>
      </c>
      <c r="D1174" s="2160">
        <f t="shared" si="71"/>
        <v>50237</v>
      </c>
      <c r="E1174" s="2150" t="s">
        <v>5757</v>
      </c>
      <c r="F1174" s="2167">
        <v>1842.4</v>
      </c>
      <c r="G1174" s="722">
        <v>42379</v>
      </c>
      <c r="H1174" s="2050">
        <f t="shared" si="72"/>
        <v>1842.4</v>
      </c>
      <c r="I1174" s="1263">
        <f t="shared" si="73"/>
        <v>0</v>
      </c>
    </row>
    <row r="1175" spans="1:9" x14ac:dyDescent="0.25">
      <c r="A1175" s="1261">
        <v>42379</v>
      </c>
      <c r="B1175" s="2177">
        <f t="shared" si="74"/>
        <v>238</v>
      </c>
      <c r="C1175" s="2178" t="s">
        <v>1144</v>
      </c>
      <c r="D1175" s="2160">
        <f t="shared" ref="D1175:D1238" si="75">D1174+1</f>
        <v>50238</v>
      </c>
      <c r="E1175" s="2150" t="s">
        <v>5758</v>
      </c>
      <c r="F1175" s="2167">
        <v>14684.6</v>
      </c>
      <c r="G1175" s="722">
        <v>42379</v>
      </c>
      <c r="H1175" s="2050">
        <f t="shared" si="72"/>
        <v>14684.6</v>
      </c>
      <c r="I1175" s="1263">
        <f t="shared" si="73"/>
        <v>0</v>
      </c>
    </row>
    <row r="1176" spans="1:9" x14ac:dyDescent="0.25">
      <c r="A1176" s="1261">
        <v>42379</v>
      </c>
      <c r="B1176" s="2177">
        <f t="shared" si="74"/>
        <v>239</v>
      </c>
      <c r="C1176" s="2178" t="s">
        <v>1144</v>
      </c>
      <c r="D1176" s="2160">
        <f t="shared" si="75"/>
        <v>50239</v>
      </c>
      <c r="E1176" s="2150" t="s">
        <v>5759</v>
      </c>
      <c r="F1176" s="2167">
        <v>79536.899999999994</v>
      </c>
      <c r="G1176" s="722">
        <v>42388</v>
      </c>
      <c r="H1176" s="2050">
        <v>79536.899999999994</v>
      </c>
      <c r="I1176" s="1263">
        <f t="shared" si="73"/>
        <v>0</v>
      </c>
    </row>
    <row r="1177" spans="1:9" x14ac:dyDescent="0.25">
      <c r="A1177" s="1261">
        <v>42379</v>
      </c>
      <c r="B1177" s="2177">
        <f t="shared" si="74"/>
        <v>240</v>
      </c>
      <c r="C1177" s="2178" t="s">
        <v>1144</v>
      </c>
      <c r="D1177" s="2160">
        <f t="shared" si="75"/>
        <v>50240</v>
      </c>
      <c r="E1177" s="2150" t="s">
        <v>5760</v>
      </c>
      <c r="F1177" s="2153">
        <v>3221.2</v>
      </c>
      <c r="G1177" s="722">
        <v>42379</v>
      </c>
      <c r="H1177" s="2050">
        <f t="shared" si="72"/>
        <v>3221.2</v>
      </c>
      <c r="I1177" s="1263">
        <f t="shared" si="73"/>
        <v>0</v>
      </c>
    </row>
    <row r="1178" spans="1:9" x14ac:dyDescent="0.25">
      <c r="A1178" s="1261">
        <v>42379</v>
      </c>
      <c r="B1178" s="2177">
        <f t="shared" si="74"/>
        <v>241</v>
      </c>
      <c r="C1178" s="2178" t="s">
        <v>1144</v>
      </c>
      <c r="D1178" s="2160">
        <f t="shared" si="75"/>
        <v>50241</v>
      </c>
      <c r="E1178" s="2150" t="s">
        <v>5761</v>
      </c>
      <c r="F1178" s="2167">
        <v>3624.3</v>
      </c>
      <c r="G1178" s="722">
        <v>42379</v>
      </c>
      <c r="H1178" s="2050">
        <f t="shared" si="72"/>
        <v>3624.3</v>
      </c>
      <c r="I1178" s="1263">
        <f t="shared" si="73"/>
        <v>0</v>
      </c>
    </row>
    <row r="1179" spans="1:9" x14ac:dyDescent="0.25">
      <c r="A1179" s="1261">
        <v>42379</v>
      </c>
      <c r="B1179" s="2177">
        <f t="shared" si="74"/>
        <v>242</v>
      </c>
      <c r="C1179" s="2178" t="s">
        <v>1144</v>
      </c>
      <c r="D1179" s="2160">
        <f t="shared" si="75"/>
        <v>50242</v>
      </c>
      <c r="E1179" s="2150" t="s">
        <v>5762</v>
      </c>
      <c r="F1179" s="2167">
        <v>14917</v>
      </c>
      <c r="G1179" s="722">
        <v>42379</v>
      </c>
      <c r="H1179" s="2050">
        <f t="shared" si="72"/>
        <v>14917</v>
      </c>
      <c r="I1179" s="1263">
        <f t="shared" si="73"/>
        <v>0</v>
      </c>
    </row>
    <row r="1180" spans="1:9" x14ac:dyDescent="0.25">
      <c r="A1180" s="1261">
        <v>42379</v>
      </c>
      <c r="B1180" s="2177">
        <f t="shared" si="74"/>
        <v>243</v>
      </c>
      <c r="C1180" s="2178" t="s">
        <v>1144</v>
      </c>
      <c r="D1180" s="2160">
        <f t="shared" si="75"/>
        <v>50243</v>
      </c>
      <c r="E1180" s="2150" t="s">
        <v>5763</v>
      </c>
      <c r="F1180" s="2167">
        <v>4609.3</v>
      </c>
      <c r="G1180" s="722">
        <v>42379</v>
      </c>
      <c r="H1180" s="2050">
        <f t="shared" si="72"/>
        <v>4609.3</v>
      </c>
      <c r="I1180" s="1263">
        <f t="shared" si="73"/>
        <v>0</v>
      </c>
    </row>
    <row r="1181" spans="1:9" x14ac:dyDescent="0.25">
      <c r="A1181" s="1261">
        <v>42379</v>
      </c>
      <c r="B1181" s="2177">
        <f t="shared" si="74"/>
        <v>244</v>
      </c>
      <c r="C1181" s="2178" t="s">
        <v>1144</v>
      </c>
      <c r="D1181" s="2160">
        <f t="shared" si="75"/>
        <v>50244</v>
      </c>
      <c r="E1181" s="2150" t="s">
        <v>5764</v>
      </c>
      <c r="F1181" s="2167">
        <v>3031</v>
      </c>
      <c r="G1181" s="722">
        <v>42379</v>
      </c>
      <c r="H1181" s="2050">
        <f t="shared" si="72"/>
        <v>3031</v>
      </c>
      <c r="I1181" s="1263">
        <f t="shared" si="73"/>
        <v>0</v>
      </c>
    </row>
    <row r="1182" spans="1:9" x14ac:dyDescent="0.25">
      <c r="A1182" s="1261">
        <v>42379</v>
      </c>
      <c r="B1182" s="2177">
        <f t="shared" si="74"/>
        <v>245</v>
      </c>
      <c r="C1182" s="2178" t="s">
        <v>1144</v>
      </c>
      <c r="D1182" s="2160">
        <f t="shared" si="75"/>
        <v>50245</v>
      </c>
      <c r="E1182" s="2150" t="s">
        <v>5765</v>
      </c>
      <c r="F1182" s="2167">
        <v>7491.4</v>
      </c>
      <c r="G1182" s="722">
        <v>42381</v>
      </c>
      <c r="H1182" s="2050">
        <v>7491.4</v>
      </c>
      <c r="I1182" s="1805">
        <f t="shared" si="73"/>
        <v>0</v>
      </c>
    </row>
    <row r="1183" spans="1:9" x14ac:dyDescent="0.25">
      <c r="A1183" s="1261">
        <v>42379</v>
      </c>
      <c r="B1183" s="2177">
        <f t="shared" si="74"/>
        <v>246</v>
      </c>
      <c r="C1183" s="2178" t="s">
        <v>1144</v>
      </c>
      <c r="D1183" s="2160">
        <f t="shared" si="75"/>
        <v>50246</v>
      </c>
      <c r="E1183" s="2150" t="s">
        <v>5766</v>
      </c>
      <c r="F1183" s="2167">
        <v>12978.8</v>
      </c>
      <c r="G1183" s="722">
        <v>42381</v>
      </c>
      <c r="H1183" s="2050">
        <v>12978.8</v>
      </c>
      <c r="I1183" s="1263">
        <f t="shared" si="73"/>
        <v>0</v>
      </c>
    </row>
    <row r="1184" spans="1:9" x14ac:dyDescent="0.25">
      <c r="A1184" s="1261">
        <v>42379</v>
      </c>
      <c r="B1184" s="2177">
        <f t="shared" si="74"/>
        <v>247</v>
      </c>
      <c r="C1184" s="2178" t="s">
        <v>1144</v>
      </c>
      <c r="D1184" s="2160">
        <f t="shared" si="75"/>
        <v>50247</v>
      </c>
      <c r="E1184" s="2150" t="s">
        <v>5767</v>
      </c>
      <c r="F1184" s="2167">
        <v>5069.7</v>
      </c>
      <c r="G1184" s="722">
        <v>42379</v>
      </c>
      <c r="H1184" s="2050">
        <f t="shared" si="72"/>
        <v>5069.7</v>
      </c>
      <c r="I1184" s="1263">
        <f t="shared" si="73"/>
        <v>0</v>
      </c>
    </row>
    <row r="1185" spans="1:9" x14ac:dyDescent="0.25">
      <c r="A1185" s="1261">
        <v>42379</v>
      </c>
      <c r="B1185" s="2177">
        <f t="shared" si="74"/>
        <v>248</v>
      </c>
      <c r="C1185" s="2178" t="s">
        <v>1144</v>
      </c>
      <c r="D1185" s="2160">
        <f t="shared" si="75"/>
        <v>50248</v>
      </c>
      <c r="E1185" s="2150" t="s">
        <v>5768</v>
      </c>
      <c r="F1185" s="2167">
        <v>13631.15</v>
      </c>
      <c r="G1185" s="722">
        <v>42388</v>
      </c>
      <c r="H1185" s="2050">
        <v>13631.15</v>
      </c>
      <c r="I1185" s="1263">
        <f t="shared" si="73"/>
        <v>0</v>
      </c>
    </row>
    <row r="1186" spans="1:9" x14ac:dyDescent="0.25">
      <c r="A1186" s="1261">
        <v>42379</v>
      </c>
      <c r="B1186" s="2177">
        <f t="shared" si="74"/>
        <v>249</v>
      </c>
      <c r="C1186" s="2178" t="s">
        <v>1144</v>
      </c>
      <c r="D1186" s="2160">
        <f t="shared" si="75"/>
        <v>50249</v>
      </c>
      <c r="E1186" s="2150" t="s">
        <v>5769</v>
      </c>
      <c r="F1186" s="2167">
        <v>4657.7</v>
      </c>
      <c r="G1186" s="722">
        <v>42379</v>
      </c>
      <c r="H1186" s="2050">
        <f t="shared" si="72"/>
        <v>4657.7</v>
      </c>
      <c r="I1186" s="1805">
        <f t="shared" si="73"/>
        <v>0</v>
      </c>
    </row>
    <row r="1187" spans="1:9" x14ac:dyDescent="0.25">
      <c r="A1187" s="1261">
        <v>42379</v>
      </c>
      <c r="B1187" s="2177">
        <f t="shared" si="74"/>
        <v>250</v>
      </c>
      <c r="C1187" s="2178" t="s">
        <v>1144</v>
      </c>
      <c r="D1187" s="2160">
        <f t="shared" si="75"/>
        <v>50250</v>
      </c>
      <c r="E1187" s="2150" t="s">
        <v>5770</v>
      </c>
      <c r="F1187" s="2167">
        <v>2039.4</v>
      </c>
      <c r="G1187" s="722">
        <v>42379</v>
      </c>
      <c r="H1187" s="2050">
        <f t="shared" si="72"/>
        <v>2039.4</v>
      </c>
      <c r="I1187" s="1263">
        <f t="shared" si="73"/>
        <v>0</v>
      </c>
    </row>
    <row r="1188" spans="1:9" x14ac:dyDescent="0.25">
      <c r="A1188" s="1261">
        <v>42379</v>
      </c>
      <c r="B1188" s="2177">
        <f t="shared" si="74"/>
        <v>251</v>
      </c>
      <c r="C1188" s="2178" t="s">
        <v>1144</v>
      </c>
      <c r="D1188" s="2160">
        <f t="shared" si="75"/>
        <v>50251</v>
      </c>
      <c r="E1188" s="2150" t="s">
        <v>5771</v>
      </c>
      <c r="F1188" s="2167">
        <v>496.8</v>
      </c>
      <c r="G1188" s="722">
        <v>42379</v>
      </c>
      <c r="H1188" s="2050">
        <f t="shared" si="72"/>
        <v>496.8</v>
      </c>
      <c r="I1188" s="1263">
        <f t="shared" si="73"/>
        <v>0</v>
      </c>
    </row>
    <row r="1189" spans="1:9" x14ac:dyDescent="0.25">
      <c r="A1189" s="1261">
        <v>42379</v>
      </c>
      <c r="B1189" s="2177">
        <f t="shared" si="74"/>
        <v>252</v>
      </c>
      <c r="C1189" s="2178" t="s">
        <v>1144</v>
      </c>
      <c r="D1189" s="2160">
        <f t="shared" si="75"/>
        <v>50252</v>
      </c>
      <c r="E1189" s="2150" t="s">
        <v>5772</v>
      </c>
      <c r="F1189" s="2167">
        <v>10802.2</v>
      </c>
      <c r="G1189" s="722">
        <v>42380</v>
      </c>
      <c r="H1189" s="2050">
        <v>10802.2</v>
      </c>
      <c r="I1189" s="1263">
        <f t="shared" si="73"/>
        <v>0</v>
      </c>
    </row>
    <row r="1190" spans="1:9" x14ac:dyDescent="0.25">
      <c r="A1190" s="1261">
        <v>42379</v>
      </c>
      <c r="B1190" s="2177">
        <f t="shared" si="74"/>
        <v>253</v>
      </c>
      <c r="C1190" s="2178" t="s">
        <v>1144</v>
      </c>
      <c r="D1190" s="2160">
        <f t="shared" si="75"/>
        <v>50253</v>
      </c>
      <c r="E1190" s="2150" t="s">
        <v>5748</v>
      </c>
      <c r="F1190" s="2167">
        <v>1200</v>
      </c>
      <c r="G1190" s="722">
        <v>42379</v>
      </c>
      <c r="H1190" s="2050">
        <f t="shared" si="72"/>
        <v>1200</v>
      </c>
      <c r="I1190" s="1263">
        <f t="shared" si="73"/>
        <v>0</v>
      </c>
    </row>
    <row r="1191" spans="1:9" x14ac:dyDescent="0.25">
      <c r="A1191" s="1261">
        <v>42379</v>
      </c>
      <c r="B1191" s="2177">
        <f t="shared" si="74"/>
        <v>254</v>
      </c>
      <c r="C1191" s="2178" t="s">
        <v>1144</v>
      </c>
      <c r="D1191" s="2160">
        <f t="shared" si="75"/>
        <v>50254</v>
      </c>
      <c r="E1191" s="2150" t="s">
        <v>5773</v>
      </c>
      <c r="F1191" s="2167">
        <v>297.5</v>
      </c>
      <c r="G1191" s="722">
        <v>42379</v>
      </c>
      <c r="H1191" s="2050">
        <f t="shared" si="72"/>
        <v>297.5</v>
      </c>
      <c r="I1191" s="1263">
        <f t="shared" si="73"/>
        <v>0</v>
      </c>
    </row>
    <row r="1192" spans="1:9" x14ac:dyDescent="0.25">
      <c r="A1192" s="1261">
        <v>42379</v>
      </c>
      <c r="B1192" s="2177">
        <f t="shared" si="74"/>
        <v>255</v>
      </c>
      <c r="C1192" s="2178" t="s">
        <v>1144</v>
      </c>
      <c r="D1192" s="2160">
        <f t="shared" si="75"/>
        <v>50255</v>
      </c>
      <c r="E1192" s="2150" t="s">
        <v>5774</v>
      </c>
      <c r="F1192" s="2167">
        <v>2041.5</v>
      </c>
      <c r="G1192" s="722">
        <v>42379</v>
      </c>
      <c r="H1192" s="2050">
        <f t="shared" ref="H1192:H1256" si="76">F1192</f>
        <v>2041.5</v>
      </c>
      <c r="I1192" s="1805">
        <f t="shared" si="73"/>
        <v>0</v>
      </c>
    </row>
    <row r="1193" spans="1:9" x14ac:dyDescent="0.25">
      <c r="A1193" s="1261">
        <v>42379</v>
      </c>
      <c r="B1193" s="2177">
        <f t="shared" si="74"/>
        <v>256</v>
      </c>
      <c r="C1193" s="2178" t="s">
        <v>1144</v>
      </c>
      <c r="D1193" s="2160">
        <f t="shared" si="75"/>
        <v>50256</v>
      </c>
      <c r="E1193" s="2150" t="s">
        <v>5775</v>
      </c>
      <c r="F1193" s="2167">
        <v>1192.4000000000001</v>
      </c>
      <c r="G1193" s="722">
        <v>42379</v>
      </c>
      <c r="H1193" s="2050">
        <f t="shared" si="76"/>
        <v>1192.4000000000001</v>
      </c>
      <c r="I1193" s="1263">
        <f t="shared" si="73"/>
        <v>0</v>
      </c>
    </row>
    <row r="1194" spans="1:9" x14ac:dyDescent="0.25">
      <c r="A1194" s="1261">
        <v>42379</v>
      </c>
      <c r="B1194" s="2177">
        <f t="shared" si="74"/>
        <v>257</v>
      </c>
      <c r="C1194" s="2178" t="s">
        <v>1144</v>
      </c>
      <c r="D1194" s="2160">
        <f t="shared" si="75"/>
        <v>50257</v>
      </c>
      <c r="E1194" s="2150" t="s">
        <v>5760</v>
      </c>
      <c r="F1194" s="2153">
        <v>40</v>
      </c>
      <c r="G1194" s="722">
        <v>42379</v>
      </c>
      <c r="H1194" s="2050">
        <f t="shared" si="76"/>
        <v>40</v>
      </c>
      <c r="I1194" s="1263">
        <f t="shared" ref="I1194:I1258" si="77">F1194-H1194</f>
        <v>0</v>
      </c>
    </row>
    <row r="1195" spans="1:9" x14ac:dyDescent="0.25">
      <c r="A1195" s="1261">
        <v>42379</v>
      </c>
      <c r="B1195" s="2177">
        <f t="shared" si="74"/>
        <v>258</v>
      </c>
      <c r="C1195" s="2178" t="s">
        <v>1144</v>
      </c>
      <c r="D1195" s="2160">
        <f t="shared" si="75"/>
        <v>50258</v>
      </c>
      <c r="E1195" s="2150" t="s">
        <v>5776</v>
      </c>
      <c r="F1195" s="2153">
        <v>6706.8</v>
      </c>
      <c r="G1195" s="722">
        <v>42381</v>
      </c>
      <c r="H1195" s="2050">
        <v>6706.8</v>
      </c>
      <c r="I1195" s="1263">
        <f t="shared" si="77"/>
        <v>0</v>
      </c>
    </row>
    <row r="1196" spans="1:9" x14ac:dyDescent="0.25">
      <c r="A1196" s="1261">
        <v>42379</v>
      </c>
      <c r="B1196" s="2177">
        <f t="shared" si="74"/>
        <v>259</v>
      </c>
      <c r="C1196" s="2178" t="s">
        <v>1144</v>
      </c>
      <c r="D1196" s="2160">
        <f t="shared" si="75"/>
        <v>50259</v>
      </c>
      <c r="E1196" s="2150" t="s">
        <v>5777</v>
      </c>
      <c r="F1196" s="2167">
        <v>2747.7</v>
      </c>
      <c r="G1196" s="722">
        <v>42379</v>
      </c>
      <c r="H1196" s="2050">
        <f t="shared" si="76"/>
        <v>2747.7</v>
      </c>
      <c r="I1196" s="1263">
        <f t="shared" si="77"/>
        <v>0</v>
      </c>
    </row>
    <row r="1197" spans="1:9" x14ac:dyDescent="0.25">
      <c r="A1197" s="1261">
        <v>42379</v>
      </c>
      <c r="B1197" s="2177">
        <f t="shared" si="74"/>
        <v>260</v>
      </c>
      <c r="C1197" s="2178" t="s">
        <v>1144</v>
      </c>
      <c r="D1197" s="2160">
        <f t="shared" si="75"/>
        <v>50260</v>
      </c>
      <c r="E1197" s="2150" t="s">
        <v>5774</v>
      </c>
      <c r="F1197" s="2167">
        <v>3256.2</v>
      </c>
      <c r="G1197" s="722">
        <v>42379</v>
      </c>
      <c r="H1197" s="2050">
        <f t="shared" si="76"/>
        <v>3256.2</v>
      </c>
      <c r="I1197" s="1263">
        <f t="shared" si="77"/>
        <v>0</v>
      </c>
    </row>
    <row r="1198" spans="1:9" x14ac:dyDescent="0.25">
      <c r="A1198" s="1261">
        <v>42379</v>
      </c>
      <c r="B1198" s="2177">
        <f t="shared" si="74"/>
        <v>261</v>
      </c>
      <c r="C1198" s="2178" t="s">
        <v>1144</v>
      </c>
      <c r="D1198" s="2160">
        <f t="shared" si="75"/>
        <v>50261</v>
      </c>
      <c r="E1198" s="2150" t="s">
        <v>5778</v>
      </c>
      <c r="F1198" s="2167">
        <v>335.8</v>
      </c>
      <c r="G1198" s="722">
        <v>42379</v>
      </c>
      <c r="H1198" s="2050">
        <f t="shared" si="76"/>
        <v>335.8</v>
      </c>
      <c r="I1198" s="1263">
        <f t="shared" si="77"/>
        <v>0</v>
      </c>
    </row>
    <row r="1199" spans="1:9" x14ac:dyDescent="0.25">
      <c r="A1199" s="1261">
        <v>42379</v>
      </c>
      <c r="B1199" s="2177">
        <f t="shared" si="74"/>
        <v>262</v>
      </c>
      <c r="C1199" s="2178" t="s">
        <v>1144</v>
      </c>
      <c r="D1199" s="2160">
        <f t="shared" si="75"/>
        <v>50262</v>
      </c>
      <c r="E1199" s="2150" t="s">
        <v>5779</v>
      </c>
      <c r="F1199" s="2167">
        <v>834.4</v>
      </c>
      <c r="G1199" s="722">
        <v>42379</v>
      </c>
      <c r="H1199" s="2050">
        <f t="shared" si="76"/>
        <v>834.4</v>
      </c>
      <c r="I1199" s="1263">
        <f t="shared" si="77"/>
        <v>0</v>
      </c>
    </row>
    <row r="1200" spans="1:9" x14ac:dyDescent="0.25">
      <c r="A1200" s="1261">
        <v>42379</v>
      </c>
      <c r="B1200" s="2177">
        <f t="shared" si="74"/>
        <v>263</v>
      </c>
      <c r="C1200" s="2178" t="s">
        <v>1144</v>
      </c>
      <c r="D1200" s="2160">
        <f t="shared" si="75"/>
        <v>50263</v>
      </c>
      <c r="E1200" s="2150" t="s">
        <v>5780</v>
      </c>
      <c r="F1200" s="2167">
        <v>5493.6</v>
      </c>
      <c r="G1200" s="722">
        <v>42379</v>
      </c>
      <c r="H1200" s="2050">
        <f t="shared" si="76"/>
        <v>5493.6</v>
      </c>
      <c r="I1200" s="1263">
        <f t="shared" si="77"/>
        <v>0</v>
      </c>
    </row>
    <row r="1201" spans="1:9" x14ac:dyDescent="0.25">
      <c r="A1201" s="1261">
        <v>42379</v>
      </c>
      <c r="B1201" s="2177">
        <f t="shared" si="74"/>
        <v>264</v>
      </c>
      <c r="C1201" s="2178" t="s">
        <v>1144</v>
      </c>
      <c r="D1201" s="2160">
        <f t="shared" si="75"/>
        <v>50264</v>
      </c>
      <c r="E1201" s="2150" t="s">
        <v>5781</v>
      </c>
      <c r="F1201" s="2167">
        <v>1361</v>
      </c>
      <c r="G1201" s="722">
        <v>42380</v>
      </c>
      <c r="H1201" s="2050">
        <v>1361</v>
      </c>
      <c r="I1201" s="1263">
        <f t="shared" si="77"/>
        <v>0</v>
      </c>
    </row>
    <row r="1202" spans="1:9" x14ac:dyDescent="0.25">
      <c r="A1202" s="1261">
        <v>42379</v>
      </c>
      <c r="B1202" s="2177">
        <f t="shared" si="74"/>
        <v>265</v>
      </c>
      <c r="C1202" s="2178" t="s">
        <v>1144</v>
      </c>
      <c r="D1202" s="2160">
        <f t="shared" si="75"/>
        <v>50265</v>
      </c>
      <c r="E1202" s="2150" t="s">
        <v>5782</v>
      </c>
      <c r="F1202" s="2153">
        <v>14364</v>
      </c>
      <c r="G1202" s="722">
        <v>42385</v>
      </c>
      <c r="H1202" s="2050">
        <v>14364</v>
      </c>
      <c r="I1202" s="1263">
        <f t="shared" si="77"/>
        <v>0</v>
      </c>
    </row>
    <row r="1203" spans="1:9" x14ac:dyDescent="0.25">
      <c r="A1203" s="1261">
        <v>42379</v>
      </c>
      <c r="B1203" s="2177">
        <f t="shared" si="74"/>
        <v>266</v>
      </c>
      <c r="C1203" s="2178" t="s">
        <v>1144</v>
      </c>
      <c r="D1203" s="2160">
        <f t="shared" si="75"/>
        <v>50266</v>
      </c>
      <c r="E1203" s="2150" t="s">
        <v>5783</v>
      </c>
      <c r="F1203" s="2167">
        <v>2383.1999999999998</v>
      </c>
      <c r="G1203" s="722">
        <v>42379</v>
      </c>
      <c r="H1203" s="2050">
        <f t="shared" si="76"/>
        <v>2383.1999999999998</v>
      </c>
      <c r="I1203" s="1263">
        <f t="shared" si="77"/>
        <v>0</v>
      </c>
    </row>
    <row r="1204" spans="1:9" x14ac:dyDescent="0.25">
      <c r="A1204" s="1261">
        <v>42379</v>
      </c>
      <c r="B1204" s="2177">
        <f t="shared" si="74"/>
        <v>267</v>
      </c>
      <c r="C1204" s="2178" t="s">
        <v>1144</v>
      </c>
      <c r="D1204" s="2160">
        <f t="shared" si="75"/>
        <v>50267</v>
      </c>
      <c r="E1204" s="2150" t="s">
        <v>5784</v>
      </c>
      <c r="F1204" s="2167">
        <v>660</v>
      </c>
      <c r="G1204" s="722">
        <v>42380</v>
      </c>
      <c r="H1204" s="2050">
        <v>660</v>
      </c>
      <c r="I1204" s="1263">
        <f t="shared" si="77"/>
        <v>0</v>
      </c>
    </row>
    <row r="1205" spans="1:9" x14ac:dyDescent="0.25">
      <c r="A1205" s="1261">
        <v>42379</v>
      </c>
      <c r="B1205" s="2177">
        <f t="shared" si="74"/>
        <v>268</v>
      </c>
      <c r="C1205" s="2178" t="s">
        <v>1144</v>
      </c>
      <c r="D1205" s="2160">
        <f t="shared" si="75"/>
        <v>50268</v>
      </c>
      <c r="E1205" s="2150" t="s">
        <v>5785</v>
      </c>
      <c r="F1205" s="2167">
        <v>1692.6</v>
      </c>
      <c r="G1205" s="722">
        <v>42380</v>
      </c>
      <c r="H1205" s="2050">
        <v>1692.6</v>
      </c>
      <c r="I1205" s="1263">
        <f t="shared" si="77"/>
        <v>0</v>
      </c>
    </row>
    <row r="1206" spans="1:9" x14ac:dyDescent="0.25">
      <c r="A1206" s="1261">
        <v>42379</v>
      </c>
      <c r="B1206" s="2177">
        <f t="shared" ref="B1206:B1270" si="78">B1205+1</f>
        <v>269</v>
      </c>
      <c r="C1206" s="2178" t="s">
        <v>1144</v>
      </c>
      <c r="D1206" s="2160">
        <f t="shared" si="75"/>
        <v>50269</v>
      </c>
      <c r="E1206" s="2150" t="s">
        <v>5786</v>
      </c>
      <c r="F1206" s="2153">
        <v>268326</v>
      </c>
      <c r="G1206" s="722">
        <v>42396</v>
      </c>
      <c r="H1206" s="2050">
        <v>268326</v>
      </c>
      <c r="I1206" s="1263">
        <f t="shared" si="77"/>
        <v>0</v>
      </c>
    </row>
    <row r="1207" spans="1:9" x14ac:dyDescent="0.25">
      <c r="A1207" s="1261">
        <v>42379</v>
      </c>
      <c r="B1207" s="2177">
        <f t="shared" si="78"/>
        <v>270</v>
      </c>
      <c r="C1207" s="2178" t="s">
        <v>1144</v>
      </c>
      <c r="D1207" s="2160">
        <f t="shared" si="75"/>
        <v>50270</v>
      </c>
      <c r="E1207" s="2150" t="s">
        <v>5787</v>
      </c>
      <c r="F1207" s="2167">
        <v>1438.4</v>
      </c>
      <c r="G1207" s="722">
        <v>42379</v>
      </c>
      <c r="H1207" s="2050">
        <f t="shared" si="76"/>
        <v>1438.4</v>
      </c>
      <c r="I1207" s="1263">
        <f t="shared" si="77"/>
        <v>0</v>
      </c>
    </row>
    <row r="1208" spans="1:9" x14ac:dyDescent="0.25">
      <c r="A1208" s="1261">
        <v>42379</v>
      </c>
      <c r="B1208" s="2177">
        <f t="shared" si="78"/>
        <v>271</v>
      </c>
      <c r="C1208" s="2178" t="s">
        <v>1144</v>
      </c>
      <c r="D1208" s="2160">
        <f t="shared" si="75"/>
        <v>50271</v>
      </c>
      <c r="E1208" s="2150" t="s">
        <v>5788</v>
      </c>
      <c r="F1208" s="2167">
        <v>780</v>
      </c>
      <c r="G1208" s="722">
        <v>42380</v>
      </c>
      <c r="H1208" s="2050">
        <v>780</v>
      </c>
      <c r="I1208" s="1263">
        <f t="shared" si="77"/>
        <v>0</v>
      </c>
    </row>
    <row r="1209" spans="1:9" x14ac:dyDescent="0.25">
      <c r="A1209" s="1261">
        <v>42379</v>
      </c>
      <c r="B1209" s="2177">
        <f t="shared" si="78"/>
        <v>272</v>
      </c>
      <c r="C1209" s="2178" t="s">
        <v>1144</v>
      </c>
      <c r="D1209" s="2160">
        <f t="shared" si="75"/>
        <v>50272</v>
      </c>
      <c r="E1209" s="2150" t="s">
        <v>5789</v>
      </c>
      <c r="F1209" s="2167">
        <v>2793.9</v>
      </c>
      <c r="G1209" s="722">
        <v>42379</v>
      </c>
      <c r="H1209" s="2050">
        <f t="shared" si="76"/>
        <v>2793.9</v>
      </c>
      <c r="I1209" s="1263">
        <f t="shared" si="77"/>
        <v>0</v>
      </c>
    </row>
    <row r="1210" spans="1:9" x14ac:dyDescent="0.25">
      <c r="A1210" s="1261">
        <v>42379</v>
      </c>
      <c r="B1210" s="2177">
        <f t="shared" si="78"/>
        <v>273</v>
      </c>
      <c r="C1210" s="2178" t="s">
        <v>1144</v>
      </c>
      <c r="D1210" s="2160">
        <f t="shared" si="75"/>
        <v>50273</v>
      </c>
      <c r="E1210" s="2150" t="s">
        <v>5782</v>
      </c>
      <c r="F1210" s="2153">
        <v>19417</v>
      </c>
      <c r="G1210" s="722">
        <v>42385</v>
      </c>
      <c r="H1210" s="2050">
        <v>19417</v>
      </c>
      <c r="I1210" s="1263">
        <f t="shared" si="77"/>
        <v>0</v>
      </c>
    </row>
    <row r="1211" spans="1:9" x14ac:dyDescent="0.25">
      <c r="A1211" s="1261">
        <v>42379</v>
      </c>
      <c r="B1211" s="2177">
        <f t="shared" si="78"/>
        <v>274</v>
      </c>
      <c r="C1211" s="2178" t="s">
        <v>1144</v>
      </c>
      <c r="D1211" s="2160">
        <f t="shared" si="75"/>
        <v>50274</v>
      </c>
      <c r="E1211" s="2150" t="s">
        <v>5790</v>
      </c>
      <c r="F1211" s="2167">
        <v>25007.4</v>
      </c>
      <c r="G1211" s="722">
        <v>42379</v>
      </c>
      <c r="H1211" s="2050">
        <f t="shared" si="76"/>
        <v>25007.4</v>
      </c>
      <c r="I1211" s="1263">
        <f t="shared" si="77"/>
        <v>0</v>
      </c>
    </row>
    <row r="1212" spans="1:9" x14ac:dyDescent="0.25">
      <c r="A1212" s="1261">
        <v>42379</v>
      </c>
      <c r="B1212" s="2177">
        <f t="shared" si="78"/>
        <v>275</v>
      </c>
      <c r="C1212" s="2178" t="s">
        <v>1144</v>
      </c>
      <c r="D1212" s="2160">
        <f t="shared" si="75"/>
        <v>50275</v>
      </c>
      <c r="E1212" s="2151" t="s">
        <v>5791</v>
      </c>
      <c r="F1212" s="2167">
        <v>12000.2</v>
      </c>
      <c r="G1212" s="722">
        <v>42380</v>
      </c>
      <c r="H1212" s="2050">
        <v>12000.2</v>
      </c>
      <c r="I1212" s="1263">
        <f t="shared" si="77"/>
        <v>0</v>
      </c>
    </row>
    <row r="1213" spans="1:9" x14ac:dyDescent="0.25">
      <c r="A1213" s="1261">
        <v>42379</v>
      </c>
      <c r="B1213" s="2177">
        <f t="shared" si="78"/>
        <v>276</v>
      </c>
      <c r="C1213" s="2178" t="s">
        <v>1144</v>
      </c>
      <c r="D1213" s="2160">
        <f t="shared" si="75"/>
        <v>50276</v>
      </c>
      <c r="E1213" s="2149" t="s">
        <v>5789</v>
      </c>
      <c r="F1213" s="2166">
        <v>24615.9</v>
      </c>
      <c r="G1213" s="722">
        <v>42379</v>
      </c>
      <c r="H1213" s="2050">
        <f t="shared" si="76"/>
        <v>24615.9</v>
      </c>
      <c r="I1213" s="1263">
        <f t="shared" si="77"/>
        <v>0</v>
      </c>
    </row>
    <row r="1214" spans="1:9" x14ac:dyDescent="0.25">
      <c r="A1214" s="1261">
        <v>42379</v>
      </c>
      <c r="B1214" s="2177">
        <f t="shared" si="78"/>
        <v>277</v>
      </c>
      <c r="C1214" s="2178" t="s">
        <v>1144</v>
      </c>
      <c r="D1214" s="2160">
        <f t="shared" si="75"/>
        <v>50277</v>
      </c>
      <c r="E1214" s="2150" t="s">
        <v>5792</v>
      </c>
      <c r="F1214" s="2167">
        <v>600</v>
      </c>
      <c r="G1214" s="722">
        <v>42380</v>
      </c>
      <c r="H1214" s="2050">
        <v>600</v>
      </c>
      <c r="I1214" s="1263">
        <f t="shared" si="77"/>
        <v>0</v>
      </c>
    </row>
    <row r="1215" spans="1:9" x14ac:dyDescent="0.25">
      <c r="A1215" s="1261">
        <v>42379</v>
      </c>
      <c r="B1215" s="2177">
        <f t="shared" si="78"/>
        <v>278</v>
      </c>
      <c r="C1215" s="2178" t="s">
        <v>1144</v>
      </c>
      <c r="D1215" s="2160">
        <f t="shared" si="75"/>
        <v>50278</v>
      </c>
      <c r="E1215" s="2150" t="s">
        <v>5793</v>
      </c>
      <c r="F1215" s="2167">
        <v>1200</v>
      </c>
      <c r="G1215" s="722">
        <v>42380</v>
      </c>
      <c r="H1215" s="2050">
        <v>1200</v>
      </c>
      <c r="I1215" s="1263">
        <f t="shared" si="77"/>
        <v>0</v>
      </c>
    </row>
    <row r="1216" spans="1:9" x14ac:dyDescent="0.25">
      <c r="A1216" s="1261">
        <v>42379</v>
      </c>
      <c r="B1216" s="2177">
        <f t="shared" si="78"/>
        <v>279</v>
      </c>
      <c r="C1216" s="2178" t="s">
        <v>1144</v>
      </c>
      <c r="D1216" s="2160">
        <f t="shared" si="75"/>
        <v>50279</v>
      </c>
      <c r="E1216" s="2150" t="s">
        <v>5794</v>
      </c>
      <c r="F1216" s="2167">
        <v>2400</v>
      </c>
      <c r="G1216" s="722">
        <v>42380</v>
      </c>
      <c r="H1216" s="2050">
        <v>2400</v>
      </c>
      <c r="I1216" s="1263">
        <f t="shared" si="77"/>
        <v>0</v>
      </c>
    </row>
    <row r="1217" spans="1:9" x14ac:dyDescent="0.25">
      <c r="A1217" s="1261">
        <v>42379</v>
      </c>
      <c r="B1217" s="2177">
        <f t="shared" si="78"/>
        <v>280</v>
      </c>
      <c r="C1217" s="2178" t="s">
        <v>1144</v>
      </c>
      <c r="D1217" s="2160">
        <f t="shared" si="75"/>
        <v>50280</v>
      </c>
      <c r="E1217" s="2150" t="s">
        <v>5795</v>
      </c>
      <c r="F1217" s="2167">
        <v>4133.6000000000004</v>
      </c>
      <c r="G1217" s="722">
        <v>42380</v>
      </c>
      <c r="H1217" s="2050">
        <v>4133.6000000000004</v>
      </c>
      <c r="I1217" s="1263">
        <f t="shared" si="77"/>
        <v>0</v>
      </c>
    </row>
    <row r="1218" spans="1:9" x14ac:dyDescent="0.25">
      <c r="A1218" s="1261">
        <v>42379</v>
      </c>
      <c r="B1218" s="2177">
        <f t="shared" si="78"/>
        <v>281</v>
      </c>
      <c r="C1218" s="2178" t="s">
        <v>1144</v>
      </c>
      <c r="D1218" s="2160">
        <f t="shared" si="75"/>
        <v>50281</v>
      </c>
      <c r="E1218" s="2150" t="s">
        <v>5796</v>
      </c>
      <c r="F1218" s="2167">
        <v>2795</v>
      </c>
      <c r="G1218" s="722">
        <v>42379</v>
      </c>
      <c r="H1218" s="2050">
        <f t="shared" si="76"/>
        <v>2795</v>
      </c>
      <c r="I1218" s="1263">
        <f t="shared" si="77"/>
        <v>0</v>
      </c>
    </row>
    <row r="1219" spans="1:9" x14ac:dyDescent="0.25">
      <c r="A1219" s="1261">
        <v>42379</v>
      </c>
      <c r="B1219" s="2177">
        <f t="shared" si="78"/>
        <v>282</v>
      </c>
      <c r="C1219" s="2178" t="s">
        <v>1144</v>
      </c>
      <c r="D1219" s="2160">
        <f t="shared" si="75"/>
        <v>50282</v>
      </c>
      <c r="E1219" s="2150" t="s">
        <v>5797</v>
      </c>
      <c r="F1219" s="2167">
        <v>98.6</v>
      </c>
      <c r="G1219" s="722">
        <v>42379</v>
      </c>
      <c r="H1219" s="2050">
        <f t="shared" si="76"/>
        <v>98.6</v>
      </c>
      <c r="I1219" s="1263">
        <f t="shared" si="77"/>
        <v>0</v>
      </c>
    </row>
    <row r="1220" spans="1:9" x14ac:dyDescent="0.25">
      <c r="A1220" s="1261">
        <v>42379</v>
      </c>
      <c r="B1220" s="2177">
        <f t="shared" si="78"/>
        <v>283</v>
      </c>
      <c r="C1220" s="2178" t="s">
        <v>1144</v>
      </c>
      <c r="D1220" s="2160">
        <f t="shared" si="75"/>
        <v>50283</v>
      </c>
      <c r="E1220" s="2150" t="s">
        <v>5773</v>
      </c>
      <c r="F1220" s="2167">
        <v>1388.5</v>
      </c>
      <c r="G1220" s="722">
        <v>42379</v>
      </c>
      <c r="H1220" s="2050">
        <f t="shared" si="76"/>
        <v>1388.5</v>
      </c>
      <c r="I1220" s="1263">
        <f t="shared" si="77"/>
        <v>0</v>
      </c>
    </row>
    <row r="1221" spans="1:9" x14ac:dyDescent="0.25">
      <c r="A1221" s="1261">
        <v>42379</v>
      </c>
      <c r="B1221" s="2177">
        <f t="shared" si="78"/>
        <v>284</v>
      </c>
      <c r="C1221" s="2178" t="s">
        <v>1144</v>
      </c>
      <c r="D1221" s="2160">
        <f t="shared" si="75"/>
        <v>50284</v>
      </c>
      <c r="E1221" s="2150" t="s">
        <v>5798</v>
      </c>
      <c r="F1221" s="2167">
        <v>3232.1</v>
      </c>
      <c r="G1221" s="722">
        <v>42382</v>
      </c>
      <c r="H1221" s="2050">
        <v>3232.1</v>
      </c>
      <c r="I1221" s="1263">
        <f t="shared" si="77"/>
        <v>0</v>
      </c>
    </row>
    <row r="1222" spans="1:9" x14ac:dyDescent="0.25">
      <c r="A1222" s="1261">
        <v>42379</v>
      </c>
      <c r="B1222" s="2177">
        <f t="shared" si="78"/>
        <v>285</v>
      </c>
      <c r="C1222" s="2178" t="s">
        <v>1144</v>
      </c>
      <c r="D1222" s="2160">
        <f t="shared" si="75"/>
        <v>50285</v>
      </c>
      <c r="E1222" s="2150" t="s">
        <v>5799</v>
      </c>
      <c r="F1222" s="2167">
        <v>4290.3</v>
      </c>
      <c r="G1222" s="722">
        <v>42380</v>
      </c>
      <c r="H1222" s="2050">
        <v>4290.3</v>
      </c>
      <c r="I1222" s="1263">
        <f t="shared" si="77"/>
        <v>0</v>
      </c>
    </row>
    <row r="1223" spans="1:9" x14ac:dyDescent="0.25">
      <c r="A1223" s="1261">
        <v>42379</v>
      </c>
      <c r="B1223" s="2177">
        <f t="shared" si="78"/>
        <v>286</v>
      </c>
      <c r="C1223" s="2178" t="s">
        <v>1144</v>
      </c>
      <c r="D1223" s="2160">
        <f t="shared" si="75"/>
        <v>50286</v>
      </c>
      <c r="E1223" s="2150" t="s">
        <v>5800</v>
      </c>
      <c r="F1223" s="2167">
        <v>3735</v>
      </c>
      <c r="G1223" s="722">
        <v>42379</v>
      </c>
      <c r="H1223" s="2050">
        <f t="shared" si="76"/>
        <v>3735</v>
      </c>
      <c r="I1223" s="1263">
        <f t="shared" si="77"/>
        <v>0</v>
      </c>
    </row>
    <row r="1224" spans="1:9" x14ac:dyDescent="0.25">
      <c r="A1224" s="1261">
        <v>42379</v>
      </c>
      <c r="B1224" s="2177">
        <f t="shared" si="78"/>
        <v>287</v>
      </c>
      <c r="C1224" s="2178" t="s">
        <v>1144</v>
      </c>
      <c r="D1224" s="2160">
        <f t="shared" si="75"/>
        <v>50287</v>
      </c>
      <c r="E1224" s="2150" t="s">
        <v>5801</v>
      </c>
      <c r="F1224" s="2167">
        <v>9889</v>
      </c>
      <c r="G1224" s="722">
        <v>42380</v>
      </c>
      <c r="H1224" s="2050">
        <v>9889</v>
      </c>
      <c r="I1224" s="1263">
        <f t="shared" si="77"/>
        <v>0</v>
      </c>
    </row>
    <row r="1225" spans="1:9" x14ac:dyDescent="0.25">
      <c r="A1225" s="1261">
        <v>42379</v>
      </c>
      <c r="B1225" s="2177">
        <f t="shared" si="78"/>
        <v>288</v>
      </c>
      <c r="C1225" s="2178" t="s">
        <v>1144</v>
      </c>
      <c r="D1225" s="2160">
        <f t="shared" si="75"/>
        <v>50288</v>
      </c>
      <c r="E1225" s="2150" t="s">
        <v>5802</v>
      </c>
      <c r="F1225" s="2167">
        <v>11986.3</v>
      </c>
      <c r="G1225" s="722">
        <v>42379</v>
      </c>
      <c r="H1225" s="2050">
        <f t="shared" si="76"/>
        <v>11986.3</v>
      </c>
      <c r="I1225" s="1263">
        <f t="shared" si="77"/>
        <v>0</v>
      </c>
    </row>
    <row r="1226" spans="1:9" x14ac:dyDescent="0.25">
      <c r="A1226" s="1261">
        <v>42379</v>
      </c>
      <c r="B1226" s="2177">
        <f t="shared" si="78"/>
        <v>289</v>
      </c>
      <c r="C1226" s="2178" t="s">
        <v>1144</v>
      </c>
      <c r="D1226" s="2160">
        <f t="shared" si="75"/>
        <v>50289</v>
      </c>
      <c r="E1226" s="2150" t="s">
        <v>5803</v>
      </c>
      <c r="F1226" s="2153">
        <v>13392</v>
      </c>
      <c r="G1226" s="722">
        <v>42380</v>
      </c>
      <c r="H1226" s="2050">
        <v>13392</v>
      </c>
      <c r="I1226" s="1263">
        <f t="shared" si="77"/>
        <v>0</v>
      </c>
    </row>
    <row r="1227" spans="1:9" x14ac:dyDescent="0.25">
      <c r="A1227" s="1261">
        <v>42379</v>
      </c>
      <c r="B1227" s="2177">
        <f t="shared" si="78"/>
        <v>290</v>
      </c>
      <c r="C1227" s="2178" t="s">
        <v>1144</v>
      </c>
      <c r="D1227" s="2160">
        <f t="shared" si="75"/>
        <v>50290</v>
      </c>
      <c r="E1227" s="2150" t="s">
        <v>5804</v>
      </c>
      <c r="F1227" s="2167">
        <v>3686</v>
      </c>
      <c r="G1227" s="722">
        <v>42379</v>
      </c>
      <c r="H1227" s="2050">
        <f t="shared" si="76"/>
        <v>3686</v>
      </c>
      <c r="I1227" s="1263">
        <f t="shared" si="77"/>
        <v>0</v>
      </c>
    </row>
    <row r="1228" spans="1:9" x14ac:dyDescent="0.25">
      <c r="A1228" s="1261">
        <v>42379</v>
      </c>
      <c r="B1228" s="2177">
        <f t="shared" si="78"/>
        <v>291</v>
      </c>
      <c r="C1228" s="2178" t="s">
        <v>1144</v>
      </c>
      <c r="D1228" s="2160">
        <f t="shared" si="75"/>
        <v>50291</v>
      </c>
      <c r="E1228" s="2150" t="s">
        <v>5805</v>
      </c>
      <c r="F1228" s="2167">
        <v>8207.5499999999993</v>
      </c>
      <c r="G1228" s="722">
        <v>42379</v>
      </c>
      <c r="H1228" s="2050">
        <f t="shared" si="76"/>
        <v>8207.5499999999993</v>
      </c>
      <c r="I1228" s="1263">
        <f t="shared" si="77"/>
        <v>0</v>
      </c>
    </row>
    <row r="1229" spans="1:9" x14ac:dyDescent="0.25">
      <c r="A1229" s="1261">
        <v>42379</v>
      </c>
      <c r="B1229" s="2177">
        <f t="shared" si="78"/>
        <v>292</v>
      </c>
      <c r="C1229" s="2178" t="s">
        <v>1144</v>
      </c>
      <c r="D1229" s="2160">
        <f t="shared" si="75"/>
        <v>50292</v>
      </c>
      <c r="E1229" s="2150" t="s">
        <v>5806</v>
      </c>
      <c r="F1229" s="2153">
        <v>10536.2</v>
      </c>
      <c r="G1229" s="722">
        <v>42380</v>
      </c>
      <c r="H1229" s="2050">
        <v>10536.2</v>
      </c>
      <c r="I1229" s="1263">
        <f t="shared" si="77"/>
        <v>0</v>
      </c>
    </row>
    <row r="1230" spans="1:9" x14ac:dyDescent="0.25">
      <c r="A1230" s="1261">
        <v>42379</v>
      </c>
      <c r="B1230" s="2177">
        <f t="shared" si="78"/>
        <v>293</v>
      </c>
      <c r="C1230" s="2178" t="s">
        <v>1144</v>
      </c>
      <c r="D1230" s="2160">
        <f t="shared" si="75"/>
        <v>50293</v>
      </c>
      <c r="E1230" s="2150" t="s">
        <v>5807</v>
      </c>
      <c r="F1230" s="2167">
        <v>13823.2</v>
      </c>
      <c r="G1230" s="722">
        <v>42379</v>
      </c>
      <c r="H1230" s="2050">
        <f t="shared" si="76"/>
        <v>13823.2</v>
      </c>
      <c r="I1230" s="1263">
        <f t="shared" si="77"/>
        <v>0</v>
      </c>
    </row>
    <row r="1231" spans="1:9" x14ac:dyDescent="0.25">
      <c r="A1231" s="1261">
        <v>42379</v>
      </c>
      <c r="B1231" s="2177">
        <f t="shared" si="78"/>
        <v>294</v>
      </c>
      <c r="C1231" s="2178" t="s">
        <v>1144</v>
      </c>
      <c r="D1231" s="2160">
        <f t="shared" si="75"/>
        <v>50294</v>
      </c>
      <c r="E1231" s="2150" t="s">
        <v>5776</v>
      </c>
      <c r="F1231" s="2153">
        <v>8642</v>
      </c>
      <c r="G1231" s="722">
        <v>42381</v>
      </c>
      <c r="H1231" s="2050">
        <v>8642</v>
      </c>
      <c r="I1231" s="1263">
        <f t="shared" si="77"/>
        <v>0</v>
      </c>
    </row>
    <row r="1232" spans="1:9" x14ac:dyDescent="0.25">
      <c r="A1232" s="1261">
        <v>42379</v>
      </c>
      <c r="B1232" s="2177">
        <f t="shared" si="78"/>
        <v>295</v>
      </c>
      <c r="C1232" s="2178" t="s">
        <v>1144</v>
      </c>
      <c r="D1232" s="2160">
        <f t="shared" si="75"/>
        <v>50295</v>
      </c>
      <c r="E1232" s="2150" t="s">
        <v>5808</v>
      </c>
      <c r="F1232" s="2167">
        <v>11851.2</v>
      </c>
      <c r="G1232" s="722">
        <v>42380</v>
      </c>
      <c r="H1232" s="2050">
        <v>11851.2</v>
      </c>
      <c r="I1232" s="1263">
        <f t="shared" si="77"/>
        <v>0</v>
      </c>
    </row>
    <row r="1233" spans="1:9" x14ac:dyDescent="0.25">
      <c r="A1233" s="1261">
        <v>42379</v>
      </c>
      <c r="B1233" s="2177">
        <f t="shared" si="78"/>
        <v>296</v>
      </c>
      <c r="C1233" s="2178" t="s">
        <v>1144</v>
      </c>
      <c r="D1233" s="2160">
        <f t="shared" si="75"/>
        <v>50296</v>
      </c>
      <c r="E1233" s="2150" t="s">
        <v>5809</v>
      </c>
      <c r="F1233" s="2167">
        <v>468</v>
      </c>
      <c r="G1233" s="722">
        <v>42381</v>
      </c>
      <c r="H1233" s="2050">
        <v>468</v>
      </c>
      <c r="I1233" s="1263">
        <f t="shared" si="77"/>
        <v>0</v>
      </c>
    </row>
    <row r="1234" spans="1:9" x14ac:dyDescent="0.25">
      <c r="A1234" s="1261">
        <v>42379</v>
      </c>
      <c r="B1234" s="2177">
        <f t="shared" si="78"/>
        <v>297</v>
      </c>
      <c r="C1234" s="2178" t="s">
        <v>1144</v>
      </c>
      <c r="D1234" s="2160">
        <f t="shared" si="75"/>
        <v>50297</v>
      </c>
      <c r="E1234" s="2150" t="s">
        <v>5810</v>
      </c>
      <c r="F1234" s="2153">
        <v>18536.8</v>
      </c>
      <c r="G1234" s="722"/>
      <c r="H1234" s="2050"/>
      <c r="I1234" s="1263">
        <f t="shared" si="77"/>
        <v>18536.8</v>
      </c>
    </row>
    <row r="1235" spans="1:9" x14ac:dyDescent="0.25">
      <c r="A1235" s="1261">
        <v>42379</v>
      </c>
      <c r="B1235" s="2177">
        <f t="shared" si="78"/>
        <v>298</v>
      </c>
      <c r="C1235" s="2178" t="s">
        <v>1144</v>
      </c>
      <c r="D1235" s="2160">
        <f t="shared" si="75"/>
        <v>50298</v>
      </c>
      <c r="E1235" s="2150" t="s">
        <v>5811</v>
      </c>
      <c r="F1235" s="2167">
        <v>21994</v>
      </c>
      <c r="G1235" s="722">
        <v>42385</v>
      </c>
      <c r="H1235" s="2050">
        <v>21994</v>
      </c>
      <c r="I1235" s="1263">
        <f t="shared" si="77"/>
        <v>0</v>
      </c>
    </row>
    <row r="1236" spans="1:9" x14ac:dyDescent="0.25">
      <c r="A1236" s="1261">
        <v>42379</v>
      </c>
      <c r="B1236" s="2177">
        <f t="shared" si="78"/>
        <v>299</v>
      </c>
      <c r="C1236" s="2178" t="s">
        <v>1144</v>
      </c>
      <c r="D1236" s="2160">
        <f t="shared" si="75"/>
        <v>50299</v>
      </c>
      <c r="E1236" s="2150" t="s">
        <v>5812</v>
      </c>
      <c r="F1236" s="2167">
        <v>1473.5</v>
      </c>
      <c r="G1236" s="722">
        <v>42379</v>
      </c>
      <c r="H1236" s="2050">
        <f t="shared" si="76"/>
        <v>1473.5</v>
      </c>
      <c r="I1236" s="1263">
        <f t="shared" si="77"/>
        <v>0</v>
      </c>
    </row>
    <row r="1237" spans="1:9" x14ac:dyDescent="0.25">
      <c r="A1237" s="1261">
        <v>42379</v>
      </c>
      <c r="B1237" s="2177">
        <f t="shared" si="78"/>
        <v>300</v>
      </c>
      <c r="C1237" s="2178" t="s">
        <v>1144</v>
      </c>
      <c r="D1237" s="2160">
        <f t="shared" si="75"/>
        <v>50300</v>
      </c>
      <c r="E1237" s="2150" t="s">
        <v>5776</v>
      </c>
      <c r="F1237" s="2153">
        <v>164533.25</v>
      </c>
      <c r="G1237" s="722" t="s">
        <v>8153</v>
      </c>
      <c r="H1237" s="2050">
        <f>105177.8+59355.45</f>
        <v>164533.25</v>
      </c>
      <c r="I1237" s="1263">
        <f t="shared" si="77"/>
        <v>0</v>
      </c>
    </row>
    <row r="1238" spans="1:9" x14ac:dyDescent="0.25">
      <c r="A1238" s="1261">
        <v>42379</v>
      </c>
      <c r="B1238" s="2177">
        <f t="shared" si="78"/>
        <v>301</v>
      </c>
      <c r="C1238" s="2178" t="s">
        <v>1144</v>
      </c>
      <c r="D1238" s="2160">
        <f t="shared" si="75"/>
        <v>50301</v>
      </c>
      <c r="E1238" s="2150" t="s">
        <v>5813</v>
      </c>
      <c r="F1238" s="2167">
        <v>3723.6</v>
      </c>
      <c r="G1238" s="722">
        <v>42380</v>
      </c>
      <c r="H1238" s="2050">
        <v>3723.6</v>
      </c>
      <c r="I1238" s="1263">
        <f t="shared" si="77"/>
        <v>0</v>
      </c>
    </row>
    <row r="1239" spans="1:9" x14ac:dyDescent="0.25">
      <c r="A1239" s="1261">
        <v>42379</v>
      </c>
      <c r="B1239" s="2177">
        <f t="shared" si="78"/>
        <v>302</v>
      </c>
      <c r="C1239" s="2178" t="s">
        <v>1144</v>
      </c>
      <c r="D1239" s="2160">
        <f t="shared" ref="D1239:D1303" si="79">D1238+1</f>
        <v>50302</v>
      </c>
      <c r="E1239" s="2150" t="s">
        <v>5814</v>
      </c>
      <c r="F1239" s="2153">
        <v>5933.4</v>
      </c>
      <c r="G1239" s="722">
        <v>42380</v>
      </c>
      <c r="H1239" s="2050">
        <v>5933.4</v>
      </c>
      <c r="I1239" s="1263">
        <f t="shared" si="77"/>
        <v>0</v>
      </c>
    </row>
    <row r="1240" spans="1:9" x14ac:dyDescent="0.25">
      <c r="A1240" s="1261">
        <v>42379</v>
      </c>
      <c r="B1240" s="2177">
        <f t="shared" si="78"/>
        <v>303</v>
      </c>
      <c r="C1240" s="2178" t="s">
        <v>1144</v>
      </c>
      <c r="D1240" s="2160">
        <f t="shared" si="79"/>
        <v>50303</v>
      </c>
      <c r="E1240" s="2182" t="s">
        <v>2249</v>
      </c>
      <c r="F1240" s="2153">
        <v>0</v>
      </c>
      <c r="G1240" s="722"/>
      <c r="H1240" s="2050"/>
      <c r="I1240" s="1263">
        <f t="shared" si="77"/>
        <v>0</v>
      </c>
    </row>
    <row r="1241" spans="1:9" x14ac:dyDescent="0.25">
      <c r="A1241" s="1261">
        <v>42379</v>
      </c>
      <c r="B1241" s="2177">
        <f t="shared" si="78"/>
        <v>304</v>
      </c>
      <c r="C1241" s="2178" t="s">
        <v>1144</v>
      </c>
      <c r="D1241" s="2160">
        <f t="shared" si="79"/>
        <v>50304</v>
      </c>
      <c r="E1241" s="2150" t="s">
        <v>5815</v>
      </c>
      <c r="F1241" s="2167">
        <v>8132.6</v>
      </c>
      <c r="G1241" s="722">
        <v>42380</v>
      </c>
      <c r="H1241" s="2050">
        <v>8132.6</v>
      </c>
      <c r="I1241" s="1263">
        <f t="shared" si="77"/>
        <v>0</v>
      </c>
    </row>
    <row r="1242" spans="1:9" x14ac:dyDescent="0.25">
      <c r="A1242" s="1261">
        <v>42379</v>
      </c>
      <c r="B1242" s="2177">
        <f t="shared" si="78"/>
        <v>305</v>
      </c>
      <c r="C1242" s="2178" t="s">
        <v>1144</v>
      </c>
      <c r="D1242" s="2160">
        <f t="shared" si="79"/>
        <v>50305</v>
      </c>
      <c r="E1242" s="2150" t="s">
        <v>5816</v>
      </c>
      <c r="F1242" s="2167">
        <v>9000</v>
      </c>
      <c r="G1242" s="722">
        <v>42380</v>
      </c>
      <c r="H1242" s="2050">
        <v>9000</v>
      </c>
      <c r="I1242" s="1263">
        <f t="shared" si="77"/>
        <v>0</v>
      </c>
    </row>
    <row r="1243" spans="1:9" x14ac:dyDescent="0.25">
      <c r="A1243" s="1261">
        <v>42379</v>
      </c>
      <c r="B1243" s="2177">
        <f t="shared" si="78"/>
        <v>306</v>
      </c>
      <c r="C1243" s="2178" t="s">
        <v>1144</v>
      </c>
      <c r="D1243" s="2160">
        <f t="shared" si="79"/>
        <v>50306</v>
      </c>
      <c r="E1243" s="2150" t="s">
        <v>5817</v>
      </c>
      <c r="F1243" s="2167">
        <v>717.6</v>
      </c>
      <c r="G1243" s="722">
        <v>42380</v>
      </c>
      <c r="H1243" s="2050">
        <v>717.6</v>
      </c>
      <c r="I1243" s="1263">
        <f t="shared" si="77"/>
        <v>0</v>
      </c>
    </row>
    <row r="1244" spans="1:9" x14ac:dyDescent="0.25">
      <c r="A1244" s="1261">
        <v>42379</v>
      </c>
      <c r="B1244" s="2177">
        <f t="shared" si="78"/>
        <v>307</v>
      </c>
      <c r="C1244" s="2178" t="s">
        <v>1144</v>
      </c>
      <c r="D1244" s="2160">
        <f t="shared" si="79"/>
        <v>50307</v>
      </c>
      <c r="E1244" s="2150" t="s">
        <v>5818</v>
      </c>
      <c r="F1244" s="2167">
        <v>546</v>
      </c>
      <c r="G1244" s="722">
        <v>42380</v>
      </c>
      <c r="H1244" s="2050">
        <v>546</v>
      </c>
      <c r="I1244" s="1263">
        <f t="shared" si="77"/>
        <v>0</v>
      </c>
    </row>
    <row r="1245" spans="1:9" x14ac:dyDescent="0.25">
      <c r="A1245" s="1261">
        <v>42379</v>
      </c>
      <c r="B1245" s="2177">
        <f t="shared" si="78"/>
        <v>308</v>
      </c>
      <c r="C1245" s="2178" t="s">
        <v>1144</v>
      </c>
      <c r="D1245" s="2160">
        <f t="shared" si="79"/>
        <v>50308</v>
      </c>
      <c r="E1245" s="2150" t="s">
        <v>5819</v>
      </c>
      <c r="F1245" s="2167">
        <v>1768.56</v>
      </c>
      <c r="G1245" s="722">
        <v>42380</v>
      </c>
      <c r="H1245" s="2050">
        <v>1768.56</v>
      </c>
      <c r="I1245" s="1263">
        <f t="shared" si="77"/>
        <v>0</v>
      </c>
    </row>
    <row r="1246" spans="1:9" x14ac:dyDescent="0.25">
      <c r="A1246" s="1261">
        <v>42379</v>
      </c>
      <c r="B1246" s="2177">
        <f t="shared" si="78"/>
        <v>309</v>
      </c>
      <c r="C1246" s="2178" t="s">
        <v>1144</v>
      </c>
      <c r="D1246" s="2160">
        <f t="shared" si="79"/>
        <v>50309</v>
      </c>
      <c r="E1246" s="2150" t="s">
        <v>5820</v>
      </c>
      <c r="F1246" s="2167">
        <v>589.79999999999995</v>
      </c>
      <c r="G1246" s="722">
        <v>42380</v>
      </c>
      <c r="H1246" s="2050">
        <v>589.79999999999995</v>
      </c>
      <c r="I1246" s="1263">
        <f t="shared" si="77"/>
        <v>0</v>
      </c>
    </row>
    <row r="1247" spans="1:9" x14ac:dyDescent="0.25">
      <c r="A1247" s="1261">
        <v>42379</v>
      </c>
      <c r="B1247" s="2177">
        <f t="shared" si="78"/>
        <v>310</v>
      </c>
      <c r="C1247" s="2178" t="s">
        <v>1144</v>
      </c>
      <c r="D1247" s="2160">
        <f t="shared" si="79"/>
        <v>50310</v>
      </c>
      <c r="E1247" s="2150" t="s">
        <v>5760</v>
      </c>
      <c r="F1247" s="2153">
        <v>370.62</v>
      </c>
      <c r="G1247" s="722">
        <v>42379</v>
      </c>
      <c r="H1247" s="2050">
        <f t="shared" si="76"/>
        <v>370.62</v>
      </c>
      <c r="I1247" s="1263">
        <f t="shared" si="77"/>
        <v>0</v>
      </c>
    </row>
    <row r="1248" spans="1:9" x14ac:dyDescent="0.25">
      <c r="A1248" s="1261">
        <v>42379</v>
      </c>
      <c r="B1248" s="2177">
        <f t="shared" si="78"/>
        <v>311</v>
      </c>
      <c r="C1248" s="2178" t="s">
        <v>1144</v>
      </c>
      <c r="D1248" s="2160">
        <f t="shared" si="79"/>
        <v>50311</v>
      </c>
      <c r="E1248" s="2150" t="s">
        <v>5821</v>
      </c>
      <c r="F1248" s="2167">
        <v>280</v>
      </c>
      <c r="G1248" s="722">
        <v>42379</v>
      </c>
      <c r="H1248" s="2050">
        <f t="shared" si="76"/>
        <v>280</v>
      </c>
      <c r="I1248" s="1263">
        <f t="shared" si="77"/>
        <v>0</v>
      </c>
    </row>
    <row r="1249" spans="1:9" x14ac:dyDescent="0.25">
      <c r="A1249" s="1261">
        <v>42379</v>
      </c>
      <c r="B1249" s="2177">
        <f t="shared" si="78"/>
        <v>312</v>
      </c>
      <c r="C1249" s="2178" t="s">
        <v>1144</v>
      </c>
      <c r="D1249" s="2160">
        <f t="shared" si="79"/>
        <v>50312</v>
      </c>
      <c r="E1249" s="2150" t="s">
        <v>5822</v>
      </c>
      <c r="F1249" s="2167">
        <v>522.9</v>
      </c>
      <c r="G1249" s="722">
        <v>42379</v>
      </c>
      <c r="H1249" s="2050">
        <f t="shared" si="76"/>
        <v>522.9</v>
      </c>
      <c r="I1249" s="1263">
        <f t="shared" si="77"/>
        <v>0</v>
      </c>
    </row>
    <row r="1250" spans="1:9" x14ac:dyDescent="0.25">
      <c r="A1250" s="1261">
        <v>42379</v>
      </c>
      <c r="B1250" s="2177">
        <f t="shared" si="78"/>
        <v>313</v>
      </c>
      <c r="C1250" s="2178" t="s">
        <v>1144</v>
      </c>
      <c r="D1250" s="2160">
        <f t="shared" si="79"/>
        <v>50313</v>
      </c>
      <c r="E1250" s="2150" t="s">
        <v>5823</v>
      </c>
      <c r="F1250" s="2167">
        <v>11067.9</v>
      </c>
      <c r="G1250" s="722">
        <v>42379</v>
      </c>
      <c r="H1250" s="2050">
        <f t="shared" si="76"/>
        <v>11067.9</v>
      </c>
      <c r="I1250" s="1263">
        <f t="shared" si="77"/>
        <v>0</v>
      </c>
    </row>
    <row r="1251" spans="1:9" x14ac:dyDescent="0.25">
      <c r="A1251" s="1261">
        <v>42379</v>
      </c>
      <c r="B1251" s="2177">
        <f t="shared" si="78"/>
        <v>314</v>
      </c>
      <c r="C1251" s="2178" t="s">
        <v>1144</v>
      </c>
      <c r="D1251" s="2160">
        <f t="shared" si="79"/>
        <v>50314</v>
      </c>
      <c r="E1251" s="2150" t="s">
        <v>5774</v>
      </c>
      <c r="F1251" s="2167">
        <v>3343.56</v>
      </c>
      <c r="G1251" s="722">
        <v>42379</v>
      </c>
      <c r="H1251" s="2050">
        <f t="shared" si="76"/>
        <v>3343.56</v>
      </c>
      <c r="I1251" s="1263">
        <f t="shared" si="77"/>
        <v>0</v>
      </c>
    </row>
    <row r="1252" spans="1:9" x14ac:dyDescent="0.25">
      <c r="A1252" s="1261">
        <v>42379</v>
      </c>
      <c r="B1252" s="2177">
        <f t="shared" si="78"/>
        <v>315</v>
      </c>
      <c r="C1252" s="2178" t="s">
        <v>1144</v>
      </c>
      <c r="D1252" s="2160">
        <f t="shared" si="79"/>
        <v>50315</v>
      </c>
      <c r="E1252" s="2150" t="s">
        <v>5824</v>
      </c>
      <c r="F1252" s="2167">
        <v>45841.5</v>
      </c>
      <c r="G1252" s="722" t="s">
        <v>8142</v>
      </c>
      <c r="H1252" s="2050">
        <f>35612+10229.5</f>
        <v>45841.5</v>
      </c>
      <c r="I1252" s="1263">
        <f t="shared" si="77"/>
        <v>0</v>
      </c>
    </row>
    <row r="1253" spans="1:9" x14ac:dyDescent="0.25">
      <c r="A1253" s="1261">
        <v>42379</v>
      </c>
      <c r="B1253" s="2177">
        <f t="shared" si="78"/>
        <v>316</v>
      </c>
      <c r="C1253" s="2178" t="s">
        <v>1144</v>
      </c>
      <c r="D1253" s="2160">
        <f t="shared" si="79"/>
        <v>50316</v>
      </c>
      <c r="E1253" s="2150" t="s">
        <v>5825</v>
      </c>
      <c r="F1253" s="2167">
        <v>5630.4</v>
      </c>
      <c r="G1253" s="722">
        <v>42379</v>
      </c>
      <c r="H1253" s="2050">
        <f t="shared" si="76"/>
        <v>5630.4</v>
      </c>
      <c r="I1253" s="1263">
        <f t="shared" si="77"/>
        <v>0</v>
      </c>
    </row>
    <row r="1254" spans="1:9" x14ac:dyDescent="0.25">
      <c r="A1254" s="1261">
        <v>42379</v>
      </c>
      <c r="B1254" s="2177">
        <f t="shared" si="78"/>
        <v>317</v>
      </c>
      <c r="C1254" s="2178" t="s">
        <v>1144</v>
      </c>
      <c r="D1254" s="2160">
        <f t="shared" si="79"/>
        <v>50317</v>
      </c>
      <c r="E1254" s="2150" t="s">
        <v>5772</v>
      </c>
      <c r="F1254" s="2167">
        <v>2686.7</v>
      </c>
      <c r="G1254" s="722">
        <v>42380</v>
      </c>
      <c r="H1254" s="2050">
        <v>2686.7</v>
      </c>
      <c r="I1254" s="1263">
        <f t="shared" si="77"/>
        <v>0</v>
      </c>
    </row>
    <row r="1255" spans="1:9" x14ac:dyDescent="0.25">
      <c r="A1255" s="1261">
        <v>42379</v>
      </c>
      <c r="B1255" s="2177">
        <f t="shared" si="78"/>
        <v>318</v>
      </c>
      <c r="C1255" s="2178" t="s">
        <v>1144</v>
      </c>
      <c r="D1255" s="2160">
        <f t="shared" si="79"/>
        <v>50318</v>
      </c>
      <c r="E1255" s="2150" t="s">
        <v>5826</v>
      </c>
      <c r="F1255" s="2167">
        <v>2553.6</v>
      </c>
      <c r="G1255" s="722">
        <v>42380</v>
      </c>
      <c r="H1255" s="2050">
        <v>2553.6</v>
      </c>
      <c r="I1255" s="1263">
        <f t="shared" si="77"/>
        <v>0</v>
      </c>
    </row>
    <row r="1256" spans="1:9" x14ac:dyDescent="0.25">
      <c r="A1256" s="1261">
        <v>42380</v>
      </c>
      <c r="B1256" s="2177">
        <f t="shared" si="78"/>
        <v>319</v>
      </c>
      <c r="C1256" s="2178" t="s">
        <v>1144</v>
      </c>
      <c r="D1256" s="2160">
        <f t="shared" si="79"/>
        <v>50319</v>
      </c>
      <c r="E1256" s="2150" t="s">
        <v>5827</v>
      </c>
      <c r="F1256" s="2167">
        <v>1592.8</v>
      </c>
      <c r="G1256" s="722">
        <v>42380</v>
      </c>
      <c r="H1256" s="2050">
        <f t="shared" si="76"/>
        <v>1592.8</v>
      </c>
      <c r="I1256" s="1263">
        <f t="shared" si="77"/>
        <v>0</v>
      </c>
    </row>
    <row r="1257" spans="1:9" x14ac:dyDescent="0.25">
      <c r="A1257" s="1261">
        <v>42380</v>
      </c>
      <c r="B1257" s="2177">
        <f t="shared" si="78"/>
        <v>320</v>
      </c>
      <c r="C1257" s="2178" t="s">
        <v>1144</v>
      </c>
      <c r="D1257" s="2160">
        <f t="shared" si="79"/>
        <v>50320</v>
      </c>
      <c r="E1257" s="2151" t="s">
        <v>5828</v>
      </c>
      <c r="F1257" s="2154">
        <v>49427.4</v>
      </c>
      <c r="G1257" s="722"/>
      <c r="H1257" s="2050"/>
      <c r="I1257" s="1263">
        <f t="shared" si="77"/>
        <v>49427.4</v>
      </c>
    </row>
    <row r="1258" spans="1:9" x14ac:dyDescent="0.25">
      <c r="A1258" s="1261">
        <v>42380</v>
      </c>
      <c r="B1258" s="2177">
        <f t="shared" si="78"/>
        <v>321</v>
      </c>
      <c r="C1258" s="2178" t="s">
        <v>1144</v>
      </c>
      <c r="D1258" s="2160">
        <f t="shared" si="79"/>
        <v>50321</v>
      </c>
      <c r="E1258" s="2149" t="s">
        <v>5829</v>
      </c>
      <c r="F1258" s="2166">
        <v>18250.599999999999</v>
      </c>
      <c r="G1258" s="722" t="s">
        <v>8140</v>
      </c>
      <c r="H1258" s="2050">
        <f>16000+2250.6</f>
        <v>18250.599999999999</v>
      </c>
      <c r="I1258" s="1263">
        <f t="shared" si="77"/>
        <v>0</v>
      </c>
    </row>
    <row r="1259" spans="1:9" x14ac:dyDescent="0.25">
      <c r="A1259" s="1261">
        <v>42380</v>
      </c>
      <c r="B1259" s="2177">
        <f t="shared" si="78"/>
        <v>322</v>
      </c>
      <c r="C1259" s="2178" t="s">
        <v>1144</v>
      </c>
      <c r="D1259" s="2160">
        <f t="shared" si="79"/>
        <v>50322</v>
      </c>
      <c r="E1259" s="2150" t="s">
        <v>5830</v>
      </c>
      <c r="F1259" s="2167">
        <v>5412</v>
      </c>
      <c r="G1259" s="722">
        <v>42381</v>
      </c>
      <c r="H1259" s="2050">
        <v>5412</v>
      </c>
      <c r="I1259" s="1263">
        <f t="shared" ref="I1259:I1323" si="80">F1259-H1259</f>
        <v>0</v>
      </c>
    </row>
    <row r="1260" spans="1:9" x14ac:dyDescent="0.25">
      <c r="A1260" s="1261">
        <v>42380</v>
      </c>
      <c r="B1260" s="2177">
        <f t="shared" si="78"/>
        <v>323</v>
      </c>
      <c r="C1260" s="2178" t="s">
        <v>1144</v>
      </c>
      <c r="D1260" s="2160">
        <f t="shared" si="79"/>
        <v>50323</v>
      </c>
      <c r="E1260" s="2150" t="s">
        <v>5831</v>
      </c>
      <c r="F1260" s="2167">
        <v>10137.6</v>
      </c>
      <c r="G1260" s="722">
        <v>42380</v>
      </c>
      <c r="H1260" s="2050">
        <f t="shared" ref="H1260:H1320" si="81">F1260</f>
        <v>10137.6</v>
      </c>
      <c r="I1260" s="1263">
        <f t="shared" si="80"/>
        <v>0</v>
      </c>
    </row>
    <row r="1261" spans="1:9" x14ac:dyDescent="0.25">
      <c r="A1261" s="1261">
        <v>42380</v>
      </c>
      <c r="B1261" s="2177">
        <f t="shared" si="78"/>
        <v>324</v>
      </c>
      <c r="C1261" s="2178" t="s">
        <v>1144</v>
      </c>
      <c r="D1261" s="2160">
        <f t="shared" si="79"/>
        <v>50324</v>
      </c>
      <c r="E1261" s="2150" t="s">
        <v>5832</v>
      </c>
      <c r="F1261" s="2167">
        <v>12907</v>
      </c>
      <c r="G1261" s="722">
        <v>42380</v>
      </c>
      <c r="H1261" s="2050">
        <f t="shared" si="81"/>
        <v>12907</v>
      </c>
      <c r="I1261" s="1263">
        <f t="shared" si="80"/>
        <v>0</v>
      </c>
    </row>
    <row r="1262" spans="1:9" x14ac:dyDescent="0.25">
      <c r="A1262" s="1261">
        <v>42380</v>
      </c>
      <c r="B1262" s="2177">
        <f t="shared" si="78"/>
        <v>325</v>
      </c>
      <c r="C1262" s="2178" t="s">
        <v>1144</v>
      </c>
      <c r="D1262" s="2160">
        <f t="shared" si="79"/>
        <v>50325</v>
      </c>
      <c r="E1262" s="2150" t="s">
        <v>5833</v>
      </c>
      <c r="F1262" s="2167">
        <v>9009</v>
      </c>
      <c r="G1262" s="722">
        <v>42380</v>
      </c>
      <c r="H1262" s="2050">
        <f t="shared" si="81"/>
        <v>9009</v>
      </c>
      <c r="I1262" s="1263">
        <f t="shared" si="80"/>
        <v>0</v>
      </c>
    </row>
    <row r="1263" spans="1:9" x14ac:dyDescent="0.25">
      <c r="A1263" s="1261">
        <v>42380</v>
      </c>
      <c r="B1263" s="2177">
        <f t="shared" si="78"/>
        <v>326</v>
      </c>
      <c r="C1263" s="2178" t="s">
        <v>1144</v>
      </c>
      <c r="D1263" s="2160">
        <f t="shared" si="79"/>
        <v>50326</v>
      </c>
      <c r="E1263" s="2150" t="s">
        <v>5834</v>
      </c>
      <c r="F1263" s="2167">
        <v>39393</v>
      </c>
      <c r="G1263" s="722" t="s">
        <v>8183</v>
      </c>
      <c r="H1263" s="2050">
        <f>20000+19393</f>
        <v>39393</v>
      </c>
      <c r="I1263" s="1263">
        <f t="shared" si="80"/>
        <v>0</v>
      </c>
    </row>
    <row r="1264" spans="1:9" x14ac:dyDescent="0.25">
      <c r="A1264" s="1261">
        <v>42380</v>
      </c>
      <c r="B1264" s="2177">
        <f t="shared" si="78"/>
        <v>327</v>
      </c>
      <c r="C1264" s="2178" t="s">
        <v>1144</v>
      </c>
      <c r="D1264" s="2160">
        <f t="shared" si="79"/>
        <v>50327</v>
      </c>
      <c r="E1264" s="2150" t="s">
        <v>5835</v>
      </c>
      <c r="F1264" s="2167">
        <v>3415.1</v>
      </c>
      <c r="G1264" s="722">
        <v>42381</v>
      </c>
      <c r="H1264" s="2050">
        <v>3415.1</v>
      </c>
      <c r="I1264" s="1263">
        <f t="shared" si="80"/>
        <v>0</v>
      </c>
    </row>
    <row r="1265" spans="1:9" x14ac:dyDescent="0.25">
      <c r="A1265" s="1261">
        <v>42380</v>
      </c>
      <c r="B1265" s="2177">
        <f t="shared" si="78"/>
        <v>328</v>
      </c>
      <c r="C1265" s="2178" t="s">
        <v>1144</v>
      </c>
      <c r="D1265" s="2160">
        <f t="shared" si="79"/>
        <v>50328</v>
      </c>
      <c r="E1265" s="2150" t="s">
        <v>5836</v>
      </c>
      <c r="F1265" s="2167">
        <v>27132.799999999999</v>
      </c>
      <c r="G1265" s="722">
        <v>42380</v>
      </c>
      <c r="H1265" s="2050">
        <f t="shared" si="81"/>
        <v>27132.799999999999</v>
      </c>
      <c r="I1265" s="1263">
        <f t="shared" si="80"/>
        <v>0</v>
      </c>
    </row>
    <row r="1266" spans="1:9" x14ac:dyDescent="0.25">
      <c r="A1266" s="1261">
        <v>42380</v>
      </c>
      <c r="B1266" s="2177">
        <f t="shared" si="78"/>
        <v>329</v>
      </c>
      <c r="C1266" s="2178" t="s">
        <v>1144</v>
      </c>
      <c r="D1266" s="2160">
        <f t="shared" si="79"/>
        <v>50329</v>
      </c>
      <c r="E1266" s="2150" t="s">
        <v>5832</v>
      </c>
      <c r="F1266" s="2167">
        <v>27378</v>
      </c>
      <c r="G1266" s="722" t="s">
        <v>8151</v>
      </c>
      <c r="H1266" s="2050">
        <f>7378+10000+5000+5000</f>
        <v>27378</v>
      </c>
      <c r="I1266" s="1263">
        <f t="shared" si="80"/>
        <v>0</v>
      </c>
    </row>
    <row r="1267" spans="1:9" x14ac:dyDescent="0.25">
      <c r="A1267" s="1261">
        <v>42380</v>
      </c>
      <c r="B1267" s="2177">
        <f t="shared" si="78"/>
        <v>330</v>
      </c>
      <c r="C1267" s="2178" t="s">
        <v>1144</v>
      </c>
      <c r="D1267" s="2160">
        <f t="shared" si="79"/>
        <v>50330</v>
      </c>
      <c r="E1267" s="2150" t="s">
        <v>5830</v>
      </c>
      <c r="F1267" s="2167">
        <v>28362.85</v>
      </c>
      <c r="G1267" s="722">
        <v>42381</v>
      </c>
      <c r="H1267" s="2050">
        <v>28362.85</v>
      </c>
      <c r="I1267" s="1263">
        <f t="shared" si="80"/>
        <v>0</v>
      </c>
    </row>
    <row r="1268" spans="1:9" x14ac:dyDescent="0.25">
      <c r="A1268" s="1261">
        <v>42380</v>
      </c>
      <c r="B1268" s="2177">
        <f t="shared" si="78"/>
        <v>331</v>
      </c>
      <c r="C1268" s="2178" t="s">
        <v>1144</v>
      </c>
      <c r="D1268" s="2160">
        <f t="shared" si="79"/>
        <v>50331</v>
      </c>
      <c r="E1268" s="2150" t="s">
        <v>5837</v>
      </c>
      <c r="F1268" s="2167">
        <v>5471.4</v>
      </c>
      <c r="G1268" s="722">
        <v>42381</v>
      </c>
      <c r="H1268" s="2050">
        <v>5471.4</v>
      </c>
      <c r="I1268" s="1263">
        <f t="shared" si="80"/>
        <v>0</v>
      </c>
    </row>
    <row r="1269" spans="1:9" x14ac:dyDescent="0.25">
      <c r="A1269" s="1261">
        <v>42380</v>
      </c>
      <c r="B1269" s="2177">
        <f t="shared" si="78"/>
        <v>332</v>
      </c>
      <c r="C1269" s="2178" t="s">
        <v>1144</v>
      </c>
      <c r="D1269" s="2160">
        <f t="shared" si="79"/>
        <v>50332</v>
      </c>
      <c r="E1269" s="2150" t="s">
        <v>5838</v>
      </c>
      <c r="F1269" s="2167">
        <v>1600</v>
      </c>
      <c r="G1269" s="722">
        <v>42380</v>
      </c>
      <c r="H1269" s="2050">
        <f t="shared" si="81"/>
        <v>1600</v>
      </c>
      <c r="I1269" s="1263">
        <f t="shared" si="80"/>
        <v>0</v>
      </c>
    </row>
    <row r="1270" spans="1:9" x14ac:dyDescent="0.25">
      <c r="A1270" s="1261">
        <v>42380</v>
      </c>
      <c r="B1270" s="2177">
        <f t="shared" si="78"/>
        <v>333</v>
      </c>
      <c r="C1270" s="2178" t="s">
        <v>1144</v>
      </c>
      <c r="D1270" s="2160">
        <f t="shared" si="79"/>
        <v>50333</v>
      </c>
      <c r="E1270" s="2150" t="s">
        <v>5839</v>
      </c>
      <c r="F1270" s="2167">
        <v>620.4</v>
      </c>
      <c r="G1270" s="722">
        <v>42380</v>
      </c>
      <c r="H1270" s="2050">
        <f t="shared" si="81"/>
        <v>620.4</v>
      </c>
      <c r="I1270" s="1263">
        <f t="shared" si="80"/>
        <v>0</v>
      </c>
    </row>
    <row r="1271" spans="1:9" x14ac:dyDescent="0.25">
      <c r="A1271" s="1261">
        <v>42380</v>
      </c>
      <c r="B1271" s="2177">
        <f t="shared" ref="B1271:B1336" si="82">B1270+1</f>
        <v>334</v>
      </c>
      <c r="C1271" s="2178" t="s">
        <v>1144</v>
      </c>
      <c r="D1271" s="2160">
        <f t="shared" si="79"/>
        <v>50334</v>
      </c>
      <c r="E1271" s="2150" t="s">
        <v>5840</v>
      </c>
      <c r="F1271" s="2153">
        <v>39156</v>
      </c>
      <c r="G1271" s="722">
        <v>42385</v>
      </c>
      <c r="H1271" s="2050">
        <v>39156</v>
      </c>
      <c r="I1271" s="1263">
        <f t="shared" si="80"/>
        <v>0</v>
      </c>
    </row>
    <row r="1272" spans="1:9" x14ac:dyDescent="0.25">
      <c r="A1272" s="1261">
        <v>42380</v>
      </c>
      <c r="B1272" s="2177">
        <f t="shared" si="82"/>
        <v>335</v>
      </c>
      <c r="C1272" s="2178" t="s">
        <v>1144</v>
      </c>
      <c r="D1272" s="2160">
        <f t="shared" si="79"/>
        <v>50335</v>
      </c>
      <c r="E1272" s="2150" t="s">
        <v>5841</v>
      </c>
      <c r="F1272" s="2167">
        <v>23672.2</v>
      </c>
      <c r="G1272" s="722">
        <v>42380</v>
      </c>
      <c r="H1272" s="2050">
        <f t="shared" si="81"/>
        <v>23672.2</v>
      </c>
      <c r="I1272" s="1263">
        <f t="shared" si="80"/>
        <v>0</v>
      </c>
    </row>
    <row r="1273" spans="1:9" x14ac:dyDescent="0.25">
      <c r="A1273" s="1261">
        <v>42380</v>
      </c>
      <c r="B1273" s="2177">
        <f t="shared" si="82"/>
        <v>336</v>
      </c>
      <c r="C1273" s="2178" t="s">
        <v>1144</v>
      </c>
      <c r="D1273" s="2160">
        <f t="shared" si="79"/>
        <v>50336</v>
      </c>
      <c r="E1273" s="2150" t="s">
        <v>5842</v>
      </c>
      <c r="F1273" s="2167">
        <v>8307.6</v>
      </c>
      <c r="G1273" s="722">
        <v>42387</v>
      </c>
      <c r="H1273" s="2050">
        <v>8307.6</v>
      </c>
      <c r="I1273" s="1263">
        <f t="shared" si="80"/>
        <v>0</v>
      </c>
    </row>
    <row r="1274" spans="1:9" x14ac:dyDescent="0.25">
      <c r="A1274" s="1261">
        <v>42380</v>
      </c>
      <c r="B1274" s="2177">
        <f t="shared" si="82"/>
        <v>337</v>
      </c>
      <c r="C1274" s="2178" t="s">
        <v>1144</v>
      </c>
      <c r="D1274" s="2160">
        <f t="shared" si="79"/>
        <v>50337</v>
      </c>
      <c r="E1274" s="2150" t="s">
        <v>5833</v>
      </c>
      <c r="F1274" s="2167">
        <v>746</v>
      </c>
      <c r="G1274" s="722">
        <v>42380</v>
      </c>
      <c r="H1274" s="2050">
        <f t="shared" si="81"/>
        <v>746</v>
      </c>
      <c r="I1274" s="1263">
        <f t="shared" si="80"/>
        <v>0</v>
      </c>
    </row>
    <row r="1275" spans="1:9" x14ac:dyDescent="0.25">
      <c r="A1275" s="1261">
        <v>42380</v>
      </c>
      <c r="B1275" s="2177">
        <f t="shared" si="82"/>
        <v>338</v>
      </c>
      <c r="C1275" s="2178" t="s">
        <v>1144</v>
      </c>
      <c r="D1275" s="2160">
        <f t="shared" si="79"/>
        <v>50338</v>
      </c>
      <c r="E1275" s="2150" t="s">
        <v>5843</v>
      </c>
      <c r="F1275" s="2167">
        <v>3081.1</v>
      </c>
      <c r="G1275" s="722">
        <v>42380</v>
      </c>
      <c r="H1275" s="2050">
        <f t="shared" si="81"/>
        <v>3081.1</v>
      </c>
      <c r="I1275" s="1263">
        <f t="shared" si="80"/>
        <v>0</v>
      </c>
    </row>
    <row r="1276" spans="1:9" x14ac:dyDescent="0.25">
      <c r="A1276" s="1261">
        <v>42380</v>
      </c>
      <c r="B1276" s="2177">
        <f t="shared" si="82"/>
        <v>339</v>
      </c>
      <c r="C1276" s="2178" t="s">
        <v>1144</v>
      </c>
      <c r="D1276" s="2160">
        <f t="shared" si="79"/>
        <v>50339</v>
      </c>
      <c r="E1276" s="2150" t="s">
        <v>5844</v>
      </c>
      <c r="F1276" s="2167">
        <v>1337.6</v>
      </c>
      <c r="G1276" s="722">
        <v>42380</v>
      </c>
      <c r="H1276" s="2050">
        <f t="shared" si="81"/>
        <v>1337.6</v>
      </c>
      <c r="I1276" s="1263">
        <f t="shared" si="80"/>
        <v>0</v>
      </c>
    </row>
    <row r="1277" spans="1:9" x14ac:dyDescent="0.25">
      <c r="A1277" s="1261">
        <v>42380</v>
      </c>
      <c r="B1277" s="2177">
        <f t="shared" si="82"/>
        <v>340</v>
      </c>
      <c r="C1277" s="2178" t="s">
        <v>1144</v>
      </c>
      <c r="D1277" s="2160">
        <f t="shared" si="79"/>
        <v>50340</v>
      </c>
      <c r="E1277" s="2150" t="s">
        <v>5845</v>
      </c>
      <c r="F1277" s="2167">
        <v>695.6</v>
      </c>
      <c r="G1277" s="722">
        <v>42387</v>
      </c>
      <c r="H1277" s="2050">
        <v>695.6</v>
      </c>
      <c r="I1277" s="1263">
        <f t="shared" si="80"/>
        <v>0</v>
      </c>
    </row>
    <row r="1278" spans="1:9" x14ac:dyDescent="0.25">
      <c r="A1278" s="1261">
        <v>42380</v>
      </c>
      <c r="B1278" s="2177">
        <f t="shared" si="82"/>
        <v>341</v>
      </c>
      <c r="C1278" s="2178" t="s">
        <v>1144</v>
      </c>
      <c r="D1278" s="2160">
        <f t="shared" si="79"/>
        <v>50341</v>
      </c>
      <c r="E1278" s="2150" t="s">
        <v>5846</v>
      </c>
      <c r="F1278" s="2167">
        <v>77.400000000000006</v>
      </c>
      <c r="G1278" s="722">
        <v>42380</v>
      </c>
      <c r="H1278" s="2050">
        <f t="shared" si="81"/>
        <v>77.400000000000006</v>
      </c>
      <c r="I1278" s="1263">
        <f t="shared" si="80"/>
        <v>0</v>
      </c>
    </row>
    <row r="1279" spans="1:9" x14ac:dyDescent="0.25">
      <c r="A1279" s="1261">
        <v>42380</v>
      </c>
      <c r="B1279" s="2177">
        <f t="shared" si="82"/>
        <v>342</v>
      </c>
      <c r="C1279" s="2178" t="s">
        <v>1144</v>
      </c>
      <c r="D1279" s="2160">
        <f t="shared" si="79"/>
        <v>50342</v>
      </c>
      <c r="E1279" s="2150" t="s">
        <v>5847</v>
      </c>
      <c r="F1279" s="2167">
        <v>2672.4</v>
      </c>
      <c r="G1279" s="722">
        <v>42380</v>
      </c>
      <c r="H1279" s="2050">
        <f t="shared" si="81"/>
        <v>2672.4</v>
      </c>
      <c r="I1279" s="1263">
        <f t="shared" si="80"/>
        <v>0</v>
      </c>
    </row>
    <row r="1280" spans="1:9" x14ac:dyDescent="0.25">
      <c r="A1280" s="1261">
        <v>42380</v>
      </c>
      <c r="B1280" s="2177">
        <f t="shared" si="82"/>
        <v>343</v>
      </c>
      <c r="C1280" s="2178" t="s">
        <v>1144</v>
      </c>
      <c r="D1280" s="2160">
        <f t="shared" si="79"/>
        <v>50343</v>
      </c>
      <c r="E1280" s="2150" t="s">
        <v>5848</v>
      </c>
      <c r="F1280" s="2167">
        <v>26106.9</v>
      </c>
      <c r="G1280" s="722">
        <v>42380</v>
      </c>
      <c r="H1280" s="2050">
        <f t="shared" si="81"/>
        <v>26106.9</v>
      </c>
      <c r="I1280" s="1263">
        <f t="shared" si="80"/>
        <v>0</v>
      </c>
    </row>
    <row r="1281" spans="1:9" x14ac:dyDescent="0.25">
      <c r="A1281" s="1261">
        <v>42380</v>
      </c>
      <c r="B1281" s="2177">
        <f t="shared" si="82"/>
        <v>344</v>
      </c>
      <c r="C1281" s="2178" t="s">
        <v>1144</v>
      </c>
      <c r="D1281" s="2160">
        <f t="shared" si="79"/>
        <v>50344</v>
      </c>
      <c r="E1281" s="2150" t="s">
        <v>5833</v>
      </c>
      <c r="F1281" s="2167">
        <v>1426.4</v>
      </c>
      <c r="G1281" s="722">
        <v>42380</v>
      </c>
      <c r="H1281" s="2050">
        <f t="shared" si="81"/>
        <v>1426.4</v>
      </c>
      <c r="I1281" s="1263">
        <f t="shared" si="80"/>
        <v>0</v>
      </c>
    </row>
    <row r="1282" spans="1:9" x14ac:dyDescent="0.25">
      <c r="A1282" s="1261">
        <v>42380</v>
      </c>
      <c r="B1282" s="2177">
        <f t="shared" si="82"/>
        <v>345</v>
      </c>
      <c r="C1282" s="2178" t="s">
        <v>1144</v>
      </c>
      <c r="D1282" s="2160">
        <f t="shared" si="79"/>
        <v>50345</v>
      </c>
      <c r="E1282" s="2150" t="s">
        <v>5849</v>
      </c>
      <c r="F1282" s="2167">
        <v>2609.65</v>
      </c>
      <c r="G1282" s="722">
        <v>42380</v>
      </c>
      <c r="H1282" s="2050">
        <f t="shared" si="81"/>
        <v>2609.65</v>
      </c>
      <c r="I1282" s="1263">
        <f t="shared" si="80"/>
        <v>0</v>
      </c>
    </row>
    <row r="1283" spans="1:9" x14ac:dyDescent="0.25">
      <c r="A1283" s="1261">
        <v>42380</v>
      </c>
      <c r="B1283" s="2177">
        <f t="shared" si="82"/>
        <v>346</v>
      </c>
      <c r="C1283" s="2178" t="s">
        <v>1144</v>
      </c>
      <c r="D1283" s="2160">
        <f t="shared" si="79"/>
        <v>50346</v>
      </c>
      <c r="E1283" s="2150" t="s">
        <v>5850</v>
      </c>
      <c r="F1283" s="2167">
        <v>8045.4</v>
      </c>
      <c r="G1283" s="722">
        <v>42382</v>
      </c>
      <c r="H1283" s="2050">
        <v>8045.4</v>
      </c>
      <c r="I1283" s="1263">
        <f t="shared" si="80"/>
        <v>0</v>
      </c>
    </row>
    <row r="1284" spans="1:9" x14ac:dyDescent="0.25">
      <c r="A1284" s="1261">
        <v>42380</v>
      </c>
      <c r="B1284" s="2177">
        <f t="shared" si="82"/>
        <v>347</v>
      </c>
      <c r="C1284" s="2178" t="s">
        <v>1144</v>
      </c>
      <c r="D1284" s="2160">
        <f t="shared" si="79"/>
        <v>50347</v>
      </c>
      <c r="E1284" s="2150" t="s">
        <v>5848</v>
      </c>
      <c r="F1284" s="2167">
        <v>497.8</v>
      </c>
      <c r="G1284" s="722">
        <v>42380</v>
      </c>
      <c r="H1284" s="2050">
        <f t="shared" si="81"/>
        <v>497.8</v>
      </c>
      <c r="I1284" s="1263">
        <f t="shared" si="80"/>
        <v>0</v>
      </c>
    </row>
    <row r="1285" spans="1:9" x14ac:dyDescent="0.25">
      <c r="A1285" s="1261">
        <v>42380</v>
      </c>
      <c r="B1285" s="2177">
        <f t="shared" si="82"/>
        <v>348</v>
      </c>
      <c r="C1285" s="2178" t="s">
        <v>1144</v>
      </c>
      <c r="D1285" s="2160">
        <f t="shared" si="79"/>
        <v>50348</v>
      </c>
      <c r="E1285" s="2150" t="s">
        <v>5851</v>
      </c>
      <c r="F1285" s="2167">
        <v>17113.8</v>
      </c>
      <c r="G1285" s="722">
        <v>42382</v>
      </c>
      <c r="H1285" s="2050">
        <v>17113.8</v>
      </c>
      <c r="I1285" s="1263">
        <f t="shared" si="80"/>
        <v>0</v>
      </c>
    </row>
    <row r="1286" spans="1:9" x14ac:dyDescent="0.25">
      <c r="A1286" s="1261">
        <v>42380</v>
      </c>
      <c r="B1286" s="2177">
        <f t="shared" si="82"/>
        <v>349</v>
      </c>
      <c r="C1286" s="2178" t="s">
        <v>1144</v>
      </c>
      <c r="D1286" s="2160">
        <f t="shared" si="79"/>
        <v>50349</v>
      </c>
      <c r="E1286" s="2150" t="s">
        <v>5852</v>
      </c>
      <c r="F1286" s="2167">
        <v>40960</v>
      </c>
      <c r="G1286" s="722">
        <v>42382</v>
      </c>
      <c r="H1286" s="2050">
        <v>40960</v>
      </c>
      <c r="I1286" s="1263">
        <f t="shared" si="80"/>
        <v>0</v>
      </c>
    </row>
    <row r="1287" spans="1:9" x14ac:dyDescent="0.25">
      <c r="A1287" s="1261">
        <v>42380</v>
      </c>
      <c r="B1287" s="2177">
        <f t="shared" si="82"/>
        <v>350</v>
      </c>
      <c r="C1287" s="2178" t="s">
        <v>1144</v>
      </c>
      <c r="D1287" s="2160">
        <f t="shared" si="79"/>
        <v>50350</v>
      </c>
      <c r="E1287" s="2150" t="s">
        <v>5853</v>
      </c>
      <c r="F1287" s="2167">
        <v>2719.2</v>
      </c>
      <c r="G1287" s="722">
        <v>42382</v>
      </c>
      <c r="H1287" s="2050">
        <v>2719.2</v>
      </c>
      <c r="I1287" s="1263">
        <f t="shared" si="80"/>
        <v>0</v>
      </c>
    </row>
    <row r="1288" spans="1:9" x14ac:dyDescent="0.25">
      <c r="A1288" s="1261">
        <v>42380</v>
      </c>
      <c r="B1288" s="2177">
        <f t="shared" si="82"/>
        <v>351</v>
      </c>
      <c r="C1288" s="2178" t="s">
        <v>1144</v>
      </c>
      <c r="D1288" s="2160">
        <f t="shared" si="79"/>
        <v>50351</v>
      </c>
      <c r="E1288" s="2150" t="s">
        <v>5854</v>
      </c>
      <c r="F1288" s="2167">
        <v>856.6</v>
      </c>
      <c r="G1288" s="722">
        <v>42382</v>
      </c>
      <c r="H1288" s="2050">
        <v>856.6</v>
      </c>
      <c r="I1288" s="1263">
        <f t="shared" si="80"/>
        <v>0</v>
      </c>
    </row>
    <row r="1289" spans="1:9" x14ac:dyDescent="0.25">
      <c r="A1289" s="1261">
        <v>42380</v>
      </c>
      <c r="B1289" s="2177">
        <f t="shared" si="82"/>
        <v>352</v>
      </c>
      <c r="C1289" s="2178" t="s">
        <v>1144</v>
      </c>
      <c r="D1289" s="2160">
        <f t="shared" si="79"/>
        <v>50352</v>
      </c>
      <c r="E1289" s="2150" t="s">
        <v>5855</v>
      </c>
      <c r="F1289" s="2167">
        <v>24591.599999999999</v>
      </c>
      <c r="G1289" s="722">
        <v>42382</v>
      </c>
      <c r="H1289" s="2050">
        <v>24591.599999999999</v>
      </c>
      <c r="I1289" s="1263">
        <f t="shared" si="80"/>
        <v>0</v>
      </c>
    </row>
    <row r="1290" spans="1:9" x14ac:dyDescent="0.25">
      <c r="A1290" s="1261">
        <v>42380</v>
      </c>
      <c r="B1290" s="2177">
        <f t="shared" si="82"/>
        <v>353</v>
      </c>
      <c r="C1290" s="2178" t="s">
        <v>1144</v>
      </c>
      <c r="D1290" s="2160">
        <f t="shared" si="79"/>
        <v>50353</v>
      </c>
      <c r="E1290" s="2150" t="s">
        <v>5856</v>
      </c>
      <c r="F1290" s="2167">
        <v>2028</v>
      </c>
      <c r="G1290" s="722">
        <v>42380</v>
      </c>
      <c r="H1290" s="2050">
        <f t="shared" si="81"/>
        <v>2028</v>
      </c>
      <c r="I1290" s="1263">
        <f t="shared" si="80"/>
        <v>0</v>
      </c>
    </row>
    <row r="1291" spans="1:9" x14ac:dyDescent="0.25">
      <c r="A1291" s="1261">
        <v>42380</v>
      </c>
      <c r="B1291" s="2177">
        <f t="shared" si="82"/>
        <v>354</v>
      </c>
      <c r="C1291" s="2178" t="s">
        <v>1144</v>
      </c>
      <c r="D1291" s="2160">
        <f t="shared" si="79"/>
        <v>50354</v>
      </c>
      <c r="E1291" s="2150" t="s">
        <v>5857</v>
      </c>
      <c r="F1291" s="2167">
        <v>1908</v>
      </c>
      <c r="G1291" s="722">
        <v>42380</v>
      </c>
      <c r="H1291" s="2050">
        <f t="shared" si="81"/>
        <v>1908</v>
      </c>
      <c r="I1291" s="1263">
        <f t="shared" si="80"/>
        <v>0</v>
      </c>
    </row>
    <row r="1292" spans="1:9" x14ac:dyDescent="0.25">
      <c r="A1292" s="1261">
        <v>42380</v>
      </c>
      <c r="B1292" s="2177">
        <f t="shared" si="82"/>
        <v>355</v>
      </c>
      <c r="C1292" s="2178" t="s">
        <v>1144</v>
      </c>
      <c r="D1292" s="2160">
        <f t="shared" si="79"/>
        <v>50355</v>
      </c>
      <c r="E1292" s="2150" t="s">
        <v>5858</v>
      </c>
      <c r="F1292" s="2167">
        <v>1984</v>
      </c>
      <c r="G1292" s="722">
        <v>42380</v>
      </c>
      <c r="H1292" s="2050">
        <f t="shared" si="81"/>
        <v>1984</v>
      </c>
      <c r="I1292" s="1263">
        <f t="shared" si="80"/>
        <v>0</v>
      </c>
    </row>
    <row r="1293" spans="1:9" x14ac:dyDescent="0.25">
      <c r="A1293" s="1261">
        <v>42380</v>
      </c>
      <c r="B1293" s="2177">
        <f t="shared" si="82"/>
        <v>356</v>
      </c>
      <c r="C1293" s="2178" t="s">
        <v>1144</v>
      </c>
      <c r="D1293" s="2160">
        <f t="shared" si="79"/>
        <v>50356</v>
      </c>
      <c r="E1293" s="2150" t="s">
        <v>5859</v>
      </c>
      <c r="F1293" s="2167">
        <v>2400</v>
      </c>
      <c r="G1293" s="722">
        <v>42380</v>
      </c>
      <c r="H1293" s="2050">
        <f t="shared" si="81"/>
        <v>2400</v>
      </c>
      <c r="I1293" s="1263">
        <f t="shared" si="80"/>
        <v>0</v>
      </c>
    </row>
    <row r="1294" spans="1:9" x14ac:dyDescent="0.25">
      <c r="A1294" s="1261">
        <v>42380</v>
      </c>
      <c r="B1294" s="2177">
        <f t="shared" si="82"/>
        <v>357</v>
      </c>
      <c r="C1294" s="2178" t="s">
        <v>1144</v>
      </c>
      <c r="D1294" s="2160">
        <f t="shared" si="79"/>
        <v>50357</v>
      </c>
      <c r="E1294" s="2150" t="s">
        <v>5860</v>
      </c>
      <c r="F1294" s="2153">
        <v>2469.6</v>
      </c>
      <c r="G1294" s="722">
        <v>42385</v>
      </c>
      <c r="H1294" s="2050">
        <v>2469.6</v>
      </c>
      <c r="I1294" s="1263">
        <f t="shared" si="80"/>
        <v>0</v>
      </c>
    </row>
    <row r="1295" spans="1:9" x14ac:dyDescent="0.25">
      <c r="A1295" s="1261">
        <v>42380</v>
      </c>
      <c r="B1295" s="2177">
        <f t="shared" si="82"/>
        <v>358</v>
      </c>
      <c r="C1295" s="2178" t="s">
        <v>1144</v>
      </c>
      <c r="D1295" s="2160">
        <f t="shared" si="79"/>
        <v>50358</v>
      </c>
      <c r="E1295" s="2150" t="s">
        <v>5861</v>
      </c>
      <c r="F1295" s="2167">
        <v>14684.5</v>
      </c>
      <c r="G1295" s="722">
        <v>42380</v>
      </c>
      <c r="H1295" s="2050">
        <f t="shared" si="81"/>
        <v>14684.5</v>
      </c>
      <c r="I1295" s="1263">
        <f t="shared" si="80"/>
        <v>0</v>
      </c>
    </row>
    <row r="1296" spans="1:9" x14ac:dyDescent="0.25">
      <c r="A1296" s="1261">
        <v>42380</v>
      </c>
      <c r="B1296" s="2177">
        <f t="shared" si="82"/>
        <v>359</v>
      </c>
      <c r="C1296" s="2178" t="s">
        <v>1144</v>
      </c>
      <c r="D1296" s="2160">
        <f t="shared" si="79"/>
        <v>50359</v>
      </c>
      <c r="E1296" s="2150" t="s">
        <v>5862</v>
      </c>
      <c r="F1296" s="2167">
        <v>2183.6999999999998</v>
      </c>
      <c r="G1296" s="722">
        <v>42380</v>
      </c>
      <c r="H1296" s="2050">
        <f t="shared" si="81"/>
        <v>2183.6999999999998</v>
      </c>
      <c r="I1296" s="1263">
        <f t="shared" si="80"/>
        <v>0</v>
      </c>
    </row>
    <row r="1297" spans="1:9" x14ac:dyDescent="0.25">
      <c r="A1297" s="1261">
        <v>42380</v>
      </c>
      <c r="B1297" s="2177">
        <f t="shared" si="82"/>
        <v>360</v>
      </c>
      <c r="C1297" s="2178" t="s">
        <v>1144</v>
      </c>
      <c r="D1297" s="2160">
        <f t="shared" si="79"/>
        <v>50360</v>
      </c>
      <c r="E1297" s="2150" t="s">
        <v>5863</v>
      </c>
      <c r="F1297" s="2167">
        <v>6690.8</v>
      </c>
      <c r="G1297" s="722">
        <v>42380</v>
      </c>
      <c r="H1297" s="2050">
        <f t="shared" si="81"/>
        <v>6690.8</v>
      </c>
      <c r="I1297" s="1263">
        <f t="shared" si="80"/>
        <v>0</v>
      </c>
    </row>
    <row r="1298" spans="1:9" x14ac:dyDescent="0.25">
      <c r="A1298" s="1261">
        <v>42380</v>
      </c>
      <c r="B1298" s="2177">
        <f t="shared" si="82"/>
        <v>361</v>
      </c>
      <c r="C1298" s="2178" t="s">
        <v>1144</v>
      </c>
      <c r="D1298" s="2160">
        <f t="shared" si="79"/>
        <v>50361</v>
      </c>
      <c r="E1298" s="2150" t="s">
        <v>5864</v>
      </c>
      <c r="F1298" s="2167">
        <v>1156.7</v>
      </c>
      <c r="G1298" s="722">
        <v>42380</v>
      </c>
      <c r="H1298" s="2050">
        <f t="shared" si="81"/>
        <v>1156.7</v>
      </c>
      <c r="I1298" s="1263">
        <f t="shared" si="80"/>
        <v>0</v>
      </c>
    </row>
    <row r="1299" spans="1:9" x14ac:dyDescent="0.25">
      <c r="A1299" s="1261">
        <v>42380</v>
      </c>
      <c r="B1299" s="2177">
        <f t="shared" si="82"/>
        <v>362</v>
      </c>
      <c r="C1299" s="2178" t="s">
        <v>1144</v>
      </c>
      <c r="D1299" s="2160">
        <f t="shared" si="79"/>
        <v>50362</v>
      </c>
      <c r="E1299" s="2150" t="s">
        <v>5856</v>
      </c>
      <c r="F1299" s="2167">
        <v>395.9</v>
      </c>
      <c r="G1299" s="722">
        <v>42380</v>
      </c>
      <c r="H1299" s="2050">
        <f t="shared" si="81"/>
        <v>395.9</v>
      </c>
      <c r="I1299" s="1263">
        <f t="shared" si="80"/>
        <v>0</v>
      </c>
    </row>
    <row r="1300" spans="1:9" x14ac:dyDescent="0.25">
      <c r="A1300" s="1261">
        <v>42380</v>
      </c>
      <c r="B1300" s="2177">
        <f t="shared" si="82"/>
        <v>363</v>
      </c>
      <c r="C1300" s="2178" t="s">
        <v>1144</v>
      </c>
      <c r="D1300" s="2160">
        <f t="shared" si="79"/>
        <v>50363</v>
      </c>
      <c r="E1300" s="2150" t="s">
        <v>5865</v>
      </c>
      <c r="F1300" s="2167">
        <v>1140.5999999999999</v>
      </c>
      <c r="G1300" s="722">
        <v>42380</v>
      </c>
      <c r="H1300" s="2050">
        <f t="shared" si="81"/>
        <v>1140.5999999999999</v>
      </c>
      <c r="I1300" s="1263">
        <f t="shared" si="80"/>
        <v>0</v>
      </c>
    </row>
    <row r="1301" spans="1:9" x14ac:dyDescent="0.25">
      <c r="A1301" s="1261">
        <v>42380</v>
      </c>
      <c r="B1301" s="2177">
        <f t="shared" si="82"/>
        <v>364</v>
      </c>
      <c r="C1301" s="2178" t="s">
        <v>1144</v>
      </c>
      <c r="D1301" s="2160">
        <f t="shared" si="79"/>
        <v>50364</v>
      </c>
      <c r="E1301" s="2151" t="s">
        <v>5866</v>
      </c>
      <c r="F1301" s="2167">
        <v>1221.2</v>
      </c>
      <c r="G1301" s="722">
        <v>42380</v>
      </c>
      <c r="H1301" s="2050">
        <f t="shared" si="81"/>
        <v>1221.2</v>
      </c>
      <c r="I1301" s="1263">
        <f t="shared" si="80"/>
        <v>0</v>
      </c>
    </row>
    <row r="1302" spans="1:9" x14ac:dyDescent="0.25">
      <c r="A1302" s="1261">
        <v>42380</v>
      </c>
      <c r="B1302" s="2177">
        <f t="shared" si="82"/>
        <v>365</v>
      </c>
      <c r="C1302" s="2178" t="s">
        <v>1144</v>
      </c>
      <c r="D1302" s="2160">
        <f t="shared" si="79"/>
        <v>50365</v>
      </c>
      <c r="E1302" s="2149" t="s">
        <v>5867</v>
      </c>
      <c r="F1302" s="2166">
        <v>748.2</v>
      </c>
      <c r="G1302" s="722">
        <v>42380</v>
      </c>
      <c r="H1302" s="2050">
        <f t="shared" si="81"/>
        <v>748.2</v>
      </c>
      <c r="I1302" s="1263">
        <f t="shared" si="80"/>
        <v>0</v>
      </c>
    </row>
    <row r="1303" spans="1:9" x14ac:dyDescent="0.25">
      <c r="A1303" s="1261">
        <v>42380</v>
      </c>
      <c r="B1303" s="2177">
        <f t="shared" si="82"/>
        <v>366</v>
      </c>
      <c r="C1303" s="2178" t="s">
        <v>1144</v>
      </c>
      <c r="D1303" s="2160">
        <f t="shared" si="79"/>
        <v>50366</v>
      </c>
      <c r="E1303" s="2150" t="s">
        <v>5868</v>
      </c>
      <c r="F1303" s="2167">
        <v>1368.4</v>
      </c>
      <c r="G1303" s="722">
        <v>42382</v>
      </c>
      <c r="H1303" s="2050">
        <v>1368.4</v>
      </c>
      <c r="I1303" s="1263">
        <f t="shared" si="80"/>
        <v>0</v>
      </c>
    </row>
    <row r="1304" spans="1:9" x14ac:dyDescent="0.25">
      <c r="A1304" s="1261">
        <v>42380</v>
      </c>
      <c r="B1304" s="2177">
        <f t="shared" si="82"/>
        <v>367</v>
      </c>
      <c r="C1304" s="2178" t="s">
        <v>1144</v>
      </c>
      <c r="D1304" s="2160">
        <f t="shared" ref="D1304:D1370" si="83">D1303+1</f>
        <v>50367</v>
      </c>
      <c r="E1304" s="2150" t="s">
        <v>5868</v>
      </c>
      <c r="F1304" s="2167">
        <v>159.80000000000001</v>
      </c>
      <c r="G1304" s="722">
        <v>42382</v>
      </c>
      <c r="H1304" s="2050">
        <v>159.80000000000001</v>
      </c>
      <c r="I1304" s="1263">
        <f t="shared" si="80"/>
        <v>0</v>
      </c>
    </row>
    <row r="1305" spans="1:9" x14ac:dyDescent="0.25">
      <c r="A1305" s="1261">
        <v>42380</v>
      </c>
      <c r="B1305" s="2177">
        <f t="shared" si="82"/>
        <v>368</v>
      </c>
      <c r="C1305" s="2178" t="s">
        <v>1144</v>
      </c>
      <c r="D1305" s="2160">
        <f t="shared" si="83"/>
        <v>50368</v>
      </c>
      <c r="E1305" s="2150" t="s">
        <v>5869</v>
      </c>
      <c r="F1305" s="2167">
        <v>729.8</v>
      </c>
      <c r="G1305" s="722">
        <v>42380</v>
      </c>
      <c r="H1305" s="2050">
        <f t="shared" si="81"/>
        <v>729.8</v>
      </c>
      <c r="I1305" s="1263">
        <f t="shared" si="80"/>
        <v>0</v>
      </c>
    </row>
    <row r="1306" spans="1:9" x14ac:dyDescent="0.25">
      <c r="A1306" s="1261">
        <v>42380</v>
      </c>
      <c r="B1306" s="2177">
        <f t="shared" si="82"/>
        <v>369</v>
      </c>
      <c r="C1306" s="2178" t="s">
        <v>1144</v>
      </c>
      <c r="D1306" s="2160">
        <f t="shared" si="83"/>
        <v>50369</v>
      </c>
      <c r="E1306" s="2150" t="s">
        <v>5870</v>
      </c>
      <c r="F1306" s="2167">
        <v>1548.8</v>
      </c>
      <c r="G1306" s="722">
        <v>42395</v>
      </c>
      <c r="H1306" s="2050">
        <v>1548.8</v>
      </c>
      <c r="I1306" s="1263">
        <f t="shared" si="80"/>
        <v>0</v>
      </c>
    </row>
    <row r="1307" spans="1:9" x14ac:dyDescent="0.25">
      <c r="A1307" s="1261">
        <v>42380</v>
      </c>
      <c r="B1307" s="2177">
        <f t="shared" si="82"/>
        <v>370</v>
      </c>
      <c r="C1307" s="2178" t="s">
        <v>1144</v>
      </c>
      <c r="D1307" s="2160">
        <f t="shared" si="83"/>
        <v>50370</v>
      </c>
      <c r="E1307" s="2150" t="s">
        <v>5871</v>
      </c>
      <c r="F1307" s="2167">
        <v>3800.5</v>
      </c>
      <c r="G1307" s="722">
        <v>42380</v>
      </c>
      <c r="H1307" s="2050">
        <f t="shared" si="81"/>
        <v>3800.5</v>
      </c>
      <c r="I1307" s="1263">
        <f t="shared" si="80"/>
        <v>0</v>
      </c>
    </row>
    <row r="1308" spans="1:9" x14ac:dyDescent="0.25">
      <c r="A1308" s="1261">
        <v>42380</v>
      </c>
      <c r="B1308" s="2177">
        <f t="shared" si="82"/>
        <v>371</v>
      </c>
      <c r="C1308" s="2178" t="s">
        <v>1144</v>
      </c>
      <c r="D1308" s="2160">
        <f t="shared" si="83"/>
        <v>50371</v>
      </c>
      <c r="E1308" s="2150" t="s">
        <v>5872</v>
      </c>
      <c r="F1308" s="2167">
        <v>5116</v>
      </c>
      <c r="G1308" s="722">
        <v>42380</v>
      </c>
      <c r="H1308" s="2050">
        <f t="shared" si="81"/>
        <v>5116</v>
      </c>
      <c r="I1308" s="1263">
        <f t="shared" si="80"/>
        <v>0</v>
      </c>
    </row>
    <row r="1309" spans="1:9" x14ac:dyDescent="0.25">
      <c r="A1309" s="1261">
        <v>42380</v>
      </c>
      <c r="B1309" s="2177">
        <f t="shared" si="82"/>
        <v>372</v>
      </c>
      <c r="C1309" s="2178" t="s">
        <v>1144</v>
      </c>
      <c r="D1309" s="2160">
        <f t="shared" si="83"/>
        <v>50372</v>
      </c>
      <c r="E1309" s="2150" t="s">
        <v>5873</v>
      </c>
      <c r="F1309" s="2167">
        <v>8641.2000000000007</v>
      </c>
      <c r="G1309" s="722">
        <v>42383</v>
      </c>
      <c r="H1309" s="2050">
        <v>8641.2000000000007</v>
      </c>
      <c r="I1309" s="1263">
        <f t="shared" si="80"/>
        <v>0</v>
      </c>
    </row>
    <row r="1310" spans="1:9" x14ac:dyDescent="0.25">
      <c r="A1310" s="1261">
        <v>42380</v>
      </c>
      <c r="B1310" s="2177">
        <f t="shared" si="82"/>
        <v>373</v>
      </c>
      <c r="C1310" s="2178" t="s">
        <v>1144</v>
      </c>
      <c r="D1310" s="2160">
        <f t="shared" si="83"/>
        <v>50373</v>
      </c>
      <c r="E1310" s="2150" t="s">
        <v>5874</v>
      </c>
      <c r="F1310" s="2167">
        <v>9265.2000000000007</v>
      </c>
      <c r="G1310" s="722">
        <v>42381</v>
      </c>
      <c r="H1310" s="2050">
        <v>9265.2000000000007</v>
      </c>
      <c r="I1310" s="1263">
        <f t="shared" si="80"/>
        <v>0</v>
      </c>
    </row>
    <row r="1311" spans="1:9" x14ac:dyDescent="0.25">
      <c r="A1311" s="1261">
        <v>42380</v>
      </c>
      <c r="B1311" s="2177">
        <f t="shared" si="82"/>
        <v>374</v>
      </c>
      <c r="C1311" s="2178" t="s">
        <v>1144</v>
      </c>
      <c r="D1311" s="2160">
        <f t="shared" si="83"/>
        <v>50374</v>
      </c>
      <c r="E1311" s="2150" t="s">
        <v>5875</v>
      </c>
      <c r="F1311" s="2153">
        <v>3117.8</v>
      </c>
      <c r="G1311" s="722">
        <v>42380</v>
      </c>
      <c r="H1311" s="2050">
        <f t="shared" si="81"/>
        <v>3117.8</v>
      </c>
      <c r="I1311" s="1263">
        <f t="shared" si="80"/>
        <v>0</v>
      </c>
    </row>
    <row r="1312" spans="1:9" x14ac:dyDescent="0.25">
      <c r="A1312" s="1261">
        <v>42380</v>
      </c>
      <c r="B1312" s="2177">
        <f t="shared" si="82"/>
        <v>375</v>
      </c>
      <c r="C1312" s="2178" t="s">
        <v>1144</v>
      </c>
      <c r="D1312" s="2160">
        <f t="shared" si="83"/>
        <v>50375</v>
      </c>
      <c r="E1312" s="2150" t="s">
        <v>5876</v>
      </c>
      <c r="F1312" s="2167">
        <v>385</v>
      </c>
      <c r="G1312" s="722">
        <v>42380</v>
      </c>
      <c r="H1312" s="2050">
        <f t="shared" si="81"/>
        <v>385</v>
      </c>
      <c r="I1312" s="1263">
        <f t="shared" si="80"/>
        <v>0</v>
      </c>
    </row>
    <row r="1313" spans="1:9" x14ac:dyDescent="0.25">
      <c r="A1313" s="1261">
        <v>42380</v>
      </c>
      <c r="B1313" s="2177">
        <f t="shared" si="82"/>
        <v>376</v>
      </c>
      <c r="C1313" s="2178" t="s">
        <v>1144</v>
      </c>
      <c r="D1313" s="2160">
        <f t="shared" si="83"/>
        <v>50376</v>
      </c>
      <c r="E1313" s="2150" t="s">
        <v>5877</v>
      </c>
      <c r="F1313" s="2167">
        <v>2444</v>
      </c>
      <c r="G1313" s="722">
        <v>42380</v>
      </c>
      <c r="H1313" s="2050">
        <f t="shared" si="81"/>
        <v>2444</v>
      </c>
      <c r="I1313" s="1263">
        <f t="shared" si="80"/>
        <v>0</v>
      </c>
    </row>
    <row r="1314" spans="1:9" x14ac:dyDescent="0.25">
      <c r="A1314" s="1261">
        <v>42380</v>
      </c>
      <c r="B1314" s="2177">
        <f t="shared" si="82"/>
        <v>377</v>
      </c>
      <c r="C1314" s="2178" t="s">
        <v>1144</v>
      </c>
      <c r="D1314" s="2160">
        <f t="shared" si="83"/>
        <v>50377</v>
      </c>
      <c r="E1314" s="2150" t="s">
        <v>5878</v>
      </c>
      <c r="F1314" s="2153">
        <v>571.20000000000005</v>
      </c>
      <c r="G1314" s="722">
        <v>42380</v>
      </c>
      <c r="H1314" s="2050">
        <f t="shared" si="81"/>
        <v>571.20000000000005</v>
      </c>
      <c r="I1314" s="1263">
        <f t="shared" si="80"/>
        <v>0</v>
      </c>
    </row>
    <row r="1315" spans="1:9" x14ac:dyDescent="0.25">
      <c r="A1315" s="1261">
        <v>42380</v>
      </c>
      <c r="B1315" s="2177">
        <f t="shared" si="82"/>
        <v>378</v>
      </c>
      <c r="C1315" s="2178" t="s">
        <v>1144</v>
      </c>
      <c r="D1315" s="2160">
        <f t="shared" si="83"/>
        <v>50378</v>
      </c>
      <c r="E1315" s="2150" t="s">
        <v>5879</v>
      </c>
      <c r="F1315" s="2167">
        <v>3973.2</v>
      </c>
      <c r="G1315" s="722">
        <v>42381</v>
      </c>
      <c r="H1315" s="2050">
        <v>3973.2</v>
      </c>
      <c r="I1315" s="1263">
        <f t="shared" si="80"/>
        <v>0</v>
      </c>
    </row>
    <row r="1316" spans="1:9" x14ac:dyDescent="0.25">
      <c r="A1316" s="1261">
        <v>42380</v>
      </c>
      <c r="B1316" s="2177">
        <f t="shared" si="82"/>
        <v>379</v>
      </c>
      <c r="C1316" s="2178" t="s">
        <v>1144</v>
      </c>
      <c r="D1316" s="2160">
        <f t="shared" si="83"/>
        <v>50379</v>
      </c>
      <c r="E1316" s="2182" t="s">
        <v>2249</v>
      </c>
      <c r="F1316" s="2167">
        <v>0</v>
      </c>
      <c r="G1316" s="722"/>
      <c r="H1316" s="2050"/>
      <c r="I1316" s="1263">
        <f t="shared" si="80"/>
        <v>0</v>
      </c>
    </row>
    <row r="1317" spans="1:9" x14ac:dyDescent="0.25">
      <c r="A1317" s="1261">
        <v>42380</v>
      </c>
      <c r="B1317" s="2177">
        <f t="shared" si="82"/>
        <v>380</v>
      </c>
      <c r="C1317" s="2178" t="s">
        <v>1144</v>
      </c>
      <c r="D1317" s="2160">
        <f t="shared" si="83"/>
        <v>50380</v>
      </c>
      <c r="E1317" s="2150" t="s">
        <v>5880</v>
      </c>
      <c r="F1317" s="2167">
        <v>1345.9</v>
      </c>
      <c r="G1317" s="722">
        <v>42380</v>
      </c>
      <c r="H1317" s="2050">
        <f t="shared" si="81"/>
        <v>1345.9</v>
      </c>
      <c r="I1317" s="1263">
        <f t="shared" si="80"/>
        <v>0</v>
      </c>
    </row>
    <row r="1318" spans="1:9" x14ac:dyDescent="0.25">
      <c r="A1318" s="1261">
        <v>42380</v>
      </c>
      <c r="B1318" s="2177">
        <f t="shared" si="82"/>
        <v>381</v>
      </c>
      <c r="C1318" s="2178" t="s">
        <v>1144</v>
      </c>
      <c r="D1318" s="2160">
        <f t="shared" si="83"/>
        <v>50381</v>
      </c>
      <c r="E1318" s="2150" t="s">
        <v>5881</v>
      </c>
      <c r="F1318" s="2167">
        <v>4491.3100000000004</v>
      </c>
      <c r="G1318" s="722">
        <v>42380</v>
      </c>
      <c r="H1318" s="2050">
        <f t="shared" si="81"/>
        <v>4491.3100000000004</v>
      </c>
      <c r="I1318" s="1263">
        <f t="shared" si="80"/>
        <v>0</v>
      </c>
    </row>
    <row r="1319" spans="1:9" x14ac:dyDescent="0.25">
      <c r="A1319" s="1261">
        <v>42380</v>
      </c>
      <c r="B1319" s="2177">
        <f t="shared" si="82"/>
        <v>382</v>
      </c>
      <c r="C1319" s="2178" t="s">
        <v>1144</v>
      </c>
      <c r="D1319" s="2160">
        <f t="shared" si="83"/>
        <v>50382</v>
      </c>
      <c r="E1319" s="2150" t="s">
        <v>5882</v>
      </c>
      <c r="F1319" s="2167">
        <v>2240</v>
      </c>
      <c r="G1319" s="722">
        <v>42380</v>
      </c>
      <c r="H1319" s="2050">
        <f t="shared" si="81"/>
        <v>2240</v>
      </c>
      <c r="I1319" s="1263">
        <f t="shared" si="80"/>
        <v>0</v>
      </c>
    </row>
    <row r="1320" spans="1:9" x14ac:dyDescent="0.25">
      <c r="A1320" s="1261">
        <v>42380</v>
      </c>
      <c r="B1320" s="2177">
        <f t="shared" si="82"/>
        <v>383</v>
      </c>
      <c r="C1320" s="2178" t="s">
        <v>1144</v>
      </c>
      <c r="D1320" s="2160">
        <f t="shared" si="83"/>
        <v>50383</v>
      </c>
      <c r="E1320" s="2150" t="s">
        <v>5883</v>
      </c>
      <c r="F1320" s="2167">
        <v>600</v>
      </c>
      <c r="G1320" s="722">
        <v>42380</v>
      </c>
      <c r="H1320" s="2050">
        <f t="shared" si="81"/>
        <v>600</v>
      </c>
      <c r="I1320" s="1263">
        <f t="shared" si="80"/>
        <v>0</v>
      </c>
    </row>
    <row r="1321" spans="1:9" x14ac:dyDescent="0.25">
      <c r="A1321" s="1261">
        <v>42380</v>
      </c>
      <c r="B1321" s="2177">
        <f t="shared" si="82"/>
        <v>384</v>
      </c>
      <c r="C1321" s="2178" t="s">
        <v>1144</v>
      </c>
      <c r="D1321" s="2160">
        <f t="shared" si="83"/>
        <v>50384</v>
      </c>
      <c r="E1321" s="2150" t="s">
        <v>5884</v>
      </c>
      <c r="F1321" s="2153">
        <v>11602.8</v>
      </c>
      <c r="G1321" s="722">
        <v>42381</v>
      </c>
      <c r="H1321" s="2050">
        <v>11602.8</v>
      </c>
      <c r="I1321" s="1263">
        <f t="shared" si="80"/>
        <v>0</v>
      </c>
    </row>
    <row r="1322" spans="1:9" x14ac:dyDescent="0.25">
      <c r="A1322" s="1261">
        <v>42380</v>
      </c>
      <c r="B1322" s="2177">
        <f t="shared" si="82"/>
        <v>385</v>
      </c>
      <c r="C1322" s="2178" t="s">
        <v>1144</v>
      </c>
      <c r="D1322" s="2160">
        <f t="shared" si="83"/>
        <v>50385</v>
      </c>
      <c r="E1322" s="2150" t="s">
        <v>5833</v>
      </c>
      <c r="F1322" s="2167">
        <v>1579.2</v>
      </c>
      <c r="G1322" s="722">
        <v>42380</v>
      </c>
      <c r="H1322" s="2050">
        <f t="shared" ref="H1322:H1383" si="84">F1322</f>
        <v>1579.2</v>
      </c>
      <c r="I1322" s="1263">
        <f t="shared" si="80"/>
        <v>0</v>
      </c>
    </row>
    <row r="1323" spans="1:9" x14ac:dyDescent="0.25">
      <c r="A1323" s="1261">
        <v>42380</v>
      </c>
      <c r="B1323" s="2177">
        <f t="shared" si="82"/>
        <v>386</v>
      </c>
      <c r="C1323" s="2178" t="s">
        <v>1144</v>
      </c>
      <c r="D1323" s="2160">
        <f t="shared" si="83"/>
        <v>50386</v>
      </c>
      <c r="E1323" s="2150" t="s">
        <v>5885</v>
      </c>
      <c r="F1323" s="2167">
        <v>688.8</v>
      </c>
      <c r="G1323" s="722">
        <v>42380</v>
      </c>
      <c r="H1323" s="2050">
        <f t="shared" si="84"/>
        <v>688.8</v>
      </c>
      <c r="I1323" s="1263">
        <f t="shared" si="80"/>
        <v>0</v>
      </c>
    </row>
    <row r="1324" spans="1:9" x14ac:dyDescent="0.25">
      <c r="A1324" s="1261">
        <v>42380</v>
      </c>
      <c r="B1324" s="2177">
        <f t="shared" si="82"/>
        <v>387</v>
      </c>
      <c r="C1324" s="2178" t="s">
        <v>1144</v>
      </c>
      <c r="D1324" s="2160">
        <f t="shared" si="83"/>
        <v>50387</v>
      </c>
      <c r="E1324" s="2150" t="s">
        <v>5886</v>
      </c>
      <c r="F1324" s="2167">
        <v>12595.6</v>
      </c>
      <c r="G1324" s="722">
        <v>42381</v>
      </c>
      <c r="H1324" s="2050">
        <v>12595.6</v>
      </c>
      <c r="I1324" s="1263">
        <f t="shared" ref="I1324:I1389" si="85">F1324-H1324</f>
        <v>0</v>
      </c>
    </row>
    <row r="1325" spans="1:9" x14ac:dyDescent="0.25">
      <c r="A1325" s="1261">
        <v>42380</v>
      </c>
      <c r="B1325" s="2177">
        <f t="shared" si="82"/>
        <v>388</v>
      </c>
      <c r="C1325" s="2178" t="s">
        <v>1144</v>
      </c>
      <c r="D1325" s="2160">
        <f t="shared" si="83"/>
        <v>50388</v>
      </c>
      <c r="E1325" s="2150" t="s">
        <v>5887</v>
      </c>
      <c r="F1325" s="2167">
        <v>6473.6</v>
      </c>
      <c r="G1325" s="722">
        <v>42381</v>
      </c>
      <c r="H1325" s="2050">
        <v>6473.6</v>
      </c>
      <c r="I1325" s="1263">
        <f t="shared" si="85"/>
        <v>0</v>
      </c>
    </row>
    <row r="1326" spans="1:9" x14ac:dyDescent="0.25">
      <c r="A1326" s="1261">
        <v>42380</v>
      </c>
      <c r="B1326" s="2177">
        <f t="shared" si="82"/>
        <v>389</v>
      </c>
      <c r="C1326" s="2178" t="s">
        <v>1144</v>
      </c>
      <c r="D1326" s="2160">
        <f t="shared" si="83"/>
        <v>50389</v>
      </c>
      <c r="E1326" s="2150" t="s">
        <v>5888</v>
      </c>
      <c r="F1326" s="2167">
        <v>32785</v>
      </c>
      <c r="G1326" s="722">
        <v>42381</v>
      </c>
      <c r="H1326" s="2050">
        <v>32785</v>
      </c>
      <c r="I1326" s="1263">
        <f t="shared" si="85"/>
        <v>0</v>
      </c>
    </row>
    <row r="1327" spans="1:9" x14ac:dyDescent="0.25">
      <c r="A1327" s="1261">
        <v>42380</v>
      </c>
      <c r="B1327" s="2177">
        <f t="shared" si="82"/>
        <v>390</v>
      </c>
      <c r="C1327" s="2178" t="s">
        <v>1144</v>
      </c>
      <c r="D1327" s="2160">
        <f t="shared" si="83"/>
        <v>50390</v>
      </c>
      <c r="E1327" s="2150" t="s">
        <v>5889</v>
      </c>
      <c r="F1327" s="2167">
        <v>2854.5</v>
      </c>
      <c r="G1327" s="722">
        <v>42380</v>
      </c>
      <c r="H1327" s="2050">
        <f t="shared" si="84"/>
        <v>2854.5</v>
      </c>
      <c r="I1327" s="1263">
        <f t="shared" si="85"/>
        <v>0</v>
      </c>
    </row>
    <row r="1328" spans="1:9" x14ac:dyDescent="0.25">
      <c r="A1328" s="1261">
        <v>42380</v>
      </c>
      <c r="B1328" s="2177">
        <f t="shared" si="82"/>
        <v>391</v>
      </c>
      <c r="C1328" s="2178" t="s">
        <v>1144</v>
      </c>
      <c r="D1328" s="2160">
        <f t="shared" si="83"/>
        <v>50391</v>
      </c>
      <c r="E1328" s="2150" t="s">
        <v>5889</v>
      </c>
      <c r="F1328" s="2167">
        <v>2798.2</v>
      </c>
      <c r="G1328" s="722">
        <v>42380</v>
      </c>
      <c r="H1328" s="2050">
        <f t="shared" si="84"/>
        <v>2798.2</v>
      </c>
      <c r="I1328" s="1263">
        <f t="shared" si="85"/>
        <v>0</v>
      </c>
    </row>
    <row r="1329" spans="1:9" x14ac:dyDescent="0.25">
      <c r="A1329" s="1261">
        <v>42380</v>
      </c>
      <c r="B1329" s="2177">
        <f t="shared" si="82"/>
        <v>392</v>
      </c>
      <c r="C1329" s="2178" t="s">
        <v>1144</v>
      </c>
      <c r="D1329" s="2160">
        <f t="shared" si="83"/>
        <v>50392</v>
      </c>
      <c r="E1329" s="2150" t="s">
        <v>5890</v>
      </c>
      <c r="F1329" s="2167">
        <v>4572.1000000000004</v>
      </c>
      <c r="G1329" s="722">
        <v>42380</v>
      </c>
      <c r="H1329" s="2050">
        <f t="shared" si="84"/>
        <v>4572.1000000000004</v>
      </c>
      <c r="I1329" s="1263">
        <f t="shared" si="85"/>
        <v>0</v>
      </c>
    </row>
    <row r="1330" spans="1:9" x14ac:dyDescent="0.25">
      <c r="A1330" s="1261">
        <v>42380</v>
      </c>
      <c r="B1330" s="2177">
        <f t="shared" si="82"/>
        <v>393</v>
      </c>
      <c r="C1330" s="2178" t="s">
        <v>1144</v>
      </c>
      <c r="D1330" s="2160">
        <f t="shared" si="83"/>
        <v>50393</v>
      </c>
      <c r="E1330" s="2182" t="s">
        <v>2249</v>
      </c>
      <c r="F1330" s="2167">
        <v>0</v>
      </c>
      <c r="G1330" s="722"/>
      <c r="H1330" s="2050"/>
      <c r="I1330" s="1263">
        <f t="shared" si="85"/>
        <v>0</v>
      </c>
    </row>
    <row r="1331" spans="1:9" x14ac:dyDescent="0.25">
      <c r="A1331" s="1261">
        <v>42380</v>
      </c>
      <c r="B1331" s="2177">
        <f t="shared" si="82"/>
        <v>394</v>
      </c>
      <c r="C1331" s="2178" t="s">
        <v>1144</v>
      </c>
      <c r="D1331" s="2160">
        <f t="shared" si="83"/>
        <v>50394</v>
      </c>
      <c r="E1331" s="2150" t="s">
        <v>5891</v>
      </c>
      <c r="F1331" s="2167">
        <v>31313</v>
      </c>
      <c r="G1331" s="722">
        <v>42399</v>
      </c>
      <c r="H1331" s="2050">
        <v>31313</v>
      </c>
      <c r="I1331" s="1263">
        <f t="shared" si="85"/>
        <v>0</v>
      </c>
    </row>
    <row r="1332" spans="1:9" x14ac:dyDescent="0.25">
      <c r="A1332" s="1261">
        <v>42380</v>
      </c>
      <c r="B1332" s="2177">
        <f t="shared" si="82"/>
        <v>395</v>
      </c>
      <c r="C1332" s="2178" t="s">
        <v>1144</v>
      </c>
      <c r="D1332" s="2160">
        <f t="shared" si="83"/>
        <v>50395</v>
      </c>
      <c r="E1332" s="2150" t="s">
        <v>5892</v>
      </c>
      <c r="F1332" s="2153">
        <v>3242.4</v>
      </c>
      <c r="G1332" s="722">
        <v>42380</v>
      </c>
      <c r="H1332" s="2050">
        <f t="shared" si="84"/>
        <v>3242.4</v>
      </c>
      <c r="I1332" s="1263">
        <f t="shared" si="85"/>
        <v>0</v>
      </c>
    </row>
    <row r="1333" spans="1:9" x14ac:dyDescent="0.25">
      <c r="A1333" s="1261">
        <v>42380</v>
      </c>
      <c r="B1333" s="2177">
        <f t="shared" si="82"/>
        <v>396</v>
      </c>
      <c r="C1333" s="2178" t="s">
        <v>1144</v>
      </c>
      <c r="D1333" s="2160">
        <f t="shared" si="83"/>
        <v>50396</v>
      </c>
      <c r="E1333" s="2150" t="s">
        <v>5886</v>
      </c>
      <c r="F1333" s="2167">
        <v>5022.6000000000004</v>
      </c>
      <c r="G1333" s="722">
        <v>42381</v>
      </c>
      <c r="H1333" s="2050">
        <v>5022.6000000000004</v>
      </c>
      <c r="I1333" s="1263">
        <f t="shared" si="85"/>
        <v>0</v>
      </c>
    </row>
    <row r="1334" spans="1:9" x14ac:dyDescent="0.25">
      <c r="A1334" s="1261">
        <v>42380</v>
      </c>
      <c r="B1334" s="2177">
        <f t="shared" si="82"/>
        <v>397</v>
      </c>
      <c r="C1334" s="2178" t="s">
        <v>1144</v>
      </c>
      <c r="D1334" s="2160">
        <f t="shared" si="83"/>
        <v>50397</v>
      </c>
      <c r="E1334" s="2150" t="s">
        <v>5828</v>
      </c>
      <c r="F1334" s="2153">
        <v>24535.5</v>
      </c>
      <c r="G1334" s="722"/>
      <c r="H1334" s="2050"/>
      <c r="I1334" s="1263">
        <f t="shared" si="85"/>
        <v>24535.5</v>
      </c>
    </row>
    <row r="1335" spans="1:9" x14ac:dyDescent="0.25">
      <c r="A1335" s="1261">
        <v>42380</v>
      </c>
      <c r="B1335" s="2177">
        <f t="shared" si="82"/>
        <v>398</v>
      </c>
      <c r="C1335" s="2178" t="s">
        <v>1144</v>
      </c>
      <c r="D1335" s="2160">
        <f t="shared" si="83"/>
        <v>50398</v>
      </c>
      <c r="E1335" s="2150" t="s">
        <v>5893</v>
      </c>
      <c r="F1335" s="2167">
        <v>11285</v>
      </c>
      <c r="G1335" s="722">
        <v>42381</v>
      </c>
      <c r="H1335" s="2050">
        <v>11285</v>
      </c>
      <c r="I1335" s="1263">
        <f t="shared" si="85"/>
        <v>0</v>
      </c>
    </row>
    <row r="1336" spans="1:9" x14ac:dyDescent="0.25">
      <c r="A1336" s="1261">
        <v>42380</v>
      </c>
      <c r="B1336" s="2177">
        <f t="shared" si="82"/>
        <v>399</v>
      </c>
      <c r="C1336" s="2178" t="s">
        <v>1144</v>
      </c>
      <c r="D1336" s="2160">
        <f t="shared" si="83"/>
        <v>50399</v>
      </c>
      <c r="E1336" s="2150" t="s">
        <v>5894</v>
      </c>
      <c r="F1336" s="2167">
        <v>2649.1</v>
      </c>
      <c r="G1336" s="722">
        <v>42380</v>
      </c>
      <c r="H1336" s="2050">
        <f t="shared" si="84"/>
        <v>2649.1</v>
      </c>
      <c r="I1336" s="1263">
        <f t="shared" si="85"/>
        <v>0</v>
      </c>
    </row>
    <row r="1337" spans="1:9" x14ac:dyDescent="0.25">
      <c r="A1337" s="1261">
        <v>42380</v>
      </c>
      <c r="B1337" s="2177">
        <f t="shared" ref="B1337:B1402" si="86">B1336+1</f>
        <v>400</v>
      </c>
      <c r="C1337" s="2178" t="s">
        <v>1144</v>
      </c>
      <c r="D1337" s="2160">
        <f t="shared" si="83"/>
        <v>50400</v>
      </c>
      <c r="E1337" s="2150" t="s">
        <v>5895</v>
      </c>
      <c r="F1337" s="2167">
        <v>3061.2</v>
      </c>
      <c r="G1337" s="722">
        <v>42380</v>
      </c>
      <c r="H1337" s="2050">
        <f t="shared" si="84"/>
        <v>3061.2</v>
      </c>
      <c r="I1337" s="1263">
        <f t="shared" si="85"/>
        <v>0</v>
      </c>
    </row>
    <row r="1338" spans="1:9" x14ac:dyDescent="0.25">
      <c r="A1338" s="1261">
        <v>42380</v>
      </c>
      <c r="B1338" s="2177">
        <f t="shared" si="86"/>
        <v>401</v>
      </c>
      <c r="C1338" s="2178" t="s">
        <v>1144</v>
      </c>
      <c r="D1338" s="2160">
        <f t="shared" si="83"/>
        <v>50401</v>
      </c>
      <c r="E1338" s="2150" t="s">
        <v>5896</v>
      </c>
      <c r="F1338" s="2153">
        <v>23087.3</v>
      </c>
      <c r="G1338" s="722">
        <v>42399</v>
      </c>
      <c r="H1338" s="2050">
        <v>23087.3</v>
      </c>
      <c r="I1338" s="1263">
        <f t="shared" si="85"/>
        <v>0</v>
      </c>
    </row>
    <row r="1339" spans="1:9" x14ac:dyDescent="0.25">
      <c r="A1339" s="1261">
        <v>42380</v>
      </c>
      <c r="B1339" s="2177">
        <f t="shared" si="86"/>
        <v>402</v>
      </c>
      <c r="C1339" s="2178" t="s">
        <v>1144</v>
      </c>
      <c r="D1339" s="2160">
        <f t="shared" si="83"/>
        <v>50402</v>
      </c>
      <c r="E1339" s="2150" t="s">
        <v>5886</v>
      </c>
      <c r="F1339" s="2167">
        <v>740</v>
      </c>
      <c r="G1339" s="722">
        <v>42382</v>
      </c>
      <c r="H1339" s="2050">
        <v>740</v>
      </c>
      <c r="I1339" s="1263">
        <f t="shared" si="85"/>
        <v>0</v>
      </c>
    </row>
    <row r="1340" spans="1:9" x14ac:dyDescent="0.25">
      <c r="A1340" s="1261">
        <v>42380</v>
      </c>
      <c r="B1340" s="2177">
        <f t="shared" si="86"/>
        <v>403</v>
      </c>
      <c r="C1340" s="2178" t="s">
        <v>1144</v>
      </c>
      <c r="D1340" s="2160">
        <f t="shared" si="83"/>
        <v>50403</v>
      </c>
      <c r="E1340" s="2150" t="s">
        <v>5846</v>
      </c>
      <c r="F1340" s="2167">
        <v>800</v>
      </c>
      <c r="G1340" s="722">
        <v>42380</v>
      </c>
      <c r="H1340" s="2050">
        <f t="shared" si="84"/>
        <v>800</v>
      </c>
      <c r="I1340" s="1263">
        <f t="shared" si="85"/>
        <v>0</v>
      </c>
    </row>
    <row r="1341" spans="1:9" x14ac:dyDescent="0.25">
      <c r="A1341" s="1261">
        <v>42380</v>
      </c>
      <c r="B1341" s="2177">
        <f t="shared" si="86"/>
        <v>404</v>
      </c>
      <c r="C1341" s="2178" t="s">
        <v>1144</v>
      </c>
      <c r="D1341" s="2160">
        <f t="shared" si="83"/>
        <v>50404</v>
      </c>
      <c r="E1341" s="2150" t="s">
        <v>5897</v>
      </c>
      <c r="F1341" s="2167">
        <v>16880.8</v>
      </c>
      <c r="G1341" s="722">
        <v>42381</v>
      </c>
      <c r="H1341" s="2050">
        <v>16880.8</v>
      </c>
      <c r="I1341" s="1263">
        <f t="shared" si="85"/>
        <v>0</v>
      </c>
    </row>
    <row r="1342" spans="1:9" x14ac:dyDescent="0.25">
      <c r="A1342" s="1261">
        <v>42380</v>
      </c>
      <c r="B1342" s="2177">
        <f t="shared" si="86"/>
        <v>405</v>
      </c>
      <c r="C1342" s="2178" t="s">
        <v>1144</v>
      </c>
      <c r="D1342" s="2160">
        <f t="shared" si="83"/>
        <v>50405</v>
      </c>
      <c r="E1342" s="2150" t="s">
        <v>5898</v>
      </c>
      <c r="F1342" s="2167">
        <v>2251.1999999999998</v>
      </c>
      <c r="G1342" s="722">
        <v>42383</v>
      </c>
      <c r="H1342" s="2050">
        <v>2251.1999999999998</v>
      </c>
      <c r="I1342" s="1263">
        <f t="shared" si="85"/>
        <v>0</v>
      </c>
    </row>
    <row r="1343" spans="1:9" x14ac:dyDescent="0.25">
      <c r="A1343" s="1261">
        <v>42380</v>
      </c>
      <c r="B1343" s="2177">
        <f t="shared" si="86"/>
        <v>406</v>
      </c>
      <c r="C1343" s="2178" t="s">
        <v>1144</v>
      </c>
      <c r="D1343" s="2160">
        <f t="shared" si="83"/>
        <v>50406</v>
      </c>
      <c r="E1343" s="2150" t="s">
        <v>5899</v>
      </c>
      <c r="F1343" s="2153">
        <v>24788.7</v>
      </c>
      <c r="G1343" s="722" t="s">
        <v>8149</v>
      </c>
      <c r="H1343" s="2050">
        <f>17000+7788.7</f>
        <v>24788.7</v>
      </c>
      <c r="I1343" s="1263">
        <f t="shared" si="85"/>
        <v>0</v>
      </c>
    </row>
    <row r="1344" spans="1:9" x14ac:dyDescent="0.25">
      <c r="A1344" s="1261">
        <v>42380</v>
      </c>
      <c r="B1344" s="2177">
        <f t="shared" si="86"/>
        <v>407</v>
      </c>
      <c r="C1344" s="2178" t="s">
        <v>1144</v>
      </c>
      <c r="D1344" s="2160">
        <f t="shared" si="83"/>
        <v>50407</v>
      </c>
      <c r="E1344" s="2150" t="s">
        <v>5898</v>
      </c>
      <c r="F1344" s="2167">
        <v>7797.6</v>
      </c>
      <c r="G1344" s="722">
        <v>42383</v>
      </c>
      <c r="H1344" s="2050">
        <v>7797.6</v>
      </c>
      <c r="I1344" s="1263">
        <f t="shared" si="85"/>
        <v>0</v>
      </c>
    </row>
    <row r="1345" spans="1:9" x14ac:dyDescent="0.25">
      <c r="A1345" s="1261">
        <v>42380</v>
      </c>
      <c r="B1345" s="2177">
        <f t="shared" si="86"/>
        <v>408</v>
      </c>
      <c r="C1345" s="2178" t="s">
        <v>1144</v>
      </c>
      <c r="D1345" s="2160">
        <f t="shared" si="83"/>
        <v>50408</v>
      </c>
      <c r="E1345" s="2150" t="s">
        <v>5900</v>
      </c>
      <c r="F1345" s="2167">
        <v>25277.4</v>
      </c>
      <c r="G1345" s="722">
        <v>42382</v>
      </c>
      <c r="H1345" s="2050">
        <v>25277.4</v>
      </c>
      <c r="I1345" s="1263">
        <f t="shared" si="85"/>
        <v>0</v>
      </c>
    </row>
    <row r="1346" spans="1:9" x14ac:dyDescent="0.25">
      <c r="A1346" s="1261">
        <v>42380</v>
      </c>
      <c r="B1346" s="2177">
        <f t="shared" si="86"/>
        <v>409</v>
      </c>
      <c r="C1346" s="2178" t="s">
        <v>1144</v>
      </c>
      <c r="D1346" s="2160">
        <f t="shared" si="83"/>
        <v>50409</v>
      </c>
      <c r="E1346" s="2150" t="s">
        <v>5901</v>
      </c>
      <c r="F1346" s="2167">
        <v>24112.35</v>
      </c>
      <c r="G1346" s="722">
        <v>42391</v>
      </c>
      <c r="H1346" s="2050">
        <v>24112.35</v>
      </c>
      <c r="I1346" s="1263">
        <f t="shared" si="85"/>
        <v>0</v>
      </c>
    </row>
    <row r="1347" spans="1:9" x14ac:dyDescent="0.25">
      <c r="A1347" s="1261">
        <v>42380</v>
      </c>
      <c r="B1347" s="2177">
        <f t="shared" si="86"/>
        <v>410</v>
      </c>
      <c r="C1347" s="2178" t="s">
        <v>1144</v>
      </c>
      <c r="D1347" s="2160">
        <f t="shared" si="83"/>
        <v>50410</v>
      </c>
      <c r="E1347" s="2151" t="s">
        <v>5873</v>
      </c>
      <c r="F1347" s="2167">
        <v>2788.8</v>
      </c>
      <c r="G1347" s="722">
        <v>42383</v>
      </c>
      <c r="H1347" s="2050">
        <v>2788.8</v>
      </c>
      <c r="I1347" s="1263">
        <f t="shared" si="85"/>
        <v>0</v>
      </c>
    </row>
    <row r="1348" spans="1:9" x14ac:dyDescent="0.25">
      <c r="A1348" s="1261">
        <v>42380</v>
      </c>
      <c r="B1348" s="2177">
        <f t="shared" si="86"/>
        <v>411</v>
      </c>
      <c r="C1348" s="2178" t="s">
        <v>1144</v>
      </c>
      <c r="D1348" s="2160">
        <f t="shared" si="83"/>
        <v>50411</v>
      </c>
      <c r="E1348" s="2149" t="s">
        <v>5902</v>
      </c>
      <c r="F1348" s="2166">
        <v>11319.9</v>
      </c>
      <c r="G1348" s="722">
        <v>42399</v>
      </c>
      <c r="H1348" s="2050">
        <v>11319.9</v>
      </c>
      <c r="I1348" s="1263">
        <f t="shared" si="85"/>
        <v>0</v>
      </c>
    </row>
    <row r="1349" spans="1:9" x14ac:dyDescent="0.25">
      <c r="A1349" s="1261">
        <v>42380</v>
      </c>
      <c r="B1349" s="2177">
        <f t="shared" si="86"/>
        <v>412</v>
      </c>
      <c r="C1349" s="2178" t="s">
        <v>1144</v>
      </c>
      <c r="D1349" s="2160">
        <f t="shared" si="83"/>
        <v>50412</v>
      </c>
      <c r="E1349" s="2150" t="s">
        <v>5903</v>
      </c>
      <c r="F1349" s="2167">
        <v>10844.5</v>
      </c>
      <c r="G1349" s="722">
        <v>42382</v>
      </c>
      <c r="H1349" s="2050">
        <v>10844.5</v>
      </c>
      <c r="I1349" s="1263">
        <f t="shared" si="85"/>
        <v>0</v>
      </c>
    </row>
    <row r="1350" spans="1:9" x14ac:dyDescent="0.25">
      <c r="A1350" s="1261">
        <v>42380</v>
      </c>
      <c r="B1350" s="2177">
        <f t="shared" si="86"/>
        <v>413</v>
      </c>
      <c r="C1350" s="2178" t="s">
        <v>1144</v>
      </c>
      <c r="D1350" s="2160">
        <f t="shared" si="83"/>
        <v>50413</v>
      </c>
      <c r="E1350" s="2150" t="s">
        <v>5904</v>
      </c>
      <c r="F1350" s="2167">
        <v>26522.1</v>
      </c>
      <c r="G1350" s="722">
        <v>42381</v>
      </c>
      <c r="H1350" s="2050">
        <v>26522.1</v>
      </c>
      <c r="I1350" s="1263">
        <f t="shared" si="85"/>
        <v>0</v>
      </c>
    </row>
    <row r="1351" spans="1:9" x14ac:dyDescent="0.25">
      <c r="A1351" s="1261">
        <v>42380</v>
      </c>
      <c r="B1351" s="2177">
        <f t="shared" si="86"/>
        <v>414</v>
      </c>
      <c r="C1351" s="2178" t="s">
        <v>1144</v>
      </c>
      <c r="D1351" s="2160">
        <f t="shared" si="83"/>
        <v>50414</v>
      </c>
      <c r="E1351" s="2150" t="s">
        <v>5905</v>
      </c>
      <c r="F1351" s="2167">
        <v>2566.8000000000002</v>
      </c>
      <c r="G1351" s="722">
        <v>42382</v>
      </c>
      <c r="H1351" s="2050">
        <v>2566.8000000000002</v>
      </c>
      <c r="I1351" s="1263">
        <f t="shared" si="85"/>
        <v>0</v>
      </c>
    </row>
    <row r="1352" spans="1:9" x14ac:dyDescent="0.25">
      <c r="A1352" s="1261">
        <v>42380</v>
      </c>
      <c r="B1352" s="2177">
        <f t="shared" si="86"/>
        <v>415</v>
      </c>
      <c r="C1352" s="2178" t="s">
        <v>1144</v>
      </c>
      <c r="D1352" s="2160">
        <f t="shared" si="83"/>
        <v>50415</v>
      </c>
      <c r="E1352" s="2150" t="s">
        <v>5906</v>
      </c>
      <c r="F1352" s="2167">
        <v>723.9</v>
      </c>
      <c r="G1352" s="722">
        <v>42382</v>
      </c>
      <c r="H1352" s="2050">
        <v>723.9</v>
      </c>
      <c r="I1352" s="1263">
        <f t="shared" si="85"/>
        <v>0</v>
      </c>
    </row>
    <row r="1353" spans="1:9" x14ac:dyDescent="0.25">
      <c r="A1353" s="1261">
        <v>42380</v>
      </c>
      <c r="B1353" s="2177">
        <f t="shared" si="86"/>
        <v>416</v>
      </c>
      <c r="C1353" s="2178" t="s">
        <v>1144</v>
      </c>
      <c r="D1353" s="2160">
        <f t="shared" si="83"/>
        <v>50416</v>
      </c>
      <c r="E1353" s="2150" t="s">
        <v>5907</v>
      </c>
      <c r="F1353" s="2167">
        <v>1692</v>
      </c>
      <c r="G1353" s="722">
        <v>42380</v>
      </c>
      <c r="H1353" s="2050">
        <f t="shared" si="84"/>
        <v>1692</v>
      </c>
      <c r="I1353" s="1263">
        <f t="shared" si="85"/>
        <v>0</v>
      </c>
    </row>
    <row r="1354" spans="1:9" x14ac:dyDescent="0.25">
      <c r="A1354" s="1261">
        <v>42380</v>
      </c>
      <c r="B1354" s="2177">
        <f t="shared" si="86"/>
        <v>417</v>
      </c>
      <c r="C1354" s="2178" t="s">
        <v>1144</v>
      </c>
      <c r="D1354" s="2160">
        <f t="shared" si="83"/>
        <v>50417</v>
      </c>
      <c r="E1354" s="2150" t="s">
        <v>5908</v>
      </c>
      <c r="F1354" s="2167">
        <v>30132.799999999999</v>
      </c>
      <c r="G1354" s="722">
        <v>42391</v>
      </c>
      <c r="H1354" s="2050">
        <v>30132.799999999999</v>
      </c>
      <c r="I1354" s="1263">
        <f t="shared" si="85"/>
        <v>0</v>
      </c>
    </row>
    <row r="1355" spans="1:9" x14ac:dyDescent="0.25">
      <c r="A1355" s="1261">
        <v>42380</v>
      </c>
      <c r="B1355" s="2177">
        <f t="shared" si="86"/>
        <v>418</v>
      </c>
      <c r="C1355" s="2178" t="s">
        <v>1144</v>
      </c>
      <c r="D1355" s="2160">
        <f t="shared" si="83"/>
        <v>50418</v>
      </c>
      <c r="E1355" s="2150" t="s">
        <v>5909</v>
      </c>
      <c r="F1355" s="2167">
        <v>1579.6</v>
      </c>
      <c r="G1355" s="722">
        <v>42380</v>
      </c>
      <c r="H1355" s="2050">
        <f t="shared" si="84"/>
        <v>1579.6</v>
      </c>
      <c r="I1355" s="1263">
        <f t="shared" si="85"/>
        <v>0</v>
      </c>
    </row>
    <row r="1356" spans="1:9" x14ac:dyDescent="0.25">
      <c r="A1356" s="1261">
        <v>42380</v>
      </c>
      <c r="B1356" s="2177">
        <f t="shared" si="86"/>
        <v>419</v>
      </c>
      <c r="C1356" s="2178" t="s">
        <v>1144</v>
      </c>
      <c r="D1356" s="2160">
        <f t="shared" si="83"/>
        <v>50419</v>
      </c>
      <c r="E1356" s="2150" t="s">
        <v>5910</v>
      </c>
      <c r="F1356" s="2167">
        <v>71177.600000000006</v>
      </c>
      <c r="G1356" s="722">
        <v>42381</v>
      </c>
      <c r="H1356" s="2050">
        <v>71177.600000000006</v>
      </c>
      <c r="I1356" s="1263">
        <f t="shared" si="85"/>
        <v>0</v>
      </c>
    </row>
    <row r="1357" spans="1:9" x14ac:dyDescent="0.25">
      <c r="A1357" s="1261">
        <v>42380</v>
      </c>
      <c r="B1357" s="2177">
        <f t="shared" si="86"/>
        <v>420</v>
      </c>
      <c r="C1357" s="2178" t="s">
        <v>1144</v>
      </c>
      <c r="D1357" s="2160">
        <f t="shared" si="83"/>
        <v>50420</v>
      </c>
      <c r="E1357" s="2150" t="s">
        <v>5911</v>
      </c>
      <c r="F1357" s="2153">
        <v>2543.2800000000002</v>
      </c>
      <c r="G1357" s="722">
        <v>42381</v>
      </c>
      <c r="H1357" s="2050">
        <v>2543.2800000000002</v>
      </c>
      <c r="I1357" s="1263">
        <f t="shared" si="85"/>
        <v>0</v>
      </c>
    </row>
    <row r="1358" spans="1:9" x14ac:dyDescent="0.25">
      <c r="A1358" s="1261">
        <v>42380</v>
      </c>
      <c r="B1358" s="2177">
        <f t="shared" si="86"/>
        <v>421</v>
      </c>
      <c r="C1358" s="2178" t="s">
        <v>1144</v>
      </c>
      <c r="D1358" s="2160">
        <f t="shared" si="83"/>
        <v>50421</v>
      </c>
      <c r="E1358" s="2150" t="s">
        <v>5912</v>
      </c>
      <c r="F1358" s="2167">
        <v>21496</v>
      </c>
      <c r="G1358" s="722">
        <v>42380</v>
      </c>
      <c r="H1358" s="2050">
        <f t="shared" si="84"/>
        <v>21496</v>
      </c>
      <c r="I1358" s="1263">
        <f t="shared" si="85"/>
        <v>0</v>
      </c>
    </row>
    <row r="1359" spans="1:9" x14ac:dyDescent="0.25">
      <c r="A1359" s="1261">
        <v>42380</v>
      </c>
      <c r="B1359" s="2177">
        <f t="shared" si="86"/>
        <v>422</v>
      </c>
      <c r="C1359" s="2178" t="s">
        <v>1144</v>
      </c>
      <c r="D1359" s="2160">
        <f t="shared" si="83"/>
        <v>50422</v>
      </c>
      <c r="E1359" s="2150" t="s">
        <v>5911</v>
      </c>
      <c r="F1359" s="2153">
        <v>3468.4</v>
      </c>
      <c r="G1359" s="722">
        <v>42381</v>
      </c>
      <c r="H1359" s="2050">
        <v>3468.4</v>
      </c>
      <c r="I1359" s="1263">
        <f t="shared" si="85"/>
        <v>0</v>
      </c>
    </row>
    <row r="1360" spans="1:9" x14ac:dyDescent="0.25">
      <c r="A1360" s="1261">
        <v>42380</v>
      </c>
      <c r="B1360" s="2177">
        <f t="shared" si="86"/>
        <v>423</v>
      </c>
      <c r="C1360" s="2178" t="s">
        <v>1144</v>
      </c>
      <c r="D1360" s="2160">
        <f t="shared" si="83"/>
        <v>50423</v>
      </c>
      <c r="E1360" s="2150" t="s">
        <v>5888</v>
      </c>
      <c r="F1360" s="2167">
        <v>369.6</v>
      </c>
      <c r="G1360" s="722">
        <v>42381</v>
      </c>
      <c r="H1360" s="2050">
        <v>369.6</v>
      </c>
      <c r="I1360" s="1263">
        <f t="shared" si="85"/>
        <v>0</v>
      </c>
    </row>
    <row r="1361" spans="1:9" x14ac:dyDescent="0.25">
      <c r="A1361" s="1261">
        <v>42380</v>
      </c>
      <c r="B1361" s="2177">
        <f t="shared" si="86"/>
        <v>424</v>
      </c>
      <c r="C1361" s="2178" t="s">
        <v>1144</v>
      </c>
      <c r="D1361" s="2160">
        <f t="shared" si="83"/>
        <v>50424</v>
      </c>
      <c r="E1361" s="2150" t="s">
        <v>5913</v>
      </c>
      <c r="F1361" s="2167">
        <v>890.4</v>
      </c>
      <c r="G1361" s="722">
        <v>42380</v>
      </c>
      <c r="H1361" s="2050">
        <f t="shared" si="84"/>
        <v>890.4</v>
      </c>
      <c r="I1361" s="1263">
        <f t="shared" si="85"/>
        <v>0</v>
      </c>
    </row>
    <row r="1362" spans="1:9" x14ac:dyDescent="0.25">
      <c r="A1362" s="1261">
        <v>42380</v>
      </c>
      <c r="B1362" s="2177">
        <f t="shared" si="86"/>
        <v>425</v>
      </c>
      <c r="C1362" s="2178" t="s">
        <v>1144</v>
      </c>
      <c r="D1362" s="2160">
        <f t="shared" si="83"/>
        <v>50425</v>
      </c>
      <c r="E1362" s="2150" t="s">
        <v>5914</v>
      </c>
      <c r="F1362" s="2167">
        <v>13284</v>
      </c>
      <c r="G1362" s="722">
        <v>42380</v>
      </c>
      <c r="H1362" s="2050">
        <f t="shared" si="84"/>
        <v>13284</v>
      </c>
      <c r="I1362" s="1263">
        <f t="shared" si="85"/>
        <v>0</v>
      </c>
    </row>
    <row r="1363" spans="1:9" x14ac:dyDescent="0.25">
      <c r="A1363" s="1261">
        <v>42380</v>
      </c>
      <c r="B1363" s="2177">
        <f t="shared" si="86"/>
        <v>426</v>
      </c>
      <c r="C1363" s="2178" t="s">
        <v>1144</v>
      </c>
      <c r="D1363" s="2160">
        <f t="shared" si="83"/>
        <v>50426</v>
      </c>
      <c r="E1363" s="2150" t="s">
        <v>5915</v>
      </c>
      <c r="F1363" s="2167">
        <v>637</v>
      </c>
      <c r="G1363" s="722">
        <v>42380</v>
      </c>
      <c r="H1363" s="2050">
        <f t="shared" si="84"/>
        <v>637</v>
      </c>
      <c r="I1363" s="1263">
        <f t="shared" si="85"/>
        <v>0</v>
      </c>
    </row>
    <row r="1364" spans="1:9" x14ac:dyDescent="0.25">
      <c r="A1364" s="1261">
        <v>42380</v>
      </c>
      <c r="B1364" s="2177">
        <f t="shared" si="86"/>
        <v>427</v>
      </c>
      <c r="C1364" s="2178" t="s">
        <v>1144</v>
      </c>
      <c r="D1364" s="2160">
        <f t="shared" si="83"/>
        <v>50427</v>
      </c>
      <c r="E1364" s="2150" t="s">
        <v>5916</v>
      </c>
      <c r="F1364" s="2153">
        <v>30936.17</v>
      </c>
      <c r="G1364" s="722">
        <v>42385</v>
      </c>
      <c r="H1364" s="2050">
        <v>30936.17</v>
      </c>
      <c r="I1364" s="1263">
        <f t="shared" si="85"/>
        <v>0</v>
      </c>
    </row>
    <row r="1365" spans="1:9" x14ac:dyDescent="0.25">
      <c r="A1365" s="1261">
        <v>42380</v>
      </c>
      <c r="B1365" s="2177">
        <f t="shared" si="86"/>
        <v>428</v>
      </c>
      <c r="C1365" s="2178" t="s">
        <v>1144</v>
      </c>
      <c r="D1365" s="2160">
        <f t="shared" si="83"/>
        <v>50428</v>
      </c>
      <c r="E1365" s="2150" t="s">
        <v>5917</v>
      </c>
      <c r="F1365" s="2153">
        <v>6435.4</v>
      </c>
      <c r="G1365" s="722">
        <v>42395</v>
      </c>
      <c r="H1365" s="2050">
        <v>6435.4</v>
      </c>
      <c r="I1365" s="1263">
        <f t="shared" si="85"/>
        <v>0</v>
      </c>
    </row>
    <row r="1366" spans="1:9" x14ac:dyDescent="0.25">
      <c r="A1366" s="1261">
        <v>42380</v>
      </c>
      <c r="B1366" s="2177">
        <f t="shared" si="86"/>
        <v>429</v>
      </c>
      <c r="C1366" s="2178" t="s">
        <v>1144</v>
      </c>
      <c r="D1366" s="2160">
        <f t="shared" si="83"/>
        <v>50429</v>
      </c>
      <c r="E1366" s="2182" t="s">
        <v>2249</v>
      </c>
      <c r="F1366" s="2153">
        <v>0</v>
      </c>
      <c r="G1366" s="722"/>
      <c r="H1366" s="2050"/>
      <c r="I1366" s="1263">
        <f t="shared" si="85"/>
        <v>0</v>
      </c>
    </row>
    <row r="1367" spans="1:9" x14ac:dyDescent="0.25">
      <c r="A1367" s="1261">
        <v>42380</v>
      </c>
      <c r="B1367" s="2177">
        <f t="shared" si="86"/>
        <v>430</v>
      </c>
      <c r="C1367" s="2178" t="s">
        <v>1144</v>
      </c>
      <c r="D1367" s="2160">
        <f t="shared" si="83"/>
        <v>50430</v>
      </c>
      <c r="E1367" s="2150" t="s">
        <v>5918</v>
      </c>
      <c r="F1367" s="2153">
        <v>5994.7</v>
      </c>
      <c r="G1367" s="722">
        <v>42380</v>
      </c>
      <c r="H1367" s="2050">
        <f t="shared" si="84"/>
        <v>5994.7</v>
      </c>
      <c r="I1367" s="1263">
        <f t="shared" si="85"/>
        <v>0</v>
      </c>
    </row>
    <row r="1368" spans="1:9" x14ac:dyDescent="0.25">
      <c r="A1368" s="1261">
        <v>42380</v>
      </c>
      <c r="B1368" s="2177">
        <f t="shared" si="86"/>
        <v>431</v>
      </c>
      <c r="C1368" s="2178" t="s">
        <v>1144</v>
      </c>
      <c r="D1368" s="2160">
        <f t="shared" si="83"/>
        <v>50431</v>
      </c>
      <c r="E1368" s="2150" t="s">
        <v>5919</v>
      </c>
      <c r="F1368" s="2167">
        <v>280</v>
      </c>
      <c r="G1368" s="722">
        <v>42380</v>
      </c>
      <c r="H1368" s="2050">
        <f t="shared" si="84"/>
        <v>280</v>
      </c>
      <c r="I1368" s="1263">
        <f t="shared" si="85"/>
        <v>0</v>
      </c>
    </row>
    <row r="1369" spans="1:9" x14ac:dyDescent="0.25">
      <c r="A1369" s="1261">
        <v>42380</v>
      </c>
      <c r="B1369" s="2177">
        <f t="shared" si="86"/>
        <v>432</v>
      </c>
      <c r="C1369" s="2178" t="s">
        <v>1144</v>
      </c>
      <c r="D1369" s="2160">
        <f t="shared" si="83"/>
        <v>50432</v>
      </c>
      <c r="E1369" s="2150" t="s">
        <v>5918</v>
      </c>
      <c r="F1369" s="2153">
        <v>262.39999999999998</v>
      </c>
      <c r="G1369" s="722">
        <v>42380</v>
      </c>
      <c r="H1369" s="2050">
        <f t="shared" si="84"/>
        <v>262.39999999999998</v>
      </c>
      <c r="I1369" s="1263">
        <f t="shared" si="85"/>
        <v>0</v>
      </c>
    </row>
    <row r="1370" spans="1:9" x14ac:dyDescent="0.25">
      <c r="A1370" s="1261">
        <v>42380</v>
      </c>
      <c r="B1370" s="2177">
        <f t="shared" si="86"/>
        <v>433</v>
      </c>
      <c r="C1370" s="2178" t="s">
        <v>1144</v>
      </c>
      <c r="D1370" s="2160">
        <f t="shared" si="83"/>
        <v>50433</v>
      </c>
      <c r="E1370" s="2150" t="s">
        <v>5920</v>
      </c>
      <c r="F1370" s="2153">
        <v>491192.73</v>
      </c>
      <c r="G1370" s="722"/>
      <c r="H1370" s="2050"/>
      <c r="I1370" s="1263">
        <f t="shared" si="85"/>
        <v>491192.73</v>
      </c>
    </row>
    <row r="1371" spans="1:9" x14ac:dyDescent="0.25">
      <c r="A1371" s="1261">
        <v>42380</v>
      </c>
      <c r="B1371" s="2177">
        <f t="shared" si="86"/>
        <v>434</v>
      </c>
      <c r="C1371" s="2178" t="s">
        <v>1144</v>
      </c>
      <c r="D1371" s="2160">
        <f t="shared" ref="D1371:D1437" si="87">D1370+1</f>
        <v>50434</v>
      </c>
      <c r="E1371" s="2150" t="s">
        <v>5921</v>
      </c>
      <c r="F1371" s="2167">
        <v>33371.4</v>
      </c>
      <c r="G1371" s="722" t="s">
        <v>8143</v>
      </c>
      <c r="H1371" s="2050">
        <f>20000+13371.4</f>
        <v>33371.4</v>
      </c>
      <c r="I1371" s="1263">
        <f t="shared" si="85"/>
        <v>0</v>
      </c>
    </row>
    <row r="1372" spans="1:9" x14ac:dyDescent="0.25">
      <c r="A1372" s="1261">
        <v>42380</v>
      </c>
      <c r="B1372" s="2177">
        <f t="shared" si="86"/>
        <v>435</v>
      </c>
      <c r="C1372" s="2178" t="s">
        <v>1144</v>
      </c>
      <c r="D1372" s="2160">
        <f t="shared" si="87"/>
        <v>50435</v>
      </c>
      <c r="E1372" s="2150" t="s">
        <v>5834</v>
      </c>
      <c r="F1372" s="2167">
        <v>2805</v>
      </c>
      <c r="G1372" s="722">
        <v>42385</v>
      </c>
      <c r="H1372" s="2050">
        <v>2805</v>
      </c>
      <c r="I1372" s="1263">
        <f t="shared" si="85"/>
        <v>0</v>
      </c>
    </row>
    <row r="1373" spans="1:9" x14ac:dyDescent="0.25">
      <c r="A1373" s="1261">
        <v>42380</v>
      </c>
      <c r="B1373" s="2177">
        <f t="shared" si="86"/>
        <v>436</v>
      </c>
      <c r="C1373" s="2178" t="s">
        <v>1144</v>
      </c>
      <c r="D1373" s="2160">
        <f t="shared" si="87"/>
        <v>50436</v>
      </c>
      <c r="E1373" s="2150" t="s">
        <v>5922</v>
      </c>
      <c r="F1373" s="2153">
        <v>2881.8</v>
      </c>
      <c r="G1373" s="722">
        <v>42380</v>
      </c>
      <c r="H1373" s="2050">
        <f t="shared" si="84"/>
        <v>2881.8</v>
      </c>
      <c r="I1373" s="1263">
        <f t="shared" si="85"/>
        <v>0</v>
      </c>
    </row>
    <row r="1374" spans="1:9" x14ac:dyDescent="0.25">
      <c r="A1374" s="1261">
        <v>42380</v>
      </c>
      <c r="B1374" s="2177">
        <f t="shared" si="86"/>
        <v>437</v>
      </c>
      <c r="C1374" s="2178" t="s">
        <v>1144</v>
      </c>
      <c r="D1374" s="2160">
        <f t="shared" si="87"/>
        <v>50437</v>
      </c>
      <c r="E1374" s="2150" t="s">
        <v>5833</v>
      </c>
      <c r="F1374" s="2167">
        <v>1650.1</v>
      </c>
      <c r="G1374" s="722">
        <v>42381</v>
      </c>
      <c r="H1374" s="2050">
        <v>1650.1</v>
      </c>
      <c r="I1374" s="1263">
        <f t="shared" si="85"/>
        <v>0</v>
      </c>
    </row>
    <row r="1375" spans="1:9" x14ac:dyDescent="0.25">
      <c r="A1375" s="1261">
        <v>42380</v>
      </c>
      <c r="B1375" s="2177">
        <f t="shared" si="86"/>
        <v>438</v>
      </c>
      <c r="C1375" s="2178" t="s">
        <v>1144</v>
      </c>
      <c r="D1375" s="2160">
        <f t="shared" si="87"/>
        <v>50438</v>
      </c>
      <c r="E1375" s="2150" t="s">
        <v>5923</v>
      </c>
      <c r="F1375" s="2167">
        <v>211.2</v>
      </c>
      <c r="G1375" s="722">
        <v>42381</v>
      </c>
      <c r="H1375" s="2050">
        <v>211.2</v>
      </c>
      <c r="I1375" s="1263">
        <f t="shared" si="85"/>
        <v>0</v>
      </c>
    </row>
    <row r="1376" spans="1:9" x14ac:dyDescent="0.25">
      <c r="A1376" s="1261">
        <v>42380</v>
      </c>
      <c r="B1376" s="2177">
        <f t="shared" si="86"/>
        <v>439</v>
      </c>
      <c r="C1376" s="2178" t="s">
        <v>1144</v>
      </c>
      <c r="D1376" s="2160">
        <f t="shared" si="87"/>
        <v>50439</v>
      </c>
      <c r="E1376" s="2150" t="s">
        <v>5923</v>
      </c>
      <c r="F1376" s="2167">
        <v>777.5</v>
      </c>
      <c r="G1376" s="722">
        <v>42381</v>
      </c>
      <c r="H1376" s="2050">
        <v>777.5</v>
      </c>
      <c r="I1376" s="1263">
        <f t="shared" si="85"/>
        <v>0</v>
      </c>
    </row>
    <row r="1377" spans="1:9" x14ac:dyDescent="0.25">
      <c r="A1377" s="1261">
        <v>42380</v>
      </c>
      <c r="B1377" s="2177">
        <f t="shared" si="86"/>
        <v>440</v>
      </c>
      <c r="C1377" s="2178" t="s">
        <v>1144</v>
      </c>
      <c r="D1377" s="2160">
        <f t="shared" si="87"/>
        <v>50440</v>
      </c>
      <c r="E1377" s="2150" t="s">
        <v>5924</v>
      </c>
      <c r="F1377" s="2167">
        <v>290</v>
      </c>
      <c r="G1377" s="722">
        <v>42381</v>
      </c>
      <c r="H1377" s="2050">
        <v>290</v>
      </c>
      <c r="I1377" s="1263">
        <f t="shared" si="85"/>
        <v>0</v>
      </c>
    </row>
    <row r="1378" spans="1:9" x14ac:dyDescent="0.25">
      <c r="A1378" s="1261">
        <v>42380</v>
      </c>
      <c r="B1378" s="2177">
        <f t="shared" si="86"/>
        <v>441</v>
      </c>
      <c r="C1378" s="2178" t="s">
        <v>1144</v>
      </c>
      <c r="D1378" s="2160">
        <f t="shared" si="87"/>
        <v>50441</v>
      </c>
      <c r="E1378" s="2150" t="s">
        <v>5925</v>
      </c>
      <c r="F1378" s="2153">
        <v>198302.6</v>
      </c>
      <c r="G1378" s="722">
        <v>42387</v>
      </c>
      <c r="H1378" s="2050">
        <v>198302.6</v>
      </c>
      <c r="I1378" s="1263">
        <f t="shared" si="85"/>
        <v>0</v>
      </c>
    </row>
    <row r="1379" spans="1:9" x14ac:dyDescent="0.25">
      <c r="A1379" s="1261">
        <v>42380</v>
      </c>
      <c r="B1379" s="2177">
        <f t="shared" si="86"/>
        <v>442</v>
      </c>
      <c r="C1379" s="2178" t="s">
        <v>1144</v>
      </c>
      <c r="D1379" s="2160">
        <f t="shared" si="87"/>
        <v>50442</v>
      </c>
      <c r="E1379" s="2150" t="s">
        <v>5925</v>
      </c>
      <c r="F1379" s="2153">
        <v>36322.199999999997</v>
      </c>
      <c r="G1379" s="722">
        <v>42387</v>
      </c>
      <c r="H1379" s="2050">
        <v>36322.199999999997</v>
      </c>
      <c r="I1379" s="1263">
        <f t="shared" si="85"/>
        <v>0</v>
      </c>
    </row>
    <row r="1380" spans="1:9" x14ac:dyDescent="0.25">
      <c r="A1380" s="1261">
        <v>42380</v>
      </c>
      <c r="B1380" s="2177">
        <f t="shared" si="86"/>
        <v>443</v>
      </c>
      <c r="C1380" s="2178" t="s">
        <v>1144</v>
      </c>
      <c r="D1380" s="2160">
        <f t="shared" si="87"/>
        <v>50443</v>
      </c>
      <c r="E1380" s="2150" t="s">
        <v>5926</v>
      </c>
      <c r="F1380" s="2167">
        <v>4424</v>
      </c>
      <c r="G1380" s="722">
        <v>42382</v>
      </c>
      <c r="H1380" s="2050">
        <v>4424</v>
      </c>
      <c r="I1380" s="1263">
        <f t="shared" si="85"/>
        <v>0</v>
      </c>
    </row>
    <row r="1381" spans="1:9" x14ac:dyDescent="0.25">
      <c r="A1381" s="1261">
        <v>42380</v>
      </c>
      <c r="B1381" s="2177">
        <f t="shared" si="86"/>
        <v>444</v>
      </c>
      <c r="C1381" s="2178" t="s">
        <v>1144</v>
      </c>
      <c r="D1381" s="2160">
        <f t="shared" si="87"/>
        <v>50444</v>
      </c>
      <c r="E1381" s="2150" t="s">
        <v>5927</v>
      </c>
      <c r="F1381" s="2167">
        <v>31278.6</v>
      </c>
      <c r="G1381" s="722">
        <v>42385</v>
      </c>
      <c r="H1381" s="2050">
        <v>31278.6</v>
      </c>
      <c r="I1381" s="1263">
        <f t="shared" si="85"/>
        <v>0</v>
      </c>
    </row>
    <row r="1382" spans="1:9" x14ac:dyDescent="0.25">
      <c r="A1382" s="1261">
        <v>42380</v>
      </c>
      <c r="B1382" s="2177">
        <f t="shared" si="86"/>
        <v>445</v>
      </c>
      <c r="C1382" s="2178" t="s">
        <v>1144</v>
      </c>
      <c r="D1382" s="2160">
        <f t="shared" si="87"/>
        <v>50445</v>
      </c>
      <c r="E1382" s="2150" t="s">
        <v>5928</v>
      </c>
      <c r="F1382" s="2167">
        <v>1019.2</v>
      </c>
      <c r="G1382" s="722">
        <v>42380</v>
      </c>
      <c r="H1382" s="2050">
        <f t="shared" si="84"/>
        <v>1019.2</v>
      </c>
      <c r="I1382" s="1263">
        <f t="shared" si="85"/>
        <v>0</v>
      </c>
    </row>
    <row r="1383" spans="1:9" x14ac:dyDescent="0.25">
      <c r="A1383" s="1261">
        <v>42380</v>
      </c>
      <c r="B1383" s="2177">
        <f t="shared" si="86"/>
        <v>446</v>
      </c>
      <c r="C1383" s="2178" t="s">
        <v>1144</v>
      </c>
      <c r="D1383" s="2160">
        <f t="shared" si="87"/>
        <v>50446</v>
      </c>
      <c r="E1383" s="2150" t="s">
        <v>5869</v>
      </c>
      <c r="F1383" s="2167">
        <v>642.6</v>
      </c>
      <c r="G1383" s="722">
        <v>42380</v>
      </c>
      <c r="H1383" s="2050">
        <f t="shared" si="84"/>
        <v>642.6</v>
      </c>
      <c r="I1383" s="1263">
        <f t="shared" si="85"/>
        <v>0</v>
      </c>
    </row>
    <row r="1384" spans="1:9" x14ac:dyDescent="0.25">
      <c r="A1384" s="1261">
        <v>42380</v>
      </c>
      <c r="B1384" s="2177">
        <f t="shared" si="86"/>
        <v>447</v>
      </c>
      <c r="C1384" s="2178" t="s">
        <v>1144</v>
      </c>
      <c r="D1384" s="2160">
        <f t="shared" si="87"/>
        <v>50447</v>
      </c>
      <c r="E1384" s="2150" t="s">
        <v>5929</v>
      </c>
      <c r="F1384" s="2167">
        <v>12566</v>
      </c>
      <c r="G1384" s="722">
        <v>42382</v>
      </c>
      <c r="H1384" s="2050">
        <v>12566</v>
      </c>
      <c r="I1384" s="1263">
        <f t="shared" si="85"/>
        <v>0</v>
      </c>
    </row>
    <row r="1385" spans="1:9" x14ac:dyDescent="0.25">
      <c r="A1385" s="1261">
        <v>42380</v>
      </c>
      <c r="B1385" s="2177">
        <f t="shared" si="86"/>
        <v>448</v>
      </c>
      <c r="C1385" s="2178" t="s">
        <v>1144</v>
      </c>
      <c r="D1385" s="2160">
        <f t="shared" si="87"/>
        <v>50448</v>
      </c>
      <c r="E1385" s="2150" t="s">
        <v>5930</v>
      </c>
      <c r="F1385" s="2167">
        <v>3258.4</v>
      </c>
      <c r="G1385" s="722">
        <v>42382</v>
      </c>
      <c r="H1385" s="2050">
        <v>3258.4</v>
      </c>
      <c r="I1385" s="1263">
        <f t="shared" si="85"/>
        <v>0</v>
      </c>
    </row>
    <row r="1386" spans="1:9" x14ac:dyDescent="0.25">
      <c r="A1386" s="1261">
        <v>42380</v>
      </c>
      <c r="B1386" s="2177">
        <f t="shared" si="86"/>
        <v>449</v>
      </c>
      <c r="C1386" s="2178" t="s">
        <v>1144</v>
      </c>
      <c r="D1386" s="2160">
        <f t="shared" si="87"/>
        <v>50449</v>
      </c>
      <c r="E1386" s="2150" t="s">
        <v>5931</v>
      </c>
      <c r="F1386" s="2167">
        <v>2593.1999999999998</v>
      </c>
      <c r="G1386" s="722">
        <v>42382</v>
      </c>
      <c r="H1386" s="2050">
        <v>2593.1999999999998</v>
      </c>
      <c r="I1386" s="1263">
        <f t="shared" si="85"/>
        <v>0</v>
      </c>
    </row>
    <row r="1387" spans="1:9" x14ac:dyDescent="0.25">
      <c r="A1387" s="1261">
        <v>42380</v>
      </c>
      <c r="B1387" s="2177">
        <f t="shared" si="86"/>
        <v>450</v>
      </c>
      <c r="C1387" s="2178" t="s">
        <v>1144</v>
      </c>
      <c r="D1387" s="2160">
        <f t="shared" si="87"/>
        <v>50450</v>
      </c>
      <c r="E1387" s="2150" t="s">
        <v>5932</v>
      </c>
      <c r="F1387" s="2167">
        <v>8737.64</v>
      </c>
      <c r="G1387" s="722">
        <v>42382</v>
      </c>
      <c r="H1387" s="2050">
        <v>8737.64</v>
      </c>
      <c r="I1387" s="1263">
        <f t="shared" si="85"/>
        <v>0</v>
      </c>
    </row>
    <row r="1388" spans="1:9" x14ac:dyDescent="0.25">
      <c r="A1388" s="1261">
        <v>42380</v>
      </c>
      <c r="B1388" s="2177">
        <f t="shared" si="86"/>
        <v>451</v>
      </c>
      <c r="C1388" s="2178" t="s">
        <v>1144</v>
      </c>
      <c r="D1388" s="2160">
        <f t="shared" si="87"/>
        <v>50451</v>
      </c>
      <c r="E1388" s="2150" t="s">
        <v>5933</v>
      </c>
      <c r="F1388" s="2167">
        <v>3665.2</v>
      </c>
      <c r="G1388" s="722">
        <v>42380</v>
      </c>
      <c r="H1388" s="2050">
        <f t="shared" ref="H1388:H1448" si="88">F1388</f>
        <v>3665.2</v>
      </c>
      <c r="I1388" s="1805">
        <f t="shared" si="85"/>
        <v>0</v>
      </c>
    </row>
    <row r="1389" spans="1:9" x14ac:dyDescent="0.25">
      <c r="A1389" s="1261">
        <v>42380</v>
      </c>
      <c r="B1389" s="2177">
        <f t="shared" si="86"/>
        <v>452</v>
      </c>
      <c r="C1389" s="2178" t="s">
        <v>1144</v>
      </c>
      <c r="D1389" s="2160">
        <f t="shared" si="87"/>
        <v>50452</v>
      </c>
      <c r="E1389" s="2150" t="s">
        <v>5934</v>
      </c>
      <c r="F1389" s="2153">
        <v>16917.599999999999</v>
      </c>
      <c r="G1389" s="722">
        <v>42381</v>
      </c>
      <c r="H1389" s="2050">
        <v>16917.599999999999</v>
      </c>
      <c r="I1389" s="1263">
        <f t="shared" si="85"/>
        <v>0</v>
      </c>
    </row>
    <row r="1390" spans="1:9" x14ac:dyDescent="0.25">
      <c r="A1390" s="1261">
        <v>42380</v>
      </c>
      <c r="B1390" s="2177">
        <f t="shared" si="86"/>
        <v>453</v>
      </c>
      <c r="C1390" s="2178" t="s">
        <v>1144</v>
      </c>
      <c r="D1390" s="2160">
        <f t="shared" si="87"/>
        <v>50453</v>
      </c>
      <c r="E1390" s="2150" t="s">
        <v>5935</v>
      </c>
      <c r="F1390" s="2167">
        <v>16666.8</v>
      </c>
      <c r="G1390" s="722">
        <v>42384</v>
      </c>
      <c r="H1390" s="2050">
        <v>16666.8</v>
      </c>
      <c r="I1390" s="1263">
        <f t="shared" ref="I1390:I1457" si="89">F1390-H1390</f>
        <v>0</v>
      </c>
    </row>
    <row r="1391" spans="1:9" x14ac:dyDescent="0.25">
      <c r="A1391" s="1261">
        <v>42380</v>
      </c>
      <c r="B1391" s="2177">
        <f t="shared" si="86"/>
        <v>454</v>
      </c>
      <c r="C1391" s="2178" t="s">
        <v>1144</v>
      </c>
      <c r="D1391" s="2160">
        <f t="shared" si="87"/>
        <v>50454</v>
      </c>
      <c r="E1391" s="2150" t="s">
        <v>5936</v>
      </c>
      <c r="F1391" s="2153">
        <v>5249.4</v>
      </c>
      <c r="G1391" s="722">
        <v>42386</v>
      </c>
      <c r="H1391" s="2050">
        <v>5249.4</v>
      </c>
      <c r="I1391" s="1263">
        <f t="shared" si="89"/>
        <v>0</v>
      </c>
    </row>
    <row r="1392" spans="1:9" x14ac:dyDescent="0.25">
      <c r="A1392" s="1261">
        <v>42380</v>
      </c>
      <c r="B1392" s="2177">
        <f t="shared" si="86"/>
        <v>455</v>
      </c>
      <c r="C1392" s="2178" t="s">
        <v>1144</v>
      </c>
      <c r="D1392" s="2160">
        <f t="shared" si="87"/>
        <v>50455</v>
      </c>
      <c r="E1392" s="2151" t="s">
        <v>5937</v>
      </c>
      <c r="F1392" s="2168">
        <v>30571</v>
      </c>
      <c r="G1392" s="722">
        <v>42381</v>
      </c>
      <c r="H1392" s="2050">
        <v>30571</v>
      </c>
      <c r="I1392" s="1263">
        <f t="shared" si="89"/>
        <v>0</v>
      </c>
    </row>
    <row r="1393" spans="1:9" x14ac:dyDescent="0.25">
      <c r="A1393" s="1261">
        <v>42380</v>
      </c>
      <c r="B1393" s="2177">
        <f t="shared" si="86"/>
        <v>456</v>
      </c>
      <c r="C1393" s="2178" t="s">
        <v>1144</v>
      </c>
      <c r="D1393" s="2160">
        <f t="shared" si="87"/>
        <v>50456</v>
      </c>
      <c r="E1393" s="2149" t="s">
        <v>5938</v>
      </c>
      <c r="F1393" s="2166">
        <v>7888.62</v>
      </c>
      <c r="G1393" s="722">
        <v>42388</v>
      </c>
      <c r="H1393" s="2050">
        <v>7888.62</v>
      </c>
      <c r="I1393" s="1263">
        <f t="shared" si="89"/>
        <v>0</v>
      </c>
    </row>
    <row r="1394" spans="1:9" x14ac:dyDescent="0.25">
      <c r="A1394" s="1261">
        <v>42380</v>
      </c>
      <c r="B1394" s="2177">
        <f t="shared" si="86"/>
        <v>457</v>
      </c>
      <c r="C1394" s="2178" t="s">
        <v>1144</v>
      </c>
      <c r="D1394" s="2160">
        <f t="shared" si="87"/>
        <v>50457</v>
      </c>
      <c r="E1394" s="2182" t="s">
        <v>2249</v>
      </c>
      <c r="F1394" s="2167">
        <v>0</v>
      </c>
      <c r="G1394" s="722"/>
      <c r="H1394" s="2050"/>
      <c r="I1394" s="1263">
        <f t="shared" si="89"/>
        <v>0</v>
      </c>
    </row>
    <row r="1395" spans="1:9" x14ac:dyDescent="0.25">
      <c r="A1395" s="1261">
        <v>42380</v>
      </c>
      <c r="B1395" s="2177">
        <f t="shared" si="86"/>
        <v>458</v>
      </c>
      <c r="C1395" s="2178" t="s">
        <v>1144</v>
      </c>
      <c r="D1395" s="2160">
        <f t="shared" si="87"/>
        <v>50458</v>
      </c>
      <c r="E1395" s="2150" t="s">
        <v>5939</v>
      </c>
      <c r="F1395" s="2167">
        <v>1804.8</v>
      </c>
      <c r="G1395" s="722">
        <v>42380</v>
      </c>
      <c r="H1395" s="2050">
        <f t="shared" si="88"/>
        <v>1804.8</v>
      </c>
      <c r="I1395" s="1263">
        <f t="shared" si="89"/>
        <v>0</v>
      </c>
    </row>
    <row r="1396" spans="1:9" x14ac:dyDescent="0.25">
      <c r="A1396" s="1261">
        <v>42380</v>
      </c>
      <c r="B1396" s="2177">
        <f t="shared" si="86"/>
        <v>459</v>
      </c>
      <c r="C1396" s="2178" t="s">
        <v>1144</v>
      </c>
      <c r="D1396" s="2160">
        <f t="shared" si="87"/>
        <v>50459</v>
      </c>
      <c r="E1396" s="2150" t="s">
        <v>5940</v>
      </c>
      <c r="F1396" s="2167">
        <v>9875.2000000000007</v>
      </c>
      <c r="G1396" s="722">
        <v>42396</v>
      </c>
      <c r="H1396" s="2050">
        <v>9875.2000000000007</v>
      </c>
      <c r="I1396" s="1263">
        <f t="shared" si="89"/>
        <v>0</v>
      </c>
    </row>
    <row r="1397" spans="1:9" x14ac:dyDescent="0.25">
      <c r="A1397" s="1261">
        <v>42380</v>
      </c>
      <c r="B1397" s="2177">
        <f t="shared" si="86"/>
        <v>460</v>
      </c>
      <c r="C1397" s="2178" t="s">
        <v>1144</v>
      </c>
      <c r="D1397" s="2160">
        <f t="shared" si="87"/>
        <v>50460</v>
      </c>
      <c r="E1397" s="2150" t="s">
        <v>5941</v>
      </c>
      <c r="F1397" s="2153">
        <v>18980.3</v>
      </c>
      <c r="G1397" s="722">
        <v>42389</v>
      </c>
      <c r="H1397" s="2050">
        <v>18980.3</v>
      </c>
      <c r="I1397" s="1263">
        <f t="shared" si="89"/>
        <v>0</v>
      </c>
    </row>
    <row r="1398" spans="1:9" x14ac:dyDescent="0.25">
      <c r="A1398" s="1261">
        <v>42380</v>
      </c>
      <c r="B1398" s="2177">
        <f t="shared" si="86"/>
        <v>461</v>
      </c>
      <c r="C1398" s="2178" t="s">
        <v>1144</v>
      </c>
      <c r="D1398" s="2160">
        <f t="shared" si="87"/>
        <v>50461</v>
      </c>
      <c r="E1398" s="2150" t="s">
        <v>5942</v>
      </c>
      <c r="F1398" s="2153">
        <v>160088.98000000001</v>
      </c>
      <c r="G1398" s="722">
        <v>42385</v>
      </c>
      <c r="H1398" s="2050">
        <v>160088.98000000001</v>
      </c>
      <c r="I1398" s="1263">
        <f t="shared" si="89"/>
        <v>0</v>
      </c>
    </row>
    <row r="1399" spans="1:9" x14ac:dyDescent="0.25">
      <c r="A1399" s="1261">
        <v>42380</v>
      </c>
      <c r="B1399" s="2177">
        <f t="shared" si="86"/>
        <v>462</v>
      </c>
      <c r="C1399" s="2178" t="s">
        <v>1144</v>
      </c>
      <c r="D1399" s="2160">
        <f t="shared" si="87"/>
        <v>50462</v>
      </c>
      <c r="E1399" s="2150" t="s">
        <v>5921</v>
      </c>
      <c r="F1399" s="2167">
        <v>41414</v>
      </c>
      <c r="G1399" s="722" t="s">
        <v>8146</v>
      </c>
      <c r="H1399" s="2050">
        <f>15099.1+26314.9</f>
        <v>41414</v>
      </c>
      <c r="I1399" s="1263">
        <f t="shared" si="89"/>
        <v>0</v>
      </c>
    </row>
    <row r="1400" spans="1:9" x14ac:dyDescent="0.25">
      <c r="A1400" s="1261">
        <v>42380</v>
      </c>
      <c r="B1400" s="2177">
        <f t="shared" si="86"/>
        <v>463</v>
      </c>
      <c r="C1400" s="2178" t="s">
        <v>1144</v>
      </c>
      <c r="D1400" s="2160">
        <f t="shared" si="87"/>
        <v>50463</v>
      </c>
      <c r="E1400" s="2150" t="s">
        <v>5903</v>
      </c>
      <c r="F1400" s="2167">
        <v>3644.8</v>
      </c>
      <c r="G1400" s="722">
        <v>42382</v>
      </c>
      <c r="H1400" s="2050">
        <v>3644.8</v>
      </c>
      <c r="I1400" s="1263">
        <f t="shared" si="89"/>
        <v>0</v>
      </c>
    </row>
    <row r="1401" spans="1:9" x14ac:dyDescent="0.25">
      <c r="A1401" s="1261">
        <v>42380</v>
      </c>
      <c r="B1401" s="2177">
        <f t="shared" si="86"/>
        <v>464</v>
      </c>
      <c r="C1401" s="2178" t="s">
        <v>1144</v>
      </c>
      <c r="D1401" s="2160">
        <f t="shared" si="87"/>
        <v>50464</v>
      </c>
      <c r="E1401" s="2150" t="s">
        <v>5943</v>
      </c>
      <c r="F1401" s="2167">
        <v>2291.9</v>
      </c>
      <c r="G1401" s="722">
        <v>42381</v>
      </c>
      <c r="H1401" s="2050">
        <v>2291.9</v>
      </c>
      <c r="I1401" s="1263">
        <f t="shared" si="89"/>
        <v>0</v>
      </c>
    </row>
    <row r="1402" spans="1:9" x14ac:dyDescent="0.25">
      <c r="A1402" s="1261">
        <v>42380</v>
      </c>
      <c r="B1402" s="2177">
        <f t="shared" si="86"/>
        <v>465</v>
      </c>
      <c r="C1402" s="2178" t="s">
        <v>1144</v>
      </c>
      <c r="D1402" s="2160">
        <f t="shared" si="87"/>
        <v>50465</v>
      </c>
      <c r="E1402" s="2150" t="s">
        <v>5944</v>
      </c>
      <c r="F1402" s="2167">
        <v>2236</v>
      </c>
      <c r="G1402" s="722">
        <v>42381</v>
      </c>
      <c r="H1402" s="2050">
        <v>2236</v>
      </c>
      <c r="I1402" s="1263">
        <f t="shared" si="89"/>
        <v>0</v>
      </c>
    </row>
    <row r="1403" spans="1:9" x14ac:dyDescent="0.25">
      <c r="A1403" s="1261">
        <v>42380</v>
      </c>
      <c r="B1403" s="2177">
        <f t="shared" ref="B1403:B1469" si="90">B1402+1</f>
        <v>466</v>
      </c>
      <c r="C1403" s="2178" t="s">
        <v>1144</v>
      </c>
      <c r="D1403" s="2160">
        <f t="shared" si="87"/>
        <v>50466</v>
      </c>
      <c r="E1403" s="2150" t="s">
        <v>5945</v>
      </c>
      <c r="F1403" s="2167">
        <v>4836</v>
      </c>
      <c r="G1403" s="722">
        <v>42380</v>
      </c>
      <c r="H1403" s="2050">
        <f t="shared" si="88"/>
        <v>4836</v>
      </c>
      <c r="I1403" s="1263">
        <f t="shared" si="89"/>
        <v>0</v>
      </c>
    </row>
    <row r="1404" spans="1:9" x14ac:dyDescent="0.25">
      <c r="A1404" s="1261">
        <v>42380</v>
      </c>
      <c r="B1404" s="2177">
        <f t="shared" si="90"/>
        <v>467</v>
      </c>
      <c r="C1404" s="2178" t="s">
        <v>1144</v>
      </c>
      <c r="D1404" s="2160">
        <f t="shared" si="87"/>
        <v>50467</v>
      </c>
      <c r="E1404" s="2150" t="s">
        <v>5914</v>
      </c>
      <c r="F1404" s="2167">
        <v>9271.2999999999993</v>
      </c>
      <c r="G1404" s="722">
        <v>42381</v>
      </c>
      <c r="H1404" s="2050">
        <v>9271.2999999999993</v>
      </c>
      <c r="I1404" s="1263">
        <f t="shared" si="89"/>
        <v>0</v>
      </c>
    </row>
    <row r="1405" spans="1:9" x14ac:dyDescent="0.25">
      <c r="A1405" s="1261">
        <v>42380</v>
      </c>
      <c r="B1405" s="2177">
        <f t="shared" si="90"/>
        <v>468</v>
      </c>
      <c r="C1405" s="2178" t="s">
        <v>1144</v>
      </c>
      <c r="D1405" s="2160">
        <f t="shared" si="87"/>
        <v>50468</v>
      </c>
      <c r="E1405" s="2150" t="s">
        <v>5946</v>
      </c>
      <c r="F1405" s="2167">
        <v>15775.8</v>
      </c>
      <c r="G1405" s="722">
        <v>42382</v>
      </c>
      <c r="H1405" s="2050">
        <v>15775.8</v>
      </c>
      <c r="I1405" s="1263">
        <f t="shared" si="89"/>
        <v>0</v>
      </c>
    </row>
    <row r="1406" spans="1:9" x14ac:dyDescent="0.25">
      <c r="A1406" s="1261">
        <v>42380</v>
      </c>
      <c r="B1406" s="2177">
        <f t="shared" si="90"/>
        <v>469</v>
      </c>
      <c r="C1406" s="2178" t="s">
        <v>1144</v>
      </c>
      <c r="D1406" s="2160">
        <f t="shared" si="87"/>
        <v>50469</v>
      </c>
      <c r="E1406" s="2150" t="s">
        <v>5947</v>
      </c>
      <c r="F1406" s="2167">
        <v>11795.3</v>
      </c>
      <c r="G1406" s="722">
        <v>42382</v>
      </c>
      <c r="H1406" s="2050">
        <v>11795.3</v>
      </c>
      <c r="I1406" s="1263">
        <f t="shared" si="89"/>
        <v>0</v>
      </c>
    </row>
    <row r="1407" spans="1:9" x14ac:dyDescent="0.25">
      <c r="A1407" s="1261">
        <v>42380</v>
      </c>
      <c r="B1407" s="2177">
        <f t="shared" si="90"/>
        <v>470</v>
      </c>
      <c r="C1407" s="2178" t="s">
        <v>1144</v>
      </c>
      <c r="D1407" s="2160">
        <f t="shared" si="87"/>
        <v>50470</v>
      </c>
      <c r="E1407" s="2150" t="s">
        <v>5948</v>
      </c>
      <c r="F1407" s="2153">
        <v>17607.099999999999</v>
      </c>
      <c r="G1407" s="722">
        <v>42382</v>
      </c>
      <c r="H1407" s="2050">
        <v>17607.099999999999</v>
      </c>
      <c r="I1407" s="1263">
        <f t="shared" si="89"/>
        <v>0</v>
      </c>
    </row>
    <row r="1408" spans="1:9" x14ac:dyDescent="0.25">
      <c r="A1408" s="1261">
        <v>42380</v>
      </c>
      <c r="B1408" s="2177">
        <f t="shared" si="90"/>
        <v>471</v>
      </c>
      <c r="C1408" s="2178" t="s">
        <v>1144</v>
      </c>
      <c r="D1408" s="2160">
        <f t="shared" si="87"/>
        <v>50471</v>
      </c>
      <c r="E1408" s="2150" t="s">
        <v>5949</v>
      </c>
      <c r="F1408" s="2153">
        <v>5362.8</v>
      </c>
      <c r="G1408" s="722">
        <v>42382</v>
      </c>
      <c r="H1408" s="2050">
        <v>5362.8</v>
      </c>
      <c r="I1408" s="1263">
        <f t="shared" si="89"/>
        <v>0</v>
      </c>
    </row>
    <row r="1409" spans="1:9" x14ac:dyDescent="0.25">
      <c r="A1409" s="1261">
        <v>42380</v>
      </c>
      <c r="B1409" s="2177">
        <f t="shared" si="90"/>
        <v>472</v>
      </c>
      <c r="C1409" s="2178" t="s">
        <v>1144</v>
      </c>
      <c r="D1409" s="2160">
        <f t="shared" si="87"/>
        <v>50472</v>
      </c>
      <c r="E1409" s="2150" t="s">
        <v>5950</v>
      </c>
      <c r="F1409" s="2167">
        <v>2788.16</v>
      </c>
      <c r="G1409" s="722">
        <v>42382</v>
      </c>
      <c r="H1409" s="2050">
        <v>2788.16</v>
      </c>
      <c r="I1409" s="1263">
        <f t="shared" si="89"/>
        <v>0</v>
      </c>
    </row>
    <row r="1410" spans="1:9" x14ac:dyDescent="0.25">
      <c r="A1410" s="1261">
        <v>42380</v>
      </c>
      <c r="B1410" s="2177">
        <f t="shared" si="90"/>
        <v>473</v>
      </c>
      <c r="C1410" s="2178" t="s">
        <v>1144</v>
      </c>
      <c r="D1410" s="2160">
        <f t="shared" si="87"/>
        <v>50473</v>
      </c>
      <c r="E1410" s="2150" t="s">
        <v>5951</v>
      </c>
      <c r="F1410" s="2167">
        <v>10110.08</v>
      </c>
      <c r="G1410" s="722">
        <v>42382</v>
      </c>
      <c r="H1410" s="2050">
        <v>10110.08</v>
      </c>
      <c r="I1410" s="1263">
        <f t="shared" si="89"/>
        <v>0</v>
      </c>
    </row>
    <row r="1411" spans="1:9" x14ac:dyDescent="0.25">
      <c r="A1411" s="1261">
        <v>42380</v>
      </c>
      <c r="B1411" s="2177">
        <f t="shared" si="90"/>
        <v>474</v>
      </c>
      <c r="C1411" s="2178" t="s">
        <v>1144</v>
      </c>
      <c r="D1411" s="2160">
        <f t="shared" si="87"/>
        <v>50474</v>
      </c>
      <c r="E1411" s="2150" t="s">
        <v>5927</v>
      </c>
      <c r="F1411" s="2167">
        <v>7437.4</v>
      </c>
      <c r="G1411" s="722">
        <v>42382</v>
      </c>
      <c r="H1411" s="2050">
        <v>7437.4</v>
      </c>
      <c r="I1411" s="1263">
        <f t="shared" si="89"/>
        <v>0</v>
      </c>
    </row>
    <row r="1412" spans="1:9" x14ac:dyDescent="0.25">
      <c r="A1412" s="1261">
        <v>42380</v>
      </c>
      <c r="B1412" s="2177">
        <f t="shared" si="90"/>
        <v>475</v>
      </c>
      <c r="C1412" s="2178" t="s">
        <v>1144</v>
      </c>
      <c r="D1412" s="2160">
        <f t="shared" si="87"/>
        <v>50475</v>
      </c>
      <c r="E1412" s="2150" t="s">
        <v>5925</v>
      </c>
      <c r="F1412" s="2153">
        <v>6228</v>
      </c>
      <c r="G1412" s="722">
        <v>42387</v>
      </c>
      <c r="H1412" s="2050">
        <v>6228</v>
      </c>
      <c r="I1412" s="1263">
        <f t="shared" si="89"/>
        <v>0</v>
      </c>
    </row>
    <row r="1413" spans="1:9" x14ac:dyDescent="0.25">
      <c r="A1413" s="1261">
        <v>42380</v>
      </c>
      <c r="B1413" s="2177">
        <f t="shared" si="90"/>
        <v>476</v>
      </c>
      <c r="C1413" s="2178" t="s">
        <v>1144</v>
      </c>
      <c r="D1413" s="2160">
        <f t="shared" si="87"/>
        <v>50476</v>
      </c>
      <c r="E1413" s="2150" t="s">
        <v>5952</v>
      </c>
      <c r="F1413" s="2167">
        <v>56453.8</v>
      </c>
      <c r="G1413" s="722">
        <v>42391</v>
      </c>
      <c r="H1413" s="2050">
        <v>56453.8</v>
      </c>
      <c r="I1413" s="1263">
        <f t="shared" si="89"/>
        <v>0</v>
      </c>
    </row>
    <row r="1414" spans="1:9" x14ac:dyDescent="0.25">
      <c r="A1414" s="1261">
        <v>42380</v>
      </c>
      <c r="B1414" s="2177">
        <f t="shared" si="90"/>
        <v>477</v>
      </c>
      <c r="C1414" s="2178" t="s">
        <v>1144</v>
      </c>
      <c r="D1414" s="2160">
        <f t="shared" si="87"/>
        <v>50477</v>
      </c>
      <c r="E1414" s="2150" t="s">
        <v>5952</v>
      </c>
      <c r="F1414" s="2167">
        <v>3393.6</v>
      </c>
      <c r="G1414" s="722">
        <v>42383</v>
      </c>
      <c r="H1414" s="2050">
        <v>3393.6</v>
      </c>
      <c r="I1414" s="1263">
        <f t="shared" si="89"/>
        <v>0</v>
      </c>
    </row>
    <row r="1415" spans="1:9" x14ac:dyDescent="0.25">
      <c r="A1415" s="1261">
        <v>42380</v>
      </c>
      <c r="B1415" s="2177">
        <f t="shared" si="90"/>
        <v>478</v>
      </c>
      <c r="C1415" s="2178" t="s">
        <v>1144</v>
      </c>
      <c r="D1415" s="2160">
        <f t="shared" si="87"/>
        <v>50478</v>
      </c>
      <c r="E1415" s="2150" t="s">
        <v>5953</v>
      </c>
      <c r="F1415" s="2167">
        <v>58.8</v>
      </c>
      <c r="G1415" s="722">
        <v>42381</v>
      </c>
      <c r="H1415" s="2050">
        <v>58.8</v>
      </c>
      <c r="I1415" s="1263">
        <f t="shared" si="89"/>
        <v>0</v>
      </c>
    </row>
    <row r="1416" spans="1:9" x14ac:dyDescent="0.25">
      <c r="A1416" s="1261">
        <v>42380</v>
      </c>
      <c r="B1416" s="2177">
        <f t="shared" si="90"/>
        <v>479</v>
      </c>
      <c r="C1416" s="2178" t="s">
        <v>1144</v>
      </c>
      <c r="D1416" s="2160">
        <f t="shared" si="87"/>
        <v>50479</v>
      </c>
      <c r="E1416" s="2150" t="s">
        <v>5954</v>
      </c>
      <c r="F1416" s="2167">
        <v>222</v>
      </c>
      <c r="G1416" s="722">
        <v>42384</v>
      </c>
      <c r="H1416" s="2050">
        <v>222</v>
      </c>
      <c r="I1416" s="1263">
        <f t="shared" si="89"/>
        <v>0</v>
      </c>
    </row>
    <row r="1417" spans="1:9" x14ac:dyDescent="0.25">
      <c r="A1417" s="1261">
        <v>42381</v>
      </c>
      <c r="B1417" s="2177">
        <f t="shared" si="90"/>
        <v>480</v>
      </c>
      <c r="C1417" s="2178" t="s">
        <v>1144</v>
      </c>
      <c r="D1417" s="2160">
        <f t="shared" si="87"/>
        <v>50480</v>
      </c>
      <c r="E1417" s="2150" t="s">
        <v>5955</v>
      </c>
      <c r="F1417" s="2167">
        <v>20698.599999999999</v>
      </c>
      <c r="G1417" s="722">
        <v>42381</v>
      </c>
      <c r="H1417" s="2050">
        <f t="shared" si="88"/>
        <v>20698.599999999999</v>
      </c>
      <c r="I1417" s="1263">
        <f t="shared" si="89"/>
        <v>0</v>
      </c>
    </row>
    <row r="1418" spans="1:9" x14ac:dyDescent="0.25">
      <c r="A1418" s="1261">
        <v>42381</v>
      </c>
      <c r="B1418" s="2177">
        <f t="shared" si="90"/>
        <v>481</v>
      </c>
      <c r="C1418" s="2178" t="s">
        <v>1144</v>
      </c>
      <c r="D1418" s="2160">
        <f t="shared" si="87"/>
        <v>50481</v>
      </c>
      <c r="E1418" s="2150" t="s">
        <v>5956</v>
      </c>
      <c r="F1418" s="2167">
        <v>5071</v>
      </c>
      <c r="G1418" s="722">
        <v>42382</v>
      </c>
      <c r="H1418" s="2050">
        <v>5071</v>
      </c>
      <c r="I1418" s="1263">
        <f t="shared" si="89"/>
        <v>0</v>
      </c>
    </row>
    <row r="1419" spans="1:9" x14ac:dyDescent="0.25">
      <c r="A1419" s="1261">
        <v>42381</v>
      </c>
      <c r="B1419" s="2177">
        <f t="shared" si="90"/>
        <v>482</v>
      </c>
      <c r="C1419" s="2178" t="s">
        <v>1144</v>
      </c>
      <c r="D1419" s="2160">
        <f t="shared" si="87"/>
        <v>50482</v>
      </c>
      <c r="E1419" s="2182" t="s">
        <v>2249</v>
      </c>
      <c r="F1419" s="2167">
        <v>0</v>
      </c>
      <c r="G1419" s="722"/>
      <c r="H1419" s="2050"/>
      <c r="I1419" s="1263">
        <f t="shared" si="89"/>
        <v>0</v>
      </c>
    </row>
    <row r="1420" spans="1:9" x14ac:dyDescent="0.25">
      <c r="A1420" s="1261">
        <v>42381</v>
      </c>
      <c r="B1420" s="2177">
        <f t="shared" si="90"/>
        <v>483</v>
      </c>
      <c r="C1420" s="2178" t="s">
        <v>1144</v>
      </c>
      <c r="D1420" s="2160">
        <f t="shared" si="87"/>
        <v>50483</v>
      </c>
      <c r="E1420" s="2150" t="s">
        <v>5956</v>
      </c>
      <c r="F1420" s="2167">
        <v>19750.400000000001</v>
      </c>
      <c r="G1420" s="722">
        <v>42382</v>
      </c>
      <c r="H1420" s="2050">
        <v>19750.400000000001</v>
      </c>
      <c r="I1420" s="1263">
        <f t="shared" si="89"/>
        <v>0</v>
      </c>
    </row>
    <row r="1421" spans="1:9" x14ac:dyDescent="0.25">
      <c r="A1421" s="1261">
        <v>42381</v>
      </c>
      <c r="B1421" s="2177">
        <f t="shared" si="90"/>
        <v>484</v>
      </c>
      <c r="C1421" s="2178" t="s">
        <v>1144</v>
      </c>
      <c r="D1421" s="2160">
        <f t="shared" si="87"/>
        <v>50484</v>
      </c>
      <c r="E1421" s="2150" t="s">
        <v>5957</v>
      </c>
      <c r="F1421" s="2167">
        <v>4348.8</v>
      </c>
      <c r="G1421" s="722">
        <v>42381</v>
      </c>
      <c r="H1421" s="2050">
        <f t="shared" si="88"/>
        <v>4348.8</v>
      </c>
      <c r="I1421" s="1263">
        <f t="shared" si="89"/>
        <v>0</v>
      </c>
    </row>
    <row r="1422" spans="1:9" x14ac:dyDescent="0.25">
      <c r="A1422" s="1261">
        <v>42381</v>
      </c>
      <c r="B1422" s="2177">
        <f t="shared" si="90"/>
        <v>485</v>
      </c>
      <c r="C1422" s="2178" t="s">
        <v>1144</v>
      </c>
      <c r="D1422" s="2160">
        <f t="shared" si="87"/>
        <v>50485</v>
      </c>
      <c r="E1422" s="2150" t="s">
        <v>5958</v>
      </c>
      <c r="F1422" s="2167">
        <v>23047.200000000001</v>
      </c>
      <c r="G1422" s="722">
        <v>42381</v>
      </c>
      <c r="H1422" s="2050">
        <f t="shared" si="88"/>
        <v>23047.200000000001</v>
      </c>
      <c r="I1422" s="1263">
        <f t="shared" si="89"/>
        <v>0</v>
      </c>
    </row>
    <row r="1423" spans="1:9" x14ac:dyDescent="0.25">
      <c r="A1423" s="1261">
        <v>42381</v>
      </c>
      <c r="B1423" s="2177">
        <f t="shared" si="90"/>
        <v>486</v>
      </c>
      <c r="C1423" s="2178" t="s">
        <v>1144</v>
      </c>
      <c r="D1423" s="2160">
        <f t="shared" si="87"/>
        <v>50486</v>
      </c>
      <c r="E1423" s="2150" t="s">
        <v>5959</v>
      </c>
      <c r="F1423" s="2167">
        <v>10807.7</v>
      </c>
      <c r="G1423" s="722">
        <v>42382</v>
      </c>
      <c r="H1423" s="2050">
        <v>10807.7</v>
      </c>
      <c r="I1423" s="1263">
        <f t="shared" si="89"/>
        <v>0</v>
      </c>
    </row>
    <row r="1424" spans="1:9" x14ac:dyDescent="0.25">
      <c r="A1424" s="1261">
        <v>42381</v>
      </c>
      <c r="B1424" s="2177">
        <f t="shared" si="90"/>
        <v>487</v>
      </c>
      <c r="C1424" s="2178" t="s">
        <v>1144</v>
      </c>
      <c r="D1424" s="2160">
        <f t="shared" si="87"/>
        <v>50487</v>
      </c>
      <c r="E1424" s="2150" t="s">
        <v>5960</v>
      </c>
      <c r="F1424" s="2167">
        <v>2779</v>
      </c>
      <c r="G1424" s="722">
        <v>42381</v>
      </c>
      <c r="H1424" s="2050">
        <f t="shared" si="88"/>
        <v>2779</v>
      </c>
      <c r="I1424" s="1263">
        <f t="shared" si="89"/>
        <v>0</v>
      </c>
    </row>
    <row r="1425" spans="1:9" x14ac:dyDescent="0.25">
      <c r="A1425" s="1261">
        <v>42381</v>
      </c>
      <c r="B1425" s="2177">
        <f t="shared" si="90"/>
        <v>488</v>
      </c>
      <c r="C1425" s="2178" t="s">
        <v>1144</v>
      </c>
      <c r="D1425" s="2160">
        <f t="shared" si="87"/>
        <v>50488</v>
      </c>
      <c r="E1425" s="2182" t="s">
        <v>2249</v>
      </c>
      <c r="F1425" s="2167">
        <v>0</v>
      </c>
      <c r="G1425" s="722"/>
      <c r="H1425" s="2050"/>
      <c r="I1425" s="1263">
        <f t="shared" si="89"/>
        <v>0</v>
      </c>
    </row>
    <row r="1426" spans="1:9" x14ac:dyDescent="0.25">
      <c r="A1426" s="1261">
        <v>42381</v>
      </c>
      <c r="B1426" s="2177">
        <f t="shared" si="90"/>
        <v>489</v>
      </c>
      <c r="C1426" s="2178" t="s">
        <v>1144</v>
      </c>
      <c r="D1426" s="2160">
        <f t="shared" si="87"/>
        <v>50489</v>
      </c>
      <c r="E1426" s="2150" t="s">
        <v>5961</v>
      </c>
      <c r="F1426" s="2153">
        <v>22462.5</v>
      </c>
      <c r="G1426" s="722">
        <v>42383</v>
      </c>
      <c r="H1426" s="2050">
        <v>22462.5</v>
      </c>
      <c r="I1426" s="1263">
        <f t="shared" si="89"/>
        <v>0</v>
      </c>
    </row>
    <row r="1427" spans="1:9" x14ac:dyDescent="0.25">
      <c r="A1427" s="1261">
        <v>42381</v>
      </c>
      <c r="B1427" s="2177">
        <f t="shared" si="90"/>
        <v>490</v>
      </c>
      <c r="C1427" s="2178" t="s">
        <v>1144</v>
      </c>
      <c r="D1427" s="2160">
        <f t="shared" si="87"/>
        <v>50490</v>
      </c>
      <c r="E1427" s="2150" t="s">
        <v>5962</v>
      </c>
      <c r="F1427" s="2167">
        <v>9240</v>
      </c>
      <c r="G1427" s="722">
        <v>42396</v>
      </c>
      <c r="H1427" s="2050">
        <v>9240</v>
      </c>
      <c r="I1427" s="1263">
        <f t="shared" si="89"/>
        <v>0</v>
      </c>
    </row>
    <row r="1428" spans="1:9" x14ac:dyDescent="0.25">
      <c r="A1428" s="1261">
        <v>42381</v>
      </c>
      <c r="B1428" s="2177">
        <f t="shared" si="90"/>
        <v>491</v>
      </c>
      <c r="C1428" s="2178" t="s">
        <v>1144</v>
      </c>
      <c r="D1428" s="2160">
        <f t="shared" si="87"/>
        <v>50491</v>
      </c>
      <c r="E1428" s="2150" t="s">
        <v>5963</v>
      </c>
      <c r="F1428" s="2167">
        <v>5590.2</v>
      </c>
      <c r="G1428" s="722">
        <v>42382</v>
      </c>
      <c r="H1428" s="2050">
        <v>5590.2</v>
      </c>
      <c r="I1428" s="1263">
        <f t="shared" si="89"/>
        <v>0</v>
      </c>
    </row>
    <row r="1429" spans="1:9" x14ac:dyDescent="0.25">
      <c r="A1429" s="1261">
        <v>42381</v>
      </c>
      <c r="B1429" s="2177">
        <f t="shared" si="90"/>
        <v>492</v>
      </c>
      <c r="C1429" s="2178" t="s">
        <v>1144</v>
      </c>
      <c r="D1429" s="2160">
        <f t="shared" si="87"/>
        <v>50492</v>
      </c>
      <c r="E1429" s="2150" t="s">
        <v>5964</v>
      </c>
      <c r="F1429" s="2153">
        <v>45193.5</v>
      </c>
      <c r="G1429" s="722"/>
      <c r="H1429" s="2050"/>
      <c r="I1429" s="1263">
        <f t="shared" si="89"/>
        <v>45193.5</v>
      </c>
    </row>
    <row r="1430" spans="1:9" x14ac:dyDescent="0.25">
      <c r="A1430" s="1261">
        <v>42381</v>
      </c>
      <c r="B1430" s="2177">
        <f t="shared" si="90"/>
        <v>493</v>
      </c>
      <c r="C1430" s="2178" t="s">
        <v>1144</v>
      </c>
      <c r="D1430" s="2160">
        <f t="shared" si="87"/>
        <v>50493</v>
      </c>
      <c r="E1430" s="2150" t="s">
        <v>5965</v>
      </c>
      <c r="F1430" s="2167">
        <v>1152.8</v>
      </c>
      <c r="G1430" s="722">
        <v>42381</v>
      </c>
      <c r="H1430" s="2050">
        <f t="shared" si="88"/>
        <v>1152.8</v>
      </c>
      <c r="I1430" s="1263">
        <f t="shared" si="89"/>
        <v>0</v>
      </c>
    </row>
    <row r="1431" spans="1:9" x14ac:dyDescent="0.25">
      <c r="A1431" s="1261">
        <v>42381</v>
      </c>
      <c r="B1431" s="2177">
        <f t="shared" si="90"/>
        <v>494</v>
      </c>
      <c r="C1431" s="2178" t="s">
        <v>1144</v>
      </c>
      <c r="D1431" s="2160">
        <f t="shared" si="87"/>
        <v>50494</v>
      </c>
      <c r="E1431" s="2150" t="s">
        <v>5966</v>
      </c>
      <c r="F1431" s="2167">
        <v>12537.2</v>
      </c>
      <c r="G1431" s="722" t="s">
        <v>8144</v>
      </c>
      <c r="H1431" s="2050">
        <f>7000+5537.2</f>
        <v>12537.2</v>
      </c>
      <c r="I1431" s="1263">
        <f t="shared" si="89"/>
        <v>0</v>
      </c>
    </row>
    <row r="1432" spans="1:9" x14ac:dyDescent="0.25">
      <c r="A1432" s="1261">
        <v>42381</v>
      </c>
      <c r="B1432" s="2177">
        <f t="shared" si="90"/>
        <v>495</v>
      </c>
      <c r="C1432" s="2178" t="s">
        <v>1144</v>
      </c>
      <c r="D1432" s="2160">
        <f t="shared" si="87"/>
        <v>50495</v>
      </c>
      <c r="E1432" s="2150" t="s">
        <v>5967</v>
      </c>
      <c r="F1432" s="2153">
        <v>59913.24</v>
      </c>
      <c r="G1432" s="722">
        <v>42385</v>
      </c>
      <c r="H1432" s="2050">
        <v>59913.24</v>
      </c>
      <c r="I1432" s="1263">
        <f t="shared" si="89"/>
        <v>0</v>
      </c>
    </row>
    <row r="1433" spans="1:9" x14ac:dyDescent="0.25">
      <c r="A1433" s="1261">
        <v>42381</v>
      </c>
      <c r="B1433" s="2177">
        <f t="shared" si="90"/>
        <v>496</v>
      </c>
      <c r="C1433" s="2178" t="s">
        <v>1144</v>
      </c>
      <c r="D1433" s="2160">
        <f t="shared" si="87"/>
        <v>50496</v>
      </c>
      <c r="E1433" s="2150" t="s">
        <v>5968</v>
      </c>
      <c r="F1433" s="2167">
        <v>2000</v>
      </c>
      <c r="G1433" s="722">
        <v>42381</v>
      </c>
      <c r="H1433" s="2050">
        <f t="shared" si="88"/>
        <v>2000</v>
      </c>
      <c r="I1433" s="1263">
        <f t="shared" si="89"/>
        <v>0</v>
      </c>
    </row>
    <row r="1434" spans="1:9" x14ac:dyDescent="0.25">
      <c r="A1434" s="1261">
        <v>42381</v>
      </c>
      <c r="B1434" s="2177">
        <f t="shared" si="90"/>
        <v>497</v>
      </c>
      <c r="C1434" s="2178" t="s">
        <v>1144</v>
      </c>
      <c r="D1434" s="2160">
        <f t="shared" si="87"/>
        <v>50497</v>
      </c>
      <c r="E1434" s="2150" t="s">
        <v>5969</v>
      </c>
      <c r="F1434" s="2167">
        <v>768.4</v>
      </c>
      <c r="G1434" s="722">
        <v>42381</v>
      </c>
      <c r="H1434" s="2050">
        <f t="shared" si="88"/>
        <v>768.4</v>
      </c>
      <c r="I1434" s="1263">
        <f t="shared" si="89"/>
        <v>0</v>
      </c>
    </row>
    <row r="1435" spans="1:9" x14ac:dyDescent="0.25">
      <c r="A1435" s="1261">
        <v>42381</v>
      </c>
      <c r="B1435" s="2177">
        <f t="shared" si="90"/>
        <v>498</v>
      </c>
      <c r="C1435" s="2178" t="s">
        <v>1144</v>
      </c>
      <c r="D1435" s="2160">
        <f t="shared" si="87"/>
        <v>50498</v>
      </c>
      <c r="E1435" s="2150" t="s">
        <v>5970</v>
      </c>
      <c r="F1435" s="2167">
        <v>2141.4</v>
      </c>
      <c r="G1435" s="722">
        <v>42383</v>
      </c>
      <c r="H1435" s="2050">
        <v>2141.4</v>
      </c>
      <c r="I1435" s="1263">
        <f t="shared" si="89"/>
        <v>0</v>
      </c>
    </row>
    <row r="1436" spans="1:9" x14ac:dyDescent="0.25">
      <c r="A1436" s="1261">
        <v>42381</v>
      </c>
      <c r="B1436" s="2177">
        <f t="shared" si="90"/>
        <v>499</v>
      </c>
      <c r="C1436" s="2178" t="s">
        <v>1144</v>
      </c>
      <c r="D1436" s="2160">
        <f t="shared" si="87"/>
        <v>50499</v>
      </c>
      <c r="E1436" s="2150" t="s">
        <v>5971</v>
      </c>
      <c r="F1436" s="2153">
        <v>4114.5</v>
      </c>
      <c r="G1436" s="722">
        <v>42381</v>
      </c>
      <c r="H1436" s="2050">
        <f t="shared" si="88"/>
        <v>4114.5</v>
      </c>
      <c r="I1436" s="1263">
        <f t="shared" si="89"/>
        <v>0</v>
      </c>
    </row>
    <row r="1437" spans="1:9" x14ac:dyDescent="0.25">
      <c r="A1437" s="1261">
        <v>42381</v>
      </c>
      <c r="B1437" s="2177">
        <f t="shared" si="90"/>
        <v>500</v>
      </c>
      <c r="C1437" s="2178" t="s">
        <v>1144</v>
      </c>
      <c r="D1437" s="2160">
        <f t="shared" si="87"/>
        <v>50500</v>
      </c>
      <c r="E1437" s="2182" t="s">
        <v>2249</v>
      </c>
      <c r="F1437" s="2153">
        <v>0</v>
      </c>
      <c r="G1437" s="722"/>
      <c r="H1437" s="2050"/>
      <c r="I1437" s="1263">
        <f t="shared" si="89"/>
        <v>0</v>
      </c>
    </row>
    <row r="1438" spans="1:9" x14ac:dyDescent="0.25">
      <c r="A1438" s="1261">
        <v>42381</v>
      </c>
      <c r="B1438" s="2177">
        <f t="shared" si="90"/>
        <v>501</v>
      </c>
      <c r="C1438" s="2178" t="s">
        <v>1144</v>
      </c>
      <c r="D1438" s="2160">
        <f t="shared" ref="D1438" si="91">D1437+1</f>
        <v>50501</v>
      </c>
      <c r="E1438" s="2150" t="s">
        <v>5972</v>
      </c>
      <c r="F1438" s="2167">
        <v>2418.4</v>
      </c>
      <c r="G1438" s="722">
        <v>42381</v>
      </c>
      <c r="H1438" s="2050">
        <f t="shared" si="88"/>
        <v>2418.4</v>
      </c>
      <c r="I1438" s="1263">
        <f t="shared" si="89"/>
        <v>0</v>
      </c>
    </row>
    <row r="1439" spans="1:9" x14ac:dyDescent="0.25">
      <c r="A1439" s="1261">
        <v>42381</v>
      </c>
      <c r="B1439" s="2177">
        <f t="shared" si="90"/>
        <v>502</v>
      </c>
      <c r="C1439" s="2178" t="s">
        <v>1144</v>
      </c>
      <c r="D1439" s="2160">
        <f t="shared" ref="D1439:D1505" si="92">D1438+1</f>
        <v>50502</v>
      </c>
      <c r="E1439" s="2150" t="s">
        <v>5973</v>
      </c>
      <c r="F1439" s="2167">
        <v>8486.7999999999993</v>
      </c>
      <c r="G1439" s="722">
        <v>42381</v>
      </c>
      <c r="H1439" s="2050">
        <f t="shared" si="88"/>
        <v>8486.7999999999993</v>
      </c>
      <c r="I1439" s="1263">
        <f t="shared" si="89"/>
        <v>0</v>
      </c>
    </row>
    <row r="1440" spans="1:9" x14ac:dyDescent="0.25">
      <c r="A1440" s="1261">
        <v>42381</v>
      </c>
      <c r="B1440" s="2177">
        <f t="shared" si="90"/>
        <v>503</v>
      </c>
      <c r="C1440" s="2178" t="s">
        <v>1144</v>
      </c>
      <c r="D1440" s="2160">
        <f t="shared" si="92"/>
        <v>50503</v>
      </c>
      <c r="E1440" s="2151" t="s">
        <v>5974</v>
      </c>
      <c r="F1440" s="2168">
        <v>597.4</v>
      </c>
      <c r="G1440" s="722">
        <v>42382</v>
      </c>
      <c r="H1440" s="2050">
        <v>597.4</v>
      </c>
      <c r="I1440" s="1263">
        <f t="shared" si="89"/>
        <v>0</v>
      </c>
    </row>
    <row r="1441" spans="1:9" x14ac:dyDescent="0.25">
      <c r="A1441" s="1261">
        <v>42381</v>
      </c>
      <c r="B1441" s="2177">
        <f t="shared" si="90"/>
        <v>504</v>
      </c>
      <c r="C1441" s="2178" t="s">
        <v>1144</v>
      </c>
      <c r="D1441" s="2160">
        <f t="shared" si="92"/>
        <v>50504</v>
      </c>
      <c r="E1441" s="2149" t="s">
        <v>5975</v>
      </c>
      <c r="F1441" s="2166">
        <v>999.9</v>
      </c>
      <c r="G1441" s="722">
        <v>42381</v>
      </c>
      <c r="H1441" s="2050">
        <f t="shared" si="88"/>
        <v>999.9</v>
      </c>
      <c r="I1441" s="1263">
        <f t="shared" si="89"/>
        <v>0</v>
      </c>
    </row>
    <row r="1442" spans="1:9" x14ac:dyDescent="0.25">
      <c r="A1442" s="1261">
        <v>42381</v>
      </c>
      <c r="B1442" s="2177">
        <f t="shared" si="90"/>
        <v>505</v>
      </c>
      <c r="C1442" s="2178" t="s">
        <v>1144</v>
      </c>
      <c r="D1442" s="2160">
        <f t="shared" si="92"/>
        <v>50505</v>
      </c>
      <c r="E1442" s="2150" t="s">
        <v>5976</v>
      </c>
      <c r="F1442" s="2167">
        <v>1600</v>
      </c>
      <c r="G1442" s="722">
        <v>42381</v>
      </c>
      <c r="H1442" s="2050">
        <f t="shared" si="88"/>
        <v>1600</v>
      </c>
      <c r="I1442" s="1263">
        <f t="shared" si="89"/>
        <v>0</v>
      </c>
    </row>
    <row r="1443" spans="1:9" x14ac:dyDescent="0.25">
      <c r="A1443" s="1261">
        <v>42381</v>
      </c>
      <c r="B1443" s="2177">
        <f t="shared" si="90"/>
        <v>506</v>
      </c>
      <c r="C1443" s="2178" t="s">
        <v>1144</v>
      </c>
      <c r="D1443" s="2160">
        <f t="shared" si="92"/>
        <v>50506</v>
      </c>
      <c r="E1443" s="2150" t="s">
        <v>5977</v>
      </c>
      <c r="F1443" s="2167">
        <v>3443.8</v>
      </c>
      <c r="G1443" s="722">
        <v>42381</v>
      </c>
      <c r="H1443" s="2050">
        <f t="shared" si="88"/>
        <v>3443.8</v>
      </c>
      <c r="I1443" s="1263">
        <f t="shared" si="89"/>
        <v>0</v>
      </c>
    </row>
    <row r="1444" spans="1:9" x14ac:dyDescent="0.25">
      <c r="A1444" s="1261">
        <v>42381</v>
      </c>
      <c r="B1444" s="2177">
        <f t="shared" si="90"/>
        <v>507</v>
      </c>
      <c r="C1444" s="2178" t="s">
        <v>1144</v>
      </c>
      <c r="D1444" s="2160">
        <f t="shared" si="92"/>
        <v>50507</v>
      </c>
      <c r="E1444" s="2150" t="s">
        <v>5978</v>
      </c>
      <c r="F1444" s="2167">
        <v>5817.8</v>
      </c>
      <c r="G1444" s="722">
        <v>42381</v>
      </c>
      <c r="H1444" s="2050">
        <f t="shared" si="88"/>
        <v>5817.8</v>
      </c>
      <c r="I1444" s="1263">
        <f t="shared" si="89"/>
        <v>0</v>
      </c>
    </row>
    <row r="1445" spans="1:9" x14ac:dyDescent="0.25">
      <c r="A1445" s="1261">
        <v>42381</v>
      </c>
      <c r="B1445" s="2177">
        <f t="shared" si="90"/>
        <v>508</v>
      </c>
      <c r="C1445" s="2178" t="s">
        <v>1144</v>
      </c>
      <c r="D1445" s="2160">
        <f t="shared" si="92"/>
        <v>50508</v>
      </c>
      <c r="E1445" s="2150" t="s">
        <v>5979</v>
      </c>
      <c r="F1445" s="2167">
        <v>1984</v>
      </c>
      <c r="G1445" s="722">
        <v>42381</v>
      </c>
      <c r="H1445" s="2050">
        <f t="shared" si="88"/>
        <v>1984</v>
      </c>
      <c r="I1445" s="1263">
        <f t="shared" si="89"/>
        <v>0</v>
      </c>
    </row>
    <row r="1446" spans="1:9" x14ac:dyDescent="0.25">
      <c r="A1446" s="1261">
        <v>42381</v>
      </c>
      <c r="B1446" s="2177">
        <f t="shared" si="90"/>
        <v>509</v>
      </c>
      <c r="C1446" s="2178" t="s">
        <v>1144</v>
      </c>
      <c r="D1446" s="2160">
        <f t="shared" si="92"/>
        <v>50509</v>
      </c>
      <c r="E1446" s="2150" t="s">
        <v>5980</v>
      </c>
      <c r="F1446" s="2167">
        <v>5354.8</v>
      </c>
      <c r="G1446" s="722">
        <v>42381</v>
      </c>
      <c r="H1446" s="2050">
        <f t="shared" si="88"/>
        <v>5354.8</v>
      </c>
      <c r="I1446" s="1263">
        <f t="shared" si="89"/>
        <v>0</v>
      </c>
    </row>
    <row r="1447" spans="1:9" x14ac:dyDescent="0.25">
      <c r="A1447" s="1261">
        <v>42381</v>
      </c>
      <c r="B1447" s="2177">
        <f t="shared" si="90"/>
        <v>510</v>
      </c>
      <c r="C1447" s="2178" t="s">
        <v>1144</v>
      </c>
      <c r="D1447" s="2160">
        <f t="shared" si="92"/>
        <v>50510</v>
      </c>
      <c r="E1447" s="2150" t="s">
        <v>5981</v>
      </c>
      <c r="F1447" s="2167">
        <v>24345.9</v>
      </c>
      <c r="G1447" s="722">
        <v>42388</v>
      </c>
      <c r="H1447" s="2050">
        <v>24345.9</v>
      </c>
      <c r="I1447" s="1263">
        <f t="shared" si="89"/>
        <v>0</v>
      </c>
    </row>
    <row r="1448" spans="1:9" x14ac:dyDescent="0.25">
      <c r="A1448" s="1261">
        <v>42381</v>
      </c>
      <c r="B1448" s="2177">
        <f t="shared" si="90"/>
        <v>511</v>
      </c>
      <c r="C1448" s="2178" t="s">
        <v>1144</v>
      </c>
      <c r="D1448" s="2160">
        <f t="shared" si="92"/>
        <v>50511</v>
      </c>
      <c r="E1448" s="2150" t="s">
        <v>5982</v>
      </c>
      <c r="F1448" s="2167">
        <v>960.21</v>
      </c>
      <c r="G1448" s="722">
        <v>42381</v>
      </c>
      <c r="H1448" s="2050">
        <f t="shared" si="88"/>
        <v>960.21</v>
      </c>
      <c r="I1448" s="1263">
        <f t="shared" si="89"/>
        <v>0</v>
      </c>
    </row>
    <row r="1449" spans="1:9" x14ac:dyDescent="0.25">
      <c r="A1449" s="1261">
        <v>42381</v>
      </c>
      <c r="B1449" s="2177">
        <f t="shared" si="90"/>
        <v>512</v>
      </c>
      <c r="C1449" s="2178" t="s">
        <v>1144</v>
      </c>
      <c r="D1449" s="2160">
        <f t="shared" si="92"/>
        <v>50512</v>
      </c>
      <c r="E1449" s="2150" t="s">
        <v>5983</v>
      </c>
      <c r="F1449" s="2167">
        <v>344.4</v>
      </c>
      <c r="G1449" s="722">
        <v>42388</v>
      </c>
      <c r="H1449" s="2050">
        <v>344.4</v>
      </c>
      <c r="I1449" s="1805">
        <f t="shared" si="89"/>
        <v>0</v>
      </c>
    </row>
    <row r="1450" spans="1:9" x14ac:dyDescent="0.25">
      <c r="A1450" s="1261">
        <v>42381</v>
      </c>
      <c r="B1450" s="2177">
        <f t="shared" si="90"/>
        <v>513</v>
      </c>
      <c r="C1450" s="2178" t="s">
        <v>1144</v>
      </c>
      <c r="D1450" s="2160">
        <f t="shared" si="92"/>
        <v>50513</v>
      </c>
      <c r="E1450" s="2150" t="s">
        <v>5984</v>
      </c>
      <c r="F1450" s="2167">
        <v>25482.799999999999</v>
      </c>
      <c r="G1450" s="722">
        <v>42382</v>
      </c>
      <c r="H1450" s="2050">
        <v>25482.799999999999</v>
      </c>
      <c r="I1450" s="1263">
        <f t="shared" si="89"/>
        <v>0</v>
      </c>
    </row>
    <row r="1451" spans="1:9" x14ac:dyDescent="0.25">
      <c r="A1451" s="1261">
        <v>42381</v>
      </c>
      <c r="B1451" s="2177">
        <f t="shared" si="90"/>
        <v>514</v>
      </c>
      <c r="C1451" s="2178" t="s">
        <v>1144</v>
      </c>
      <c r="D1451" s="2160">
        <f t="shared" si="92"/>
        <v>50514</v>
      </c>
      <c r="E1451" s="2150" t="s">
        <v>5985</v>
      </c>
      <c r="F1451" s="2167">
        <v>33407.199999999997</v>
      </c>
      <c r="G1451" s="722">
        <v>42389</v>
      </c>
      <c r="H1451" s="2050">
        <v>33407.199999999997</v>
      </c>
      <c r="I1451" s="1263">
        <f t="shared" si="89"/>
        <v>0</v>
      </c>
    </row>
    <row r="1452" spans="1:9" x14ac:dyDescent="0.25">
      <c r="A1452" s="1261">
        <v>42381</v>
      </c>
      <c r="B1452" s="2177">
        <f t="shared" si="90"/>
        <v>515</v>
      </c>
      <c r="C1452" s="2178" t="s">
        <v>1144</v>
      </c>
      <c r="D1452" s="2160">
        <f t="shared" si="92"/>
        <v>50515</v>
      </c>
      <c r="E1452" s="2150" t="s">
        <v>5986</v>
      </c>
      <c r="F1452" s="2167">
        <v>10547.6</v>
      </c>
      <c r="G1452" s="722">
        <v>42382</v>
      </c>
      <c r="H1452" s="2050">
        <v>10547.6</v>
      </c>
      <c r="I1452" s="1263">
        <f t="shared" si="89"/>
        <v>0</v>
      </c>
    </row>
    <row r="1453" spans="1:9" x14ac:dyDescent="0.25">
      <c r="A1453" s="1261">
        <v>42381</v>
      </c>
      <c r="B1453" s="2177">
        <f t="shared" si="90"/>
        <v>516</v>
      </c>
      <c r="C1453" s="2178" t="s">
        <v>1144</v>
      </c>
      <c r="D1453" s="2160">
        <f t="shared" si="92"/>
        <v>50516</v>
      </c>
      <c r="E1453" s="2150" t="s">
        <v>5987</v>
      </c>
      <c r="F1453" s="2167">
        <v>11005</v>
      </c>
      <c r="G1453" s="722">
        <v>42385</v>
      </c>
      <c r="H1453" s="2050">
        <v>11005</v>
      </c>
      <c r="I1453" s="1263">
        <f t="shared" si="89"/>
        <v>0</v>
      </c>
    </row>
    <row r="1454" spans="1:9" x14ac:dyDescent="0.25">
      <c r="A1454" s="1261">
        <v>42381</v>
      </c>
      <c r="B1454" s="2177">
        <f t="shared" si="90"/>
        <v>517</v>
      </c>
      <c r="C1454" s="2178" t="s">
        <v>1144</v>
      </c>
      <c r="D1454" s="2160">
        <f t="shared" si="92"/>
        <v>50517</v>
      </c>
      <c r="E1454" s="2150" t="s">
        <v>5988</v>
      </c>
      <c r="F1454" s="2167">
        <v>2878.4</v>
      </c>
      <c r="G1454" s="722">
        <v>42388</v>
      </c>
      <c r="H1454" s="2050">
        <v>2878.4</v>
      </c>
      <c r="I1454" s="1263">
        <f t="shared" si="89"/>
        <v>0</v>
      </c>
    </row>
    <row r="1455" spans="1:9" x14ac:dyDescent="0.25">
      <c r="A1455" s="1261">
        <v>42381</v>
      </c>
      <c r="B1455" s="2177">
        <f t="shared" si="90"/>
        <v>518</v>
      </c>
      <c r="C1455" s="2178" t="s">
        <v>1144</v>
      </c>
      <c r="D1455" s="2160">
        <f t="shared" si="92"/>
        <v>50518</v>
      </c>
      <c r="E1455" s="2150" t="s">
        <v>5989</v>
      </c>
      <c r="F1455" s="2167">
        <v>13955.8</v>
      </c>
      <c r="G1455" s="722">
        <v>42382</v>
      </c>
      <c r="H1455" s="2175">
        <v>10000</v>
      </c>
      <c r="I1455" s="2176">
        <f t="shared" si="89"/>
        <v>3955.7999999999993</v>
      </c>
    </row>
    <row r="1456" spans="1:9" x14ac:dyDescent="0.25">
      <c r="A1456" s="1261">
        <v>42381</v>
      </c>
      <c r="B1456" s="2177">
        <f t="shared" si="90"/>
        <v>519</v>
      </c>
      <c r="C1456" s="2178" t="s">
        <v>1144</v>
      </c>
      <c r="D1456" s="2160">
        <f t="shared" si="92"/>
        <v>50519</v>
      </c>
      <c r="E1456" s="2150" t="s">
        <v>5990</v>
      </c>
      <c r="F1456" s="2167">
        <v>3050.3</v>
      </c>
      <c r="G1456" s="722">
        <v>42382</v>
      </c>
      <c r="H1456" s="2050">
        <v>3050.3</v>
      </c>
      <c r="I1456" s="1263">
        <f t="shared" si="89"/>
        <v>0</v>
      </c>
    </row>
    <row r="1457" spans="1:9" x14ac:dyDescent="0.25">
      <c r="A1457" s="1261">
        <v>42381</v>
      </c>
      <c r="B1457" s="2177">
        <f t="shared" si="90"/>
        <v>520</v>
      </c>
      <c r="C1457" s="2178" t="s">
        <v>1144</v>
      </c>
      <c r="D1457" s="2160">
        <f t="shared" si="92"/>
        <v>50520</v>
      </c>
      <c r="E1457" s="2150" t="s">
        <v>5991</v>
      </c>
      <c r="F1457" s="2167">
        <v>13587.8</v>
      </c>
      <c r="G1457" s="722">
        <v>42381</v>
      </c>
      <c r="H1457" s="2050">
        <f t="shared" ref="H1457:H1517" si="93">F1457</f>
        <v>13587.8</v>
      </c>
      <c r="I1457" s="1263">
        <f t="shared" si="89"/>
        <v>0</v>
      </c>
    </row>
    <row r="1458" spans="1:9" x14ac:dyDescent="0.25">
      <c r="A1458" s="1261">
        <v>42381</v>
      </c>
      <c r="B1458" s="2177">
        <f t="shared" si="90"/>
        <v>521</v>
      </c>
      <c r="C1458" s="2178" t="s">
        <v>1144</v>
      </c>
      <c r="D1458" s="2160">
        <f t="shared" si="92"/>
        <v>50521</v>
      </c>
      <c r="E1458" s="2150" t="s">
        <v>5992</v>
      </c>
      <c r="F1458" s="2167">
        <v>1391.2</v>
      </c>
      <c r="G1458" s="722">
        <v>42381</v>
      </c>
      <c r="H1458" s="2050">
        <f t="shared" si="93"/>
        <v>1391.2</v>
      </c>
      <c r="I1458" s="1263">
        <f t="shared" ref="I1458:I1522" si="94">F1458-H1458</f>
        <v>0</v>
      </c>
    </row>
    <row r="1459" spans="1:9" x14ac:dyDescent="0.25">
      <c r="A1459" s="1261">
        <v>42381</v>
      </c>
      <c r="B1459" s="2177">
        <f t="shared" si="90"/>
        <v>522</v>
      </c>
      <c r="C1459" s="2178" t="s">
        <v>1144</v>
      </c>
      <c r="D1459" s="2160">
        <f t="shared" si="92"/>
        <v>50522</v>
      </c>
      <c r="E1459" s="2150" t="s">
        <v>5993</v>
      </c>
      <c r="F1459" s="2153">
        <v>2387.1999999999998</v>
      </c>
      <c r="G1459" s="722">
        <v>42388</v>
      </c>
      <c r="H1459" s="2050">
        <v>2387.1999999999998</v>
      </c>
      <c r="I1459" s="1263">
        <f t="shared" si="94"/>
        <v>0</v>
      </c>
    </row>
    <row r="1460" spans="1:9" x14ac:dyDescent="0.25">
      <c r="A1460" s="1261">
        <v>42381</v>
      </c>
      <c r="B1460" s="2177">
        <f t="shared" si="90"/>
        <v>523</v>
      </c>
      <c r="C1460" s="2178" t="s">
        <v>1144</v>
      </c>
      <c r="D1460" s="2160">
        <f t="shared" si="92"/>
        <v>50523</v>
      </c>
      <c r="E1460" s="2150" t="s">
        <v>5994</v>
      </c>
      <c r="F1460" s="2167">
        <v>592.79999999999995</v>
      </c>
      <c r="G1460" s="722">
        <v>42381</v>
      </c>
      <c r="H1460" s="2050">
        <f t="shared" si="93"/>
        <v>592.79999999999995</v>
      </c>
      <c r="I1460" s="1263">
        <f t="shared" si="94"/>
        <v>0</v>
      </c>
    </row>
    <row r="1461" spans="1:9" x14ac:dyDescent="0.25">
      <c r="A1461" s="1261">
        <v>42381</v>
      </c>
      <c r="B1461" s="2177">
        <f t="shared" si="90"/>
        <v>524</v>
      </c>
      <c r="C1461" s="2178" t="s">
        <v>1144</v>
      </c>
      <c r="D1461" s="2160">
        <f t="shared" si="92"/>
        <v>50524</v>
      </c>
      <c r="E1461" s="2150" t="s">
        <v>5955</v>
      </c>
      <c r="F1461" s="2167">
        <v>797.3</v>
      </c>
      <c r="G1461" s="722">
        <v>42381</v>
      </c>
      <c r="H1461" s="2050">
        <f t="shared" si="93"/>
        <v>797.3</v>
      </c>
      <c r="I1461" s="1263">
        <f t="shared" si="94"/>
        <v>0</v>
      </c>
    </row>
    <row r="1462" spans="1:9" x14ac:dyDescent="0.25">
      <c r="A1462" s="1261">
        <v>42381</v>
      </c>
      <c r="B1462" s="2177">
        <f t="shared" si="90"/>
        <v>525</v>
      </c>
      <c r="C1462" s="2178" t="s">
        <v>1144</v>
      </c>
      <c r="D1462" s="2160">
        <f t="shared" si="92"/>
        <v>50525</v>
      </c>
      <c r="E1462" s="2150" t="s">
        <v>5995</v>
      </c>
      <c r="F1462" s="2167">
        <v>1492.1</v>
      </c>
      <c r="G1462" s="722">
        <v>42381</v>
      </c>
      <c r="H1462" s="2050">
        <f t="shared" si="93"/>
        <v>1492.1</v>
      </c>
      <c r="I1462" s="1263">
        <f t="shared" si="94"/>
        <v>0</v>
      </c>
    </row>
    <row r="1463" spans="1:9" x14ac:dyDescent="0.25">
      <c r="A1463" s="1261">
        <v>42381</v>
      </c>
      <c r="B1463" s="2177">
        <f t="shared" si="90"/>
        <v>526</v>
      </c>
      <c r="C1463" s="2178" t="s">
        <v>1144</v>
      </c>
      <c r="D1463" s="2160">
        <f t="shared" si="92"/>
        <v>50526</v>
      </c>
      <c r="E1463" s="2150" t="s">
        <v>5996</v>
      </c>
      <c r="F1463" s="2167">
        <v>1573.4</v>
      </c>
      <c r="G1463" s="722">
        <v>42381</v>
      </c>
      <c r="H1463" s="2050">
        <f t="shared" si="93"/>
        <v>1573.4</v>
      </c>
      <c r="I1463" s="1263">
        <f t="shared" si="94"/>
        <v>0</v>
      </c>
    </row>
    <row r="1464" spans="1:9" x14ac:dyDescent="0.25">
      <c r="A1464" s="1261">
        <v>42381</v>
      </c>
      <c r="B1464" s="2177">
        <f t="shared" si="90"/>
        <v>527</v>
      </c>
      <c r="C1464" s="2178" t="s">
        <v>1144</v>
      </c>
      <c r="D1464" s="2160">
        <f t="shared" si="92"/>
        <v>50527</v>
      </c>
      <c r="E1464" s="2150" t="s">
        <v>5997</v>
      </c>
      <c r="F1464" s="2167">
        <v>10013</v>
      </c>
      <c r="G1464" s="722">
        <v>42381</v>
      </c>
      <c r="H1464" s="2050">
        <f t="shared" si="93"/>
        <v>10013</v>
      </c>
      <c r="I1464" s="1263">
        <f t="shared" si="94"/>
        <v>0</v>
      </c>
    </row>
    <row r="1465" spans="1:9" x14ac:dyDescent="0.25">
      <c r="A1465" s="1261">
        <v>42381</v>
      </c>
      <c r="B1465" s="2177">
        <f t="shared" si="90"/>
        <v>528</v>
      </c>
      <c r="C1465" s="2178" t="s">
        <v>1144</v>
      </c>
      <c r="D1465" s="2160">
        <f t="shared" si="92"/>
        <v>50528</v>
      </c>
      <c r="E1465" s="2150" t="s">
        <v>5998</v>
      </c>
      <c r="F1465" s="2167">
        <v>2918.6</v>
      </c>
      <c r="G1465" s="722">
        <v>42382</v>
      </c>
      <c r="H1465" s="2050">
        <v>2918.6</v>
      </c>
      <c r="I1465" s="1263">
        <f t="shared" si="94"/>
        <v>0</v>
      </c>
    </row>
    <row r="1466" spans="1:9" x14ac:dyDescent="0.25">
      <c r="A1466" s="1261">
        <v>42381</v>
      </c>
      <c r="B1466" s="2177">
        <f t="shared" si="90"/>
        <v>529</v>
      </c>
      <c r="C1466" s="2178" t="s">
        <v>1144</v>
      </c>
      <c r="D1466" s="2160">
        <f t="shared" si="92"/>
        <v>50529</v>
      </c>
      <c r="E1466" s="2150" t="s">
        <v>5999</v>
      </c>
      <c r="F1466" s="2167">
        <v>8811</v>
      </c>
      <c r="G1466" s="722">
        <v>42387</v>
      </c>
      <c r="H1466" s="2050">
        <v>8811</v>
      </c>
      <c r="I1466" s="1263">
        <f t="shared" si="94"/>
        <v>0</v>
      </c>
    </row>
    <row r="1467" spans="1:9" x14ac:dyDescent="0.25">
      <c r="A1467" s="1261">
        <v>42381</v>
      </c>
      <c r="B1467" s="2177">
        <f t="shared" si="90"/>
        <v>530</v>
      </c>
      <c r="C1467" s="2178" t="s">
        <v>1144</v>
      </c>
      <c r="D1467" s="2160">
        <f t="shared" si="92"/>
        <v>50530</v>
      </c>
      <c r="E1467" s="2150" t="s">
        <v>6000</v>
      </c>
      <c r="F1467" s="2167">
        <v>3396.8</v>
      </c>
      <c r="G1467" s="722">
        <v>42381</v>
      </c>
      <c r="H1467" s="2050">
        <f t="shared" si="93"/>
        <v>3396.8</v>
      </c>
      <c r="I1467" s="1263">
        <f t="shared" si="94"/>
        <v>0</v>
      </c>
    </row>
    <row r="1468" spans="1:9" x14ac:dyDescent="0.25">
      <c r="A1468" s="1261">
        <v>42381</v>
      </c>
      <c r="B1468" s="2177">
        <f t="shared" si="90"/>
        <v>531</v>
      </c>
      <c r="C1468" s="2178" t="s">
        <v>1144</v>
      </c>
      <c r="D1468" s="2160">
        <f t="shared" si="92"/>
        <v>50531</v>
      </c>
      <c r="E1468" s="2150" t="s">
        <v>6001</v>
      </c>
      <c r="F1468" s="2167">
        <v>1700.78</v>
      </c>
      <c r="G1468" s="722">
        <v>42381</v>
      </c>
      <c r="H1468" s="2050">
        <f t="shared" si="93"/>
        <v>1700.78</v>
      </c>
      <c r="I1468" s="1263">
        <f t="shared" si="94"/>
        <v>0</v>
      </c>
    </row>
    <row r="1469" spans="1:9" x14ac:dyDescent="0.25">
      <c r="A1469" s="1261">
        <v>42381</v>
      </c>
      <c r="B1469" s="2177">
        <f t="shared" si="90"/>
        <v>532</v>
      </c>
      <c r="C1469" s="2178" t="s">
        <v>1144</v>
      </c>
      <c r="D1469" s="2160">
        <f t="shared" si="92"/>
        <v>50532</v>
      </c>
      <c r="E1469" s="2150" t="s">
        <v>6002</v>
      </c>
      <c r="F1469" s="2167">
        <v>2858.1</v>
      </c>
      <c r="G1469" s="722">
        <v>42381</v>
      </c>
      <c r="H1469" s="2050">
        <f t="shared" si="93"/>
        <v>2858.1</v>
      </c>
      <c r="I1469" s="1263">
        <f t="shared" si="94"/>
        <v>0</v>
      </c>
    </row>
    <row r="1470" spans="1:9" x14ac:dyDescent="0.25">
      <c r="A1470" s="1261">
        <v>42381</v>
      </c>
      <c r="B1470" s="2177">
        <f t="shared" ref="B1470:B1534" si="95">B1469+1</f>
        <v>533</v>
      </c>
      <c r="C1470" s="2178" t="s">
        <v>1144</v>
      </c>
      <c r="D1470" s="2160">
        <f t="shared" si="92"/>
        <v>50533</v>
      </c>
      <c r="E1470" s="2150" t="s">
        <v>6003</v>
      </c>
      <c r="F1470" s="2153">
        <v>7620</v>
      </c>
      <c r="G1470" s="722">
        <v>42381</v>
      </c>
      <c r="H1470" s="2050">
        <f t="shared" si="93"/>
        <v>7620</v>
      </c>
      <c r="I1470" s="1805">
        <f t="shared" si="94"/>
        <v>0</v>
      </c>
    </row>
    <row r="1471" spans="1:9" x14ac:dyDescent="0.25">
      <c r="A1471" s="1261">
        <v>42381</v>
      </c>
      <c r="B1471" s="2177">
        <f t="shared" si="95"/>
        <v>534</v>
      </c>
      <c r="C1471" s="2178" t="s">
        <v>1144</v>
      </c>
      <c r="D1471" s="2160">
        <f t="shared" si="92"/>
        <v>50534</v>
      </c>
      <c r="E1471" s="2150" t="s">
        <v>5964</v>
      </c>
      <c r="F1471" s="2153">
        <v>2072.4</v>
      </c>
      <c r="G1471" s="722">
        <v>42381</v>
      </c>
      <c r="H1471" s="2050">
        <f t="shared" si="93"/>
        <v>2072.4</v>
      </c>
      <c r="I1471" s="1805">
        <f t="shared" si="94"/>
        <v>0</v>
      </c>
    </row>
    <row r="1472" spans="1:9" x14ac:dyDescent="0.25">
      <c r="A1472" s="1261">
        <v>42381</v>
      </c>
      <c r="B1472" s="2177">
        <f t="shared" si="95"/>
        <v>535</v>
      </c>
      <c r="C1472" s="2178" t="s">
        <v>1144</v>
      </c>
      <c r="D1472" s="2160">
        <f t="shared" si="92"/>
        <v>50535</v>
      </c>
      <c r="E1472" s="2150" t="s">
        <v>6004</v>
      </c>
      <c r="F1472" s="2167">
        <v>3101.28</v>
      </c>
      <c r="G1472" s="722">
        <v>42381</v>
      </c>
      <c r="H1472" s="2050">
        <f t="shared" si="93"/>
        <v>3101.28</v>
      </c>
      <c r="I1472" s="1805">
        <f t="shared" si="94"/>
        <v>0</v>
      </c>
    </row>
    <row r="1473" spans="1:9" x14ac:dyDescent="0.25">
      <c r="A1473" s="1261">
        <v>42381</v>
      </c>
      <c r="B1473" s="2177">
        <f t="shared" si="95"/>
        <v>536</v>
      </c>
      <c r="C1473" s="2178" t="s">
        <v>1144</v>
      </c>
      <c r="D1473" s="2160">
        <f t="shared" si="92"/>
        <v>50536</v>
      </c>
      <c r="E1473" s="2150" t="s">
        <v>6005</v>
      </c>
      <c r="F1473" s="2167">
        <v>580</v>
      </c>
      <c r="G1473" s="722">
        <v>42381</v>
      </c>
      <c r="H1473" s="2050">
        <f t="shared" si="93"/>
        <v>580</v>
      </c>
      <c r="I1473" s="1805">
        <f t="shared" si="94"/>
        <v>0</v>
      </c>
    </row>
    <row r="1474" spans="1:9" x14ac:dyDescent="0.25">
      <c r="A1474" s="1261">
        <v>42381</v>
      </c>
      <c r="B1474" s="2177">
        <f t="shared" si="95"/>
        <v>537</v>
      </c>
      <c r="C1474" s="2178" t="s">
        <v>1144</v>
      </c>
      <c r="D1474" s="2160">
        <f t="shared" si="92"/>
        <v>50537</v>
      </c>
      <c r="E1474" s="2150" t="s">
        <v>5964</v>
      </c>
      <c r="F1474" s="2153">
        <v>24136.2</v>
      </c>
      <c r="G1474" s="722"/>
      <c r="H1474" s="2050"/>
      <c r="I1474" s="1805">
        <f t="shared" si="94"/>
        <v>24136.2</v>
      </c>
    </row>
    <row r="1475" spans="1:9" x14ac:dyDescent="0.25">
      <c r="A1475" s="1261">
        <v>42381</v>
      </c>
      <c r="B1475" s="2177">
        <f t="shared" si="95"/>
        <v>538</v>
      </c>
      <c r="C1475" s="2178" t="s">
        <v>1144</v>
      </c>
      <c r="D1475" s="2160">
        <f t="shared" si="92"/>
        <v>50538</v>
      </c>
      <c r="E1475" s="2150" t="s">
        <v>6006</v>
      </c>
      <c r="F1475" s="2153">
        <v>9626.4</v>
      </c>
      <c r="G1475" s="722">
        <v>42381</v>
      </c>
      <c r="H1475" s="2050">
        <f t="shared" si="93"/>
        <v>9626.4</v>
      </c>
      <c r="I1475" s="1805">
        <f t="shared" si="94"/>
        <v>0</v>
      </c>
    </row>
    <row r="1476" spans="1:9" x14ac:dyDescent="0.25">
      <c r="A1476" s="1261">
        <v>42381</v>
      </c>
      <c r="B1476" s="2177">
        <f t="shared" si="95"/>
        <v>539</v>
      </c>
      <c r="C1476" s="2178" t="s">
        <v>1144</v>
      </c>
      <c r="D1476" s="2160">
        <f t="shared" si="92"/>
        <v>50539</v>
      </c>
      <c r="E1476" s="2150" t="s">
        <v>6007</v>
      </c>
      <c r="F1476" s="2167">
        <v>21.6</v>
      </c>
      <c r="G1476" s="722">
        <v>42381</v>
      </c>
      <c r="H1476" s="2050">
        <f t="shared" si="93"/>
        <v>21.6</v>
      </c>
      <c r="I1476" s="1805">
        <f t="shared" si="94"/>
        <v>0</v>
      </c>
    </row>
    <row r="1477" spans="1:9" x14ac:dyDescent="0.25">
      <c r="A1477" s="1261">
        <v>42381</v>
      </c>
      <c r="B1477" s="2177">
        <f t="shared" si="95"/>
        <v>540</v>
      </c>
      <c r="C1477" s="2178" t="s">
        <v>1144</v>
      </c>
      <c r="D1477" s="2160">
        <f t="shared" si="92"/>
        <v>50540</v>
      </c>
      <c r="E1477" s="2150" t="s">
        <v>6008</v>
      </c>
      <c r="F1477" s="2167">
        <v>4074.4</v>
      </c>
      <c r="G1477" s="722">
        <v>42381</v>
      </c>
      <c r="H1477" s="2050">
        <f t="shared" si="93"/>
        <v>4074.4</v>
      </c>
      <c r="I1477" s="1805">
        <f t="shared" si="94"/>
        <v>0</v>
      </c>
    </row>
    <row r="1478" spans="1:9" x14ac:dyDescent="0.25">
      <c r="A1478" s="1261">
        <v>42381</v>
      </c>
      <c r="B1478" s="2177">
        <f t="shared" si="95"/>
        <v>541</v>
      </c>
      <c r="C1478" s="2178" t="s">
        <v>1144</v>
      </c>
      <c r="D1478" s="2160">
        <f t="shared" si="92"/>
        <v>50541</v>
      </c>
      <c r="E1478" s="2150" t="s">
        <v>6009</v>
      </c>
      <c r="F1478" s="2167">
        <v>719.04</v>
      </c>
      <c r="G1478" s="722">
        <v>42381</v>
      </c>
      <c r="H1478" s="2050">
        <f t="shared" si="93"/>
        <v>719.04</v>
      </c>
      <c r="I1478" s="1805">
        <f t="shared" si="94"/>
        <v>0</v>
      </c>
    </row>
    <row r="1479" spans="1:9" x14ac:dyDescent="0.25">
      <c r="A1479" s="1261">
        <v>42381</v>
      </c>
      <c r="B1479" s="2177">
        <f t="shared" si="95"/>
        <v>542</v>
      </c>
      <c r="C1479" s="2178" t="s">
        <v>1144</v>
      </c>
      <c r="D1479" s="2160">
        <f t="shared" si="92"/>
        <v>50542</v>
      </c>
      <c r="E1479" s="2150" t="s">
        <v>6010</v>
      </c>
      <c r="F1479" s="2167">
        <v>2198</v>
      </c>
      <c r="G1479" s="722">
        <v>42381</v>
      </c>
      <c r="H1479" s="2050">
        <f t="shared" si="93"/>
        <v>2198</v>
      </c>
      <c r="I1479" s="1805">
        <f t="shared" si="94"/>
        <v>0</v>
      </c>
    </row>
    <row r="1480" spans="1:9" x14ac:dyDescent="0.25">
      <c r="A1480" s="1261">
        <v>42381</v>
      </c>
      <c r="B1480" s="2177">
        <f t="shared" si="95"/>
        <v>543</v>
      </c>
      <c r="C1480" s="2178" t="s">
        <v>1144</v>
      </c>
      <c r="D1480" s="2160">
        <f t="shared" si="92"/>
        <v>50543</v>
      </c>
      <c r="E1480" s="2150" t="s">
        <v>6011</v>
      </c>
      <c r="F1480" s="2167">
        <v>2382.6</v>
      </c>
      <c r="G1480" s="722">
        <v>42381</v>
      </c>
      <c r="H1480" s="2050">
        <f t="shared" si="93"/>
        <v>2382.6</v>
      </c>
      <c r="I1480" s="1805">
        <f t="shared" si="94"/>
        <v>0</v>
      </c>
    </row>
    <row r="1481" spans="1:9" x14ac:dyDescent="0.25">
      <c r="A1481" s="1261">
        <v>42381</v>
      </c>
      <c r="B1481" s="2177">
        <f t="shared" si="95"/>
        <v>544</v>
      </c>
      <c r="C1481" s="2178" t="s">
        <v>1144</v>
      </c>
      <c r="D1481" s="2160">
        <f t="shared" si="92"/>
        <v>50544</v>
      </c>
      <c r="E1481" s="2150" t="s">
        <v>6012</v>
      </c>
      <c r="F1481" s="2167">
        <v>6253.8</v>
      </c>
      <c r="G1481" s="722">
        <v>42381</v>
      </c>
      <c r="H1481" s="2050">
        <f t="shared" si="93"/>
        <v>6253.8</v>
      </c>
      <c r="I1481" s="1805">
        <f t="shared" si="94"/>
        <v>0</v>
      </c>
    </row>
    <row r="1482" spans="1:9" x14ac:dyDescent="0.25">
      <c r="A1482" s="1261">
        <v>42381</v>
      </c>
      <c r="B1482" s="2177">
        <f t="shared" si="95"/>
        <v>545</v>
      </c>
      <c r="C1482" s="2178" t="s">
        <v>1144</v>
      </c>
      <c r="D1482" s="2160">
        <f t="shared" si="92"/>
        <v>50545</v>
      </c>
      <c r="E1482" s="2150" t="s">
        <v>6013</v>
      </c>
      <c r="F1482" s="2167">
        <v>2396.8000000000002</v>
      </c>
      <c r="G1482" s="722">
        <v>42381</v>
      </c>
      <c r="H1482" s="2050">
        <f t="shared" si="93"/>
        <v>2396.8000000000002</v>
      </c>
      <c r="I1482" s="1805">
        <f t="shared" si="94"/>
        <v>0</v>
      </c>
    </row>
    <row r="1483" spans="1:9" x14ac:dyDescent="0.25">
      <c r="A1483" s="1261">
        <v>42381</v>
      </c>
      <c r="B1483" s="2177">
        <f t="shared" si="95"/>
        <v>546</v>
      </c>
      <c r="C1483" s="2178" t="s">
        <v>1144</v>
      </c>
      <c r="D1483" s="2160">
        <f t="shared" si="92"/>
        <v>50546</v>
      </c>
      <c r="E1483" s="2150" t="s">
        <v>6014</v>
      </c>
      <c r="F1483" s="2167">
        <v>5956.2</v>
      </c>
      <c r="G1483" s="722">
        <v>42381</v>
      </c>
      <c r="H1483" s="2050">
        <f t="shared" si="93"/>
        <v>5956.2</v>
      </c>
      <c r="I1483" s="1805">
        <f t="shared" si="94"/>
        <v>0</v>
      </c>
    </row>
    <row r="1484" spans="1:9" x14ac:dyDescent="0.25">
      <c r="A1484" s="1261">
        <v>42381</v>
      </c>
      <c r="B1484" s="2177">
        <f t="shared" si="95"/>
        <v>547</v>
      </c>
      <c r="C1484" s="2178" t="s">
        <v>1144</v>
      </c>
      <c r="D1484" s="2160">
        <f t="shared" si="92"/>
        <v>50547</v>
      </c>
      <c r="E1484" s="2151" t="s">
        <v>6015</v>
      </c>
      <c r="F1484" s="2167">
        <v>770.5</v>
      </c>
      <c r="G1484" s="722">
        <v>42381</v>
      </c>
      <c r="H1484" s="2050">
        <f t="shared" si="93"/>
        <v>770.5</v>
      </c>
      <c r="I1484" s="1805">
        <f t="shared" si="94"/>
        <v>0</v>
      </c>
    </row>
    <row r="1485" spans="1:9" x14ac:dyDescent="0.25">
      <c r="A1485" s="1261">
        <v>42381</v>
      </c>
      <c r="B1485" s="2177">
        <f t="shared" si="95"/>
        <v>548</v>
      </c>
      <c r="C1485" s="2178" t="s">
        <v>1144</v>
      </c>
      <c r="D1485" s="2160">
        <f t="shared" si="92"/>
        <v>50548</v>
      </c>
      <c r="E1485" s="2149" t="s">
        <v>6016</v>
      </c>
      <c r="F1485" s="2166">
        <v>1400</v>
      </c>
      <c r="G1485" s="722">
        <v>42381</v>
      </c>
      <c r="H1485" s="2050">
        <f t="shared" si="93"/>
        <v>1400</v>
      </c>
      <c r="I1485" s="1805">
        <f t="shared" si="94"/>
        <v>0</v>
      </c>
    </row>
    <row r="1486" spans="1:9" x14ac:dyDescent="0.25">
      <c r="A1486" s="1261">
        <v>42381</v>
      </c>
      <c r="B1486" s="2177">
        <f t="shared" si="95"/>
        <v>549</v>
      </c>
      <c r="C1486" s="2178" t="s">
        <v>1144</v>
      </c>
      <c r="D1486" s="2160">
        <f t="shared" si="92"/>
        <v>50549</v>
      </c>
      <c r="E1486" s="2150" t="s">
        <v>6017</v>
      </c>
      <c r="F1486" s="2167">
        <v>1000</v>
      </c>
      <c r="G1486" s="722">
        <v>42383</v>
      </c>
      <c r="H1486" s="2050">
        <v>1000</v>
      </c>
      <c r="I1486" s="1805">
        <f t="shared" si="94"/>
        <v>0</v>
      </c>
    </row>
    <row r="1487" spans="1:9" x14ac:dyDescent="0.25">
      <c r="A1487" s="1261">
        <v>42381</v>
      </c>
      <c r="B1487" s="2177">
        <f t="shared" si="95"/>
        <v>550</v>
      </c>
      <c r="C1487" s="2178" t="s">
        <v>1144</v>
      </c>
      <c r="D1487" s="2160">
        <f t="shared" si="92"/>
        <v>50550</v>
      </c>
      <c r="E1487" s="2150" t="s">
        <v>6018</v>
      </c>
      <c r="F1487" s="2167">
        <v>1000</v>
      </c>
      <c r="G1487" s="722">
        <v>42381</v>
      </c>
      <c r="H1487" s="2050">
        <f t="shared" si="93"/>
        <v>1000</v>
      </c>
      <c r="I1487" s="1805">
        <f t="shared" si="94"/>
        <v>0</v>
      </c>
    </row>
    <row r="1488" spans="1:9" x14ac:dyDescent="0.25">
      <c r="A1488" s="1261">
        <v>42381</v>
      </c>
      <c r="B1488" s="2177">
        <f t="shared" si="95"/>
        <v>551</v>
      </c>
      <c r="C1488" s="2178" t="s">
        <v>1144</v>
      </c>
      <c r="D1488" s="2160">
        <f t="shared" si="92"/>
        <v>50551</v>
      </c>
      <c r="E1488" s="2150" t="s">
        <v>6019</v>
      </c>
      <c r="F1488" s="2153">
        <v>11570.8</v>
      </c>
      <c r="G1488" s="722">
        <v>42387</v>
      </c>
      <c r="H1488" s="2050">
        <v>11570.8</v>
      </c>
      <c r="I1488" s="1805">
        <f t="shared" si="94"/>
        <v>0</v>
      </c>
    </row>
    <row r="1489" spans="1:9" x14ac:dyDescent="0.25">
      <c r="A1489" s="1261">
        <v>42381</v>
      </c>
      <c r="B1489" s="2177">
        <f t="shared" si="95"/>
        <v>552</v>
      </c>
      <c r="C1489" s="2178" t="s">
        <v>1144</v>
      </c>
      <c r="D1489" s="2160">
        <f t="shared" si="92"/>
        <v>50552</v>
      </c>
      <c r="E1489" s="2150" t="s">
        <v>6020</v>
      </c>
      <c r="F1489" s="2167">
        <v>452.2</v>
      </c>
      <c r="G1489" s="722">
        <v>42381</v>
      </c>
      <c r="H1489" s="2050">
        <f t="shared" si="93"/>
        <v>452.2</v>
      </c>
      <c r="I1489" s="1805">
        <f t="shared" si="94"/>
        <v>0</v>
      </c>
    </row>
    <row r="1490" spans="1:9" x14ac:dyDescent="0.25">
      <c r="A1490" s="1261">
        <v>42381</v>
      </c>
      <c r="B1490" s="2177">
        <f t="shared" si="95"/>
        <v>553</v>
      </c>
      <c r="C1490" s="2178" t="s">
        <v>1144</v>
      </c>
      <c r="D1490" s="2160">
        <f t="shared" si="92"/>
        <v>50553</v>
      </c>
      <c r="E1490" s="2150" t="s">
        <v>6021</v>
      </c>
      <c r="F1490" s="2167">
        <v>1047.2</v>
      </c>
      <c r="G1490" s="722">
        <v>42383</v>
      </c>
      <c r="H1490" s="2050">
        <v>1047.2</v>
      </c>
      <c r="I1490" s="1805">
        <f t="shared" si="94"/>
        <v>0</v>
      </c>
    </row>
    <row r="1491" spans="1:9" x14ac:dyDescent="0.25">
      <c r="A1491" s="1261">
        <v>42381</v>
      </c>
      <c r="B1491" s="2177">
        <f t="shared" si="95"/>
        <v>554</v>
      </c>
      <c r="C1491" s="2178" t="s">
        <v>1144</v>
      </c>
      <c r="D1491" s="2160">
        <f t="shared" si="92"/>
        <v>50554</v>
      </c>
      <c r="E1491" s="2150" t="s">
        <v>6022</v>
      </c>
      <c r="F1491" s="2167">
        <v>1625.4</v>
      </c>
      <c r="G1491" s="722">
        <v>42381</v>
      </c>
      <c r="H1491" s="2050">
        <f t="shared" si="93"/>
        <v>1625.4</v>
      </c>
      <c r="I1491" s="1805">
        <f t="shared" si="94"/>
        <v>0</v>
      </c>
    </row>
    <row r="1492" spans="1:9" x14ac:dyDescent="0.25">
      <c r="A1492" s="1261">
        <v>42381</v>
      </c>
      <c r="B1492" s="2177">
        <f t="shared" si="95"/>
        <v>555</v>
      </c>
      <c r="C1492" s="2178" t="s">
        <v>1144</v>
      </c>
      <c r="D1492" s="2160">
        <f t="shared" si="92"/>
        <v>50555</v>
      </c>
      <c r="E1492" s="2150" t="s">
        <v>6023</v>
      </c>
      <c r="F1492" s="2167">
        <v>3439.6</v>
      </c>
      <c r="G1492" s="722">
        <v>42381</v>
      </c>
      <c r="H1492" s="2050">
        <f t="shared" si="93"/>
        <v>3439.6</v>
      </c>
      <c r="I1492" s="1805">
        <f t="shared" si="94"/>
        <v>0</v>
      </c>
    </row>
    <row r="1493" spans="1:9" x14ac:dyDescent="0.25">
      <c r="A1493" s="1261">
        <v>42381</v>
      </c>
      <c r="B1493" s="2177">
        <f t="shared" si="95"/>
        <v>556</v>
      </c>
      <c r="C1493" s="2178" t="s">
        <v>1144</v>
      </c>
      <c r="D1493" s="2160">
        <f t="shared" si="92"/>
        <v>50556</v>
      </c>
      <c r="E1493" s="2150" t="s">
        <v>6024</v>
      </c>
      <c r="F1493" s="2167">
        <v>2958</v>
      </c>
      <c r="G1493" s="722">
        <v>42381</v>
      </c>
      <c r="H1493" s="2050">
        <f t="shared" si="93"/>
        <v>2958</v>
      </c>
      <c r="I1493" s="1805">
        <f t="shared" si="94"/>
        <v>0</v>
      </c>
    </row>
    <row r="1494" spans="1:9" x14ac:dyDescent="0.25">
      <c r="A1494" s="1261">
        <v>42381</v>
      </c>
      <c r="B1494" s="2177">
        <f t="shared" si="95"/>
        <v>557</v>
      </c>
      <c r="C1494" s="2178" t="s">
        <v>1144</v>
      </c>
      <c r="D1494" s="2160">
        <f t="shared" si="92"/>
        <v>50557</v>
      </c>
      <c r="E1494" s="2150" t="s">
        <v>6025</v>
      </c>
      <c r="F1494" s="2167">
        <v>1387.2</v>
      </c>
      <c r="G1494" s="722">
        <v>42384</v>
      </c>
      <c r="H1494" s="2050">
        <v>1387.2</v>
      </c>
      <c r="I1494" s="1805">
        <f t="shared" si="94"/>
        <v>0</v>
      </c>
    </row>
    <row r="1495" spans="1:9" x14ac:dyDescent="0.25">
      <c r="A1495" s="1261">
        <v>42381</v>
      </c>
      <c r="B1495" s="2177">
        <f t="shared" si="95"/>
        <v>558</v>
      </c>
      <c r="C1495" s="2178" t="s">
        <v>1144</v>
      </c>
      <c r="D1495" s="2160">
        <f t="shared" si="92"/>
        <v>50558</v>
      </c>
      <c r="E1495" s="2150" t="s">
        <v>6026</v>
      </c>
      <c r="F1495" s="2167">
        <v>7277.6</v>
      </c>
      <c r="G1495" s="722">
        <v>42381</v>
      </c>
      <c r="H1495" s="2050">
        <f t="shared" si="93"/>
        <v>7277.6</v>
      </c>
      <c r="I1495" s="1805">
        <f t="shared" si="94"/>
        <v>0</v>
      </c>
    </row>
    <row r="1496" spans="1:9" x14ac:dyDescent="0.25">
      <c r="A1496" s="1261">
        <v>42381</v>
      </c>
      <c r="B1496" s="2177">
        <f t="shared" si="95"/>
        <v>559</v>
      </c>
      <c r="C1496" s="2178" t="s">
        <v>1144</v>
      </c>
      <c r="D1496" s="2160">
        <f t="shared" si="92"/>
        <v>50559</v>
      </c>
      <c r="E1496" s="2182" t="s">
        <v>2249</v>
      </c>
      <c r="F1496" s="2167">
        <v>0</v>
      </c>
      <c r="G1496" s="722"/>
      <c r="H1496" s="2050">
        <f t="shared" si="93"/>
        <v>0</v>
      </c>
      <c r="I1496" s="1805">
        <f t="shared" si="94"/>
        <v>0</v>
      </c>
    </row>
    <row r="1497" spans="1:9" x14ac:dyDescent="0.25">
      <c r="A1497" s="1261">
        <v>42381</v>
      </c>
      <c r="B1497" s="2177">
        <f t="shared" si="95"/>
        <v>560</v>
      </c>
      <c r="C1497" s="2178" t="s">
        <v>1144</v>
      </c>
      <c r="D1497" s="2160">
        <f t="shared" si="92"/>
        <v>50560</v>
      </c>
      <c r="E1497" s="2150" t="s">
        <v>6019</v>
      </c>
      <c r="F1497" s="2153">
        <v>92767.2</v>
      </c>
      <c r="G1497" s="722">
        <v>42387</v>
      </c>
      <c r="H1497" s="2050">
        <v>92767.2</v>
      </c>
      <c r="I1497" s="1805">
        <f t="shared" si="94"/>
        <v>0</v>
      </c>
    </row>
    <row r="1498" spans="1:9" x14ac:dyDescent="0.25">
      <c r="A1498" s="1261">
        <v>42381</v>
      </c>
      <c r="B1498" s="2177">
        <f t="shared" si="95"/>
        <v>561</v>
      </c>
      <c r="C1498" s="2178" t="s">
        <v>1144</v>
      </c>
      <c r="D1498" s="2160">
        <f t="shared" si="92"/>
        <v>50561</v>
      </c>
      <c r="E1498" s="2150" t="s">
        <v>6019</v>
      </c>
      <c r="F1498" s="2153">
        <v>10195.700000000001</v>
      </c>
      <c r="G1498" s="722">
        <v>42387</v>
      </c>
      <c r="H1498" s="2050">
        <v>10195.700000000001</v>
      </c>
      <c r="I1498" s="1805">
        <f t="shared" si="94"/>
        <v>0</v>
      </c>
    </row>
    <row r="1499" spans="1:9" x14ac:dyDescent="0.25">
      <c r="A1499" s="1261">
        <v>42381</v>
      </c>
      <c r="B1499" s="2177">
        <f t="shared" si="95"/>
        <v>562</v>
      </c>
      <c r="C1499" s="2178" t="s">
        <v>1144</v>
      </c>
      <c r="D1499" s="2160">
        <f t="shared" si="92"/>
        <v>50562</v>
      </c>
      <c r="E1499" s="2150" t="s">
        <v>6027</v>
      </c>
      <c r="F1499" s="2167">
        <v>116</v>
      </c>
      <c r="G1499" s="722">
        <v>42381</v>
      </c>
      <c r="H1499" s="2050">
        <f t="shared" si="93"/>
        <v>116</v>
      </c>
      <c r="I1499" s="1805">
        <f t="shared" si="94"/>
        <v>0</v>
      </c>
    </row>
    <row r="1500" spans="1:9" x14ac:dyDescent="0.25">
      <c r="A1500" s="1261">
        <v>42381</v>
      </c>
      <c r="B1500" s="2177">
        <f t="shared" si="95"/>
        <v>563</v>
      </c>
      <c r="C1500" s="2178" t="s">
        <v>1144</v>
      </c>
      <c r="D1500" s="2160">
        <f t="shared" si="92"/>
        <v>50563</v>
      </c>
      <c r="E1500" s="2150" t="s">
        <v>6006</v>
      </c>
      <c r="F1500" s="2153">
        <v>841.4</v>
      </c>
      <c r="G1500" s="722">
        <v>42381</v>
      </c>
      <c r="H1500" s="2050">
        <f t="shared" si="93"/>
        <v>841.4</v>
      </c>
      <c r="I1500" s="1805">
        <f t="shared" si="94"/>
        <v>0</v>
      </c>
    </row>
    <row r="1501" spans="1:9" x14ac:dyDescent="0.25">
      <c r="A1501" s="1261">
        <v>42381</v>
      </c>
      <c r="B1501" s="2177">
        <f t="shared" si="95"/>
        <v>564</v>
      </c>
      <c r="C1501" s="2178" t="s">
        <v>1144</v>
      </c>
      <c r="D1501" s="2160">
        <f t="shared" si="92"/>
        <v>50564</v>
      </c>
      <c r="E1501" s="2150" t="s">
        <v>6028</v>
      </c>
      <c r="F1501" s="2167">
        <v>2204.4</v>
      </c>
      <c r="G1501" s="722">
        <v>42381</v>
      </c>
      <c r="H1501" s="2050">
        <f t="shared" si="93"/>
        <v>2204.4</v>
      </c>
      <c r="I1501" s="1805">
        <f t="shared" si="94"/>
        <v>0</v>
      </c>
    </row>
    <row r="1502" spans="1:9" x14ac:dyDescent="0.25">
      <c r="A1502" s="1261">
        <v>42381</v>
      </c>
      <c r="B1502" s="2177">
        <f t="shared" si="95"/>
        <v>565</v>
      </c>
      <c r="C1502" s="2178" t="s">
        <v>1144</v>
      </c>
      <c r="D1502" s="2160">
        <f t="shared" si="92"/>
        <v>50565</v>
      </c>
      <c r="E1502" s="2150" t="s">
        <v>6029</v>
      </c>
      <c r="F1502" s="2167">
        <v>2244.6</v>
      </c>
      <c r="G1502" s="722">
        <v>42382</v>
      </c>
      <c r="H1502" s="2050">
        <v>2244.6</v>
      </c>
      <c r="I1502" s="1805">
        <f t="shared" si="94"/>
        <v>0</v>
      </c>
    </row>
    <row r="1503" spans="1:9" x14ac:dyDescent="0.25">
      <c r="A1503" s="1261">
        <v>42381</v>
      </c>
      <c r="B1503" s="2177">
        <f t="shared" si="95"/>
        <v>566</v>
      </c>
      <c r="C1503" s="2178" t="s">
        <v>1144</v>
      </c>
      <c r="D1503" s="2160">
        <f t="shared" si="92"/>
        <v>50566</v>
      </c>
      <c r="E1503" s="2150" t="s">
        <v>6030</v>
      </c>
      <c r="F1503" s="2167">
        <v>1485.9</v>
      </c>
      <c r="G1503" s="722">
        <v>42382</v>
      </c>
      <c r="H1503" s="2050">
        <v>1485.9</v>
      </c>
      <c r="I1503" s="1805">
        <f t="shared" si="94"/>
        <v>0</v>
      </c>
    </row>
    <row r="1504" spans="1:9" x14ac:dyDescent="0.25">
      <c r="A1504" s="1261">
        <v>42381</v>
      </c>
      <c r="B1504" s="2177">
        <f t="shared" si="95"/>
        <v>567</v>
      </c>
      <c r="C1504" s="2178" t="s">
        <v>1144</v>
      </c>
      <c r="D1504" s="2160">
        <f t="shared" si="92"/>
        <v>50567</v>
      </c>
      <c r="E1504" s="2183" t="s">
        <v>2249</v>
      </c>
      <c r="F1504" s="2167">
        <v>0</v>
      </c>
      <c r="G1504" s="722"/>
      <c r="H1504" s="2050"/>
      <c r="I1504" s="1805">
        <f t="shared" si="94"/>
        <v>0</v>
      </c>
    </row>
    <row r="1505" spans="1:9" x14ac:dyDescent="0.25">
      <c r="A1505" s="1261">
        <v>42381</v>
      </c>
      <c r="B1505" s="2177">
        <f t="shared" si="95"/>
        <v>568</v>
      </c>
      <c r="C1505" s="2178" t="s">
        <v>1144</v>
      </c>
      <c r="D1505" s="2160">
        <f t="shared" si="92"/>
        <v>50568</v>
      </c>
      <c r="E1505" s="2150" t="s">
        <v>6019</v>
      </c>
      <c r="F1505" s="2153">
        <v>4309.2</v>
      </c>
      <c r="G1505" s="722">
        <v>42387</v>
      </c>
      <c r="H1505" s="2050">
        <v>4309.2</v>
      </c>
      <c r="I1505" s="1805">
        <f t="shared" si="94"/>
        <v>0</v>
      </c>
    </row>
    <row r="1506" spans="1:9" x14ac:dyDescent="0.25">
      <c r="A1506" s="1261">
        <v>42381</v>
      </c>
      <c r="B1506" s="2177">
        <f t="shared" si="95"/>
        <v>569</v>
      </c>
      <c r="C1506" s="2178" t="s">
        <v>1144</v>
      </c>
      <c r="D1506" s="2160">
        <f t="shared" ref="D1506" si="96">D1505+1</f>
        <v>50569</v>
      </c>
      <c r="E1506" s="2150" t="s">
        <v>6031</v>
      </c>
      <c r="F1506" s="2167">
        <v>78705.100000000006</v>
      </c>
      <c r="G1506" s="722">
        <v>42388</v>
      </c>
      <c r="H1506" s="2050">
        <v>78705.100000000006</v>
      </c>
      <c r="I1506" s="1805">
        <f>F1506-H1506</f>
        <v>0</v>
      </c>
    </row>
    <row r="1507" spans="1:9" x14ac:dyDescent="0.25">
      <c r="A1507" s="1261">
        <v>42381</v>
      </c>
      <c r="B1507" s="2177">
        <f>B1506+1</f>
        <v>570</v>
      </c>
      <c r="C1507" s="2178" t="s">
        <v>1144</v>
      </c>
      <c r="D1507" s="2160">
        <f>D1506+1</f>
        <v>50570</v>
      </c>
      <c r="E1507" s="2150" t="s">
        <v>6032</v>
      </c>
      <c r="F1507" s="2167">
        <v>10598.7</v>
      </c>
      <c r="G1507" s="722">
        <v>42391</v>
      </c>
      <c r="H1507" s="2050">
        <v>10598.7</v>
      </c>
      <c r="I1507" s="1805">
        <f t="shared" si="94"/>
        <v>0</v>
      </c>
    </row>
    <row r="1508" spans="1:9" x14ac:dyDescent="0.25">
      <c r="A1508" s="1261">
        <v>42381</v>
      </c>
      <c r="B1508" s="2177">
        <f t="shared" si="95"/>
        <v>571</v>
      </c>
      <c r="C1508" s="2178" t="s">
        <v>1144</v>
      </c>
      <c r="D1508" s="2160">
        <f t="shared" ref="D1508:D1568" si="97">D1507+1</f>
        <v>50571</v>
      </c>
      <c r="E1508" s="2150" t="s">
        <v>6007</v>
      </c>
      <c r="F1508" s="2167">
        <v>38</v>
      </c>
      <c r="G1508" s="722">
        <v>42381</v>
      </c>
      <c r="H1508" s="2050">
        <f t="shared" si="93"/>
        <v>38</v>
      </c>
      <c r="I1508" s="1805">
        <f t="shared" si="94"/>
        <v>0</v>
      </c>
    </row>
    <row r="1509" spans="1:9" x14ac:dyDescent="0.25">
      <c r="A1509" s="1261">
        <v>42381</v>
      </c>
      <c r="B1509" s="2177">
        <f t="shared" si="95"/>
        <v>572</v>
      </c>
      <c r="C1509" s="2178" t="s">
        <v>1144</v>
      </c>
      <c r="D1509" s="2160">
        <f t="shared" si="97"/>
        <v>50572</v>
      </c>
      <c r="E1509" s="2150" t="s">
        <v>6007</v>
      </c>
      <c r="F1509" s="2167">
        <v>537.6</v>
      </c>
      <c r="G1509" s="722">
        <v>42383</v>
      </c>
      <c r="H1509" s="2050">
        <v>537.6</v>
      </c>
      <c r="I1509" s="1805">
        <f t="shared" si="94"/>
        <v>0</v>
      </c>
    </row>
    <row r="1510" spans="1:9" x14ac:dyDescent="0.25">
      <c r="A1510" s="1261">
        <v>42381</v>
      </c>
      <c r="B1510" s="2177">
        <f t="shared" si="95"/>
        <v>573</v>
      </c>
      <c r="C1510" s="2178" t="s">
        <v>1144</v>
      </c>
      <c r="D1510" s="2160">
        <f t="shared" si="97"/>
        <v>50573</v>
      </c>
      <c r="E1510" s="2150" t="s">
        <v>6033</v>
      </c>
      <c r="F1510" s="2167">
        <v>488.8</v>
      </c>
      <c r="G1510" s="722">
        <v>42381</v>
      </c>
      <c r="H1510" s="2050">
        <f t="shared" si="93"/>
        <v>488.8</v>
      </c>
      <c r="I1510" s="1805">
        <f t="shared" si="94"/>
        <v>0</v>
      </c>
    </row>
    <row r="1511" spans="1:9" x14ac:dyDescent="0.25">
      <c r="A1511" s="1261">
        <v>42381</v>
      </c>
      <c r="B1511" s="2177">
        <f t="shared" si="95"/>
        <v>574</v>
      </c>
      <c r="C1511" s="2178" t="s">
        <v>1144</v>
      </c>
      <c r="D1511" s="2160">
        <f t="shared" si="97"/>
        <v>50574</v>
      </c>
      <c r="E1511" s="2150" t="s">
        <v>6006</v>
      </c>
      <c r="F1511" s="2153">
        <v>20534.8</v>
      </c>
      <c r="G1511" s="722">
        <v>42381</v>
      </c>
      <c r="H1511" s="2050">
        <f t="shared" si="93"/>
        <v>20534.8</v>
      </c>
      <c r="I1511" s="1805">
        <f t="shared" si="94"/>
        <v>0</v>
      </c>
    </row>
    <row r="1512" spans="1:9" x14ac:dyDescent="0.25">
      <c r="A1512" s="1261">
        <v>42381</v>
      </c>
      <c r="B1512" s="2177">
        <f t="shared" si="95"/>
        <v>575</v>
      </c>
      <c r="C1512" s="2178" t="s">
        <v>1144</v>
      </c>
      <c r="D1512" s="2160">
        <f t="shared" si="97"/>
        <v>50575</v>
      </c>
      <c r="E1512" s="2150" t="s">
        <v>6034</v>
      </c>
      <c r="F1512" s="2153">
        <v>2878.4</v>
      </c>
      <c r="G1512" s="722">
        <v>42382</v>
      </c>
      <c r="H1512" s="2050">
        <v>2878.4</v>
      </c>
      <c r="I1512" s="1805">
        <f t="shared" si="94"/>
        <v>0</v>
      </c>
    </row>
    <row r="1513" spans="1:9" x14ac:dyDescent="0.25">
      <c r="A1513" s="1261">
        <v>42381</v>
      </c>
      <c r="B1513" s="2177">
        <f t="shared" si="95"/>
        <v>576</v>
      </c>
      <c r="C1513" s="2178" t="s">
        <v>1144</v>
      </c>
      <c r="D1513" s="2160">
        <f t="shared" si="97"/>
        <v>50576</v>
      </c>
      <c r="E1513" s="2150" t="s">
        <v>6019</v>
      </c>
      <c r="F1513" s="2153">
        <v>6395.2</v>
      </c>
      <c r="G1513" s="722">
        <v>42387</v>
      </c>
      <c r="H1513" s="2050">
        <v>6395.2</v>
      </c>
      <c r="I1513" s="1805">
        <f t="shared" si="94"/>
        <v>0</v>
      </c>
    </row>
    <row r="1514" spans="1:9" x14ac:dyDescent="0.25">
      <c r="A1514" s="1261">
        <v>42381</v>
      </c>
      <c r="B1514" s="2177">
        <f t="shared" si="95"/>
        <v>577</v>
      </c>
      <c r="C1514" s="2178" t="s">
        <v>1144</v>
      </c>
      <c r="D1514" s="2160">
        <f t="shared" si="97"/>
        <v>50577</v>
      </c>
      <c r="E1514" s="2150" t="s">
        <v>6035</v>
      </c>
      <c r="F1514" s="2167">
        <v>2721.6</v>
      </c>
      <c r="G1514" s="722">
        <v>42383</v>
      </c>
      <c r="H1514" s="2050">
        <v>2721.6</v>
      </c>
      <c r="I1514" s="1805">
        <f t="shared" si="94"/>
        <v>0</v>
      </c>
    </row>
    <row r="1515" spans="1:9" x14ac:dyDescent="0.25">
      <c r="A1515" s="1261">
        <v>42381</v>
      </c>
      <c r="B1515" s="2177">
        <f t="shared" si="95"/>
        <v>578</v>
      </c>
      <c r="C1515" s="2178" t="s">
        <v>1144</v>
      </c>
      <c r="D1515" s="2160">
        <f t="shared" si="97"/>
        <v>50578</v>
      </c>
      <c r="E1515" s="2150" t="s">
        <v>6036</v>
      </c>
      <c r="F1515" s="2167">
        <v>14712.2</v>
      </c>
      <c r="G1515" s="722">
        <v>42381</v>
      </c>
      <c r="H1515" s="2050">
        <f t="shared" si="93"/>
        <v>14712.2</v>
      </c>
      <c r="I1515" s="1805">
        <f t="shared" si="94"/>
        <v>0</v>
      </c>
    </row>
    <row r="1516" spans="1:9" x14ac:dyDescent="0.25">
      <c r="A1516" s="1261">
        <v>42381</v>
      </c>
      <c r="B1516" s="2177">
        <f t="shared" si="95"/>
        <v>579</v>
      </c>
      <c r="C1516" s="2178" t="s">
        <v>1144</v>
      </c>
      <c r="D1516" s="2160">
        <f t="shared" si="97"/>
        <v>50579</v>
      </c>
      <c r="E1516" s="2150" t="s">
        <v>6037</v>
      </c>
      <c r="F1516" s="2167">
        <v>718.2</v>
      </c>
      <c r="G1516" s="722">
        <v>42388</v>
      </c>
      <c r="H1516" s="2050">
        <v>718.2</v>
      </c>
      <c r="I1516" s="1805">
        <f t="shared" si="94"/>
        <v>0</v>
      </c>
    </row>
    <row r="1517" spans="1:9" x14ac:dyDescent="0.25">
      <c r="A1517" s="1261">
        <v>42381</v>
      </c>
      <c r="B1517" s="2177">
        <f t="shared" si="95"/>
        <v>580</v>
      </c>
      <c r="C1517" s="2178" t="s">
        <v>1144</v>
      </c>
      <c r="D1517" s="2160">
        <f t="shared" si="97"/>
        <v>50580</v>
      </c>
      <c r="E1517" s="2150" t="s">
        <v>6038</v>
      </c>
      <c r="F1517" s="2167">
        <v>3955.2</v>
      </c>
      <c r="G1517" s="722">
        <v>42381</v>
      </c>
      <c r="H1517" s="2050">
        <f t="shared" si="93"/>
        <v>3955.2</v>
      </c>
      <c r="I1517" s="1805">
        <f t="shared" si="94"/>
        <v>0</v>
      </c>
    </row>
    <row r="1518" spans="1:9" x14ac:dyDescent="0.25">
      <c r="A1518" s="1261">
        <v>42381</v>
      </c>
      <c r="B1518" s="2177">
        <f t="shared" si="95"/>
        <v>581</v>
      </c>
      <c r="C1518" s="2178" t="s">
        <v>1144</v>
      </c>
      <c r="D1518" s="2160">
        <f t="shared" si="97"/>
        <v>50581</v>
      </c>
      <c r="E1518" s="2150" t="s">
        <v>6019</v>
      </c>
      <c r="F1518" s="2153">
        <v>20705.400000000001</v>
      </c>
      <c r="G1518" s="722">
        <v>42387</v>
      </c>
      <c r="H1518" s="2050">
        <v>20705.400000000001</v>
      </c>
      <c r="I1518" s="1805">
        <f t="shared" si="94"/>
        <v>0</v>
      </c>
    </row>
    <row r="1519" spans="1:9" x14ac:dyDescent="0.25">
      <c r="A1519" s="1261">
        <v>42381</v>
      </c>
      <c r="B1519" s="2177">
        <f t="shared" si="95"/>
        <v>582</v>
      </c>
      <c r="C1519" s="2178" t="s">
        <v>1144</v>
      </c>
      <c r="D1519" s="2160">
        <f t="shared" si="97"/>
        <v>50582</v>
      </c>
      <c r="E1519" s="2150" t="s">
        <v>6039</v>
      </c>
      <c r="F1519" s="2167">
        <v>54</v>
      </c>
      <c r="G1519" s="722">
        <v>42384</v>
      </c>
      <c r="H1519" s="2050">
        <v>54</v>
      </c>
      <c r="I1519" s="1805">
        <f t="shared" si="94"/>
        <v>0</v>
      </c>
    </row>
    <row r="1520" spans="1:9" x14ac:dyDescent="0.25">
      <c r="A1520" s="1261">
        <v>42381</v>
      </c>
      <c r="B1520" s="2177">
        <f t="shared" si="95"/>
        <v>583</v>
      </c>
      <c r="C1520" s="2178" t="s">
        <v>1144</v>
      </c>
      <c r="D1520" s="2160">
        <f t="shared" si="97"/>
        <v>50583</v>
      </c>
      <c r="E1520" s="2150" t="s">
        <v>6019</v>
      </c>
      <c r="F1520" s="2153">
        <v>103788</v>
      </c>
      <c r="G1520" s="722">
        <v>42387</v>
      </c>
      <c r="H1520" s="2050">
        <v>103788</v>
      </c>
      <c r="I1520" s="1805">
        <f t="shared" si="94"/>
        <v>0</v>
      </c>
    </row>
    <row r="1521" spans="1:9" x14ac:dyDescent="0.25">
      <c r="A1521" s="1261">
        <v>42382</v>
      </c>
      <c r="B1521" s="2177">
        <f t="shared" si="95"/>
        <v>584</v>
      </c>
      <c r="C1521" s="2178" t="s">
        <v>1144</v>
      </c>
      <c r="D1521" s="2160">
        <f t="shared" si="97"/>
        <v>50584</v>
      </c>
      <c r="E1521" s="2150" t="s">
        <v>6040</v>
      </c>
      <c r="F1521" s="2167">
        <v>14475.1</v>
      </c>
      <c r="G1521" s="722">
        <v>42382</v>
      </c>
      <c r="H1521" s="2050">
        <f t="shared" ref="H1521:H1586" si="98">F1521</f>
        <v>14475.1</v>
      </c>
      <c r="I1521" s="1805">
        <f t="shared" si="94"/>
        <v>0</v>
      </c>
    </row>
    <row r="1522" spans="1:9" x14ac:dyDescent="0.25">
      <c r="A1522" s="1261">
        <v>42382</v>
      </c>
      <c r="B1522" s="2177">
        <f t="shared" si="95"/>
        <v>585</v>
      </c>
      <c r="C1522" s="2178" t="s">
        <v>1144</v>
      </c>
      <c r="D1522" s="2160">
        <f t="shared" si="97"/>
        <v>50585</v>
      </c>
      <c r="E1522" s="2150" t="s">
        <v>6041</v>
      </c>
      <c r="F1522" s="2167">
        <v>9959.4</v>
      </c>
      <c r="G1522" s="722">
        <v>42396</v>
      </c>
      <c r="H1522" s="2050">
        <v>9959.4</v>
      </c>
      <c r="I1522" s="1805">
        <f t="shared" si="94"/>
        <v>0</v>
      </c>
    </row>
    <row r="1523" spans="1:9" x14ac:dyDescent="0.25">
      <c r="A1523" s="1261">
        <v>42382</v>
      </c>
      <c r="B1523" s="2177">
        <f t="shared" si="95"/>
        <v>586</v>
      </c>
      <c r="C1523" s="2178" t="s">
        <v>1144</v>
      </c>
      <c r="D1523" s="2160">
        <f t="shared" si="97"/>
        <v>50586</v>
      </c>
      <c r="E1523" s="2150" t="s">
        <v>6042</v>
      </c>
      <c r="F1523" s="2167">
        <v>7560</v>
      </c>
      <c r="G1523" s="722">
        <v>42382</v>
      </c>
      <c r="H1523" s="2050">
        <f t="shared" si="98"/>
        <v>7560</v>
      </c>
      <c r="I1523" s="1805">
        <f t="shared" ref="I1523:I1588" si="99">F1523-H1523</f>
        <v>0</v>
      </c>
    </row>
    <row r="1524" spans="1:9" x14ac:dyDescent="0.25">
      <c r="A1524" s="1261">
        <v>42382</v>
      </c>
      <c r="B1524" s="2177">
        <f t="shared" si="95"/>
        <v>587</v>
      </c>
      <c r="C1524" s="2178" t="s">
        <v>1144</v>
      </c>
      <c r="D1524" s="2160">
        <f t="shared" si="97"/>
        <v>50587</v>
      </c>
      <c r="E1524" s="2150" t="s">
        <v>6043</v>
      </c>
      <c r="F1524" s="2167">
        <v>5471.4</v>
      </c>
      <c r="G1524" s="722">
        <v>42383</v>
      </c>
      <c r="H1524" s="2050">
        <v>5471.4</v>
      </c>
      <c r="I1524" s="1805">
        <f t="shared" si="99"/>
        <v>0</v>
      </c>
    </row>
    <row r="1525" spans="1:9" x14ac:dyDescent="0.25">
      <c r="A1525" s="1261">
        <v>42382</v>
      </c>
      <c r="B1525" s="2177">
        <f t="shared" si="95"/>
        <v>588</v>
      </c>
      <c r="C1525" s="2178" t="s">
        <v>1144</v>
      </c>
      <c r="D1525" s="2160">
        <f t="shared" si="97"/>
        <v>50588</v>
      </c>
      <c r="E1525" s="2150" t="s">
        <v>6044</v>
      </c>
      <c r="F1525" s="2167">
        <v>6103.1</v>
      </c>
      <c r="G1525" s="722">
        <v>42383</v>
      </c>
      <c r="H1525" s="2050">
        <v>6103.1</v>
      </c>
      <c r="I1525" s="1805">
        <f t="shared" si="99"/>
        <v>0</v>
      </c>
    </row>
    <row r="1526" spans="1:9" x14ac:dyDescent="0.25">
      <c r="A1526" s="1261">
        <v>42382</v>
      </c>
      <c r="B1526" s="2177">
        <f t="shared" si="95"/>
        <v>589</v>
      </c>
      <c r="C1526" s="2178" t="s">
        <v>1144</v>
      </c>
      <c r="D1526" s="2160">
        <f t="shared" si="97"/>
        <v>50589</v>
      </c>
      <c r="E1526" s="2150" t="s">
        <v>6045</v>
      </c>
      <c r="F1526" s="2167">
        <v>2812.2</v>
      </c>
      <c r="G1526" s="722">
        <v>42382</v>
      </c>
      <c r="H1526" s="2050">
        <f t="shared" si="98"/>
        <v>2812.2</v>
      </c>
      <c r="I1526" s="1805">
        <f t="shared" si="99"/>
        <v>0</v>
      </c>
    </row>
    <row r="1527" spans="1:9" x14ac:dyDescent="0.25">
      <c r="A1527" s="1261">
        <v>42382</v>
      </c>
      <c r="B1527" s="2177">
        <f t="shared" si="95"/>
        <v>590</v>
      </c>
      <c r="C1527" s="2178" t="s">
        <v>1144</v>
      </c>
      <c r="D1527" s="2160">
        <f t="shared" si="97"/>
        <v>50590</v>
      </c>
      <c r="E1527" s="2150" t="s">
        <v>6045</v>
      </c>
      <c r="F1527" s="2167">
        <v>105.6</v>
      </c>
      <c r="G1527" s="722">
        <v>42382</v>
      </c>
      <c r="H1527" s="2050">
        <f t="shared" si="98"/>
        <v>105.6</v>
      </c>
      <c r="I1527" s="1805">
        <f t="shared" si="99"/>
        <v>0</v>
      </c>
    </row>
    <row r="1528" spans="1:9" x14ac:dyDescent="0.25">
      <c r="A1528" s="1261">
        <v>42382</v>
      </c>
      <c r="B1528" s="2177">
        <f t="shared" si="95"/>
        <v>591</v>
      </c>
      <c r="C1528" s="2178" t="s">
        <v>1144</v>
      </c>
      <c r="D1528" s="2160">
        <f t="shared" si="97"/>
        <v>50591</v>
      </c>
      <c r="E1528" s="2150" t="s">
        <v>6046</v>
      </c>
      <c r="F1528" s="2153">
        <v>79889.7</v>
      </c>
      <c r="G1528" s="722"/>
      <c r="H1528" s="2050"/>
      <c r="I1528" s="1805">
        <f t="shared" si="99"/>
        <v>79889.7</v>
      </c>
    </row>
    <row r="1529" spans="1:9" x14ac:dyDescent="0.25">
      <c r="A1529" s="1261">
        <v>42382</v>
      </c>
      <c r="B1529" s="2177">
        <f t="shared" si="95"/>
        <v>592</v>
      </c>
      <c r="C1529" s="2178" t="s">
        <v>1144</v>
      </c>
      <c r="D1529" s="2160">
        <f t="shared" si="97"/>
        <v>50592</v>
      </c>
      <c r="E1529" s="2151" t="s">
        <v>6047</v>
      </c>
      <c r="F1529" s="2153">
        <v>4407</v>
      </c>
      <c r="G1529" s="722">
        <v>42382</v>
      </c>
      <c r="H1529" s="2050">
        <f t="shared" si="98"/>
        <v>4407</v>
      </c>
      <c r="I1529" s="1805">
        <f t="shared" si="99"/>
        <v>0</v>
      </c>
    </row>
    <row r="1530" spans="1:9" x14ac:dyDescent="0.25">
      <c r="A1530" s="1261">
        <v>42382</v>
      </c>
      <c r="B1530" s="2177">
        <f t="shared" si="95"/>
        <v>593</v>
      </c>
      <c r="C1530" s="2178" t="s">
        <v>1144</v>
      </c>
      <c r="D1530" s="2160">
        <f t="shared" si="97"/>
        <v>50593</v>
      </c>
      <c r="E1530" s="2149" t="s">
        <v>6048</v>
      </c>
      <c r="F1530" s="2166">
        <v>9812.5499999999993</v>
      </c>
      <c r="G1530" s="722">
        <v>42382</v>
      </c>
      <c r="H1530" s="2050">
        <f t="shared" si="98"/>
        <v>9812.5499999999993</v>
      </c>
      <c r="I1530" s="1805">
        <f t="shared" si="99"/>
        <v>0</v>
      </c>
    </row>
    <row r="1531" spans="1:9" x14ac:dyDescent="0.25">
      <c r="A1531" s="1261">
        <v>42382</v>
      </c>
      <c r="B1531" s="2177">
        <f t="shared" si="95"/>
        <v>594</v>
      </c>
      <c r="C1531" s="2178" t="s">
        <v>1144</v>
      </c>
      <c r="D1531" s="2160">
        <f t="shared" si="97"/>
        <v>50594</v>
      </c>
      <c r="E1531" s="2150" t="s">
        <v>6048</v>
      </c>
      <c r="F1531" s="2167">
        <v>184.8</v>
      </c>
      <c r="G1531" s="722">
        <v>42382</v>
      </c>
      <c r="H1531" s="2050">
        <f t="shared" si="98"/>
        <v>184.8</v>
      </c>
      <c r="I1531" s="1805">
        <f t="shared" si="99"/>
        <v>0</v>
      </c>
    </row>
    <row r="1532" spans="1:9" x14ac:dyDescent="0.25">
      <c r="A1532" s="1261">
        <v>42382</v>
      </c>
      <c r="B1532" s="2177">
        <f t="shared" si="95"/>
        <v>595</v>
      </c>
      <c r="C1532" s="2178" t="s">
        <v>1144</v>
      </c>
      <c r="D1532" s="2160">
        <f t="shared" si="97"/>
        <v>50595</v>
      </c>
      <c r="E1532" s="2150" t="s">
        <v>6049</v>
      </c>
      <c r="F1532" s="2167">
        <v>1600</v>
      </c>
      <c r="G1532" s="722">
        <v>42382</v>
      </c>
      <c r="H1532" s="2050">
        <f t="shared" si="98"/>
        <v>1600</v>
      </c>
      <c r="I1532" s="1805">
        <f t="shared" si="99"/>
        <v>0</v>
      </c>
    </row>
    <row r="1533" spans="1:9" x14ac:dyDescent="0.25">
      <c r="A1533" s="1261">
        <v>42382</v>
      </c>
      <c r="B1533" s="2177">
        <f t="shared" si="95"/>
        <v>596</v>
      </c>
      <c r="C1533" s="2178" t="s">
        <v>1144</v>
      </c>
      <c r="D1533" s="2160">
        <f t="shared" si="97"/>
        <v>50596</v>
      </c>
      <c r="E1533" s="2150" t="s">
        <v>6050</v>
      </c>
      <c r="F1533" s="2167">
        <v>284.39999999999998</v>
      </c>
      <c r="G1533" s="722">
        <v>42382</v>
      </c>
      <c r="H1533" s="2050">
        <f t="shared" si="98"/>
        <v>284.39999999999998</v>
      </c>
      <c r="I1533" s="1805">
        <f t="shared" si="99"/>
        <v>0</v>
      </c>
    </row>
    <row r="1534" spans="1:9" x14ac:dyDescent="0.25">
      <c r="A1534" s="1261">
        <v>42382</v>
      </c>
      <c r="B1534" s="2177">
        <f t="shared" si="95"/>
        <v>597</v>
      </c>
      <c r="C1534" s="2178" t="s">
        <v>1144</v>
      </c>
      <c r="D1534" s="2160">
        <f t="shared" si="97"/>
        <v>50597</v>
      </c>
      <c r="E1534" s="2182" t="s">
        <v>2249</v>
      </c>
      <c r="F1534" s="2167">
        <v>0</v>
      </c>
      <c r="G1534" s="722"/>
      <c r="H1534" s="2050">
        <f t="shared" si="98"/>
        <v>0</v>
      </c>
      <c r="I1534" s="1805">
        <f t="shared" si="99"/>
        <v>0</v>
      </c>
    </row>
    <row r="1535" spans="1:9" x14ac:dyDescent="0.25">
      <c r="A1535" s="1261">
        <v>42382</v>
      </c>
      <c r="B1535" s="2177">
        <f t="shared" ref="B1535" si="100">B1534+1</f>
        <v>598</v>
      </c>
      <c r="C1535" s="2178" t="s">
        <v>1144</v>
      </c>
      <c r="D1535" s="2160">
        <f t="shared" si="97"/>
        <v>50598</v>
      </c>
      <c r="E1535" s="2150" t="s">
        <v>6051</v>
      </c>
      <c r="F1535" s="2167">
        <v>2340.1</v>
      </c>
      <c r="G1535" s="722">
        <v>42382</v>
      </c>
      <c r="H1535" s="2050">
        <f t="shared" si="98"/>
        <v>2340.1</v>
      </c>
      <c r="I1535" s="1805">
        <f t="shared" si="99"/>
        <v>0</v>
      </c>
    </row>
    <row r="1536" spans="1:9" x14ac:dyDescent="0.25">
      <c r="A1536" s="1261">
        <v>42382</v>
      </c>
      <c r="B1536" s="2177">
        <f t="shared" ref="B1536:B1537" si="101">B1535+1</f>
        <v>599</v>
      </c>
      <c r="C1536" s="2178" t="s">
        <v>1144</v>
      </c>
      <c r="D1536" s="2160">
        <f t="shared" si="97"/>
        <v>50599</v>
      </c>
      <c r="E1536" s="2150" t="s">
        <v>6044</v>
      </c>
      <c r="F1536" s="2167">
        <v>25940.35</v>
      </c>
      <c r="G1536" s="722">
        <v>42383</v>
      </c>
      <c r="H1536" s="2050">
        <v>25940.35</v>
      </c>
      <c r="I1536" s="1805">
        <f t="shared" si="99"/>
        <v>0</v>
      </c>
    </row>
    <row r="1537" spans="1:9" x14ac:dyDescent="0.25">
      <c r="A1537" s="1261">
        <v>42382</v>
      </c>
      <c r="B1537" s="2177">
        <f t="shared" si="101"/>
        <v>600</v>
      </c>
      <c r="C1537" s="2178" t="s">
        <v>1144</v>
      </c>
      <c r="D1537" s="2160">
        <f t="shared" si="97"/>
        <v>50600</v>
      </c>
      <c r="E1537" s="2150" t="s">
        <v>6052</v>
      </c>
      <c r="F1537" s="2167">
        <v>5237.3999999999996</v>
      </c>
      <c r="G1537" s="722">
        <v>42382</v>
      </c>
      <c r="H1537" s="2050">
        <f t="shared" si="98"/>
        <v>5237.3999999999996</v>
      </c>
      <c r="I1537" s="1805">
        <f t="shared" si="99"/>
        <v>0</v>
      </c>
    </row>
    <row r="1538" spans="1:9" x14ac:dyDescent="0.25">
      <c r="A1538" s="1261">
        <v>42382</v>
      </c>
      <c r="B1538" s="2177">
        <f>B1537+1</f>
        <v>601</v>
      </c>
      <c r="C1538" s="2178" t="s">
        <v>1144</v>
      </c>
      <c r="D1538" s="2160">
        <f t="shared" si="97"/>
        <v>50601</v>
      </c>
      <c r="E1538" s="2150" t="s">
        <v>6053</v>
      </c>
      <c r="F1538" s="2167">
        <v>1364</v>
      </c>
      <c r="G1538" s="722">
        <v>42383</v>
      </c>
      <c r="H1538" s="2050">
        <v>1364</v>
      </c>
      <c r="I1538" s="1805">
        <f t="shared" si="99"/>
        <v>0</v>
      </c>
    </row>
    <row r="1539" spans="1:9" x14ac:dyDescent="0.25">
      <c r="A1539" s="1261">
        <v>42382</v>
      </c>
      <c r="B1539" s="2177">
        <f t="shared" ref="B1539:B1603" si="102">B1538+1</f>
        <v>602</v>
      </c>
      <c r="C1539" s="2178" t="s">
        <v>1144</v>
      </c>
      <c r="D1539" s="2160">
        <f t="shared" si="97"/>
        <v>50602</v>
      </c>
      <c r="E1539" s="2150" t="s">
        <v>6054</v>
      </c>
      <c r="F1539" s="2167">
        <v>3787.6</v>
      </c>
      <c r="G1539" s="722">
        <v>42383</v>
      </c>
      <c r="H1539" s="2050">
        <v>3787.6</v>
      </c>
      <c r="I1539" s="1805">
        <f t="shared" si="99"/>
        <v>0</v>
      </c>
    </row>
    <row r="1540" spans="1:9" x14ac:dyDescent="0.25">
      <c r="A1540" s="1261">
        <v>42382</v>
      </c>
      <c r="B1540" s="2177">
        <f t="shared" si="102"/>
        <v>603</v>
      </c>
      <c r="C1540" s="2178" t="s">
        <v>1144</v>
      </c>
      <c r="D1540" s="2160">
        <f t="shared" si="97"/>
        <v>50603</v>
      </c>
      <c r="E1540" s="2150" t="s">
        <v>6055</v>
      </c>
      <c r="F1540" s="2167">
        <v>26010</v>
      </c>
      <c r="G1540" s="722">
        <v>42382</v>
      </c>
      <c r="H1540" s="2050">
        <f t="shared" si="98"/>
        <v>26010</v>
      </c>
      <c r="I1540" s="1805">
        <f t="shared" si="99"/>
        <v>0</v>
      </c>
    </row>
    <row r="1541" spans="1:9" x14ac:dyDescent="0.25">
      <c r="A1541" s="1261">
        <v>42382</v>
      </c>
      <c r="B1541" s="2177">
        <f t="shared" si="102"/>
        <v>604</v>
      </c>
      <c r="C1541" s="2178" t="s">
        <v>1144</v>
      </c>
      <c r="D1541" s="2160">
        <f t="shared" si="97"/>
        <v>50604</v>
      </c>
      <c r="E1541" s="2150" t="s">
        <v>6056</v>
      </c>
      <c r="F1541" s="2167">
        <v>1890.4</v>
      </c>
      <c r="G1541" s="722">
        <v>42382</v>
      </c>
      <c r="H1541" s="2050">
        <f t="shared" si="98"/>
        <v>1890.4</v>
      </c>
      <c r="I1541" s="1805">
        <f t="shared" si="99"/>
        <v>0</v>
      </c>
    </row>
    <row r="1542" spans="1:9" x14ac:dyDescent="0.25">
      <c r="A1542" s="1261">
        <v>42382</v>
      </c>
      <c r="B1542" s="2177">
        <f t="shared" si="102"/>
        <v>605</v>
      </c>
      <c r="C1542" s="2178" t="s">
        <v>1144</v>
      </c>
      <c r="D1542" s="2160">
        <f t="shared" si="97"/>
        <v>50605</v>
      </c>
      <c r="E1542" s="2150" t="s">
        <v>6057</v>
      </c>
      <c r="F1542" s="2167">
        <v>2670.1</v>
      </c>
      <c r="G1542" s="722">
        <v>42382</v>
      </c>
      <c r="H1542" s="2050">
        <f t="shared" si="98"/>
        <v>2670.1</v>
      </c>
      <c r="I1542" s="1805">
        <f t="shared" si="99"/>
        <v>0</v>
      </c>
    </row>
    <row r="1543" spans="1:9" x14ac:dyDescent="0.25">
      <c r="A1543" s="1261">
        <v>42382</v>
      </c>
      <c r="B1543" s="2177">
        <f t="shared" si="102"/>
        <v>606</v>
      </c>
      <c r="C1543" s="2178" t="s">
        <v>1144</v>
      </c>
      <c r="D1543" s="2160">
        <f t="shared" si="97"/>
        <v>50606</v>
      </c>
      <c r="E1543" s="2150" t="s">
        <v>6058</v>
      </c>
      <c r="F1543" s="2167">
        <v>2851.2</v>
      </c>
      <c r="G1543" s="722">
        <v>42384</v>
      </c>
      <c r="H1543" s="2050">
        <v>2851.2</v>
      </c>
      <c r="I1543" s="1805">
        <f t="shared" si="99"/>
        <v>0</v>
      </c>
    </row>
    <row r="1544" spans="1:9" x14ac:dyDescent="0.25">
      <c r="A1544" s="1261">
        <v>42382</v>
      </c>
      <c r="B1544" s="2177">
        <f t="shared" si="102"/>
        <v>607</v>
      </c>
      <c r="C1544" s="2178" t="s">
        <v>1144</v>
      </c>
      <c r="D1544" s="2160">
        <f t="shared" si="97"/>
        <v>50607</v>
      </c>
      <c r="E1544" s="2150" t="s">
        <v>6059</v>
      </c>
      <c r="F1544" s="2167">
        <v>1632</v>
      </c>
      <c r="G1544" s="722">
        <v>42382</v>
      </c>
      <c r="H1544" s="2050">
        <f t="shared" si="98"/>
        <v>1632</v>
      </c>
      <c r="I1544" s="1805">
        <f t="shared" si="99"/>
        <v>0</v>
      </c>
    </row>
    <row r="1545" spans="1:9" x14ac:dyDescent="0.25">
      <c r="A1545" s="1261">
        <v>42382</v>
      </c>
      <c r="B1545" s="2177">
        <f t="shared" si="102"/>
        <v>608</v>
      </c>
      <c r="C1545" s="2178" t="s">
        <v>1144</v>
      </c>
      <c r="D1545" s="2160">
        <f t="shared" si="97"/>
        <v>50608</v>
      </c>
      <c r="E1545" s="2150" t="s">
        <v>6060</v>
      </c>
      <c r="F1545" s="2167">
        <v>2488.6</v>
      </c>
      <c r="G1545" s="722">
        <v>42382</v>
      </c>
      <c r="H1545" s="2050">
        <f t="shared" si="98"/>
        <v>2488.6</v>
      </c>
      <c r="I1545" s="1805">
        <f t="shared" si="99"/>
        <v>0</v>
      </c>
    </row>
    <row r="1546" spans="1:9" x14ac:dyDescent="0.25">
      <c r="A1546" s="1261">
        <v>42382</v>
      </c>
      <c r="B1546" s="2177">
        <f t="shared" si="102"/>
        <v>609</v>
      </c>
      <c r="C1546" s="2178" t="s">
        <v>1144</v>
      </c>
      <c r="D1546" s="2160">
        <f t="shared" si="97"/>
        <v>50609</v>
      </c>
      <c r="E1546" s="2150" t="s">
        <v>6061</v>
      </c>
      <c r="F1546" s="2167">
        <v>1051.5999999999999</v>
      </c>
      <c r="G1546" s="722">
        <v>42382</v>
      </c>
      <c r="H1546" s="2050">
        <f t="shared" si="98"/>
        <v>1051.5999999999999</v>
      </c>
      <c r="I1546" s="1805">
        <f t="shared" si="99"/>
        <v>0</v>
      </c>
    </row>
    <row r="1547" spans="1:9" x14ac:dyDescent="0.25">
      <c r="A1547" s="1261">
        <v>42382</v>
      </c>
      <c r="B1547" s="2177">
        <f t="shared" si="102"/>
        <v>610</v>
      </c>
      <c r="C1547" s="2178" t="s">
        <v>1144</v>
      </c>
      <c r="D1547" s="2160">
        <f t="shared" si="97"/>
        <v>50610</v>
      </c>
      <c r="E1547" s="2150" t="s">
        <v>6062</v>
      </c>
      <c r="F1547" s="2167">
        <v>196.8</v>
      </c>
      <c r="G1547" s="722">
        <v>42382</v>
      </c>
      <c r="H1547" s="2050">
        <f t="shared" si="98"/>
        <v>196.8</v>
      </c>
      <c r="I1547" s="1805">
        <f t="shared" si="99"/>
        <v>0</v>
      </c>
    </row>
    <row r="1548" spans="1:9" x14ac:dyDescent="0.25">
      <c r="A1548" s="1261">
        <v>42382</v>
      </c>
      <c r="B1548" s="2177">
        <f t="shared" si="102"/>
        <v>611</v>
      </c>
      <c r="C1548" s="2178" t="s">
        <v>1144</v>
      </c>
      <c r="D1548" s="2160">
        <f t="shared" si="97"/>
        <v>50611</v>
      </c>
      <c r="E1548" s="2150" t="s">
        <v>6063</v>
      </c>
      <c r="F1548" s="2167">
        <v>1550.4</v>
      </c>
      <c r="G1548" s="722">
        <v>42382</v>
      </c>
      <c r="H1548" s="2050">
        <f t="shared" si="98"/>
        <v>1550.4</v>
      </c>
      <c r="I1548" s="1805">
        <f t="shared" si="99"/>
        <v>0</v>
      </c>
    </row>
    <row r="1549" spans="1:9" x14ac:dyDescent="0.25">
      <c r="A1549" s="1261">
        <v>42382</v>
      </c>
      <c r="B1549" s="2177">
        <f t="shared" si="102"/>
        <v>612</v>
      </c>
      <c r="C1549" s="2178" t="s">
        <v>1144</v>
      </c>
      <c r="D1549" s="2160">
        <f t="shared" si="97"/>
        <v>50612</v>
      </c>
      <c r="E1549" s="2150" t="s">
        <v>6064</v>
      </c>
      <c r="F1549" s="2167">
        <v>6369.6</v>
      </c>
      <c r="G1549" s="722">
        <v>42382</v>
      </c>
      <c r="H1549" s="2050">
        <f t="shared" si="98"/>
        <v>6369.6</v>
      </c>
      <c r="I1549" s="1805">
        <f t="shared" si="99"/>
        <v>0</v>
      </c>
    </row>
    <row r="1550" spans="1:9" x14ac:dyDescent="0.25">
      <c r="A1550" s="1261">
        <v>42382</v>
      </c>
      <c r="B1550" s="2177">
        <f t="shared" si="102"/>
        <v>613</v>
      </c>
      <c r="C1550" s="2178" t="s">
        <v>1144</v>
      </c>
      <c r="D1550" s="2160">
        <f t="shared" si="97"/>
        <v>50613</v>
      </c>
      <c r="E1550" s="2150" t="s">
        <v>6065</v>
      </c>
      <c r="F1550" s="2153">
        <v>7625.12</v>
      </c>
      <c r="G1550" s="722">
        <v>42382</v>
      </c>
      <c r="H1550" s="2050">
        <f t="shared" si="98"/>
        <v>7625.12</v>
      </c>
      <c r="I1550" s="1805">
        <f t="shared" si="99"/>
        <v>0</v>
      </c>
    </row>
    <row r="1551" spans="1:9" x14ac:dyDescent="0.25">
      <c r="A1551" s="1261">
        <v>42382</v>
      </c>
      <c r="B1551" s="2177">
        <f t="shared" si="102"/>
        <v>614</v>
      </c>
      <c r="C1551" s="2178" t="s">
        <v>1144</v>
      </c>
      <c r="D1551" s="2160">
        <f t="shared" si="97"/>
        <v>50614</v>
      </c>
      <c r="E1551" s="2150" t="s">
        <v>6066</v>
      </c>
      <c r="F1551" s="2167">
        <v>664.8</v>
      </c>
      <c r="G1551" s="722">
        <v>42382</v>
      </c>
      <c r="H1551" s="2050">
        <f t="shared" si="98"/>
        <v>664.8</v>
      </c>
      <c r="I1551" s="1805">
        <f t="shared" si="99"/>
        <v>0</v>
      </c>
    </row>
    <row r="1552" spans="1:9" x14ac:dyDescent="0.25">
      <c r="A1552" s="1261">
        <v>42382</v>
      </c>
      <c r="B1552" s="2177">
        <f t="shared" si="102"/>
        <v>615</v>
      </c>
      <c r="C1552" s="2178" t="s">
        <v>1144</v>
      </c>
      <c r="D1552" s="2160">
        <f t="shared" si="97"/>
        <v>50615</v>
      </c>
      <c r="E1552" s="2150" t="s">
        <v>6067</v>
      </c>
      <c r="F1552" s="2167">
        <v>12542.4</v>
      </c>
      <c r="G1552" s="722">
        <v>42383</v>
      </c>
      <c r="H1552" s="2050">
        <v>12542.4</v>
      </c>
      <c r="I1552" s="1805">
        <f t="shared" si="99"/>
        <v>0</v>
      </c>
    </row>
    <row r="1553" spans="1:9" x14ac:dyDescent="0.25">
      <c r="A1553" s="1261">
        <v>42382</v>
      </c>
      <c r="B1553" s="2177">
        <f t="shared" si="102"/>
        <v>616</v>
      </c>
      <c r="C1553" s="2178" t="s">
        <v>1144</v>
      </c>
      <c r="D1553" s="2160">
        <f t="shared" si="97"/>
        <v>50616</v>
      </c>
      <c r="E1553" s="2150" t="s">
        <v>6068</v>
      </c>
      <c r="F1553" s="2167">
        <v>26000.6</v>
      </c>
      <c r="G1553" s="722">
        <v>42399</v>
      </c>
      <c r="H1553" s="2050">
        <v>26000.6</v>
      </c>
      <c r="I1553" s="1805">
        <f t="shared" si="99"/>
        <v>0</v>
      </c>
    </row>
    <row r="1554" spans="1:9" x14ac:dyDescent="0.25">
      <c r="A1554" s="1261">
        <v>42382</v>
      </c>
      <c r="B1554" s="2177">
        <f t="shared" si="102"/>
        <v>617</v>
      </c>
      <c r="C1554" s="2178" t="s">
        <v>1144</v>
      </c>
      <c r="D1554" s="2160">
        <f t="shared" si="97"/>
        <v>50617</v>
      </c>
      <c r="E1554" s="2150" t="s">
        <v>6069</v>
      </c>
      <c r="F1554" s="2167">
        <v>10007.4</v>
      </c>
      <c r="G1554" s="722">
        <v>42383</v>
      </c>
      <c r="H1554" s="2050">
        <v>10007.4</v>
      </c>
      <c r="I1554" s="1805">
        <f t="shared" si="99"/>
        <v>0</v>
      </c>
    </row>
    <row r="1555" spans="1:9" x14ac:dyDescent="0.25">
      <c r="A1555" s="1261">
        <v>42382</v>
      </c>
      <c r="B1555" s="2177">
        <f t="shared" si="102"/>
        <v>618</v>
      </c>
      <c r="C1555" s="2178" t="s">
        <v>1144</v>
      </c>
      <c r="D1555" s="2160">
        <f t="shared" si="97"/>
        <v>50618</v>
      </c>
      <c r="E1555" s="2150" t="s">
        <v>6070</v>
      </c>
      <c r="F1555" s="2167">
        <v>3914.2</v>
      </c>
      <c r="G1555" s="722">
        <v>42383</v>
      </c>
      <c r="H1555" s="2050">
        <v>3914.2</v>
      </c>
      <c r="I1555" s="1805">
        <f t="shared" si="99"/>
        <v>0</v>
      </c>
    </row>
    <row r="1556" spans="1:9" x14ac:dyDescent="0.25">
      <c r="A1556" s="1261">
        <v>42382</v>
      </c>
      <c r="B1556" s="2177">
        <f t="shared" si="102"/>
        <v>619</v>
      </c>
      <c r="C1556" s="2178" t="s">
        <v>1144</v>
      </c>
      <c r="D1556" s="2160">
        <f t="shared" si="97"/>
        <v>50619</v>
      </c>
      <c r="E1556" s="2150" t="s">
        <v>6071</v>
      </c>
      <c r="F1556" s="2167">
        <v>1061.58</v>
      </c>
      <c r="G1556" s="722">
        <v>42383</v>
      </c>
      <c r="H1556" s="2050">
        <v>1061.58</v>
      </c>
      <c r="I1556" s="1805">
        <f t="shared" si="99"/>
        <v>0</v>
      </c>
    </row>
    <row r="1557" spans="1:9" x14ac:dyDescent="0.25">
      <c r="A1557" s="1261">
        <v>42382</v>
      </c>
      <c r="B1557" s="2177">
        <f t="shared" si="102"/>
        <v>620</v>
      </c>
      <c r="C1557" s="2178" t="s">
        <v>1144</v>
      </c>
      <c r="D1557" s="2160">
        <f t="shared" si="97"/>
        <v>50620</v>
      </c>
      <c r="E1557" s="2150" t="s">
        <v>6072</v>
      </c>
      <c r="F1557" s="2167">
        <v>1594.3</v>
      </c>
      <c r="G1557" s="722">
        <v>42382</v>
      </c>
      <c r="H1557" s="2050">
        <f t="shared" si="98"/>
        <v>1594.3</v>
      </c>
      <c r="I1557" s="1805">
        <f t="shared" si="99"/>
        <v>0</v>
      </c>
    </row>
    <row r="1558" spans="1:9" x14ac:dyDescent="0.25">
      <c r="A1558" s="1261">
        <v>42382</v>
      </c>
      <c r="B1558" s="2177">
        <f t="shared" si="102"/>
        <v>621</v>
      </c>
      <c r="C1558" s="2178" t="s">
        <v>1144</v>
      </c>
      <c r="D1558" s="2160">
        <f t="shared" si="97"/>
        <v>50621</v>
      </c>
      <c r="E1558" s="2150" t="s">
        <v>6073</v>
      </c>
      <c r="F1558" s="2167">
        <v>17805.8</v>
      </c>
      <c r="G1558" s="722" t="s">
        <v>8155</v>
      </c>
      <c r="H1558" s="2050">
        <f>14805.8+3000</f>
        <v>17805.8</v>
      </c>
      <c r="I1558" s="1805">
        <f t="shared" si="99"/>
        <v>0</v>
      </c>
    </row>
    <row r="1559" spans="1:9" x14ac:dyDescent="0.25">
      <c r="A1559" s="1261">
        <v>42382</v>
      </c>
      <c r="B1559" s="2177">
        <f t="shared" si="102"/>
        <v>622</v>
      </c>
      <c r="C1559" s="2178" t="s">
        <v>1144</v>
      </c>
      <c r="D1559" s="2160">
        <f t="shared" si="97"/>
        <v>50622</v>
      </c>
      <c r="E1559" s="2150" t="s">
        <v>6074</v>
      </c>
      <c r="F1559" s="2167">
        <v>30624.5</v>
      </c>
      <c r="G1559" s="722">
        <v>42382</v>
      </c>
      <c r="H1559" s="2050">
        <f t="shared" si="98"/>
        <v>30624.5</v>
      </c>
      <c r="I1559" s="1805">
        <f t="shared" si="99"/>
        <v>0</v>
      </c>
    </row>
    <row r="1560" spans="1:9" x14ac:dyDescent="0.25">
      <c r="A1560" s="1261">
        <v>42382</v>
      </c>
      <c r="B1560" s="2177">
        <f t="shared" si="102"/>
        <v>623</v>
      </c>
      <c r="C1560" s="2178" t="s">
        <v>1144</v>
      </c>
      <c r="D1560" s="2160">
        <f t="shared" si="97"/>
        <v>50623</v>
      </c>
      <c r="E1560" s="2150" t="s">
        <v>6075</v>
      </c>
      <c r="F1560" s="2167">
        <v>17371.2</v>
      </c>
      <c r="G1560" s="722">
        <v>42391</v>
      </c>
      <c r="H1560" s="2050">
        <v>17371.2</v>
      </c>
      <c r="I1560" s="1805">
        <f t="shared" si="99"/>
        <v>0</v>
      </c>
    </row>
    <row r="1561" spans="1:9" x14ac:dyDescent="0.25">
      <c r="A1561" s="1261">
        <v>42382</v>
      </c>
      <c r="B1561" s="2177">
        <f t="shared" si="102"/>
        <v>624</v>
      </c>
      <c r="C1561" s="2178" t="s">
        <v>1144</v>
      </c>
      <c r="D1561" s="2160">
        <f t="shared" si="97"/>
        <v>50624</v>
      </c>
      <c r="E1561" s="2150" t="s">
        <v>6076</v>
      </c>
      <c r="F1561" s="2167">
        <v>1000</v>
      </c>
      <c r="G1561" s="722">
        <v>42382</v>
      </c>
      <c r="H1561" s="2050">
        <f t="shared" si="98"/>
        <v>1000</v>
      </c>
      <c r="I1561" s="1805">
        <f t="shared" si="99"/>
        <v>0</v>
      </c>
    </row>
    <row r="1562" spans="1:9" x14ac:dyDescent="0.25">
      <c r="A1562" s="1261">
        <v>42382</v>
      </c>
      <c r="B1562" s="2177">
        <f t="shared" si="102"/>
        <v>625</v>
      </c>
      <c r="C1562" s="2178" t="s">
        <v>1144</v>
      </c>
      <c r="D1562" s="2160">
        <f t="shared" si="97"/>
        <v>50625</v>
      </c>
      <c r="E1562" s="2150" t="s">
        <v>6077</v>
      </c>
      <c r="F1562" s="2167">
        <v>800</v>
      </c>
      <c r="G1562" s="722">
        <v>42382</v>
      </c>
      <c r="H1562" s="2050">
        <f t="shared" si="98"/>
        <v>800</v>
      </c>
      <c r="I1562" s="1805">
        <f t="shared" si="99"/>
        <v>0</v>
      </c>
    </row>
    <row r="1563" spans="1:9" x14ac:dyDescent="0.25">
      <c r="A1563" s="1261">
        <v>42382</v>
      </c>
      <c r="B1563" s="2177">
        <f t="shared" si="102"/>
        <v>626</v>
      </c>
      <c r="C1563" s="2178" t="s">
        <v>1144</v>
      </c>
      <c r="D1563" s="2160">
        <f t="shared" si="97"/>
        <v>50626</v>
      </c>
      <c r="E1563" s="2150" t="s">
        <v>6078</v>
      </c>
      <c r="F1563" s="2167">
        <v>780</v>
      </c>
      <c r="G1563" s="722">
        <v>42382</v>
      </c>
      <c r="H1563" s="2050">
        <f t="shared" si="98"/>
        <v>780</v>
      </c>
      <c r="I1563" s="1805">
        <f t="shared" si="99"/>
        <v>0</v>
      </c>
    </row>
    <row r="1564" spans="1:9" x14ac:dyDescent="0.25">
      <c r="A1564" s="1261">
        <v>42382</v>
      </c>
      <c r="B1564" s="2177">
        <f t="shared" si="102"/>
        <v>627</v>
      </c>
      <c r="C1564" s="2178" t="s">
        <v>1144</v>
      </c>
      <c r="D1564" s="2160">
        <f t="shared" si="97"/>
        <v>50627</v>
      </c>
      <c r="E1564" s="2150" t="s">
        <v>6079</v>
      </c>
      <c r="F1564" s="2167">
        <v>12224</v>
      </c>
      <c r="G1564" s="722">
        <v>42382</v>
      </c>
      <c r="H1564" s="2050">
        <f t="shared" si="98"/>
        <v>12224</v>
      </c>
      <c r="I1564" s="1805">
        <f t="shared" si="99"/>
        <v>0</v>
      </c>
    </row>
    <row r="1565" spans="1:9" x14ac:dyDescent="0.25">
      <c r="A1565" s="1261">
        <v>42382</v>
      </c>
      <c r="B1565" s="2177">
        <f t="shared" si="102"/>
        <v>628</v>
      </c>
      <c r="C1565" s="2178" t="s">
        <v>1144</v>
      </c>
      <c r="D1565" s="2160">
        <f t="shared" si="97"/>
        <v>50628</v>
      </c>
      <c r="E1565" s="2150" t="s">
        <v>6080</v>
      </c>
      <c r="F1565" s="2167">
        <v>655.4</v>
      </c>
      <c r="G1565" s="722">
        <v>42382</v>
      </c>
      <c r="H1565" s="2050">
        <f t="shared" si="98"/>
        <v>655.4</v>
      </c>
      <c r="I1565" s="1805">
        <f t="shared" si="99"/>
        <v>0</v>
      </c>
    </row>
    <row r="1566" spans="1:9" x14ac:dyDescent="0.25">
      <c r="A1566" s="1261">
        <v>42382</v>
      </c>
      <c r="B1566" s="2177">
        <f t="shared" si="102"/>
        <v>629</v>
      </c>
      <c r="C1566" s="2178" t="s">
        <v>1144</v>
      </c>
      <c r="D1566" s="2160">
        <f t="shared" si="97"/>
        <v>50629</v>
      </c>
      <c r="E1566" s="2150" t="s">
        <v>6081</v>
      </c>
      <c r="F1566" s="2167">
        <v>1930.4</v>
      </c>
      <c r="G1566" s="722">
        <v>42382</v>
      </c>
      <c r="H1566" s="2050">
        <f t="shared" si="98"/>
        <v>1930.4</v>
      </c>
      <c r="I1566" s="1805">
        <f t="shared" si="99"/>
        <v>0</v>
      </c>
    </row>
    <row r="1567" spans="1:9" x14ac:dyDescent="0.25">
      <c r="A1567" s="1261">
        <v>42382</v>
      </c>
      <c r="B1567" s="2177">
        <f t="shared" si="102"/>
        <v>630</v>
      </c>
      <c r="C1567" s="2178" t="s">
        <v>1144</v>
      </c>
      <c r="D1567" s="2160">
        <f t="shared" si="97"/>
        <v>50630</v>
      </c>
      <c r="E1567" s="2150" t="s">
        <v>6082</v>
      </c>
      <c r="F1567" s="2167">
        <v>1229.5999999999999</v>
      </c>
      <c r="G1567" s="722">
        <v>42382</v>
      </c>
      <c r="H1567" s="2050">
        <f t="shared" si="98"/>
        <v>1229.5999999999999</v>
      </c>
      <c r="I1567" s="1805">
        <f t="shared" si="99"/>
        <v>0</v>
      </c>
    </row>
    <row r="1568" spans="1:9" x14ac:dyDescent="0.25">
      <c r="A1568" s="1261">
        <v>42382</v>
      </c>
      <c r="B1568" s="2177">
        <f t="shared" si="102"/>
        <v>631</v>
      </c>
      <c r="C1568" s="2178" t="s">
        <v>1144</v>
      </c>
      <c r="D1568" s="2160">
        <f t="shared" si="97"/>
        <v>50631</v>
      </c>
      <c r="E1568" s="2150" t="s">
        <v>6083</v>
      </c>
      <c r="F1568" s="2167">
        <v>3172.6</v>
      </c>
      <c r="G1568" s="722">
        <v>42382</v>
      </c>
      <c r="H1568" s="2050">
        <f t="shared" si="98"/>
        <v>3172.6</v>
      </c>
      <c r="I1568" s="1805">
        <f t="shared" si="99"/>
        <v>0</v>
      </c>
    </row>
    <row r="1569" spans="1:9" x14ac:dyDescent="0.25">
      <c r="A1569" s="1261">
        <v>42382</v>
      </c>
      <c r="B1569" s="2177">
        <f t="shared" si="102"/>
        <v>632</v>
      </c>
      <c r="C1569" s="2178" t="s">
        <v>1144</v>
      </c>
      <c r="D1569" s="2160">
        <f t="shared" ref="D1569:D1633" si="103">D1568+1</f>
        <v>50632</v>
      </c>
      <c r="E1569" s="2150" t="s">
        <v>6084</v>
      </c>
      <c r="F1569" s="2167">
        <v>8038.8</v>
      </c>
      <c r="G1569" s="722">
        <v>42382</v>
      </c>
      <c r="H1569" s="2050">
        <f t="shared" si="98"/>
        <v>8038.8</v>
      </c>
      <c r="I1569" s="1805">
        <f t="shared" si="99"/>
        <v>0</v>
      </c>
    </row>
    <row r="1570" spans="1:9" x14ac:dyDescent="0.25">
      <c r="A1570" s="1261">
        <v>42382</v>
      </c>
      <c r="B1570" s="2177">
        <f t="shared" si="102"/>
        <v>633</v>
      </c>
      <c r="C1570" s="2178" t="s">
        <v>1144</v>
      </c>
      <c r="D1570" s="2160">
        <f t="shared" si="103"/>
        <v>50633</v>
      </c>
      <c r="E1570" s="2150" t="s">
        <v>6085</v>
      </c>
      <c r="F1570" s="2167">
        <v>9751.4</v>
      </c>
      <c r="G1570" s="722" t="s">
        <v>8149</v>
      </c>
      <c r="H1570" s="2050">
        <f>700+9051.4</f>
        <v>9751.4</v>
      </c>
      <c r="I1570" s="1805">
        <f t="shared" si="99"/>
        <v>0</v>
      </c>
    </row>
    <row r="1571" spans="1:9" x14ac:dyDescent="0.25">
      <c r="A1571" s="1261">
        <v>42382</v>
      </c>
      <c r="B1571" s="2177">
        <f t="shared" si="102"/>
        <v>634</v>
      </c>
      <c r="C1571" s="2178" t="s">
        <v>1144</v>
      </c>
      <c r="D1571" s="2160">
        <f t="shared" si="103"/>
        <v>50634</v>
      </c>
      <c r="E1571" s="2150" t="s">
        <v>6086</v>
      </c>
      <c r="F1571" s="2167">
        <v>1096.5</v>
      </c>
      <c r="G1571" s="722">
        <v>42382</v>
      </c>
      <c r="H1571" s="2050">
        <f t="shared" si="98"/>
        <v>1096.5</v>
      </c>
      <c r="I1571" s="1805">
        <f t="shared" si="99"/>
        <v>0</v>
      </c>
    </row>
    <row r="1572" spans="1:9" x14ac:dyDescent="0.25">
      <c r="A1572" s="1261">
        <v>42382</v>
      </c>
      <c r="B1572" s="2177">
        <f t="shared" si="102"/>
        <v>635</v>
      </c>
      <c r="C1572" s="2178" t="s">
        <v>1144</v>
      </c>
      <c r="D1572" s="2160">
        <f t="shared" si="103"/>
        <v>50635</v>
      </c>
      <c r="E1572" s="2150" t="s">
        <v>6087</v>
      </c>
      <c r="F1572" s="2167">
        <v>359.6</v>
      </c>
      <c r="G1572" s="722">
        <v>42382</v>
      </c>
      <c r="H1572" s="2050">
        <f t="shared" si="98"/>
        <v>359.6</v>
      </c>
      <c r="I1572" s="1805">
        <f t="shared" si="99"/>
        <v>0</v>
      </c>
    </row>
    <row r="1573" spans="1:9" x14ac:dyDescent="0.25">
      <c r="A1573" s="1261">
        <v>42382</v>
      </c>
      <c r="B1573" s="2177">
        <f t="shared" si="102"/>
        <v>636</v>
      </c>
      <c r="C1573" s="2178" t="s">
        <v>1144</v>
      </c>
      <c r="D1573" s="2160">
        <f t="shared" si="103"/>
        <v>50636</v>
      </c>
      <c r="E1573" s="2150" t="s">
        <v>6088</v>
      </c>
      <c r="F1573" s="2167">
        <v>12969</v>
      </c>
      <c r="G1573" s="722">
        <v>42388</v>
      </c>
      <c r="H1573" s="2050">
        <v>12969</v>
      </c>
      <c r="I1573" s="1805">
        <f t="shared" si="99"/>
        <v>0</v>
      </c>
    </row>
    <row r="1574" spans="1:9" x14ac:dyDescent="0.25">
      <c r="A1574" s="1261">
        <v>42382</v>
      </c>
      <c r="B1574" s="2177">
        <f t="shared" si="102"/>
        <v>637</v>
      </c>
      <c r="C1574" s="2178" t="s">
        <v>1144</v>
      </c>
      <c r="D1574" s="2160">
        <f t="shared" si="103"/>
        <v>50637</v>
      </c>
      <c r="E1574" s="2151" t="s">
        <v>6089</v>
      </c>
      <c r="F1574" s="2167">
        <v>12718.2</v>
      </c>
      <c r="G1574" s="722">
        <v>42388</v>
      </c>
      <c r="H1574" s="2050">
        <v>12718.2</v>
      </c>
      <c r="I1574" s="1805">
        <f t="shared" si="99"/>
        <v>0</v>
      </c>
    </row>
    <row r="1575" spans="1:9" x14ac:dyDescent="0.25">
      <c r="A1575" s="1261">
        <v>42382</v>
      </c>
      <c r="B1575" s="2177">
        <f t="shared" si="102"/>
        <v>638</v>
      </c>
      <c r="C1575" s="2178" t="s">
        <v>1144</v>
      </c>
      <c r="D1575" s="2160">
        <f t="shared" si="103"/>
        <v>50638</v>
      </c>
      <c r="E1575" s="2149" t="s">
        <v>6090</v>
      </c>
      <c r="F1575" s="2166">
        <v>2907</v>
      </c>
      <c r="G1575" s="722">
        <v>42382</v>
      </c>
      <c r="H1575" s="2050">
        <f t="shared" si="98"/>
        <v>2907</v>
      </c>
      <c r="I1575" s="1805">
        <f t="shared" si="99"/>
        <v>0</v>
      </c>
    </row>
    <row r="1576" spans="1:9" x14ac:dyDescent="0.25">
      <c r="A1576" s="1261">
        <v>42382</v>
      </c>
      <c r="B1576" s="2177">
        <f t="shared" si="102"/>
        <v>639</v>
      </c>
      <c r="C1576" s="2178" t="s">
        <v>1144</v>
      </c>
      <c r="D1576" s="2160">
        <f t="shared" si="103"/>
        <v>50639</v>
      </c>
      <c r="E1576" s="2150" t="s">
        <v>6091</v>
      </c>
      <c r="F1576" s="2167">
        <v>1959.5</v>
      </c>
      <c r="G1576" s="722">
        <v>42382</v>
      </c>
      <c r="H1576" s="2050">
        <f t="shared" si="98"/>
        <v>1959.5</v>
      </c>
      <c r="I1576" s="1805">
        <f t="shared" si="99"/>
        <v>0</v>
      </c>
    </row>
    <row r="1577" spans="1:9" x14ac:dyDescent="0.25">
      <c r="A1577" s="1261">
        <v>42382</v>
      </c>
      <c r="B1577" s="2177">
        <f t="shared" si="102"/>
        <v>640</v>
      </c>
      <c r="C1577" s="2178" t="s">
        <v>1144</v>
      </c>
      <c r="D1577" s="2160">
        <f t="shared" si="103"/>
        <v>50640</v>
      </c>
      <c r="E1577" s="2150" t="s">
        <v>6092</v>
      </c>
      <c r="F1577" s="2167">
        <v>482.2</v>
      </c>
      <c r="G1577" s="722">
        <v>42382</v>
      </c>
      <c r="H1577" s="2050">
        <f t="shared" si="98"/>
        <v>482.2</v>
      </c>
      <c r="I1577" s="1805">
        <f t="shared" si="99"/>
        <v>0</v>
      </c>
    </row>
    <row r="1578" spans="1:9" x14ac:dyDescent="0.25">
      <c r="A1578" s="1261">
        <v>42382</v>
      </c>
      <c r="B1578" s="2177">
        <f t="shared" si="102"/>
        <v>641</v>
      </c>
      <c r="C1578" s="2178" t="s">
        <v>1144</v>
      </c>
      <c r="D1578" s="2160">
        <f t="shared" si="103"/>
        <v>50641</v>
      </c>
      <c r="E1578" s="2182" t="s">
        <v>2249</v>
      </c>
      <c r="F1578" s="2167">
        <v>0</v>
      </c>
      <c r="G1578" s="722"/>
      <c r="H1578" s="2050"/>
      <c r="I1578" s="1805">
        <f t="shared" si="99"/>
        <v>0</v>
      </c>
    </row>
    <row r="1579" spans="1:9" x14ac:dyDescent="0.25">
      <c r="A1579" s="1261">
        <v>42382</v>
      </c>
      <c r="B1579" s="2177">
        <f t="shared" si="102"/>
        <v>642</v>
      </c>
      <c r="C1579" s="2178" t="s">
        <v>1144</v>
      </c>
      <c r="D1579" s="2160">
        <f t="shared" si="103"/>
        <v>50642</v>
      </c>
      <c r="E1579" s="2150" t="s">
        <v>6093</v>
      </c>
      <c r="F1579" s="2167">
        <v>1193.9000000000001</v>
      </c>
      <c r="G1579" s="722">
        <v>42388</v>
      </c>
      <c r="H1579" s="2050">
        <v>1193.9000000000001</v>
      </c>
      <c r="I1579" s="1805">
        <f t="shared" si="99"/>
        <v>0</v>
      </c>
    </row>
    <row r="1580" spans="1:9" x14ac:dyDescent="0.25">
      <c r="A1580" s="1261">
        <v>42382</v>
      </c>
      <c r="B1580" s="2177">
        <f t="shared" si="102"/>
        <v>643</v>
      </c>
      <c r="C1580" s="2178" t="s">
        <v>1144</v>
      </c>
      <c r="D1580" s="2160">
        <f t="shared" si="103"/>
        <v>50643</v>
      </c>
      <c r="E1580" s="2150" t="s">
        <v>6094</v>
      </c>
      <c r="F1580" s="2167">
        <v>765</v>
      </c>
      <c r="G1580" s="722">
        <v>42388</v>
      </c>
      <c r="H1580" s="2050">
        <v>765</v>
      </c>
      <c r="I1580" s="1805">
        <f t="shared" si="99"/>
        <v>0</v>
      </c>
    </row>
    <row r="1581" spans="1:9" x14ac:dyDescent="0.25">
      <c r="A1581" s="1261">
        <v>42382</v>
      </c>
      <c r="B1581" s="2177">
        <f t="shared" si="102"/>
        <v>644</v>
      </c>
      <c r="C1581" s="2178" t="s">
        <v>1144</v>
      </c>
      <c r="D1581" s="2160">
        <f t="shared" si="103"/>
        <v>50644</v>
      </c>
      <c r="E1581" s="2150" t="s">
        <v>6095</v>
      </c>
      <c r="F1581" s="2167">
        <v>577.70000000000005</v>
      </c>
      <c r="G1581" s="722">
        <v>42388</v>
      </c>
      <c r="H1581" s="2050">
        <v>577.70000000000005</v>
      </c>
      <c r="I1581" s="1805">
        <f t="shared" si="99"/>
        <v>0</v>
      </c>
    </row>
    <row r="1582" spans="1:9" x14ac:dyDescent="0.25">
      <c r="A1582" s="1261">
        <v>42382</v>
      </c>
      <c r="B1582" s="2177">
        <f t="shared" si="102"/>
        <v>645</v>
      </c>
      <c r="C1582" s="2178" t="s">
        <v>1144</v>
      </c>
      <c r="D1582" s="2160">
        <f t="shared" si="103"/>
        <v>50645</v>
      </c>
      <c r="E1582" s="2150" t="s">
        <v>6096</v>
      </c>
      <c r="F1582" s="2167">
        <v>5014.68</v>
      </c>
      <c r="G1582" s="722">
        <v>42388</v>
      </c>
      <c r="H1582" s="2050">
        <v>5014.68</v>
      </c>
      <c r="I1582" s="1805">
        <f t="shared" si="99"/>
        <v>0</v>
      </c>
    </row>
    <row r="1583" spans="1:9" x14ac:dyDescent="0.25">
      <c r="A1583" s="1261">
        <v>42382</v>
      </c>
      <c r="B1583" s="2177">
        <f t="shared" si="102"/>
        <v>646</v>
      </c>
      <c r="C1583" s="2178" t="s">
        <v>1144</v>
      </c>
      <c r="D1583" s="2160">
        <f t="shared" si="103"/>
        <v>50646</v>
      </c>
      <c r="E1583" s="2150" t="s">
        <v>6094</v>
      </c>
      <c r="F1583" s="2167">
        <v>1874.8</v>
      </c>
      <c r="G1583" s="722">
        <v>42388</v>
      </c>
      <c r="H1583" s="2050">
        <v>1874.8</v>
      </c>
      <c r="I1583" s="1805">
        <f t="shared" si="99"/>
        <v>0</v>
      </c>
    </row>
    <row r="1584" spans="1:9" x14ac:dyDescent="0.25">
      <c r="A1584" s="1261">
        <v>42382</v>
      </c>
      <c r="B1584" s="2177">
        <f t="shared" si="102"/>
        <v>647</v>
      </c>
      <c r="C1584" s="2178" t="s">
        <v>1144</v>
      </c>
      <c r="D1584" s="2160">
        <f t="shared" si="103"/>
        <v>50647</v>
      </c>
      <c r="E1584" s="2150" t="s">
        <v>6088</v>
      </c>
      <c r="F1584" s="2167">
        <v>7098.4</v>
      </c>
      <c r="G1584" s="722">
        <v>42388</v>
      </c>
      <c r="H1584" s="2050">
        <v>7098.4</v>
      </c>
      <c r="I1584" s="1805">
        <f t="shared" si="99"/>
        <v>0</v>
      </c>
    </row>
    <row r="1585" spans="1:9" x14ac:dyDescent="0.25">
      <c r="A1585" s="1261">
        <v>42382</v>
      </c>
      <c r="B1585" s="2177">
        <f t="shared" si="102"/>
        <v>648</v>
      </c>
      <c r="C1585" s="2178" t="s">
        <v>1144</v>
      </c>
      <c r="D1585" s="2160">
        <f t="shared" si="103"/>
        <v>50648</v>
      </c>
      <c r="E1585" s="2150" t="s">
        <v>6097</v>
      </c>
      <c r="F1585" s="2167">
        <v>9541.2000000000007</v>
      </c>
      <c r="G1585" s="722">
        <v>42382</v>
      </c>
      <c r="H1585" s="2050">
        <f t="shared" si="98"/>
        <v>9541.2000000000007</v>
      </c>
      <c r="I1585" s="1805">
        <f t="shared" si="99"/>
        <v>0</v>
      </c>
    </row>
    <row r="1586" spans="1:9" x14ac:dyDescent="0.25">
      <c r="A1586" s="1261">
        <v>42382</v>
      </c>
      <c r="B1586" s="2177">
        <f t="shared" si="102"/>
        <v>649</v>
      </c>
      <c r="C1586" s="2178" t="s">
        <v>1144</v>
      </c>
      <c r="D1586" s="2160">
        <f t="shared" si="103"/>
        <v>50649</v>
      </c>
      <c r="E1586" s="2150" t="s">
        <v>6098</v>
      </c>
      <c r="F1586" s="2167">
        <v>1776.6</v>
      </c>
      <c r="G1586" s="722">
        <v>42382</v>
      </c>
      <c r="H1586" s="2050">
        <f t="shared" si="98"/>
        <v>1776.6</v>
      </c>
      <c r="I1586" s="1805">
        <f t="shared" si="99"/>
        <v>0</v>
      </c>
    </row>
    <row r="1587" spans="1:9" x14ac:dyDescent="0.25">
      <c r="A1587" s="1261">
        <v>42382</v>
      </c>
      <c r="B1587" s="2177">
        <f t="shared" si="102"/>
        <v>650</v>
      </c>
      <c r="C1587" s="2178" t="s">
        <v>1144</v>
      </c>
      <c r="D1587" s="2160">
        <f t="shared" si="103"/>
        <v>50650</v>
      </c>
      <c r="E1587" s="2150" t="s">
        <v>6099</v>
      </c>
      <c r="F1587" s="2167">
        <v>1986.6</v>
      </c>
      <c r="G1587" s="722">
        <v>42382</v>
      </c>
      <c r="H1587" s="2050">
        <f t="shared" ref="H1587:H1644" si="104">F1587</f>
        <v>1986.6</v>
      </c>
      <c r="I1587" s="1805">
        <f t="shared" si="99"/>
        <v>0</v>
      </c>
    </row>
    <row r="1588" spans="1:9" x14ac:dyDescent="0.25">
      <c r="A1588" s="1261">
        <v>42382</v>
      </c>
      <c r="B1588" s="2177">
        <f t="shared" si="102"/>
        <v>651</v>
      </c>
      <c r="C1588" s="2178" t="s">
        <v>1144</v>
      </c>
      <c r="D1588" s="2160">
        <f t="shared" si="103"/>
        <v>50651</v>
      </c>
      <c r="E1588" s="2150" t="s">
        <v>6100</v>
      </c>
      <c r="F1588" s="2153">
        <v>15110.8</v>
      </c>
      <c r="G1588" s="722">
        <v>42383</v>
      </c>
      <c r="H1588" s="2050">
        <v>15110.8</v>
      </c>
      <c r="I1588" s="1805">
        <f t="shared" si="99"/>
        <v>0</v>
      </c>
    </row>
    <row r="1589" spans="1:9" x14ac:dyDescent="0.25">
      <c r="A1589" s="1261">
        <v>42382</v>
      </c>
      <c r="B1589" s="2177">
        <f t="shared" si="102"/>
        <v>652</v>
      </c>
      <c r="C1589" s="2178" t="s">
        <v>1144</v>
      </c>
      <c r="D1589" s="2160">
        <f t="shared" si="103"/>
        <v>50652</v>
      </c>
      <c r="E1589" s="2150" t="s">
        <v>6101</v>
      </c>
      <c r="F1589" s="2167">
        <v>1156.7</v>
      </c>
      <c r="G1589" s="722">
        <v>42382</v>
      </c>
      <c r="H1589" s="2050">
        <f t="shared" si="104"/>
        <v>1156.7</v>
      </c>
      <c r="I1589" s="1805">
        <f t="shared" ref="I1589:I1652" si="105">F1589-H1589</f>
        <v>0</v>
      </c>
    </row>
    <row r="1590" spans="1:9" x14ac:dyDescent="0.25">
      <c r="A1590" s="1261">
        <v>42382</v>
      </c>
      <c r="B1590" s="2177">
        <f t="shared" si="102"/>
        <v>653</v>
      </c>
      <c r="C1590" s="2178" t="s">
        <v>1144</v>
      </c>
      <c r="D1590" s="2160">
        <f t="shared" si="103"/>
        <v>50653</v>
      </c>
      <c r="E1590" s="2150" t="s">
        <v>6102</v>
      </c>
      <c r="F1590" s="2167">
        <v>2667</v>
      </c>
      <c r="G1590" s="722">
        <v>42383</v>
      </c>
      <c r="H1590" s="2050">
        <v>2667</v>
      </c>
      <c r="I1590" s="1805">
        <f t="shared" si="105"/>
        <v>0</v>
      </c>
    </row>
    <row r="1591" spans="1:9" x14ac:dyDescent="0.25">
      <c r="A1591" s="1261">
        <v>42382</v>
      </c>
      <c r="B1591" s="2177">
        <f t="shared" si="102"/>
        <v>654</v>
      </c>
      <c r="C1591" s="2178" t="s">
        <v>1144</v>
      </c>
      <c r="D1591" s="2160">
        <f t="shared" si="103"/>
        <v>50654</v>
      </c>
      <c r="E1591" s="2150" t="s">
        <v>6103</v>
      </c>
      <c r="F1591" s="2167">
        <v>1672.8</v>
      </c>
      <c r="G1591" s="722">
        <v>42382</v>
      </c>
      <c r="H1591" s="2050">
        <f t="shared" si="104"/>
        <v>1672.8</v>
      </c>
      <c r="I1591" s="1805">
        <f t="shared" si="105"/>
        <v>0</v>
      </c>
    </row>
    <row r="1592" spans="1:9" x14ac:dyDescent="0.25">
      <c r="A1592" s="1261">
        <v>42382</v>
      </c>
      <c r="B1592" s="2177">
        <f t="shared" si="102"/>
        <v>655</v>
      </c>
      <c r="C1592" s="2178" t="s">
        <v>1144</v>
      </c>
      <c r="D1592" s="2160">
        <f t="shared" si="103"/>
        <v>50655</v>
      </c>
      <c r="E1592" s="2150" t="s">
        <v>6104</v>
      </c>
      <c r="F1592" s="2167">
        <v>804</v>
      </c>
      <c r="G1592" s="722">
        <v>42382</v>
      </c>
      <c r="H1592" s="2050">
        <f t="shared" si="104"/>
        <v>804</v>
      </c>
      <c r="I1592" s="1805">
        <f t="shared" si="105"/>
        <v>0</v>
      </c>
    </row>
    <row r="1593" spans="1:9" x14ac:dyDescent="0.25">
      <c r="A1593" s="1261">
        <v>42382</v>
      </c>
      <c r="B1593" s="2177">
        <f t="shared" si="102"/>
        <v>656</v>
      </c>
      <c r="C1593" s="2178" t="s">
        <v>1144</v>
      </c>
      <c r="D1593" s="2160">
        <f t="shared" si="103"/>
        <v>50656</v>
      </c>
      <c r="E1593" s="2150" t="s">
        <v>6105</v>
      </c>
      <c r="F1593" s="2167">
        <v>2836.7</v>
      </c>
      <c r="G1593" s="722">
        <v>42382</v>
      </c>
      <c r="H1593" s="2050">
        <f t="shared" si="104"/>
        <v>2836.7</v>
      </c>
      <c r="I1593" s="1805">
        <f t="shared" si="105"/>
        <v>0</v>
      </c>
    </row>
    <row r="1594" spans="1:9" x14ac:dyDescent="0.25">
      <c r="A1594" s="1261">
        <v>42382</v>
      </c>
      <c r="B1594" s="2177">
        <f t="shared" si="102"/>
        <v>657</v>
      </c>
      <c r="C1594" s="2178" t="s">
        <v>1144</v>
      </c>
      <c r="D1594" s="2160">
        <f t="shared" si="103"/>
        <v>50657</v>
      </c>
      <c r="E1594" s="2150" t="s">
        <v>6106</v>
      </c>
      <c r="F1594" s="2167">
        <v>4418.2</v>
      </c>
      <c r="G1594" s="722">
        <v>42384</v>
      </c>
      <c r="H1594" s="2050">
        <v>4418.2</v>
      </c>
      <c r="I1594" s="1805">
        <f t="shared" si="105"/>
        <v>0</v>
      </c>
    </row>
    <row r="1595" spans="1:9" x14ac:dyDescent="0.25">
      <c r="A1595" s="1261">
        <v>42382</v>
      </c>
      <c r="B1595" s="2177">
        <f t="shared" si="102"/>
        <v>658</v>
      </c>
      <c r="C1595" s="2178" t="s">
        <v>1144</v>
      </c>
      <c r="D1595" s="2160">
        <f t="shared" si="103"/>
        <v>50658</v>
      </c>
      <c r="E1595" s="2150" t="s">
        <v>6106</v>
      </c>
      <c r="F1595" s="2167">
        <v>10171.4</v>
      </c>
      <c r="G1595" s="722">
        <v>42382</v>
      </c>
      <c r="H1595" s="2050">
        <f t="shared" si="104"/>
        <v>10171.4</v>
      </c>
      <c r="I1595" s="1805">
        <f t="shared" si="105"/>
        <v>0</v>
      </c>
    </row>
    <row r="1596" spans="1:9" x14ac:dyDescent="0.25">
      <c r="A1596" s="1261">
        <v>42382</v>
      </c>
      <c r="B1596" s="2177">
        <f t="shared" si="102"/>
        <v>659</v>
      </c>
      <c r="C1596" s="2178" t="s">
        <v>1144</v>
      </c>
      <c r="D1596" s="2160">
        <f t="shared" si="103"/>
        <v>50659</v>
      </c>
      <c r="E1596" s="2150" t="s">
        <v>6107</v>
      </c>
      <c r="F1596" s="2167">
        <v>4213.3999999999996</v>
      </c>
      <c r="G1596" s="722">
        <v>42385</v>
      </c>
      <c r="H1596" s="2050">
        <v>4213.3999999999996</v>
      </c>
      <c r="I1596" s="1805">
        <f t="shared" si="105"/>
        <v>0</v>
      </c>
    </row>
    <row r="1597" spans="1:9" x14ac:dyDescent="0.25">
      <c r="A1597" s="1261">
        <v>42382</v>
      </c>
      <c r="B1597" s="2177">
        <f t="shared" si="102"/>
        <v>660</v>
      </c>
      <c r="C1597" s="2178" t="s">
        <v>1144</v>
      </c>
      <c r="D1597" s="2160">
        <f t="shared" si="103"/>
        <v>50660</v>
      </c>
      <c r="E1597" s="2150" t="s">
        <v>6106</v>
      </c>
      <c r="F1597" s="2167">
        <v>2849.2</v>
      </c>
      <c r="G1597" s="722">
        <v>42384</v>
      </c>
      <c r="H1597" s="2050">
        <v>2849.2</v>
      </c>
      <c r="I1597" s="1805">
        <f t="shared" si="105"/>
        <v>0</v>
      </c>
    </row>
    <row r="1598" spans="1:9" x14ac:dyDescent="0.25">
      <c r="A1598" s="1261">
        <v>42382</v>
      </c>
      <c r="B1598" s="2177">
        <f t="shared" si="102"/>
        <v>661</v>
      </c>
      <c r="C1598" s="2178" t="s">
        <v>1144</v>
      </c>
      <c r="D1598" s="2160">
        <f t="shared" si="103"/>
        <v>50661</v>
      </c>
      <c r="E1598" s="2150" t="s">
        <v>6108</v>
      </c>
      <c r="F1598" s="2167">
        <v>48</v>
      </c>
      <c r="G1598" s="722">
        <v>42382</v>
      </c>
      <c r="H1598" s="2050">
        <f t="shared" si="104"/>
        <v>48</v>
      </c>
      <c r="I1598" s="1805">
        <f t="shared" si="105"/>
        <v>0</v>
      </c>
    </row>
    <row r="1599" spans="1:9" x14ac:dyDescent="0.25">
      <c r="A1599" s="1261">
        <v>42382</v>
      </c>
      <c r="B1599" s="2177">
        <f t="shared" si="102"/>
        <v>662</v>
      </c>
      <c r="C1599" s="2178" t="s">
        <v>1144</v>
      </c>
      <c r="D1599" s="2160">
        <f t="shared" si="103"/>
        <v>50662</v>
      </c>
      <c r="E1599" s="2150" t="s">
        <v>6109</v>
      </c>
      <c r="F1599" s="2167">
        <v>26620</v>
      </c>
      <c r="G1599" s="722">
        <v>42382</v>
      </c>
      <c r="H1599" s="2050">
        <f t="shared" si="104"/>
        <v>26620</v>
      </c>
      <c r="I1599" s="1805">
        <f t="shared" si="105"/>
        <v>0</v>
      </c>
    </row>
    <row r="1600" spans="1:9" x14ac:dyDescent="0.25">
      <c r="A1600" s="1261">
        <v>42382</v>
      </c>
      <c r="B1600" s="2177">
        <f t="shared" si="102"/>
        <v>663</v>
      </c>
      <c r="C1600" s="2178" t="s">
        <v>1144</v>
      </c>
      <c r="D1600" s="2160">
        <f t="shared" si="103"/>
        <v>50663</v>
      </c>
      <c r="E1600" s="2150" t="s">
        <v>6110</v>
      </c>
      <c r="F1600" s="2167">
        <v>2567</v>
      </c>
      <c r="G1600" s="722">
        <v>42384</v>
      </c>
      <c r="H1600" s="2050">
        <v>2567</v>
      </c>
      <c r="I1600" s="1805">
        <f t="shared" si="105"/>
        <v>0</v>
      </c>
    </row>
    <row r="1601" spans="1:9" x14ac:dyDescent="0.25">
      <c r="A1601" s="1261">
        <v>42382</v>
      </c>
      <c r="B1601" s="2177">
        <f t="shared" si="102"/>
        <v>664</v>
      </c>
      <c r="C1601" s="2178" t="s">
        <v>1144</v>
      </c>
      <c r="D1601" s="2160">
        <f t="shared" si="103"/>
        <v>50664</v>
      </c>
      <c r="E1601" s="2150" t="s">
        <v>6108</v>
      </c>
      <c r="F1601" s="2167">
        <v>40</v>
      </c>
      <c r="G1601" s="722">
        <v>42382</v>
      </c>
      <c r="H1601" s="2050">
        <f t="shared" si="104"/>
        <v>40</v>
      </c>
      <c r="I1601" s="1805">
        <f t="shared" si="105"/>
        <v>0</v>
      </c>
    </row>
    <row r="1602" spans="1:9" x14ac:dyDescent="0.25">
      <c r="A1602" s="1261">
        <v>42382</v>
      </c>
      <c r="B1602" s="2177">
        <f t="shared" si="102"/>
        <v>665</v>
      </c>
      <c r="C1602" s="2178" t="s">
        <v>1144</v>
      </c>
      <c r="D1602" s="2160">
        <f t="shared" si="103"/>
        <v>50665</v>
      </c>
      <c r="E1602" s="2150" t="s">
        <v>6111</v>
      </c>
      <c r="F1602" s="2167">
        <v>21691.8</v>
      </c>
      <c r="G1602" s="722">
        <v>42383</v>
      </c>
      <c r="H1602" s="2050">
        <v>21691.8</v>
      </c>
      <c r="I1602" s="1805">
        <f t="shared" si="105"/>
        <v>0</v>
      </c>
    </row>
    <row r="1603" spans="1:9" x14ac:dyDescent="0.25">
      <c r="A1603" s="1261">
        <v>42382</v>
      </c>
      <c r="B1603" s="2177">
        <f t="shared" si="102"/>
        <v>666</v>
      </c>
      <c r="C1603" s="2178" t="s">
        <v>1144</v>
      </c>
      <c r="D1603" s="2160">
        <f t="shared" si="103"/>
        <v>50666</v>
      </c>
      <c r="E1603" s="2150" t="s">
        <v>6112</v>
      </c>
      <c r="F1603" s="2167">
        <v>6655.5</v>
      </c>
      <c r="G1603" s="722">
        <v>42382</v>
      </c>
      <c r="H1603" s="2050">
        <f t="shared" si="104"/>
        <v>6655.5</v>
      </c>
      <c r="I1603" s="1805">
        <f t="shared" si="105"/>
        <v>0</v>
      </c>
    </row>
    <row r="1604" spans="1:9" x14ac:dyDescent="0.25">
      <c r="A1604" s="1261">
        <v>42382</v>
      </c>
      <c r="B1604" s="2177">
        <f t="shared" ref="B1604:B1668" si="106">B1603+1</f>
        <v>667</v>
      </c>
      <c r="C1604" s="2178" t="s">
        <v>1144</v>
      </c>
      <c r="D1604" s="2160">
        <f t="shared" si="103"/>
        <v>50667</v>
      </c>
      <c r="E1604" s="2150" t="s">
        <v>6113</v>
      </c>
      <c r="F1604" s="2167">
        <v>2410</v>
      </c>
      <c r="G1604" s="722">
        <v>42382</v>
      </c>
      <c r="H1604" s="2050">
        <f t="shared" si="104"/>
        <v>2410</v>
      </c>
      <c r="I1604" s="1805">
        <f t="shared" si="105"/>
        <v>0</v>
      </c>
    </row>
    <row r="1605" spans="1:9" x14ac:dyDescent="0.25">
      <c r="A1605" s="1261">
        <v>42382</v>
      </c>
      <c r="B1605" s="2177">
        <f t="shared" si="106"/>
        <v>668</v>
      </c>
      <c r="C1605" s="2178" t="s">
        <v>1144</v>
      </c>
      <c r="D1605" s="2160">
        <f t="shared" si="103"/>
        <v>50668</v>
      </c>
      <c r="E1605" s="2150" t="s">
        <v>6114</v>
      </c>
      <c r="F1605" s="2167">
        <v>666.6</v>
      </c>
      <c r="G1605" s="722">
        <v>42382</v>
      </c>
      <c r="H1605" s="2050">
        <f t="shared" si="104"/>
        <v>666.6</v>
      </c>
      <c r="I1605" s="1805">
        <f t="shared" si="105"/>
        <v>0</v>
      </c>
    </row>
    <row r="1606" spans="1:9" x14ac:dyDescent="0.25">
      <c r="A1606" s="1261">
        <v>42382</v>
      </c>
      <c r="B1606" s="2177">
        <f t="shared" si="106"/>
        <v>669</v>
      </c>
      <c r="C1606" s="2178" t="s">
        <v>1144</v>
      </c>
      <c r="D1606" s="2160">
        <f t="shared" si="103"/>
        <v>50669</v>
      </c>
      <c r="E1606" s="2150" t="s">
        <v>6114</v>
      </c>
      <c r="F1606" s="2167">
        <v>1752</v>
      </c>
      <c r="G1606" s="722">
        <v>42384</v>
      </c>
      <c r="H1606" s="2050">
        <v>1752</v>
      </c>
      <c r="I1606" s="1805">
        <f t="shared" si="105"/>
        <v>0</v>
      </c>
    </row>
    <row r="1607" spans="1:9" x14ac:dyDescent="0.25">
      <c r="A1607" s="1261">
        <v>42382</v>
      </c>
      <c r="B1607" s="2177">
        <f t="shared" si="106"/>
        <v>670</v>
      </c>
      <c r="C1607" s="2178" t="s">
        <v>1144</v>
      </c>
      <c r="D1607" s="2160">
        <f t="shared" si="103"/>
        <v>50670</v>
      </c>
      <c r="E1607" s="2150" t="s">
        <v>6115</v>
      </c>
      <c r="F1607" s="2167">
        <v>2461.6799999999998</v>
      </c>
      <c r="G1607" s="722">
        <v>42385</v>
      </c>
      <c r="H1607" s="2050">
        <v>2461.6799999999998</v>
      </c>
      <c r="I1607" s="1805">
        <f t="shared" si="105"/>
        <v>0</v>
      </c>
    </row>
    <row r="1608" spans="1:9" x14ac:dyDescent="0.25">
      <c r="A1608" s="1261">
        <v>42382</v>
      </c>
      <c r="B1608" s="2177">
        <f t="shared" si="106"/>
        <v>671</v>
      </c>
      <c r="C1608" s="2178" t="s">
        <v>1144</v>
      </c>
      <c r="D1608" s="2160">
        <f t="shared" si="103"/>
        <v>50671</v>
      </c>
      <c r="E1608" s="2150" t="s">
        <v>6116</v>
      </c>
      <c r="F1608" s="2167">
        <v>1574.24</v>
      </c>
      <c r="G1608" s="722">
        <v>42383</v>
      </c>
      <c r="H1608" s="2050">
        <v>1574.24</v>
      </c>
      <c r="I1608" s="1805">
        <f t="shared" si="105"/>
        <v>0</v>
      </c>
    </row>
    <row r="1609" spans="1:9" x14ac:dyDescent="0.25">
      <c r="A1609" s="1261">
        <v>42382</v>
      </c>
      <c r="B1609" s="2177">
        <f t="shared" si="106"/>
        <v>672</v>
      </c>
      <c r="C1609" s="2178" t="s">
        <v>1144</v>
      </c>
      <c r="D1609" s="2160">
        <f t="shared" si="103"/>
        <v>50672</v>
      </c>
      <c r="E1609" s="2150" t="s">
        <v>6117</v>
      </c>
      <c r="F1609" s="2167">
        <v>7005.3</v>
      </c>
      <c r="G1609" s="722">
        <v>42385</v>
      </c>
      <c r="H1609" s="2050">
        <v>7005.3</v>
      </c>
      <c r="I1609" s="1805">
        <f t="shared" si="105"/>
        <v>0</v>
      </c>
    </row>
    <row r="1610" spans="1:9" x14ac:dyDescent="0.25">
      <c r="A1610" s="1261">
        <v>42382</v>
      </c>
      <c r="B1610" s="2177">
        <f t="shared" si="106"/>
        <v>673</v>
      </c>
      <c r="C1610" s="2178" t="s">
        <v>1144</v>
      </c>
      <c r="D1610" s="2160">
        <f t="shared" si="103"/>
        <v>50673</v>
      </c>
      <c r="E1610" s="2150" t="s">
        <v>6118</v>
      </c>
      <c r="F1610" s="2167">
        <v>2400</v>
      </c>
      <c r="G1610" s="722">
        <v>42382</v>
      </c>
      <c r="H1610" s="2050">
        <f t="shared" si="104"/>
        <v>2400</v>
      </c>
      <c r="I1610" s="1805">
        <f t="shared" si="105"/>
        <v>0</v>
      </c>
    </row>
    <row r="1611" spans="1:9" x14ac:dyDescent="0.25">
      <c r="A1611" s="1261">
        <v>42382</v>
      </c>
      <c r="B1611" s="2177">
        <f t="shared" si="106"/>
        <v>674</v>
      </c>
      <c r="C1611" s="2178" t="s">
        <v>1144</v>
      </c>
      <c r="D1611" s="2160">
        <f t="shared" si="103"/>
        <v>50674</v>
      </c>
      <c r="E1611" s="2150" t="s">
        <v>6040</v>
      </c>
      <c r="F1611" s="2167">
        <v>826.2</v>
      </c>
      <c r="G1611" s="722">
        <v>42382</v>
      </c>
      <c r="H1611" s="2050">
        <f t="shared" si="104"/>
        <v>826.2</v>
      </c>
      <c r="I1611" s="1805">
        <f t="shared" si="105"/>
        <v>0</v>
      </c>
    </row>
    <row r="1612" spans="1:9" x14ac:dyDescent="0.25">
      <c r="A1612" s="1261">
        <v>42382</v>
      </c>
      <c r="B1612" s="2177">
        <f t="shared" si="106"/>
        <v>675</v>
      </c>
      <c r="C1612" s="2178" t="s">
        <v>1144</v>
      </c>
      <c r="D1612" s="2160">
        <f t="shared" si="103"/>
        <v>50675</v>
      </c>
      <c r="E1612" s="2150" t="s">
        <v>6119</v>
      </c>
      <c r="F1612" s="2167">
        <v>1193.9000000000001</v>
      </c>
      <c r="G1612" s="722">
        <v>42382</v>
      </c>
      <c r="H1612" s="2050">
        <f t="shared" si="104"/>
        <v>1193.9000000000001</v>
      </c>
      <c r="I1612" s="1805">
        <f t="shared" si="105"/>
        <v>0</v>
      </c>
    </row>
    <row r="1613" spans="1:9" x14ac:dyDescent="0.25">
      <c r="A1613" s="1261">
        <v>42382</v>
      </c>
      <c r="B1613" s="2177">
        <f t="shared" si="106"/>
        <v>676</v>
      </c>
      <c r="C1613" s="2178" t="s">
        <v>1144</v>
      </c>
      <c r="D1613" s="2160">
        <f t="shared" si="103"/>
        <v>50676</v>
      </c>
      <c r="E1613" s="2150" t="s">
        <v>6120</v>
      </c>
      <c r="F1613" s="2167">
        <v>39045.599999999999</v>
      </c>
      <c r="G1613" s="722">
        <v>42391</v>
      </c>
      <c r="H1613" s="2050">
        <v>39045.599999999999</v>
      </c>
      <c r="I1613" s="1805">
        <f t="shared" si="105"/>
        <v>0</v>
      </c>
    </row>
    <row r="1614" spans="1:9" x14ac:dyDescent="0.25">
      <c r="A1614" s="1261">
        <v>42382</v>
      </c>
      <c r="B1614" s="2177">
        <f t="shared" si="106"/>
        <v>677</v>
      </c>
      <c r="C1614" s="2178" t="s">
        <v>1144</v>
      </c>
      <c r="D1614" s="2160">
        <f t="shared" si="103"/>
        <v>50677</v>
      </c>
      <c r="E1614" s="2150" t="s">
        <v>6121</v>
      </c>
      <c r="F1614" s="2167">
        <v>28297.5</v>
      </c>
      <c r="G1614" s="722">
        <v>42383</v>
      </c>
      <c r="H1614" s="2050">
        <v>28297.5</v>
      </c>
      <c r="I1614" s="1805">
        <f t="shared" si="105"/>
        <v>0</v>
      </c>
    </row>
    <row r="1615" spans="1:9" x14ac:dyDescent="0.25">
      <c r="A1615" s="1261">
        <v>42382</v>
      </c>
      <c r="B1615" s="2177">
        <f t="shared" si="106"/>
        <v>678</v>
      </c>
      <c r="C1615" s="2178" t="s">
        <v>1144</v>
      </c>
      <c r="D1615" s="2160">
        <f t="shared" si="103"/>
        <v>50678</v>
      </c>
      <c r="E1615" s="2150" t="s">
        <v>6122</v>
      </c>
      <c r="F1615" s="2167">
        <v>2343.5</v>
      </c>
      <c r="G1615" s="722">
        <v>42382</v>
      </c>
      <c r="H1615" s="2050">
        <f t="shared" si="104"/>
        <v>2343.5</v>
      </c>
      <c r="I1615" s="1805">
        <f t="shared" si="105"/>
        <v>0</v>
      </c>
    </row>
    <row r="1616" spans="1:9" x14ac:dyDescent="0.25">
      <c r="A1616" s="1261">
        <v>42382</v>
      </c>
      <c r="B1616" s="2177">
        <f t="shared" si="106"/>
        <v>679</v>
      </c>
      <c r="C1616" s="2178" t="s">
        <v>1144</v>
      </c>
      <c r="D1616" s="2160">
        <f t="shared" si="103"/>
        <v>50679</v>
      </c>
      <c r="E1616" s="2150" t="s">
        <v>6108</v>
      </c>
      <c r="F1616" s="2167">
        <v>646.79999999999995</v>
      </c>
      <c r="G1616" s="722">
        <v>42383</v>
      </c>
      <c r="H1616" s="2050">
        <v>646.79999999999995</v>
      </c>
      <c r="I1616" s="1805">
        <f t="shared" si="105"/>
        <v>0</v>
      </c>
    </row>
    <row r="1617" spans="1:9" x14ac:dyDescent="0.25">
      <c r="A1617" s="1261">
        <v>42382</v>
      </c>
      <c r="B1617" s="2177">
        <f t="shared" si="106"/>
        <v>680</v>
      </c>
      <c r="C1617" s="2178" t="s">
        <v>1144</v>
      </c>
      <c r="D1617" s="2160">
        <f t="shared" si="103"/>
        <v>50680</v>
      </c>
      <c r="E1617" s="2150" t="s">
        <v>6123</v>
      </c>
      <c r="F1617" s="2167">
        <v>14054.4</v>
      </c>
      <c r="G1617" s="722">
        <v>42382</v>
      </c>
      <c r="H1617" s="2050">
        <f t="shared" si="104"/>
        <v>14054.4</v>
      </c>
      <c r="I1617" s="1805">
        <f t="shared" si="105"/>
        <v>0</v>
      </c>
    </row>
    <row r="1618" spans="1:9" x14ac:dyDescent="0.25">
      <c r="A1618" s="1261">
        <v>42382</v>
      </c>
      <c r="B1618" s="2177">
        <f t="shared" si="106"/>
        <v>681</v>
      </c>
      <c r="C1618" s="2178" t="s">
        <v>1144</v>
      </c>
      <c r="D1618" s="2160">
        <f t="shared" si="103"/>
        <v>50681</v>
      </c>
      <c r="E1618" s="2150" t="s">
        <v>6124</v>
      </c>
      <c r="F1618" s="2167">
        <v>665.8</v>
      </c>
      <c r="G1618" s="722">
        <v>42382</v>
      </c>
      <c r="H1618" s="2050">
        <f t="shared" si="104"/>
        <v>665.8</v>
      </c>
      <c r="I1618" s="1805">
        <f t="shared" si="105"/>
        <v>0</v>
      </c>
    </row>
    <row r="1619" spans="1:9" x14ac:dyDescent="0.25">
      <c r="A1619" s="1261">
        <v>42382</v>
      </c>
      <c r="B1619" s="2177">
        <f t="shared" si="106"/>
        <v>682</v>
      </c>
      <c r="C1619" s="2178" t="s">
        <v>1144</v>
      </c>
      <c r="D1619" s="2160">
        <f t="shared" si="103"/>
        <v>50682</v>
      </c>
      <c r="E1619" s="2151" t="s">
        <v>6125</v>
      </c>
      <c r="F1619" s="2167">
        <v>2100</v>
      </c>
      <c r="G1619" s="722">
        <v>42383</v>
      </c>
      <c r="H1619" s="2050">
        <v>2100</v>
      </c>
      <c r="I1619" s="1805">
        <f t="shared" si="105"/>
        <v>0</v>
      </c>
    </row>
    <row r="1620" spans="1:9" x14ac:dyDescent="0.25">
      <c r="A1620" s="1261">
        <v>42382</v>
      </c>
      <c r="B1620" s="2177">
        <f t="shared" si="106"/>
        <v>683</v>
      </c>
      <c r="C1620" s="2178" t="s">
        <v>1144</v>
      </c>
      <c r="D1620" s="2160">
        <f t="shared" si="103"/>
        <v>50683</v>
      </c>
      <c r="E1620" s="2149" t="s">
        <v>6126</v>
      </c>
      <c r="F1620" s="2166">
        <v>2393</v>
      </c>
      <c r="G1620" s="722">
        <v>42384</v>
      </c>
      <c r="H1620" s="2050">
        <v>2393</v>
      </c>
      <c r="I1620" s="1805">
        <f t="shared" si="105"/>
        <v>0</v>
      </c>
    </row>
    <row r="1621" spans="1:9" x14ac:dyDescent="0.25">
      <c r="A1621" s="1261">
        <v>42382</v>
      </c>
      <c r="B1621" s="2177">
        <f t="shared" si="106"/>
        <v>684</v>
      </c>
      <c r="C1621" s="2178" t="s">
        <v>1144</v>
      </c>
      <c r="D1621" s="2160">
        <f t="shared" si="103"/>
        <v>50684</v>
      </c>
      <c r="E1621" s="2150" t="s">
        <v>6127</v>
      </c>
      <c r="F1621" s="2167">
        <v>12887.6</v>
      </c>
      <c r="G1621" s="722">
        <v>42384</v>
      </c>
      <c r="H1621" s="2050">
        <v>12887.6</v>
      </c>
      <c r="I1621" s="1805">
        <f t="shared" si="105"/>
        <v>0</v>
      </c>
    </row>
    <row r="1622" spans="1:9" x14ac:dyDescent="0.25">
      <c r="A1622" s="1261">
        <v>42382</v>
      </c>
      <c r="B1622" s="2177">
        <f t="shared" si="106"/>
        <v>685</v>
      </c>
      <c r="C1622" s="2178" t="s">
        <v>1144</v>
      </c>
      <c r="D1622" s="2160">
        <f t="shared" si="103"/>
        <v>50685</v>
      </c>
      <c r="E1622" s="2150" t="s">
        <v>6128</v>
      </c>
      <c r="F1622" s="2167">
        <v>2144</v>
      </c>
      <c r="G1622" s="722">
        <v>42382</v>
      </c>
      <c r="H1622" s="2050">
        <f t="shared" si="104"/>
        <v>2144</v>
      </c>
      <c r="I1622" s="1805">
        <f t="shared" si="105"/>
        <v>0</v>
      </c>
    </row>
    <row r="1623" spans="1:9" x14ac:dyDescent="0.25">
      <c r="A1623" s="1261">
        <v>42382</v>
      </c>
      <c r="B1623" s="2177">
        <f t="shared" si="106"/>
        <v>686</v>
      </c>
      <c r="C1623" s="2178" t="s">
        <v>1144</v>
      </c>
      <c r="D1623" s="2160">
        <f t="shared" si="103"/>
        <v>50686</v>
      </c>
      <c r="E1623" s="2150" t="s">
        <v>6128</v>
      </c>
      <c r="F1623" s="2167">
        <v>6960</v>
      </c>
      <c r="G1623" s="722">
        <v>42382</v>
      </c>
      <c r="H1623" s="2050">
        <f t="shared" si="104"/>
        <v>6960</v>
      </c>
      <c r="I1623" s="1805">
        <f t="shared" si="105"/>
        <v>0</v>
      </c>
    </row>
    <row r="1624" spans="1:9" x14ac:dyDescent="0.25">
      <c r="A1624" s="1261">
        <v>42382</v>
      </c>
      <c r="B1624" s="2177">
        <f t="shared" si="106"/>
        <v>687</v>
      </c>
      <c r="C1624" s="2178" t="s">
        <v>1144</v>
      </c>
      <c r="D1624" s="2160">
        <f t="shared" si="103"/>
        <v>50687</v>
      </c>
      <c r="E1624" s="2150" t="s">
        <v>6103</v>
      </c>
      <c r="F1624" s="2167">
        <v>3093.4</v>
      </c>
      <c r="G1624" s="722">
        <v>42388</v>
      </c>
      <c r="H1624" s="2050">
        <v>3093.4</v>
      </c>
      <c r="I1624" s="1805">
        <f t="shared" si="105"/>
        <v>0</v>
      </c>
    </row>
    <row r="1625" spans="1:9" x14ac:dyDescent="0.25">
      <c r="A1625" s="1261">
        <v>42382</v>
      </c>
      <c r="B1625" s="2177">
        <f t="shared" si="106"/>
        <v>688</v>
      </c>
      <c r="C1625" s="2178" t="s">
        <v>1144</v>
      </c>
      <c r="D1625" s="2160">
        <f t="shared" si="103"/>
        <v>50688</v>
      </c>
      <c r="E1625" s="2150" t="s">
        <v>6129</v>
      </c>
      <c r="F1625" s="2153">
        <v>51641.279999999999</v>
      </c>
      <c r="G1625" s="722">
        <v>42386</v>
      </c>
      <c r="H1625" s="2050">
        <v>51641.279999999999</v>
      </c>
      <c r="I1625" s="1805">
        <f t="shared" si="105"/>
        <v>0</v>
      </c>
    </row>
    <row r="1626" spans="1:9" x14ac:dyDescent="0.25">
      <c r="A1626" s="1261">
        <v>42382</v>
      </c>
      <c r="B1626" s="2177">
        <f t="shared" si="106"/>
        <v>689</v>
      </c>
      <c r="C1626" s="2178" t="s">
        <v>1144</v>
      </c>
      <c r="D1626" s="2160">
        <f t="shared" si="103"/>
        <v>50689</v>
      </c>
      <c r="E1626" s="2150" t="s">
        <v>6130</v>
      </c>
      <c r="F1626" s="2167">
        <v>37162.800000000003</v>
      </c>
      <c r="G1626" s="722" t="s">
        <v>8152</v>
      </c>
      <c r="H1626" s="2050">
        <f>24985.1+12177.7</f>
        <v>37162.800000000003</v>
      </c>
      <c r="I1626" s="1805">
        <f t="shared" si="105"/>
        <v>0</v>
      </c>
    </row>
    <row r="1627" spans="1:9" x14ac:dyDescent="0.25">
      <c r="A1627" s="1261">
        <v>42382</v>
      </c>
      <c r="B1627" s="2177">
        <f t="shared" si="106"/>
        <v>690</v>
      </c>
      <c r="C1627" s="2178" t="s">
        <v>1144</v>
      </c>
      <c r="D1627" s="2160">
        <f t="shared" si="103"/>
        <v>50690</v>
      </c>
      <c r="E1627" s="2150" t="s">
        <v>6131</v>
      </c>
      <c r="F1627" s="2153">
        <v>5084.45</v>
      </c>
      <c r="G1627" s="722">
        <v>42389</v>
      </c>
      <c r="H1627" s="2050">
        <v>5084.45</v>
      </c>
      <c r="I1627" s="1805">
        <f t="shared" si="105"/>
        <v>0</v>
      </c>
    </row>
    <row r="1628" spans="1:9" x14ac:dyDescent="0.25">
      <c r="A1628" s="1261">
        <v>42382</v>
      </c>
      <c r="B1628" s="2177">
        <f t="shared" si="106"/>
        <v>691</v>
      </c>
      <c r="C1628" s="2178" t="s">
        <v>1144</v>
      </c>
      <c r="D1628" s="2160">
        <f t="shared" si="103"/>
        <v>50691</v>
      </c>
      <c r="E1628" s="2150" t="s">
        <v>6132</v>
      </c>
      <c r="F1628" s="2153">
        <v>245070</v>
      </c>
      <c r="G1628" s="722">
        <v>42384</v>
      </c>
      <c r="H1628" s="2050">
        <v>245070</v>
      </c>
      <c r="I1628" s="1805">
        <f t="shared" si="105"/>
        <v>0</v>
      </c>
    </row>
    <row r="1629" spans="1:9" x14ac:dyDescent="0.25">
      <c r="A1629" s="1261">
        <v>42382</v>
      </c>
      <c r="B1629" s="2177">
        <f t="shared" si="106"/>
        <v>692</v>
      </c>
      <c r="C1629" s="2178" t="s">
        <v>1144</v>
      </c>
      <c r="D1629" s="2160">
        <f t="shared" si="103"/>
        <v>50692</v>
      </c>
      <c r="E1629" s="2150" t="s">
        <v>6133</v>
      </c>
      <c r="F1629" s="2153">
        <v>32681.48</v>
      </c>
      <c r="G1629" s="722" t="s">
        <v>8176</v>
      </c>
      <c r="H1629" s="2050">
        <f>16076.46+16605.02</f>
        <v>32681.48</v>
      </c>
      <c r="I1629" s="1805">
        <f t="shared" si="105"/>
        <v>0</v>
      </c>
    </row>
    <row r="1630" spans="1:9" x14ac:dyDescent="0.25">
      <c r="A1630" s="1261">
        <v>42382</v>
      </c>
      <c r="B1630" s="2177">
        <f t="shared" si="106"/>
        <v>693</v>
      </c>
      <c r="C1630" s="2178" t="s">
        <v>1144</v>
      </c>
      <c r="D1630" s="2160">
        <f t="shared" si="103"/>
        <v>50693</v>
      </c>
      <c r="E1630" s="2150" t="s">
        <v>6134</v>
      </c>
      <c r="F1630" s="2153">
        <v>26290</v>
      </c>
      <c r="G1630" s="722">
        <v>42382</v>
      </c>
      <c r="H1630" s="2050">
        <f t="shared" si="104"/>
        <v>26290</v>
      </c>
      <c r="I1630" s="1805">
        <f t="shared" si="105"/>
        <v>0</v>
      </c>
    </row>
    <row r="1631" spans="1:9" x14ac:dyDescent="0.25">
      <c r="A1631" s="1261">
        <v>42382</v>
      </c>
      <c r="B1631" s="2177">
        <f t="shared" si="106"/>
        <v>694</v>
      </c>
      <c r="C1631" s="2178" t="s">
        <v>1144</v>
      </c>
      <c r="D1631" s="2160">
        <f t="shared" si="103"/>
        <v>50694</v>
      </c>
      <c r="E1631" s="2150" t="s">
        <v>6123</v>
      </c>
      <c r="F1631" s="2167">
        <v>10900.8</v>
      </c>
      <c r="G1631" s="722">
        <v>42382</v>
      </c>
      <c r="H1631" s="2050">
        <f t="shared" si="104"/>
        <v>10900.8</v>
      </c>
      <c r="I1631" s="1805">
        <f t="shared" si="105"/>
        <v>0</v>
      </c>
    </row>
    <row r="1632" spans="1:9" x14ac:dyDescent="0.25">
      <c r="A1632" s="1261">
        <v>42382</v>
      </c>
      <c r="B1632" s="2177">
        <f t="shared" si="106"/>
        <v>695</v>
      </c>
      <c r="C1632" s="2178" t="s">
        <v>1144</v>
      </c>
      <c r="D1632" s="2160">
        <f t="shared" si="103"/>
        <v>50695</v>
      </c>
      <c r="E1632" s="2150" t="s">
        <v>6135</v>
      </c>
      <c r="F1632" s="2167">
        <v>347.1</v>
      </c>
      <c r="G1632" s="722">
        <v>42382</v>
      </c>
      <c r="H1632" s="2050">
        <f t="shared" si="104"/>
        <v>347.1</v>
      </c>
      <c r="I1632" s="1805">
        <f t="shared" si="105"/>
        <v>0</v>
      </c>
    </row>
    <row r="1633" spans="1:9" x14ac:dyDescent="0.25">
      <c r="A1633" s="1261">
        <v>42382</v>
      </c>
      <c r="B1633" s="2177">
        <f t="shared" si="106"/>
        <v>696</v>
      </c>
      <c r="C1633" s="2178" t="s">
        <v>1144</v>
      </c>
      <c r="D1633" s="2160">
        <f t="shared" si="103"/>
        <v>50696</v>
      </c>
      <c r="E1633" s="2150" t="s">
        <v>6062</v>
      </c>
      <c r="F1633" s="2167">
        <v>624.6</v>
      </c>
      <c r="G1633" s="722">
        <v>42382</v>
      </c>
      <c r="H1633" s="2050">
        <f t="shared" si="104"/>
        <v>624.6</v>
      </c>
      <c r="I1633" s="1805">
        <f t="shared" si="105"/>
        <v>0</v>
      </c>
    </row>
    <row r="1634" spans="1:9" x14ac:dyDescent="0.25">
      <c r="A1634" s="1261">
        <v>42382</v>
      </c>
      <c r="B1634" s="2177">
        <f t="shared" si="106"/>
        <v>697</v>
      </c>
      <c r="C1634" s="2178" t="s">
        <v>1144</v>
      </c>
      <c r="D1634" s="2160">
        <f t="shared" ref="D1634:D1698" si="107">D1633+1</f>
        <v>50697</v>
      </c>
      <c r="E1634" s="2150" t="s">
        <v>6132</v>
      </c>
      <c r="F1634" s="2153">
        <v>293895</v>
      </c>
      <c r="G1634" s="722">
        <v>42384</v>
      </c>
      <c r="H1634" s="2050">
        <v>293895</v>
      </c>
      <c r="I1634" s="1805">
        <f t="shared" si="105"/>
        <v>0</v>
      </c>
    </row>
    <row r="1635" spans="1:9" x14ac:dyDescent="0.25">
      <c r="A1635" s="1261">
        <v>42382</v>
      </c>
      <c r="B1635" s="2177">
        <f t="shared" si="106"/>
        <v>698</v>
      </c>
      <c r="C1635" s="2178" t="s">
        <v>1144</v>
      </c>
      <c r="D1635" s="2160">
        <f t="shared" si="107"/>
        <v>50698</v>
      </c>
      <c r="E1635" s="2150" t="s">
        <v>6136</v>
      </c>
      <c r="F1635" s="2167">
        <v>3856.5</v>
      </c>
      <c r="G1635" s="722">
        <v>42382</v>
      </c>
      <c r="H1635" s="2050">
        <f t="shared" si="104"/>
        <v>3856.5</v>
      </c>
      <c r="I1635" s="1805">
        <f t="shared" si="105"/>
        <v>0</v>
      </c>
    </row>
    <row r="1636" spans="1:9" x14ac:dyDescent="0.25">
      <c r="A1636" s="1261">
        <v>42382</v>
      </c>
      <c r="B1636" s="2177">
        <f t="shared" si="106"/>
        <v>699</v>
      </c>
      <c r="C1636" s="2178" t="s">
        <v>1144</v>
      </c>
      <c r="D1636" s="2160">
        <f t="shared" si="107"/>
        <v>50699</v>
      </c>
      <c r="E1636" s="2150" t="s">
        <v>6137</v>
      </c>
      <c r="F1636" s="2167">
        <v>684.4</v>
      </c>
      <c r="G1636" s="722">
        <v>42382</v>
      </c>
      <c r="H1636" s="2050">
        <f t="shared" si="104"/>
        <v>684.4</v>
      </c>
      <c r="I1636" s="1805">
        <f t="shared" si="105"/>
        <v>0</v>
      </c>
    </row>
    <row r="1637" spans="1:9" x14ac:dyDescent="0.25">
      <c r="A1637" s="1261">
        <v>42382</v>
      </c>
      <c r="B1637" s="2177">
        <f t="shared" si="106"/>
        <v>700</v>
      </c>
      <c r="C1637" s="2178" t="s">
        <v>1144</v>
      </c>
      <c r="D1637" s="2160">
        <f t="shared" si="107"/>
        <v>50700</v>
      </c>
      <c r="E1637" s="2150" t="s">
        <v>6138</v>
      </c>
      <c r="F1637" s="2167">
        <v>3127.8</v>
      </c>
      <c r="G1637" s="722">
        <v>42383</v>
      </c>
      <c r="H1637" s="2050">
        <v>3127.8</v>
      </c>
      <c r="I1637" s="1805">
        <f t="shared" si="105"/>
        <v>0</v>
      </c>
    </row>
    <row r="1638" spans="1:9" x14ac:dyDescent="0.25">
      <c r="A1638" s="1261">
        <v>42382</v>
      </c>
      <c r="B1638" s="2177">
        <f t="shared" si="106"/>
        <v>701</v>
      </c>
      <c r="C1638" s="2178" t="s">
        <v>1144</v>
      </c>
      <c r="D1638" s="2160">
        <f t="shared" si="107"/>
        <v>50701</v>
      </c>
      <c r="E1638" s="2150" t="s">
        <v>6139</v>
      </c>
      <c r="F1638" s="2153">
        <v>19732.400000000001</v>
      </c>
      <c r="G1638" s="722">
        <v>42390</v>
      </c>
      <c r="H1638" s="2050">
        <v>19732.400000000001</v>
      </c>
      <c r="I1638" s="1805">
        <f t="shared" si="105"/>
        <v>0</v>
      </c>
    </row>
    <row r="1639" spans="1:9" x14ac:dyDescent="0.25">
      <c r="A1639" s="1261">
        <v>42382</v>
      </c>
      <c r="B1639" s="2177">
        <f t="shared" si="106"/>
        <v>702</v>
      </c>
      <c r="C1639" s="2178" t="s">
        <v>1144</v>
      </c>
      <c r="D1639" s="2160">
        <f t="shared" si="107"/>
        <v>50702</v>
      </c>
      <c r="E1639" s="2150" t="s">
        <v>6140</v>
      </c>
      <c r="F1639" s="2167">
        <v>15779.4</v>
      </c>
      <c r="G1639" s="722">
        <v>42383</v>
      </c>
      <c r="H1639" s="2050">
        <v>15779.4</v>
      </c>
      <c r="I1639" s="1805">
        <f t="shared" si="105"/>
        <v>0</v>
      </c>
    </row>
    <row r="1640" spans="1:9" x14ac:dyDescent="0.25">
      <c r="A1640" s="1261">
        <v>42382</v>
      </c>
      <c r="B1640" s="2177">
        <f t="shared" si="106"/>
        <v>703</v>
      </c>
      <c r="C1640" s="2178" t="s">
        <v>1144</v>
      </c>
      <c r="D1640" s="2160">
        <f t="shared" si="107"/>
        <v>50703</v>
      </c>
      <c r="E1640" s="2150" t="s">
        <v>6141</v>
      </c>
      <c r="F1640" s="2167">
        <v>4122</v>
      </c>
      <c r="G1640" s="722">
        <v>42382</v>
      </c>
      <c r="H1640" s="2050">
        <f t="shared" si="104"/>
        <v>4122</v>
      </c>
      <c r="I1640" s="1805">
        <f t="shared" si="105"/>
        <v>0</v>
      </c>
    </row>
    <row r="1641" spans="1:9" x14ac:dyDescent="0.25">
      <c r="A1641" s="1261">
        <v>42382</v>
      </c>
      <c r="B1641" s="2177">
        <f t="shared" si="106"/>
        <v>704</v>
      </c>
      <c r="C1641" s="2178" t="s">
        <v>1144</v>
      </c>
      <c r="D1641" s="2160">
        <f t="shared" si="107"/>
        <v>50704</v>
      </c>
      <c r="E1641" s="2150" t="s">
        <v>6142</v>
      </c>
      <c r="F1641" s="2167">
        <v>2827.2</v>
      </c>
      <c r="G1641" s="722">
        <v>42383</v>
      </c>
      <c r="H1641" s="2050">
        <v>2827.2</v>
      </c>
      <c r="I1641" s="1805">
        <f t="shared" si="105"/>
        <v>0</v>
      </c>
    </row>
    <row r="1642" spans="1:9" x14ac:dyDescent="0.25">
      <c r="A1642" s="1261">
        <v>42382</v>
      </c>
      <c r="B1642" s="2177">
        <f t="shared" si="106"/>
        <v>705</v>
      </c>
      <c r="C1642" s="2178" t="s">
        <v>1144</v>
      </c>
      <c r="D1642" s="2160">
        <f t="shared" si="107"/>
        <v>50705</v>
      </c>
      <c r="E1642" s="2150" t="s">
        <v>6143</v>
      </c>
      <c r="F1642" s="2167">
        <v>2401.6</v>
      </c>
      <c r="G1642" s="722">
        <v>42384</v>
      </c>
      <c r="H1642" s="2050">
        <v>2401.6</v>
      </c>
      <c r="I1642" s="1805">
        <f t="shared" si="105"/>
        <v>0</v>
      </c>
    </row>
    <row r="1643" spans="1:9" x14ac:dyDescent="0.25">
      <c r="A1643" s="1261">
        <v>42382</v>
      </c>
      <c r="B1643" s="2177">
        <f t="shared" si="106"/>
        <v>706</v>
      </c>
      <c r="C1643" s="2178" t="s">
        <v>1144</v>
      </c>
      <c r="D1643" s="2160">
        <f t="shared" si="107"/>
        <v>50706</v>
      </c>
      <c r="E1643" s="2150" t="s">
        <v>6144</v>
      </c>
      <c r="F1643" s="2167">
        <v>2932.4</v>
      </c>
      <c r="G1643" s="722">
        <v>42383</v>
      </c>
      <c r="H1643" s="2050">
        <v>2932.4</v>
      </c>
      <c r="I1643" s="1805">
        <f t="shared" si="105"/>
        <v>0</v>
      </c>
    </row>
    <row r="1644" spans="1:9" x14ac:dyDescent="0.25">
      <c r="A1644" s="1261">
        <v>42382</v>
      </c>
      <c r="B1644" s="2177">
        <f t="shared" si="106"/>
        <v>707</v>
      </c>
      <c r="C1644" s="2178" t="s">
        <v>1144</v>
      </c>
      <c r="D1644" s="2160">
        <f t="shared" si="107"/>
        <v>50707</v>
      </c>
      <c r="E1644" s="2150" t="s">
        <v>6145</v>
      </c>
      <c r="F1644" s="2167">
        <v>1473.28</v>
      </c>
      <c r="G1644" s="722">
        <v>42382</v>
      </c>
      <c r="H1644" s="2050">
        <f t="shared" si="104"/>
        <v>1473.28</v>
      </c>
      <c r="I1644" s="1805">
        <f t="shared" si="105"/>
        <v>0</v>
      </c>
    </row>
    <row r="1645" spans="1:9" x14ac:dyDescent="0.25">
      <c r="A1645" s="1261">
        <v>42382</v>
      </c>
      <c r="B1645" s="2177">
        <f t="shared" si="106"/>
        <v>708</v>
      </c>
      <c r="C1645" s="2178" t="s">
        <v>1144</v>
      </c>
      <c r="D1645" s="2160">
        <f t="shared" si="107"/>
        <v>50708</v>
      </c>
      <c r="E1645" s="2150" t="s">
        <v>6146</v>
      </c>
      <c r="F1645" s="2167">
        <v>65837</v>
      </c>
      <c r="G1645" s="722"/>
      <c r="H1645" s="2050"/>
      <c r="I1645" s="1805">
        <f t="shared" si="105"/>
        <v>65837</v>
      </c>
    </row>
    <row r="1646" spans="1:9" x14ac:dyDescent="0.25">
      <c r="A1646" s="1261">
        <v>42382</v>
      </c>
      <c r="B1646" s="2177">
        <f t="shared" si="106"/>
        <v>709</v>
      </c>
      <c r="C1646" s="2178" t="s">
        <v>1144</v>
      </c>
      <c r="D1646" s="2160">
        <f t="shared" si="107"/>
        <v>50709</v>
      </c>
      <c r="E1646" s="2150" t="s">
        <v>6147</v>
      </c>
      <c r="F1646" s="2153">
        <v>161327.25</v>
      </c>
      <c r="G1646" s="722">
        <v>42387</v>
      </c>
      <c r="H1646" s="2050">
        <f>102957.1+58370.15</f>
        <v>161327.25</v>
      </c>
      <c r="I1646" s="1805">
        <f t="shared" si="105"/>
        <v>0</v>
      </c>
    </row>
    <row r="1647" spans="1:9" x14ac:dyDescent="0.25">
      <c r="A1647" s="1261">
        <v>42382</v>
      </c>
      <c r="B1647" s="2177">
        <f t="shared" si="106"/>
        <v>710</v>
      </c>
      <c r="C1647" s="2178" t="s">
        <v>1144</v>
      </c>
      <c r="D1647" s="2160">
        <f t="shared" si="107"/>
        <v>50710</v>
      </c>
      <c r="E1647" s="2150" t="s">
        <v>6147</v>
      </c>
      <c r="F1647" s="2153">
        <v>64485</v>
      </c>
      <c r="G1647" s="722">
        <v>42387</v>
      </c>
      <c r="H1647" s="2050">
        <v>64485</v>
      </c>
      <c r="I1647" s="1805">
        <f t="shared" si="105"/>
        <v>0</v>
      </c>
    </row>
    <row r="1648" spans="1:9" x14ac:dyDescent="0.25">
      <c r="A1648" s="1261">
        <v>42382</v>
      </c>
      <c r="B1648" s="2177">
        <f t="shared" si="106"/>
        <v>711</v>
      </c>
      <c r="C1648" s="2178" t="s">
        <v>1144</v>
      </c>
      <c r="D1648" s="2160">
        <f t="shared" si="107"/>
        <v>50711</v>
      </c>
      <c r="E1648" s="2150" t="s">
        <v>6125</v>
      </c>
      <c r="F1648" s="2167">
        <v>130.19999999999999</v>
      </c>
      <c r="G1648" s="722">
        <v>42383</v>
      </c>
      <c r="H1648" s="2050">
        <v>130.19999999999999</v>
      </c>
      <c r="I1648" s="1805">
        <f t="shared" si="105"/>
        <v>0</v>
      </c>
    </row>
    <row r="1649" spans="1:9" x14ac:dyDescent="0.25">
      <c r="A1649" s="1261">
        <v>42382</v>
      </c>
      <c r="B1649" s="2177">
        <f t="shared" si="106"/>
        <v>712</v>
      </c>
      <c r="C1649" s="2178" t="s">
        <v>1144</v>
      </c>
      <c r="D1649" s="2160">
        <f t="shared" si="107"/>
        <v>50712</v>
      </c>
      <c r="E1649" s="2150" t="s">
        <v>6148</v>
      </c>
      <c r="F1649" s="2167">
        <v>4797</v>
      </c>
      <c r="G1649" s="722">
        <v>42383</v>
      </c>
      <c r="H1649" s="2050">
        <v>4797</v>
      </c>
      <c r="I1649" s="1805">
        <f t="shared" si="105"/>
        <v>0</v>
      </c>
    </row>
    <row r="1650" spans="1:9" x14ac:dyDescent="0.25">
      <c r="A1650" s="1261">
        <v>42382</v>
      </c>
      <c r="B1650" s="2177">
        <f t="shared" si="106"/>
        <v>713</v>
      </c>
      <c r="C1650" s="2178" t="s">
        <v>1144</v>
      </c>
      <c r="D1650" s="2160">
        <f t="shared" si="107"/>
        <v>50713</v>
      </c>
      <c r="E1650" s="2150" t="s">
        <v>6149</v>
      </c>
      <c r="F1650" s="2167">
        <v>78662.149999999994</v>
      </c>
      <c r="G1650" s="722">
        <v>42388</v>
      </c>
      <c r="H1650" s="2050">
        <v>78662.149999999994</v>
      </c>
      <c r="I1650" s="1805">
        <f t="shared" si="105"/>
        <v>0</v>
      </c>
    </row>
    <row r="1651" spans="1:9" x14ac:dyDescent="0.25">
      <c r="A1651" s="1261">
        <v>42382</v>
      </c>
      <c r="B1651" s="2177">
        <f t="shared" si="106"/>
        <v>714</v>
      </c>
      <c r="C1651" s="2178" t="s">
        <v>1144</v>
      </c>
      <c r="D1651" s="2160">
        <f t="shared" si="107"/>
        <v>50714</v>
      </c>
      <c r="E1651" s="2150" t="s">
        <v>6147</v>
      </c>
      <c r="F1651" s="2153">
        <v>170035.76</v>
      </c>
      <c r="G1651" s="722">
        <v>42387</v>
      </c>
      <c r="H1651" s="2050">
        <v>170035.76</v>
      </c>
      <c r="I1651" s="1805">
        <f t="shared" si="105"/>
        <v>0</v>
      </c>
    </row>
    <row r="1652" spans="1:9" x14ac:dyDescent="0.25">
      <c r="A1652" s="1261">
        <v>42382</v>
      </c>
      <c r="B1652" s="2177">
        <f t="shared" si="106"/>
        <v>715</v>
      </c>
      <c r="C1652" s="2178" t="s">
        <v>1144</v>
      </c>
      <c r="D1652" s="2160">
        <f t="shared" si="107"/>
        <v>50715</v>
      </c>
      <c r="E1652" s="2150" t="s">
        <v>6130</v>
      </c>
      <c r="F1652" s="2167">
        <v>34609.800000000003</v>
      </c>
      <c r="G1652" s="722">
        <v>42386</v>
      </c>
      <c r="H1652" s="2050">
        <v>34609.800000000003</v>
      </c>
      <c r="I1652" s="1805">
        <f t="shared" si="105"/>
        <v>0</v>
      </c>
    </row>
    <row r="1653" spans="1:9" x14ac:dyDescent="0.25">
      <c r="A1653" s="1261">
        <v>42382</v>
      </c>
      <c r="B1653" s="2177">
        <f t="shared" si="106"/>
        <v>716</v>
      </c>
      <c r="C1653" s="2178" t="s">
        <v>1144</v>
      </c>
      <c r="D1653" s="2160">
        <f t="shared" si="107"/>
        <v>50716</v>
      </c>
      <c r="E1653" s="2150" t="s">
        <v>6150</v>
      </c>
      <c r="F1653" s="2167">
        <v>83.6</v>
      </c>
      <c r="G1653" s="722">
        <v>42382</v>
      </c>
      <c r="H1653" s="2050">
        <f t="shared" ref="H1653:H1711" si="108">F1653</f>
        <v>83.6</v>
      </c>
      <c r="I1653" s="1805">
        <f t="shared" ref="I1653:I1718" si="109">F1653-H1653</f>
        <v>0</v>
      </c>
    </row>
    <row r="1654" spans="1:9" x14ac:dyDescent="0.25">
      <c r="A1654" s="1261">
        <v>42382</v>
      </c>
      <c r="B1654" s="2177">
        <f t="shared" si="106"/>
        <v>717</v>
      </c>
      <c r="C1654" s="2178" t="s">
        <v>1144</v>
      </c>
      <c r="D1654" s="2160">
        <f t="shared" si="107"/>
        <v>50717</v>
      </c>
      <c r="E1654" s="2150" t="s">
        <v>6151</v>
      </c>
      <c r="F1654" s="2167">
        <v>52.5</v>
      </c>
      <c r="G1654" s="722">
        <v>42383</v>
      </c>
      <c r="H1654" s="2050">
        <v>52.5</v>
      </c>
      <c r="I1654" s="1805">
        <f t="shared" si="109"/>
        <v>0</v>
      </c>
    </row>
    <row r="1655" spans="1:9" x14ac:dyDescent="0.25">
      <c r="A1655" s="1261">
        <v>42382</v>
      </c>
      <c r="B1655" s="2177">
        <f t="shared" si="106"/>
        <v>718</v>
      </c>
      <c r="C1655" s="2178" t="s">
        <v>1144</v>
      </c>
      <c r="D1655" s="2160">
        <f t="shared" si="107"/>
        <v>50718</v>
      </c>
      <c r="E1655" s="2150" t="s">
        <v>6152</v>
      </c>
      <c r="F1655" s="2167">
        <v>4508.7</v>
      </c>
      <c r="G1655" s="722">
        <v>42387</v>
      </c>
      <c r="H1655" s="2050">
        <v>4508.7</v>
      </c>
      <c r="I1655" s="1805">
        <f t="shared" si="109"/>
        <v>0</v>
      </c>
    </row>
    <row r="1656" spans="1:9" x14ac:dyDescent="0.25">
      <c r="A1656" s="1261">
        <v>42383</v>
      </c>
      <c r="B1656" s="2177">
        <f t="shared" si="106"/>
        <v>719</v>
      </c>
      <c r="C1656" s="2178" t="s">
        <v>1144</v>
      </c>
      <c r="D1656" s="2160">
        <f t="shared" si="107"/>
        <v>50719</v>
      </c>
      <c r="E1656" s="2150" t="s">
        <v>6153</v>
      </c>
      <c r="F1656" s="2167">
        <v>12421.2</v>
      </c>
      <c r="G1656" s="722"/>
      <c r="H1656" s="2050"/>
      <c r="I1656" s="1805">
        <f t="shared" si="109"/>
        <v>12421.2</v>
      </c>
    </row>
    <row r="1657" spans="1:9" x14ac:dyDescent="0.25">
      <c r="A1657" s="1261">
        <v>42383</v>
      </c>
      <c r="B1657" s="2177">
        <f t="shared" si="106"/>
        <v>720</v>
      </c>
      <c r="C1657" s="2178" t="s">
        <v>1144</v>
      </c>
      <c r="D1657" s="2160">
        <f t="shared" si="107"/>
        <v>50720</v>
      </c>
      <c r="E1657" s="2150" t="s">
        <v>6154</v>
      </c>
      <c r="F1657" s="2167">
        <v>4550.1000000000004</v>
      </c>
      <c r="G1657" s="722">
        <v>42384</v>
      </c>
      <c r="H1657" s="2050">
        <v>4550.1000000000004</v>
      </c>
      <c r="I1657" s="1805">
        <f t="shared" si="109"/>
        <v>0</v>
      </c>
    </row>
    <row r="1658" spans="1:9" x14ac:dyDescent="0.25">
      <c r="A1658" s="1261">
        <v>42383</v>
      </c>
      <c r="B1658" s="2177">
        <f t="shared" si="106"/>
        <v>721</v>
      </c>
      <c r="C1658" s="2178" t="s">
        <v>1144</v>
      </c>
      <c r="D1658" s="2160">
        <f t="shared" si="107"/>
        <v>50721</v>
      </c>
      <c r="E1658" s="2150" t="s">
        <v>6155</v>
      </c>
      <c r="F1658" s="2167">
        <v>7646.2</v>
      </c>
      <c r="G1658" s="722">
        <v>42383</v>
      </c>
      <c r="H1658" s="2050">
        <f t="shared" si="108"/>
        <v>7646.2</v>
      </c>
      <c r="I1658" s="1805">
        <f t="shared" si="109"/>
        <v>0</v>
      </c>
    </row>
    <row r="1659" spans="1:9" x14ac:dyDescent="0.25">
      <c r="A1659" s="1261">
        <v>42383</v>
      </c>
      <c r="B1659" s="2177">
        <f t="shared" si="106"/>
        <v>722</v>
      </c>
      <c r="C1659" s="2178" t="s">
        <v>1144</v>
      </c>
      <c r="D1659" s="2160">
        <f t="shared" si="107"/>
        <v>50722</v>
      </c>
      <c r="E1659" s="2150" t="s">
        <v>6156</v>
      </c>
      <c r="F1659" s="2167">
        <v>25085.5</v>
      </c>
      <c r="G1659" s="722">
        <v>42395</v>
      </c>
      <c r="H1659" s="2050">
        <v>25085.5</v>
      </c>
      <c r="I1659" s="1805">
        <f t="shared" si="109"/>
        <v>0</v>
      </c>
    </row>
    <row r="1660" spans="1:9" x14ac:dyDescent="0.25">
      <c r="A1660" s="1261">
        <v>42383</v>
      </c>
      <c r="B1660" s="2177">
        <f t="shared" si="106"/>
        <v>723</v>
      </c>
      <c r="C1660" s="2178" t="s">
        <v>1144</v>
      </c>
      <c r="D1660" s="2160">
        <f t="shared" si="107"/>
        <v>50723</v>
      </c>
      <c r="E1660" s="2150" t="s">
        <v>6157</v>
      </c>
      <c r="F1660" s="2153">
        <v>46632.3</v>
      </c>
      <c r="G1660" s="722"/>
      <c r="H1660" s="2050"/>
      <c r="I1660" s="1805">
        <f t="shared" si="109"/>
        <v>46632.3</v>
      </c>
    </row>
    <row r="1661" spans="1:9" x14ac:dyDescent="0.25">
      <c r="A1661" s="1261">
        <v>42383</v>
      </c>
      <c r="B1661" s="2177">
        <f t="shared" si="106"/>
        <v>724</v>
      </c>
      <c r="C1661" s="2178" t="s">
        <v>1144</v>
      </c>
      <c r="D1661" s="2160">
        <f t="shared" si="107"/>
        <v>50724</v>
      </c>
      <c r="E1661" s="2150" t="s">
        <v>6158</v>
      </c>
      <c r="F1661" s="2167">
        <v>9590</v>
      </c>
      <c r="G1661" s="722">
        <v>42386</v>
      </c>
      <c r="H1661" s="2050">
        <v>9590</v>
      </c>
      <c r="I1661" s="1805">
        <f t="shared" si="109"/>
        <v>0</v>
      </c>
    </row>
    <row r="1662" spans="1:9" x14ac:dyDescent="0.25">
      <c r="A1662" s="1261">
        <v>42383</v>
      </c>
      <c r="B1662" s="2177">
        <f t="shared" si="106"/>
        <v>725</v>
      </c>
      <c r="C1662" s="2178" t="s">
        <v>1144</v>
      </c>
      <c r="D1662" s="2160">
        <f t="shared" si="107"/>
        <v>50725</v>
      </c>
      <c r="E1662" s="2182" t="s">
        <v>2249</v>
      </c>
      <c r="F1662" s="2167">
        <v>0</v>
      </c>
      <c r="G1662" s="722"/>
      <c r="H1662" s="2050"/>
      <c r="I1662" s="1805">
        <f t="shared" si="109"/>
        <v>0</v>
      </c>
    </row>
    <row r="1663" spans="1:9" x14ac:dyDescent="0.25">
      <c r="A1663" s="1261">
        <v>42383</v>
      </c>
      <c r="B1663" s="2177">
        <f t="shared" si="106"/>
        <v>726</v>
      </c>
      <c r="C1663" s="2178" t="s">
        <v>1144</v>
      </c>
      <c r="D1663" s="2160">
        <f t="shared" si="107"/>
        <v>50726</v>
      </c>
      <c r="E1663" s="2150" t="s">
        <v>6159</v>
      </c>
      <c r="F1663" s="2167">
        <v>14064.45</v>
      </c>
      <c r="G1663" s="722">
        <v>42384</v>
      </c>
      <c r="H1663" s="2050">
        <v>14064.45</v>
      </c>
      <c r="I1663" s="1805">
        <f t="shared" si="109"/>
        <v>0</v>
      </c>
    </row>
    <row r="1664" spans="1:9" x14ac:dyDescent="0.25">
      <c r="A1664" s="1261">
        <v>42383</v>
      </c>
      <c r="B1664" s="2177">
        <f t="shared" si="106"/>
        <v>727</v>
      </c>
      <c r="C1664" s="2178" t="s">
        <v>1144</v>
      </c>
      <c r="D1664" s="2160">
        <f t="shared" si="107"/>
        <v>50727</v>
      </c>
      <c r="E1664" s="2151" t="s">
        <v>6160</v>
      </c>
      <c r="F1664" s="2167">
        <v>10250.1</v>
      </c>
      <c r="G1664" s="722">
        <v>42383</v>
      </c>
      <c r="H1664" s="2050">
        <f t="shared" si="108"/>
        <v>10250.1</v>
      </c>
      <c r="I1664" s="1805">
        <f t="shared" si="109"/>
        <v>0</v>
      </c>
    </row>
    <row r="1665" spans="1:9" x14ac:dyDescent="0.25">
      <c r="A1665" s="1261">
        <v>42383</v>
      </c>
      <c r="B1665" s="2177">
        <f t="shared" si="106"/>
        <v>728</v>
      </c>
      <c r="C1665" s="2178" t="s">
        <v>1144</v>
      </c>
      <c r="D1665" s="2160">
        <f t="shared" si="107"/>
        <v>50728</v>
      </c>
      <c r="E1665" s="2149" t="s">
        <v>6161</v>
      </c>
      <c r="F1665" s="2166">
        <v>2549.4</v>
      </c>
      <c r="G1665" s="722">
        <v>42385</v>
      </c>
      <c r="H1665" s="2050">
        <v>2549.4</v>
      </c>
      <c r="I1665" s="1805">
        <f t="shared" si="109"/>
        <v>0</v>
      </c>
    </row>
    <row r="1666" spans="1:9" x14ac:dyDescent="0.25">
      <c r="A1666" s="1261">
        <v>42383</v>
      </c>
      <c r="B1666" s="2177">
        <f t="shared" si="106"/>
        <v>729</v>
      </c>
      <c r="C1666" s="2178" t="s">
        <v>1144</v>
      </c>
      <c r="D1666" s="2160">
        <f t="shared" si="107"/>
        <v>50729</v>
      </c>
      <c r="E1666" s="2150" t="s">
        <v>6162</v>
      </c>
      <c r="F1666" s="2167">
        <v>12144.6</v>
      </c>
      <c r="G1666" s="722">
        <v>42383</v>
      </c>
      <c r="H1666" s="2050">
        <f t="shared" si="108"/>
        <v>12144.6</v>
      </c>
      <c r="I1666" s="1805">
        <f t="shared" si="109"/>
        <v>0</v>
      </c>
    </row>
    <row r="1667" spans="1:9" x14ac:dyDescent="0.25">
      <c r="A1667" s="1261">
        <v>42383</v>
      </c>
      <c r="B1667" s="2177">
        <f t="shared" si="106"/>
        <v>730</v>
      </c>
      <c r="C1667" s="2178" t="s">
        <v>1144</v>
      </c>
      <c r="D1667" s="2160">
        <f t="shared" si="107"/>
        <v>50730</v>
      </c>
      <c r="E1667" s="2150" t="s">
        <v>6154</v>
      </c>
      <c r="F1667" s="2167">
        <v>18910.900000000001</v>
      </c>
      <c r="G1667" s="722">
        <v>42384</v>
      </c>
      <c r="H1667" s="2050">
        <v>18910.900000000001</v>
      </c>
      <c r="I1667" s="1805">
        <f t="shared" si="109"/>
        <v>0</v>
      </c>
    </row>
    <row r="1668" spans="1:9" x14ac:dyDescent="0.25">
      <c r="A1668" s="1261">
        <v>42383</v>
      </c>
      <c r="B1668" s="2177">
        <f t="shared" si="106"/>
        <v>731</v>
      </c>
      <c r="C1668" s="2178" t="s">
        <v>1144</v>
      </c>
      <c r="D1668" s="2160">
        <f t="shared" si="107"/>
        <v>50731</v>
      </c>
      <c r="E1668" s="2150" t="s">
        <v>6163</v>
      </c>
      <c r="F1668" s="2167">
        <v>5299.8</v>
      </c>
      <c r="G1668" s="722">
        <v>42384</v>
      </c>
      <c r="H1668" s="2050">
        <v>5299.8</v>
      </c>
      <c r="I1668" s="1805">
        <f t="shared" si="109"/>
        <v>0</v>
      </c>
    </row>
    <row r="1669" spans="1:9" x14ac:dyDescent="0.25">
      <c r="A1669" s="1261">
        <v>42383</v>
      </c>
      <c r="B1669" s="2177">
        <f t="shared" ref="B1669:B1733" si="110">B1668+1</f>
        <v>732</v>
      </c>
      <c r="C1669" s="2178" t="s">
        <v>1144</v>
      </c>
      <c r="D1669" s="2160">
        <f t="shared" si="107"/>
        <v>50732</v>
      </c>
      <c r="E1669" s="2150" t="s">
        <v>6164</v>
      </c>
      <c r="F1669" s="2167">
        <v>2215.1999999999998</v>
      </c>
      <c r="G1669" s="722">
        <v>42384</v>
      </c>
      <c r="H1669" s="2050">
        <v>2215.1999999999998</v>
      </c>
      <c r="I1669" s="1805">
        <f t="shared" si="109"/>
        <v>0</v>
      </c>
    </row>
    <row r="1670" spans="1:9" x14ac:dyDescent="0.25">
      <c r="A1670" s="1261">
        <v>42383</v>
      </c>
      <c r="B1670" s="2177">
        <f t="shared" si="110"/>
        <v>733</v>
      </c>
      <c r="C1670" s="2178" t="s">
        <v>1144</v>
      </c>
      <c r="D1670" s="2160">
        <f t="shared" si="107"/>
        <v>50733</v>
      </c>
      <c r="E1670" s="2150" t="s">
        <v>6165</v>
      </c>
      <c r="F1670" s="2153">
        <v>113676.66</v>
      </c>
      <c r="G1670" s="722">
        <v>42396</v>
      </c>
      <c r="H1670" s="2050">
        <v>113676.66</v>
      </c>
      <c r="I1670" s="1805">
        <f t="shared" si="109"/>
        <v>0</v>
      </c>
    </row>
    <row r="1671" spans="1:9" x14ac:dyDescent="0.25">
      <c r="A1671" s="1261">
        <v>42383</v>
      </c>
      <c r="B1671" s="2177">
        <f t="shared" si="110"/>
        <v>734</v>
      </c>
      <c r="C1671" s="2178" t="s">
        <v>1144</v>
      </c>
      <c r="D1671" s="2160">
        <f t="shared" si="107"/>
        <v>50734</v>
      </c>
      <c r="E1671" s="2150" t="s">
        <v>6159</v>
      </c>
      <c r="F1671" s="2167">
        <v>404</v>
      </c>
      <c r="G1671" s="722">
        <v>42383</v>
      </c>
      <c r="H1671" s="2050">
        <f t="shared" si="108"/>
        <v>404</v>
      </c>
      <c r="I1671" s="1805">
        <f t="shared" si="109"/>
        <v>0</v>
      </c>
    </row>
    <row r="1672" spans="1:9" x14ac:dyDescent="0.25">
      <c r="A1672" s="1261">
        <v>42383</v>
      </c>
      <c r="B1672" s="2177">
        <f t="shared" si="110"/>
        <v>735</v>
      </c>
      <c r="C1672" s="2178" t="s">
        <v>1144</v>
      </c>
      <c r="D1672" s="2160">
        <f t="shared" si="107"/>
        <v>50735</v>
      </c>
      <c r="E1672" s="2150" t="s">
        <v>6166</v>
      </c>
      <c r="F1672" s="2167">
        <v>1865.6</v>
      </c>
      <c r="G1672" s="722">
        <v>42387</v>
      </c>
      <c r="H1672" s="2050">
        <v>1865.6</v>
      </c>
      <c r="I1672" s="1805">
        <f t="shared" si="109"/>
        <v>0</v>
      </c>
    </row>
    <row r="1673" spans="1:9" x14ac:dyDescent="0.25">
      <c r="A1673" s="1261">
        <v>42383</v>
      </c>
      <c r="B1673" s="2177">
        <f t="shared" si="110"/>
        <v>736</v>
      </c>
      <c r="C1673" s="2178" t="s">
        <v>1144</v>
      </c>
      <c r="D1673" s="2160">
        <f t="shared" si="107"/>
        <v>50736</v>
      </c>
      <c r="E1673" s="2150" t="s">
        <v>6166</v>
      </c>
      <c r="F1673" s="2167">
        <v>6931.2</v>
      </c>
      <c r="G1673" s="722">
        <v>42388</v>
      </c>
      <c r="H1673" s="2050">
        <v>6931.2</v>
      </c>
      <c r="I1673" s="1805">
        <f t="shared" si="109"/>
        <v>0</v>
      </c>
    </row>
    <row r="1674" spans="1:9" x14ac:dyDescent="0.25">
      <c r="A1674" s="1261">
        <v>42383</v>
      </c>
      <c r="B1674" s="2177">
        <f t="shared" si="110"/>
        <v>737</v>
      </c>
      <c r="C1674" s="2178" t="s">
        <v>1144</v>
      </c>
      <c r="D1674" s="2160">
        <f t="shared" si="107"/>
        <v>50737</v>
      </c>
      <c r="E1674" s="2150" t="s">
        <v>6167</v>
      </c>
      <c r="F1674" s="2153">
        <v>39210.6</v>
      </c>
      <c r="G1674" s="722">
        <v>42385</v>
      </c>
      <c r="H1674" s="2050">
        <v>39210.6</v>
      </c>
      <c r="I1674" s="1805">
        <f t="shared" si="109"/>
        <v>0</v>
      </c>
    </row>
    <row r="1675" spans="1:9" x14ac:dyDescent="0.25">
      <c r="A1675" s="1261">
        <v>42383</v>
      </c>
      <c r="B1675" s="2177">
        <f t="shared" si="110"/>
        <v>738</v>
      </c>
      <c r="C1675" s="2178" t="s">
        <v>1144</v>
      </c>
      <c r="D1675" s="2160">
        <f t="shared" si="107"/>
        <v>50738</v>
      </c>
      <c r="E1675" s="2150" t="s">
        <v>6168</v>
      </c>
      <c r="F1675" s="2167">
        <v>6500.5</v>
      </c>
      <c r="G1675" s="722">
        <v>42383</v>
      </c>
      <c r="H1675" s="2050">
        <f t="shared" si="108"/>
        <v>6500.5</v>
      </c>
      <c r="I1675" s="1805">
        <f t="shared" si="109"/>
        <v>0</v>
      </c>
    </row>
    <row r="1676" spans="1:9" x14ac:dyDescent="0.25">
      <c r="A1676" s="1261">
        <v>42383</v>
      </c>
      <c r="B1676" s="2177">
        <f t="shared" si="110"/>
        <v>739</v>
      </c>
      <c r="C1676" s="2178" t="s">
        <v>1144</v>
      </c>
      <c r="D1676" s="2160">
        <f t="shared" si="107"/>
        <v>50739</v>
      </c>
      <c r="E1676" s="2150" t="s">
        <v>6169</v>
      </c>
      <c r="F1676" s="2167">
        <v>5420.3</v>
      </c>
      <c r="G1676" s="722">
        <v>42383</v>
      </c>
      <c r="H1676" s="2050">
        <f t="shared" si="108"/>
        <v>5420.3</v>
      </c>
      <c r="I1676" s="1805">
        <f t="shared" si="109"/>
        <v>0</v>
      </c>
    </row>
    <row r="1677" spans="1:9" x14ac:dyDescent="0.25">
      <c r="A1677" s="1261">
        <v>42383</v>
      </c>
      <c r="B1677" s="2177">
        <f t="shared" si="110"/>
        <v>740</v>
      </c>
      <c r="C1677" s="2178" t="s">
        <v>1144</v>
      </c>
      <c r="D1677" s="2160">
        <f t="shared" si="107"/>
        <v>50740</v>
      </c>
      <c r="E1677" s="2150" t="s">
        <v>6158</v>
      </c>
      <c r="F1677" s="2167">
        <v>2146.1999999999998</v>
      </c>
      <c r="G1677" s="722">
        <v>42386</v>
      </c>
      <c r="H1677" s="2050">
        <v>2146.1999999999998</v>
      </c>
      <c r="I1677" s="1805">
        <f t="shared" si="109"/>
        <v>0</v>
      </c>
    </row>
    <row r="1678" spans="1:9" x14ac:dyDescent="0.25">
      <c r="A1678" s="1261">
        <v>42383</v>
      </c>
      <c r="B1678" s="2177">
        <f t="shared" si="110"/>
        <v>741</v>
      </c>
      <c r="C1678" s="2178" t="s">
        <v>1144</v>
      </c>
      <c r="D1678" s="2160">
        <f t="shared" si="107"/>
        <v>50741</v>
      </c>
      <c r="E1678" s="2150" t="s">
        <v>6170</v>
      </c>
      <c r="F1678" s="2167">
        <v>990</v>
      </c>
      <c r="G1678" s="722">
        <v>42383</v>
      </c>
      <c r="H1678" s="2050">
        <f t="shared" si="108"/>
        <v>990</v>
      </c>
      <c r="I1678" s="1805">
        <f t="shared" si="109"/>
        <v>0</v>
      </c>
    </row>
    <row r="1679" spans="1:9" x14ac:dyDescent="0.25">
      <c r="A1679" s="1261">
        <v>42383</v>
      </c>
      <c r="B1679" s="2177">
        <f t="shared" si="110"/>
        <v>742</v>
      </c>
      <c r="C1679" s="2178" t="s">
        <v>1144</v>
      </c>
      <c r="D1679" s="2160">
        <f t="shared" si="107"/>
        <v>50742</v>
      </c>
      <c r="E1679" s="2150" t="s">
        <v>6171</v>
      </c>
      <c r="F1679" s="2167">
        <v>1200</v>
      </c>
      <c r="G1679" s="722">
        <v>42383</v>
      </c>
      <c r="H1679" s="2050">
        <f t="shared" si="108"/>
        <v>1200</v>
      </c>
      <c r="I1679" s="1805">
        <f t="shared" si="109"/>
        <v>0</v>
      </c>
    </row>
    <row r="1680" spans="1:9" x14ac:dyDescent="0.25">
      <c r="A1680" s="1261">
        <v>42383</v>
      </c>
      <c r="B1680" s="2177">
        <f t="shared" si="110"/>
        <v>743</v>
      </c>
      <c r="C1680" s="2178" t="s">
        <v>1144</v>
      </c>
      <c r="D1680" s="2160">
        <f t="shared" si="107"/>
        <v>50743</v>
      </c>
      <c r="E1680" s="2150" t="s">
        <v>6171</v>
      </c>
      <c r="F1680" s="2167">
        <v>400</v>
      </c>
      <c r="G1680" s="722">
        <v>42383</v>
      </c>
      <c r="H1680" s="2050">
        <f t="shared" si="108"/>
        <v>400</v>
      </c>
      <c r="I1680" s="1805">
        <f t="shared" si="109"/>
        <v>0</v>
      </c>
    </row>
    <row r="1681" spans="1:9" x14ac:dyDescent="0.25">
      <c r="A1681" s="1261">
        <v>42383</v>
      </c>
      <c r="B1681" s="2177">
        <f t="shared" si="110"/>
        <v>744</v>
      </c>
      <c r="C1681" s="2178" t="s">
        <v>1144</v>
      </c>
      <c r="D1681" s="2160">
        <f t="shared" si="107"/>
        <v>50744</v>
      </c>
      <c r="E1681" s="2150" t="s">
        <v>6172</v>
      </c>
      <c r="F1681" s="2167">
        <v>1200</v>
      </c>
      <c r="G1681" s="722">
        <v>42383</v>
      </c>
      <c r="H1681" s="2050">
        <f t="shared" si="108"/>
        <v>1200</v>
      </c>
      <c r="I1681" s="1805">
        <f t="shared" si="109"/>
        <v>0</v>
      </c>
    </row>
    <row r="1682" spans="1:9" x14ac:dyDescent="0.25">
      <c r="A1682" s="1261">
        <v>42383</v>
      </c>
      <c r="B1682" s="2177">
        <f t="shared" si="110"/>
        <v>745</v>
      </c>
      <c r="C1682" s="2178" t="s">
        <v>1144</v>
      </c>
      <c r="D1682" s="2160">
        <f t="shared" si="107"/>
        <v>50745</v>
      </c>
      <c r="E1682" s="2150" t="s">
        <v>6173</v>
      </c>
      <c r="F1682" s="2153">
        <v>20217.96</v>
      </c>
      <c r="G1682" s="722">
        <v>42387</v>
      </c>
      <c r="H1682" s="2050">
        <v>20217.96</v>
      </c>
      <c r="I1682" s="1805">
        <f t="shared" si="109"/>
        <v>0</v>
      </c>
    </row>
    <row r="1683" spans="1:9" x14ac:dyDescent="0.25">
      <c r="A1683" s="1261">
        <v>42383</v>
      </c>
      <c r="B1683" s="2177">
        <f t="shared" si="110"/>
        <v>746</v>
      </c>
      <c r="C1683" s="2178" t="s">
        <v>1144</v>
      </c>
      <c r="D1683" s="2160">
        <f t="shared" si="107"/>
        <v>50746</v>
      </c>
      <c r="E1683" s="2150" t="s">
        <v>6174</v>
      </c>
      <c r="F1683" s="2153">
        <v>4315</v>
      </c>
      <c r="G1683" s="722">
        <v>42383</v>
      </c>
      <c r="H1683" s="2050">
        <f t="shared" si="108"/>
        <v>4315</v>
      </c>
      <c r="I1683" s="1805">
        <f t="shared" si="109"/>
        <v>0</v>
      </c>
    </row>
    <row r="1684" spans="1:9" x14ac:dyDescent="0.25">
      <c r="A1684" s="1261">
        <v>42383</v>
      </c>
      <c r="B1684" s="2177">
        <f t="shared" si="110"/>
        <v>747</v>
      </c>
      <c r="C1684" s="2178" t="s">
        <v>1144</v>
      </c>
      <c r="D1684" s="2160">
        <f t="shared" si="107"/>
        <v>50747</v>
      </c>
      <c r="E1684" s="2150" t="s">
        <v>6175</v>
      </c>
      <c r="F1684" s="2167">
        <v>1394.4</v>
      </c>
      <c r="G1684" s="722">
        <v>42383</v>
      </c>
      <c r="H1684" s="2050">
        <f t="shared" si="108"/>
        <v>1394.4</v>
      </c>
      <c r="I1684" s="1805">
        <f t="shared" si="109"/>
        <v>0</v>
      </c>
    </row>
    <row r="1685" spans="1:9" x14ac:dyDescent="0.25">
      <c r="A1685" s="1261">
        <v>42383</v>
      </c>
      <c r="B1685" s="2177">
        <f t="shared" si="110"/>
        <v>748</v>
      </c>
      <c r="C1685" s="2178" t="s">
        <v>1144</v>
      </c>
      <c r="D1685" s="2160">
        <f t="shared" si="107"/>
        <v>50748</v>
      </c>
      <c r="E1685" s="2150" t="s">
        <v>6176</v>
      </c>
      <c r="F1685" s="2167">
        <v>9931.7999999999993</v>
      </c>
      <c r="G1685" s="722">
        <v>42383</v>
      </c>
      <c r="H1685" s="2050">
        <f t="shared" si="108"/>
        <v>9931.7999999999993</v>
      </c>
      <c r="I1685" s="1805">
        <f t="shared" si="109"/>
        <v>0</v>
      </c>
    </row>
    <row r="1686" spans="1:9" x14ac:dyDescent="0.25">
      <c r="A1686" s="1261">
        <v>42383</v>
      </c>
      <c r="B1686" s="2177">
        <f t="shared" si="110"/>
        <v>749</v>
      </c>
      <c r="C1686" s="2178" t="s">
        <v>1144</v>
      </c>
      <c r="D1686" s="2160">
        <f t="shared" si="107"/>
        <v>50749</v>
      </c>
      <c r="E1686" s="2150" t="s">
        <v>6177</v>
      </c>
      <c r="F1686" s="2167">
        <v>2494.8000000000002</v>
      </c>
      <c r="G1686" s="722">
        <v>42383</v>
      </c>
      <c r="H1686" s="2050">
        <f t="shared" si="108"/>
        <v>2494.8000000000002</v>
      </c>
      <c r="I1686" s="1805">
        <f t="shared" si="109"/>
        <v>0</v>
      </c>
    </row>
    <row r="1687" spans="1:9" x14ac:dyDescent="0.25">
      <c r="A1687" s="1261">
        <v>42383</v>
      </c>
      <c r="B1687" s="2177">
        <f t="shared" si="110"/>
        <v>750</v>
      </c>
      <c r="C1687" s="2178" t="s">
        <v>1144</v>
      </c>
      <c r="D1687" s="2160">
        <f t="shared" si="107"/>
        <v>50750</v>
      </c>
      <c r="E1687" s="2150" t="s">
        <v>6178</v>
      </c>
      <c r="F1687" s="2167">
        <v>3778.8</v>
      </c>
      <c r="G1687" s="722">
        <v>42383</v>
      </c>
      <c r="H1687" s="2050">
        <f t="shared" si="108"/>
        <v>3778.8</v>
      </c>
      <c r="I1687" s="1805">
        <f t="shared" si="109"/>
        <v>0</v>
      </c>
    </row>
    <row r="1688" spans="1:9" x14ac:dyDescent="0.25">
      <c r="A1688" s="1261">
        <v>42383</v>
      </c>
      <c r="B1688" s="2177">
        <f t="shared" si="110"/>
        <v>751</v>
      </c>
      <c r="C1688" s="2178" t="s">
        <v>1144</v>
      </c>
      <c r="D1688" s="2160">
        <f t="shared" si="107"/>
        <v>50751</v>
      </c>
      <c r="E1688" s="2150" t="s">
        <v>6179</v>
      </c>
      <c r="F1688" s="2153">
        <v>11353.9</v>
      </c>
      <c r="G1688" s="722">
        <v>42383</v>
      </c>
      <c r="H1688" s="2050">
        <f t="shared" si="108"/>
        <v>11353.9</v>
      </c>
      <c r="I1688" s="1805">
        <f t="shared" si="109"/>
        <v>0</v>
      </c>
    </row>
    <row r="1689" spans="1:9" x14ac:dyDescent="0.25">
      <c r="A1689" s="1261">
        <v>42383</v>
      </c>
      <c r="B1689" s="2177">
        <f t="shared" si="110"/>
        <v>752</v>
      </c>
      <c r="C1689" s="2178" t="s">
        <v>1144</v>
      </c>
      <c r="D1689" s="2160">
        <f t="shared" si="107"/>
        <v>50752</v>
      </c>
      <c r="E1689" s="2150" t="s">
        <v>6180</v>
      </c>
      <c r="F1689" s="2167">
        <v>1200</v>
      </c>
      <c r="G1689" s="722">
        <v>42383</v>
      </c>
      <c r="H1689" s="2050">
        <f t="shared" si="108"/>
        <v>1200</v>
      </c>
      <c r="I1689" s="1805">
        <f t="shared" si="109"/>
        <v>0</v>
      </c>
    </row>
    <row r="1690" spans="1:9" x14ac:dyDescent="0.25">
      <c r="A1690" s="1261">
        <v>42383</v>
      </c>
      <c r="B1690" s="2177">
        <f t="shared" si="110"/>
        <v>753</v>
      </c>
      <c r="C1690" s="2178" t="s">
        <v>1144</v>
      </c>
      <c r="D1690" s="2160">
        <f t="shared" si="107"/>
        <v>50753</v>
      </c>
      <c r="E1690" s="2150" t="s">
        <v>6181</v>
      </c>
      <c r="F1690" s="2167">
        <v>1632</v>
      </c>
      <c r="G1690" s="722">
        <v>42383</v>
      </c>
      <c r="H1690" s="2050">
        <f t="shared" si="108"/>
        <v>1632</v>
      </c>
      <c r="I1690" s="1805">
        <f t="shared" si="109"/>
        <v>0</v>
      </c>
    </row>
    <row r="1691" spans="1:9" x14ac:dyDescent="0.25">
      <c r="A1691" s="1261">
        <v>42383</v>
      </c>
      <c r="B1691" s="2177">
        <f t="shared" si="110"/>
        <v>754</v>
      </c>
      <c r="C1691" s="2178" t="s">
        <v>1144</v>
      </c>
      <c r="D1691" s="2160">
        <f t="shared" si="107"/>
        <v>50754</v>
      </c>
      <c r="E1691" s="2150" t="s">
        <v>6182</v>
      </c>
      <c r="F1691" s="2167">
        <v>4857.6000000000004</v>
      </c>
      <c r="G1691" s="722">
        <v>42383</v>
      </c>
      <c r="H1691" s="2050">
        <f t="shared" si="108"/>
        <v>4857.6000000000004</v>
      </c>
      <c r="I1691" s="1805">
        <f t="shared" si="109"/>
        <v>0</v>
      </c>
    </row>
    <row r="1692" spans="1:9" x14ac:dyDescent="0.25">
      <c r="A1692" s="1261">
        <v>42383</v>
      </c>
      <c r="B1692" s="2177">
        <f t="shared" si="110"/>
        <v>755</v>
      </c>
      <c r="C1692" s="2178" t="s">
        <v>1144</v>
      </c>
      <c r="D1692" s="2160">
        <f t="shared" si="107"/>
        <v>50755</v>
      </c>
      <c r="E1692" s="2150" t="s">
        <v>6180</v>
      </c>
      <c r="F1692" s="2167">
        <v>1600</v>
      </c>
      <c r="G1692" s="722">
        <v>42383</v>
      </c>
      <c r="H1692" s="2050">
        <f t="shared" si="108"/>
        <v>1600</v>
      </c>
      <c r="I1692" s="1805">
        <f t="shared" si="109"/>
        <v>0</v>
      </c>
    </row>
    <row r="1693" spans="1:9" x14ac:dyDescent="0.25">
      <c r="A1693" s="1261">
        <v>42383</v>
      </c>
      <c r="B1693" s="2177">
        <f t="shared" si="110"/>
        <v>756</v>
      </c>
      <c r="C1693" s="2178" t="s">
        <v>1144</v>
      </c>
      <c r="D1693" s="2160">
        <f t="shared" si="107"/>
        <v>50756</v>
      </c>
      <c r="E1693" s="2150" t="s">
        <v>6183</v>
      </c>
      <c r="F1693" s="2167">
        <v>5409.6</v>
      </c>
      <c r="G1693" s="722" t="s">
        <v>8154</v>
      </c>
      <c r="H1693" s="2050">
        <f>2175.6+3234</f>
        <v>5409.6</v>
      </c>
      <c r="I1693" s="1805">
        <f t="shared" si="109"/>
        <v>0</v>
      </c>
    </row>
    <row r="1694" spans="1:9" x14ac:dyDescent="0.25">
      <c r="A1694" s="1261">
        <v>42383</v>
      </c>
      <c r="B1694" s="2177">
        <f t="shared" si="110"/>
        <v>757</v>
      </c>
      <c r="C1694" s="2178" t="s">
        <v>1144</v>
      </c>
      <c r="D1694" s="2160">
        <f t="shared" si="107"/>
        <v>50757</v>
      </c>
      <c r="E1694" s="2150" t="s">
        <v>6184</v>
      </c>
      <c r="F1694" s="2167">
        <v>1122.3</v>
      </c>
      <c r="G1694" s="722">
        <v>42383</v>
      </c>
      <c r="H1694" s="2050">
        <f t="shared" si="108"/>
        <v>1122.3</v>
      </c>
      <c r="I1694" s="1805">
        <f t="shared" si="109"/>
        <v>0</v>
      </c>
    </row>
    <row r="1695" spans="1:9" x14ac:dyDescent="0.25">
      <c r="A1695" s="1261">
        <v>42383</v>
      </c>
      <c r="B1695" s="2177">
        <f t="shared" si="110"/>
        <v>758</v>
      </c>
      <c r="C1695" s="2178" t="s">
        <v>1144</v>
      </c>
      <c r="D1695" s="2160">
        <f t="shared" si="107"/>
        <v>50758</v>
      </c>
      <c r="E1695" s="2150" t="s">
        <v>6185</v>
      </c>
      <c r="F1695" s="2167">
        <v>591.6</v>
      </c>
      <c r="G1695" s="722">
        <v>42383</v>
      </c>
      <c r="H1695" s="2050">
        <f t="shared" si="108"/>
        <v>591.6</v>
      </c>
      <c r="I1695" s="1805">
        <f t="shared" si="109"/>
        <v>0</v>
      </c>
    </row>
    <row r="1696" spans="1:9" x14ac:dyDescent="0.25">
      <c r="A1696" s="1261">
        <v>42383</v>
      </c>
      <c r="B1696" s="2177">
        <f t="shared" si="110"/>
        <v>759</v>
      </c>
      <c r="C1696" s="2178" t="s">
        <v>1144</v>
      </c>
      <c r="D1696" s="2160">
        <f t="shared" si="107"/>
        <v>50759</v>
      </c>
      <c r="E1696" s="2150" t="s">
        <v>6186</v>
      </c>
      <c r="F1696" s="2167">
        <v>2014</v>
      </c>
      <c r="G1696" s="722">
        <v>42383</v>
      </c>
      <c r="H1696" s="2050">
        <f t="shared" si="108"/>
        <v>2014</v>
      </c>
      <c r="I1696" s="1805">
        <f t="shared" si="109"/>
        <v>0</v>
      </c>
    </row>
    <row r="1697" spans="1:9" x14ac:dyDescent="0.25">
      <c r="A1697" s="1261">
        <v>42383</v>
      </c>
      <c r="B1697" s="2177">
        <f t="shared" si="110"/>
        <v>760</v>
      </c>
      <c r="C1697" s="2178" t="s">
        <v>1144</v>
      </c>
      <c r="D1697" s="2160">
        <f t="shared" si="107"/>
        <v>50760</v>
      </c>
      <c r="E1697" s="2150" t="s">
        <v>6187</v>
      </c>
      <c r="F1697" s="2153">
        <v>2663.5</v>
      </c>
      <c r="G1697" s="722">
        <v>42383</v>
      </c>
      <c r="H1697" s="2050">
        <f t="shared" si="108"/>
        <v>2663.5</v>
      </c>
      <c r="I1697" s="1805">
        <f t="shared" si="109"/>
        <v>0</v>
      </c>
    </row>
    <row r="1698" spans="1:9" x14ac:dyDescent="0.25">
      <c r="A1698" s="1261">
        <v>42383</v>
      </c>
      <c r="B1698" s="2177">
        <f t="shared" si="110"/>
        <v>761</v>
      </c>
      <c r="C1698" s="2178" t="s">
        <v>1144</v>
      </c>
      <c r="D1698" s="2160">
        <f t="shared" si="107"/>
        <v>50761</v>
      </c>
      <c r="E1698" s="2150" t="s">
        <v>6188</v>
      </c>
      <c r="F1698" s="2167">
        <v>6510.6</v>
      </c>
      <c r="G1698" s="722">
        <v>42385</v>
      </c>
      <c r="H1698" s="2050">
        <v>6510.6</v>
      </c>
      <c r="I1698" s="1805">
        <f t="shared" si="109"/>
        <v>0</v>
      </c>
    </row>
    <row r="1699" spans="1:9" x14ac:dyDescent="0.25">
      <c r="A1699" s="1261">
        <v>42383</v>
      </c>
      <c r="B1699" s="2177">
        <f t="shared" si="110"/>
        <v>762</v>
      </c>
      <c r="C1699" s="2178" t="s">
        <v>1144</v>
      </c>
      <c r="D1699" s="2160">
        <f t="shared" ref="D1699:D1764" si="111">D1698+1</f>
        <v>50762</v>
      </c>
      <c r="E1699" s="2150" t="s">
        <v>6189</v>
      </c>
      <c r="F1699" s="2167">
        <v>3741.6</v>
      </c>
      <c r="G1699" s="722">
        <v>42383</v>
      </c>
      <c r="H1699" s="2050">
        <f t="shared" si="108"/>
        <v>3741.6</v>
      </c>
      <c r="I1699" s="1805">
        <f t="shared" si="109"/>
        <v>0</v>
      </c>
    </row>
    <row r="1700" spans="1:9" x14ac:dyDescent="0.25">
      <c r="A1700" s="1261">
        <v>42383</v>
      </c>
      <c r="B1700" s="2177">
        <f t="shared" si="110"/>
        <v>763</v>
      </c>
      <c r="C1700" s="2178" t="s">
        <v>1144</v>
      </c>
      <c r="D1700" s="2160">
        <f t="shared" si="111"/>
        <v>50763</v>
      </c>
      <c r="E1700" s="2150" t="s">
        <v>6190</v>
      </c>
      <c r="F1700" s="2167">
        <v>580</v>
      </c>
      <c r="G1700" s="722">
        <v>42383</v>
      </c>
      <c r="H1700" s="2050">
        <f t="shared" si="108"/>
        <v>580</v>
      </c>
      <c r="I1700" s="1805">
        <f t="shared" si="109"/>
        <v>0</v>
      </c>
    </row>
    <row r="1701" spans="1:9" x14ac:dyDescent="0.25">
      <c r="A1701" s="1261">
        <v>42383</v>
      </c>
      <c r="B1701" s="2177">
        <f t="shared" si="110"/>
        <v>764</v>
      </c>
      <c r="C1701" s="2178" t="s">
        <v>1144</v>
      </c>
      <c r="D1701" s="2160">
        <f t="shared" si="111"/>
        <v>50764</v>
      </c>
      <c r="E1701" s="2150" t="s">
        <v>6191</v>
      </c>
      <c r="F1701" s="2167">
        <v>2598.8000000000002</v>
      </c>
      <c r="G1701" s="722">
        <v>42383</v>
      </c>
      <c r="H1701" s="2050">
        <f t="shared" si="108"/>
        <v>2598.8000000000002</v>
      </c>
      <c r="I1701" s="1805">
        <f t="shared" si="109"/>
        <v>0</v>
      </c>
    </row>
    <row r="1702" spans="1:9" x14ac:dyDescent="0.25">
      <c r="A1702" s="1261">
        <v>42383</v>
      </c>
      <c r="B1702" s="2177">
        <f t="shared" si="110"/>
        <v>765</v>
      </c>
      <c r="C1702" s="2178" t="s">
        <v>1144</v>
      </c>
      <c r="D1702" s="2160">
        <f t="shared" si="111"/>
        <v>50765</v>
      </c>
      <c r="E1702" s="2150" t="s">
        <v>6192</v>
      </c>
      <c r="F1702" s="2167">
        <v>596.20000000000005</v>
      </c>
      <c r="G1702" s="722">
        <v>42383</v>
      </c>
      <c r="H1702" s="2050">
        <f t="shared" si="108"/>
        <v>596.20000000000005</v>
      </c>
      <c r="I1702" s="1805">
        <f t="shared" si="109"/>
        <v>0</v>
      </c>
    </row>
    <row r="1703" spans="1:9" x14ac:dyDescent="0.25">
      <c r="A1703" s="1261">
        <v>42383</v>
      </c>
      <c r="B1703" s="2177">
        <f t="shared" si="110"/>
        <v>766</v>
      </c>
      <c r="C1703" s="2178" t="s">
        <v>1144</v>
      </c>
      <c r="D1703" s="2160">
        <f t="shared" si="111"/>
        <v>50766</v>
      </c>
      <c r="E1703" s="2150" t="s">
        <v>6193</v>
      </c>
      <c r="F1703" s="2153">
        <v>1729.2</v>
      </c>
      <c r="G1703" s="722">
        <v>42383</v>
      </c>
      <c r="H1703" s="2050">
        <f t="shared" si="108"/>
        <v>1729.2</v>
      </c>
      <c r="I1703" s="1805">
        <f t="shared" si="109"/>
        <v>0</v>
      </c>
    </row>
    <row r="1704" spans="1:9" x14ac:dyDescent="0.25">
      <c r="A1704" s="1261">
        <v>42383</v>
      </c>
      <c r="B1704" s="2177">
        <f t="shared" si="110"/>
        <v>767</v>
      </c>
      <c r="C1704" s="2178" t="s">
        <v>1144</v>
      </c>
      <c r="D1704" s="2160">
        <f t="shared" si="111"/>
        <v>50767</v>
      </c>
      <c r="E1704" s="2150" t="s">
        <v>6194</v>
      </c>
      <c r="F1704" s="2167">
        <v>5769.4</v>
      </c>
      <c r="G1704" s="722">
        <v>42383</v>
      </c>
      <c r="H1704" s="2050">
        <f t="shared" si="108"/>
        <v>5769.4</v>
      </c>
      <c r="I1704" s="1805">
        <f t="shared" si="109"/>
        <v>0</v>
      </c>
    </row>
    <row r="1705" spans="1:9" x14ac:dyDescent="0.25">
      <c r="A1705" s="1261">
        <v>42383</v>
      </c>
      <c r="B1705" s="2177">
        <f t="shared" si="110"/>
        <v>768</v>
      </c>
      <c r="C1705" s="2178" t="s">
        <v>1144</v>
      </c>
      <c r="D1705" s="2160">
        <f t="shared" si="111"/>
        <v>50768</v>
      </c>
      <c r="E1705" s="2150" t="s">
        <v>6195</v>
      </c>
      <c r="F1705" s="2167">
        <v>6788.2</v>
      </c>
      <c r="G1705" s="722">
        <v>42383</v>
      </c>
      <c r="H1705" s="2050">
        <f t="shared" si="108"/>
        <v>6788.2</v>
      </c>
      <c r="I1705" s="1805">
        <f t="shared" si="109"/>
        <v>0</v>
      </c>
    </row>
    <row r="1706" spans="1:9" x14ac:dyDescent="0.25">
      <c r="A1706" s="1261">
        <v>42383</v>
      </c>
      <c r="B1706" s="2177">
        <f t="shared" si="110"/>
        <v>769</v>
      </c>
      <c r="C1706" s="2178" t="s">
        <v>1144</v>
      </c>
      <c r="D1706" s="2160">
        <f t="shared" si="111"/>
        <v>50769</v>
      </c>
      <c r="E1706" s="2150" t="s">
        <v>6196</v>
      </c>
      <c r="F1706" s="2167">
        <v>2183.9</v>
      </c>
      <c r="G1706" s="722">
        <v>42383</v>
      </c>
      <c r="H1706" s="2050">
        <f t="shared" si="108"/>
        <v>2183.9</v>
      </c>
      <c r="I1706" s="1805">
        <f t="shared" si="109"/>
        <v>0</v>
      </c>
    </row>
    <row r="1707" spans="1:9" x14ac:dyDescent="0.25">
      <c r="A1707" s="1261">
        <v>42383</v>
      </c>
      <c r="B1707" s="2177">
        <f t="shared" si="110"/>
        <v>770</v>
      </c>
      <c r="C1707" s="2178" t="s">
        <v>1144</v>
      </c>
      <c r="D1707" s="2160">
        <f t="shared" si="111"/>
        <v>50770</v>
      </c>
      <c r="E1707" s="2150" t="s">
        <v>6197</v>
      </c>
      <c r="F1707" s="2167">
        <v>2059.1999999999998</v>
      </c>
      <c r="G1707" s="722">
        <v>42383</v>
      </c>
      <c r="H1707" s="2050">
        <f t="shared" si="108"/>
        <v>2059.1999999999998</v>
      </c>
      <c r="I1707" s="1805">
        <f t="shared" si="109"/>
        <v>0</v>
      </c>
    </row>
    <row r="1708" spans="1:9" x14ac:dyDescent="0.25">
      <c r="A1708" s="1261">
        <v>42383</v>
      </c>
      <c r="B1708" s="2177">
        <f t="shared" si="110"/>
        <v>771</v>
      </c>
      <c r="C1708" s="2178" t="s">
        <v>1144</v>
      </c>
      <c r="D1708" s="2160">
        <f t="shared" si="111"/>
        <v>50771</v>
      </c>
      <c r="E1708" s="2151" t="s">
        <v>6184</v>
      </c>
      <c r="F1708" s="2167">
        <v>218.4</v>
      </c>
      <c r="G1708" s="722">
        <v>42383</v>
      </c>
      <c r="H1708" s="2050">
        <f t="shared" si="108"/>
        <v>218.4</v>
      </c>
      <c r="I1708" s="1805">
        <f t="shared" si="109"/>
        <v>0</v>
      </c>
    </row>
    <row r="1709" spans="1:9" x14ac:dyDescent="0.25">
      <c r="A1709" s="1261">
        <v>42383</v>
      </c>
      <c r="B1709" s="2177">
        <f t="shared" si="110"/>
        <v>772</v>
      </c>
      <c r="C1709" s="2178" t="s">
        <v>1144</v>
      </c>
      <c r="D1709" s="2160">
        <f t="shared" si="111"/>
        <v>50772</v>
      </c>
      <c r="E1709" s="2149" t="s">
        <v>6198</v>
      </c>
      <c r="F1709" s="2166">
        <v>432.4</v>
      </c>
      <c r="G1709" s="722">
        <v>42383</v>
      </c>
      <c r="H1709" s="2050">
        <f t="shared" si="108"/>
        <v>432.4</v>
      </c>
      <c r="I1709" s="1805">
        <f t="shared" si="109"/>
        <v>0</v>
      </c>
    </row>
    <row r="1710" spans="1:9" x14ac:dyDescent="0.25">
      <c r="A1710" s="1261">
        <v>42383</v>
      </c>
      <c r="B1710" s="2177">
        <f t="shared" si="110"/>
        <v>773</v>
      </c>
      <c r="C1710" s="2178" t="s">
        <v>1144</v>
      </c>
      <c r="D1710" s="2160">
        <f t="shared" si="111"/>
        <v>50773</v>
      </c>
      <c r="E1710" s="2150" t="s">
        <v>6199</v>
      </c>
      <c r="F1710" s="2167">
        <v>10514</v>
      </c>
      <c r="G1710" s="722">
        <v>42383</v>
      </c>
      <c r="H1710" s="2050">
        <f t="shared" si="108"/>
        <v>10514</v>
      </c>
      <c r="I1710" s="1805">
        <f t="shared" si="109"/>
        <v>0</v>
      </c>
    </row>
    <row r="1711" spans="1:9" x14ac:dyDescent="0.25">
      <c r="A1711" s="1261">
        <v>42383</v>
      </c>
      <c r="B1711" s="2177">
        <f t="shared" si="110"/>
        <v>774</v>
      </c>
      <c r="C1711" s="2178" t="s">
        <v>1144</v>
      </c>
      <c r="D1711" s="2160">
        <f t="shared" si="111"/>
        <v>50774</v>
      </c>
      <c r="E1711" s="2150" t="s">
        <v>6200</v>
      </c>
      <c r="F1711" s="2167">
        <v>220</v>
      </c>
      <c r="G1711" s="722">
        <v>42383</v>
      </c>
      <c r="H1711" s="2050">
        <f t="shared" si="108"/>
        <v>220</v>
      </c>
      <c r="I1711" s="1805">
        <f t="shared" si="109"/>
        <v>0</v>
      </c>
    </row>
    <row r="1712" spans="1:9" x14ac:dyDescent="0.25">
      <c r="A1712" s="1261">
        <v>42383</v>
      </c>
      <c r="B1712" s="2177">
        <f t="shared" si="110"/>
        <v>775</v>
      </c>
      <c r="C1712" s="2178" t="s">
        <v>1144</v>
      </c>
      <c r="D1712" s="2160">
        <f t="shared" si="111"/>
        <v>50775</v>
      </c>
      <c r="E1712" s="2150" t="s">
        <v>6153</v>
      </c>
      <c r="F1712" s="2167">
        <v>5352.6</v>
      </c>
      <c r="G1712" s="722"/>
      <c r="H1712" s="2050"/>
      <c r="I1712" s="1805">
        <f t="shared" si="109"/>
        <v>5352.6</v>
      </c>
    </row>
    <row r="1713" spans="1:9" x14ac:dyDescent="0.25">
      <c r="A1713" s="1261">
        <v>42383</v>
      </c>
      <c r="B1713" s="2177">
        <f t="shared" si="110"/>
        <v>776</v>
      </c>
      <c r="C1713" s="2178" t="s">
        <v>1144</v>
      </c>
      <c r="D1713" s="2160">
        <f t="shared" si="111"/>
        <v>50776</v>
      </c>
      <c r="E1713" s="2150" t="s">
        <v>6201</v>
      </c>
      <c r="F1713" s="2167">
        <v>10010.299999999999</v>
      </c>
      <c r="G1713" s="722">
        <v>42385</v>
      </c>
      <c r="H1713" s="2050">
        <v>10010.299999999999</v>
      </c>
      <c r="I1713" s="1805">
        <f t="shared" si="109"/>
        <v>0</v>
      </c>
    </row>
    <row r="1714" spans="1:9" x14ac:dyDescent="0.25">
      <c r="A1714" s="1261">
        <v>42383</v>
      </c>
      <c r="B1714" s="2177">
        <f t="shared" si="110"/>
        <v>777</v>
      </c>
      <c r="C1714" s="2178" t="s">
        <v>1144</v>
      </c>
      <c r="D1714" s="2160">
        <f t="shared" si="111"/>
        <v>50777</v>
      </c>
      <c r="E1714" s="2150" t="s">
        <v>6202</v>
      </c>
      <c r="F1714" s="2167">
        <v>428</v>
      </c>
      <c r="G1714" s="722">
        <v>42385</v>
      </c>
      <c r="H1714" s="2050">
        <v>428</v>
      </c>
      <c r="I1714" s="1805">
        <f t="shared" si="109"/>
        <v>0</v>
      </c>
    </row>
    <row r="1715" spans="1:9" x14ac:dyDescent="0.25">
      <c r="A1715" s="1261">
        <v>42383</v>
      </c>
      <c r="B1715" s="2177">
        <f t="shared" si="110"/>
        <v>778</v>
      </c>
      <c r="C1715" s="2178" t="s">
        <v>1144</v>
      </c>
      <c r="D1715" s="2160">
        <f t="shared" si="111"/>
        <v>50778</v>
      </c>
      <c r="E1715" s="2150" t="s">
        <v>6203</v>
      </c>
      <c r="F1715" s="2167">
        <v>13801.5</v>
      </c>
      <c r="G1715" s="722">
        <v>42388</v>
      </c>
      <c r="H1715" s="2050">
        <v>13801.5</v>
      </c>
      <c r="I1715" s="1805">
        <f t="shared" si="109"/>
        <v>0</v>
      </c>
    </row>
    <row r="1716" spans="1:9" x14ac:dyDescent="0.25">
      <c r="A1716" s="1261">
        <v>42383</v>
      </c>
      <c r="B1716" s="2177">
        <f t="shared" si="110"/>
        <v>779</v>
      </c>
      <c r="C1716" s="2178" t="s">
        <v>1144</v>
      </c>
      <c r="D1716" s="2160">
        <f t="shared" si="111"/>
        <v>50779</v>
      </c>
      <c r="E1716" s="2150" t="s">
        <v>6167</v>
      </c>
      <c r="F1716" s="2153">
        <v>3369.6</v>
      </c>
      <c r="G1716" s="722">
        <v>42385</v>
      </c>
      <c r="H1716" s="2050">
        <v>3369.6</v>
      </c>
      <c r="I1716" s="1805">
        <f t="shared" si="109"/>
        <v>0</v>
      </c>
    </row>
    <row r="1717" spans="1:9" x14ac:dyDescent="0.25">
      <c r="A1717" s="1261">
        <v>42383</v>
      </c>
      <c r="B1717" s="2177">
        <f t="shared" si="110"/>
        <v>780</v>
      </c>
      <c r="C1717" s="2178" t="s">
        <v>1144</v>
      </c>
      <c r="D1717" s="2160">
        <f t="shared" si="111"/>
        <v>50780</v>
      </c>
      <c r="E1717" s="2182" t="s">
        <v>2249</v>
      </c>
      <c r="F1717" s="2153">
        <v>0</v>
      </c>
      <c r="G1717" s="722"/>
      <c r="H1717" s="2050"/>
      <c r="I1717" s="1805">
        <f t="shared" si="109"/>
        <v>0</v>
      </c>
    </row>
    <row r="1718" spans="1:9" x14ac:dyDescent="0.25">
      <c r="A1718" s="1261">
        <v>42383</v>
      </c>
      <c r="B1718" s="2177">
        <f t="shared" si="110"/>
        <v>781</v>
      </c>
      <c r="C1718" s="2178" t="s">
        <v>1144</v>
      </c>
      <c r="D1718" s="2160">
        <f t="shared" si="111"/>
        <v>50781</v>
      </c>
      <c r="E1718" s="2150" t="s">
        <v>6179</v>
      </c>
      <c r="F1718" s="2153">
        <v>22347.8</v>
      </c>
      <c r="G1718" s="722">
        <v>42390</v>
      </c>
      <c r="H1718" s="2050">
        <v>22347.8</v>
      </c>
      <c r="I1718" s="1805">
        <f t="shared" si="109"/>
        <v>0</v>
      </c>
    </row>
    <row r="1719" spans="1:9" x14ac:dyDescent="0.25">
      <c r="A1719" s="1261">
        <v>42383</v>
      </c>
      <c r="B1719" s="2177">
        <f t="shared" si="110"/>
        <v>782</v>
      </c>
      <c r="C1719" s="2178" t="s">
        <v>1144</v>
      </c>
      <c r="D1719" s="2160">
        <f t="shared" si="111"/>
        <v>50782</v>
      </c>
      <c r="E1719" s="2150" t="s">
        <v>6204</v>
      </c>
      <c r="F1719" s="2167">
        <v>2746</v>
      </c>
      <c r="G1719" s="722">
        <v>42383</v>
      </c>
      <c r="H1719" s="2050">
        <f t="shared" ref="H1719:H1774" si="112">F1719</f>
        <v>2746</v>
      </c>
      <c r="I1719" s="1805">
        <f t="shared" ref="I1719:I1784" si="113">F1719-H1719</f>
        <v>0</v>
      </c>
    </row>
    <row r="1720" spans="1:9" x14ac:dyDescent="0.25">
      <c r="A1720" s="1261">
        <v>42383</v>
      </c>
      <c r="B1720" s="2177">
        <f t="shared" si="110"/>
        <v>783</v>
      </c>
      <c r="C1720" s="2178" t="s">
        <v>1144</v>
      </c>
      <c r="D1720" s="2160">
        <f t="shared" si="111"/>
        <v>50783</v>
      </c>
      <c r="E1720" s="2150" t="s">
        <v>6204</v>
      </c>
      <c r="F1720" s="2167">
        <v>42</v>
      </c>
      <c r="G1720" s="722">
        <v>42383</v>
      </c>
      <c r="H1720" s="2050">
        <f t="shared" si="112"/>
        <v>42</v>
      </c>
      <c r="I1720" s="1805">
        <f t="shared" si="113"/>
        <v>0</v>
      </c>
    </row>
    <row r="1721" spans="1:9" x14ac:dyDescent="0.25">
      <c r="A1721" s="1261">
        <v>42383</v>
      </c>
      <c r="B1721" s="2177">
        <f t="shared" si="110"/>
        <v>784</v>
      </c>
      <c r="C1721" s="2178" t="s">
        <v>1144</v>
      </c>
      <c r="D1721" s="2160">
        <f t="shared" si="111"/>
        <v>50784</v>
      </c>
      <c r="E1721" s="2150" t="s">
        <v>6205</v>
      </c>
      <c r="F1721" s="2167">
        <v>10508.5</v>
      </c>
      <c r="G1721" s="722">
        <v>42385</v>
      </c>
      <c r="H1721" s="2050">
        <v>10508.5</v>
      </c>
      <c r="I1721" s="1805">
        <f t="shared" si="113"/>
        <v>0</v>
      </c>
    </row>
    <row r="1722" spans="1:9" x14ac:dyDescent="0.25">
      <c r="A1722" s="1261">
        <v>42383</v>
      </c>
      <c r="B1722" s="2177">
        <f t="shared" si="110"/>
        <v>785</v>
      </c>
      <c r="C1722" s="2178" t="s">
        <v>1144</v>
      </c>
      <c r="D1722" s="2160">
        <f t="shared" si="111"/>
        <v>50785</v>
      </c>
      <c r="E1722" s="2150" t="s">
        <v>6206</v>
      </c>
      <c r="F1722" s="2167">
        <v>9522.9</v>
      </c>
      <c r="G1722" s="722">
        <v>42385</v>
      </c>
      <c r="H1722" s="2050">
        <v>9522.9</v>
      </c>
      <c r="I1722" s="1805">
        <f t="shared" si="113"/>
        <v>0</v>
      </c>
    </row>
    <row r="1723" spans="1:9" x14ac:dyDescent="0.25">
      <c r="A1723" s="1261">
        <v>42383</v>
      </c>
      <c r="B1723" s="2177">
        <f t="shared" si="110"/>
        <v>786</v>
      </c>
      <c r="C1723" s="2178" t="s">
        <v>1144</v>
      </c>
      <c r="D1723" s="2160">
        <f t="shared" si="111"/>
        <v>50786</v>
      </c>
      <c r="E1723" s="2150" t="s">
        <v>6207</v>
      </c>
      <c r="F1723" s="2167">
        <v>9880.4</v>
      </c>
      <c r="G1723" s="722">
        <v>42385</v>
      </c>
      <c r="H1723" s="2050">
        <v>9880.4</v>
      </c>
      <c r="I1723" s="1805">
        <f t="shared" si="113"/>
        <v>0</v>
      </c>
    </row>
    <row r="1724" spans="1:9" x14ac:dyDescent="0.25">
      <c r="A1724" s="1261">
        <v>42383</v>
      </c>
      <c r="B1724" s="2177">
        <f t="shared" si="110"/>
        <v>787</v>
      </c>
      <c r="C1724" s="2178" t="s">
        <v>1144</v>
      </c>
      <c r="D1724" s="2160">
        <f t="shared" si="111"/>
        <v>50787</v>
      </c>
      <c r="E1724" s="2150" t="s">
        <v>6208</v>
      </c>
      <c r="F1724" s="2167">
        <v>11438.8</v>
      </c>
      <c r="G1724" s="722">
        <v>42388</v>
      </c>
      <c r="H1724" s="2050">
        <v>11438.8</v>
      </c>
      <c r="I1724" s="1805">
        <f t="shared" si="113"/>
        <v>0</v>
      </c>
    </row>
    <row r="1725" spans="1:9" x14ac:dyDescent="0.25">
      <c r="A1725" s="1261">
        <v>42383</v>
      </c>
      <c r="B1725" s="2177">
        <f t="shared" si="110"/>
        <v>788</v>
      </c>
      <c r="C1725" s="2178" t="s">
        <v>1144</v>
      </c>
      <c r="D1725" s="2160">
        <f t="shared" si="111"/>
        <v>50788</v>
      </c>
      <c r="E1725" s="2150" t="s">
        <v>6209</v>
      </c>
      <c r="F1725" s="2167">
        <v>1662.9</v>
      </c>
      <c r="G1725" s="722">
        <v>42383</v>
      </c>
      <c r="H1725" s="2050">
        <f t="shared" si="112"/>
        <v>1662.9</v>
      </c>
      <c r="I1725" s="1805">
        <f t="shared" si="113"/>
        <v>0</v>
      </c>
    </row>
    <row r="1726" spans="1:9" x14ac:dyDescent="0.25">
      <c r="A1726" s="1261">
        <v>42383</v>
      </c>
      <c r="B1726" s="2177">
        <f t="shared" si="110"/>
        <v>789</v>
      </c>
      <c r="C1726" s="2178" t="s">
        <v>1144</v>
      </c>
      <c r="D1726" s="2160">
        <f t="shared" si="111"/>
        <v>50789</v>
      </c>
      <c r="E1726" s="2150" t="s">
        <v>6210</v>
      </c>
      <c r="F1726" s="2167">
        <v>5614.5</v>
      </c>
      <c r="G1726" s="722">
        <v>42385</v>
      </c>
      <c r="H1726" s="2050">
        <v>5614.5</v>
      </c>
      <c r="I1726" s="1805">
        <f t="shared" si="113"/>
        <v>0</v>
      </c>
    </row>
    <row r="1727" spans="1:9" x14ac:dyDescent="0.25">
      <c r="A1727" s="1261">
        <v>42383</v>
      </c>
      <c r="B1727" s="2177">
        <f t="shared" si="110"/>
        <v>790</v>
      </c>
      <c r="C1727" s="2178" t="s">
        <v>1144</v>
      </c>
      <c r="D1727" s="2160">
        <f t="shared" si="111"/>
        <v>50790</v>
      </c>
      <c r="E1727" s="2150" t="s">
        <v>6211</v>
      </c>
      <c r="F1727" s="2167">
        <v>25346.75</v>
      </c>
      <c r="G1727" s="722">
        <v>42385</v>
      </c>
      <c r="H1727" s="2050">
        <v>25346.75</v>
      </c>
      <c r="I1727" s="1805">
        <f t="shared" si="113"/>
        <v>0</v>
      </c>
    </row>
    <row r="1728" spans="1:9" x14ac:dyDescent="0.25">
      <c r="A1728" s="1261">
        <v>42383</v>
      </c>
      <c r="B1728" s="2177">
        <f t="shared" si="110"/>
        <v>791</v>
      </c>
      <c r="C1728" s="2178" t="s">
        <v>1144</v>
      </c>
      <c r="D1728" s="2160">
        <f t="shared" si="111"/>
        <v>50791</v>
      </c>
      <c r="E1728" s="2150" t="s">
        <v>6212</v>
      </c>
      <c r="F1728" s="2167">
        <v>1550.8</v>
      </c>
      <c r="G1728" s="722">
        <v>42383</v>
      </c>
      <c r="H1728" s="2050">
        <f t="shared" si="112"/>
        <v>1550.8</v>
      </c>
      <c r="I1728" s="1263">
        <f t="shared" si="113"/>
        <v>0</v>
      </c>
    </row>
    <row r="1729" spans="1:9" x14ac:dyDescent="0.25">
      <c r="A1729" s="1261">
        <v>42383</v>
      </c>
      <c r="B1729" s="2177">
        <f t="shared" si="110"/>
        <v>792</v>
      </c>
      <c r="C1729" s="2178" t="s">
        <v>1144</v>
      </c>
      <c r="D1729" s="2160">
        <f t="shared" si="111"/>
        <v>50792</v>
      </c>
      <c r="E1729" s="2150" t="s">
        <v>6213</v>
      </c>
      <c r="F1729" s="2167">
        <v>2436</v>
      </c>
      <c r="G1729" s="722">
        <v>42383</v>
      </c>
      <c r="H1729" s="2050">
        <f t="shared" si="112"/>
        <v>2436</v>
      </c>
      <c r="I1729" s="1263">
        <f t="shared" si="113"/>
        <v>0</v>
      </c>
    </row>
    <row r="1730" spans="1:9" x14ac:dyDescent="0.25">
      <c r="A1730" s="1261">
        <v>42383</v>
      </c>
      <c r="B1730" s="2177">
        <f t="shared" si="110"/>
        <v>793</v>
      </c>
      <c r="C1730" s="2178" t="s">
        <v>1144</v>
      </c>
      <c r="D1730" s="2160">
        <f t="shared" si="111"/>
        <v>50793</v>
      </c>
      <c r="E1730" s="2150" t="s">
        <v>6214</v>
      </c>
      <c r="F1730" s="2167">
        <v>4597.3999999999996</v>
      </c>
      <c r="G1730" s="722">
        <v>42384</v>
      </c>
      <c r="H1730" s="2050">
        <v>4597.3999999999996</v>
      </c>
      <c r="I1730" s="1263">
        <f t="shared" si="113"/>
        <v>0</v>
      </c>
    </row>
    <row r="1731" spans="1:9" x14ac:dyDescent="0.25">
      <c r="A1731" s="1261">
        <v>42383</v>
      </c>
      <c r="B1731" s="2177">
        <f t="shared" si="110"/>
        <v>794</v>
      </c>
      <c r="C1731" s="2178" t="s">
        <v>1144</v>
      </c>
      <c r="D1731" s="2160">
        <f t="shared" si="111"/>
        <v>50794</v>
      </c>
      <c r="E1731" s="2150" t="s">
        <v>6215</v>
      </c>
      <c r="F1731" s="2167">
        <v>403.2</v>
      </c>
      <c r="G1731" s="722">
        <v>42383</v>
      </c>
      <c r="H1731" s="2050">
        <f t="shared" si="112"/>
        <v>403.2</v>
      </c>
      <c r="I1731" s="1263">
        <f t="shared" si="113"/>
        <v>0</v>
      </c>
    </row>
    <row r="1732" spans="1:9" x14ac:dyDescent="0.25">
      <c r="A1732" s="1261">
        <v>42383</v>
      </c>
      <c r="B1732" s="2177">
        <f t="shared" si="110"/>
        <v>795</v>
      </c>
      <c r="C1732" s="2178" t="s">
        <v>1144</v>
      </c>
      <c r="D1732" s="2160">
        <f t="shared" si="111"/>
        <v>50795</v>
      </c>
      <c r="E1732" s="2150" t="s">
        <v>6216</v>
      </c>
      <c r="F1732" s="2167">
        <v>3039.6</v>
      </c>
      <c r="G1732" s="722">
        <v>42383</v>
      </c>
      <c r="H1732" s="2050">
        <f t="shared" si="112"/>
        <v>3039.6</v>
      </c>
      <c r="I1732" s="1263">
        <f t="shared" si="113"/>
        <v>0</v>
      </c>
    </row>
    <row r="1733" spans="1:9" x14ac:dyDescent="0.25">
      <c r="A1733" s="1261">
        <v>42383</v>
      </c>
      <c r="B1733" s="2177">
        <f t="shared" si="110"/>
        <v>796</v>
      </c>
      <c r="C1733" s="2178" t="s">
        <v>1144</v>
      </c>
      <c r="D1733" s="2160">
        <f t="shared" si="111"/>
        <v>50796</v>
      </c>
      <c r="E1733" s="2150" t="s">
        <v>6157</v>
      </c>
      <c r="F1733" s="2153">
        <v>22954.799999999999</v>
      </c>
      <c r="G1733" s="722"/>
      <c r="H1733" s="2050"/>
      <c r="I1733" s="1263">
        <f t="shared" si="113"/>
        <v>22954.799999999999</v>
      </c>
    </row>
    <row r="1734" spans="1:9" x14ac:dyDescent="0.25">
      <c r="A1734" s="1261">
        <v>42383</v>
      </c>
      <c r="B1734" s="2177">
        <f t="shared" ref="B1734:B1799" si="114">B1733+1</f>
        <v>797</v>
      </c>
      <c r="C1734" s="2178" t="s">
        <v>1144</v>
      </c>
      <c r="D1734" s="2160">
        <f t="shared" si="111"/>
        <v>50797</v>
      </c>
      <c r="E1734" s="2150" t="s">
        <v>6217</v>
      </c>
      <c r="F1734" s="2167">
        <v>9674.4</v>
      </c>
      <c r="G1734" s="722">
        <v>42385</v>
      </c>
      <c r="H1734" s="2050">
        <v>9674.4</v>
      </c>
      <c r="I1734" s="1263">
        <f t="shared" si="113"/>
        <v>0</v>
      </c>
    </row>
    <row r="1735" spans="1:9" x14ac:dyDescent="0.25">
      <c r="A1735" s="1261">
        <v>42383</v>
      </c>
      <c r="B1735" s="2177">
        <f t="shared" si="114"/>
        <v>798</v>
      </c>
      <c r="C1735" s="2178" t="s">
        <v>1144</v>
      </c>
      <c r="D1735" s="2160">
        <f t="shared" si="111"/>
        <v>50798</v>
      </c>
      <c r="E1735" s="2150" t="s">
        <v>6218</v>
      </c>
      <c r="F1735" s="2167">
        <v>3981.2</v>
      </c>
      <c r="G1735" s="722">
        <v>42384</v>
      </c>
      <c r="H1735" s="2050">
        <v>3981.2</v>
      </c>
      <c r="I1735" s="1263">
        <f t="shared" si="113"/>
        <v>0</v>
      </c>
    </row>
    <row r="1736" spans="1:9" x14ac:dyDescent="0.25">
      <c r="A1736" s="1261">
        <v>42383</v>
      </c>
      <c r="B1736" s="2177">
        <f t="shared" si="114"/>
        <v>799</v>
      </c>
      <c r="C1736" s="2178" t="s">
        <v>1144</v>
      </c>
      <c r="D1736" s="2160">
        <f t="shared" si="111"/>
        <v>50799</v>
      </c>
      <c r="E1736" s="2150" t="s">
        <v>6219</v>
      </c>
      <c r="F1736" s="2153">
        <v>21860.1</v>
      </c>
      <c r="G1736" s="722">
        <v>42386</v>
      </c>
      <c r="H1736" s="2050">
        <v>21860.1</v>
      </c>
      <c r="I1736" s="1263">
        <f t="shared" si="113"/>
        <v>0</v>
      </c>
    </row>
    <row r="1737" spans="1:9" x14ac:dyDescent="0.25">
      <c r="A1737" s="1261">
        <v>42383</v>
      </c>
      <c r="B1737" s="2177">
        <f t="shared" si="114"/>
        <v>800</v>
      </c>
      <c r="C1737" s="2178" t="s">
        <v>1144</v>
      </c>
      <c r="D1737" s="2160">
        <f t="shared" si="111"/>
        <v>50800</v>
      </c>
      <c r="E1737" s="2150" t="s">
        <v>6220</v>
      </c>
      <c r="F1737" s="2167">
        <v>29813.5</v>
      </c>
      <c r="G1737" s="722">
        <v>42383</v>
      </c>
      <c r="H1737" s="2050">
        <f t="shared" si="112"/>
        <v>29813.5</v>
      </c>
      <c r="I1737" s="1263">
        <f t="shared" si="113"/>
        <v>0</v>
      </c>
    </row>
    <row r="1738" spans="1:9" x14ac:dyDescent="0.25">
      <c r="A1738" s="1261">
        <v>42383</v>
      </c>
      <c r="B1738" s="2177">
        <f t="shared" si="114"/>
        <v>801</v>
      </c>
      <c r="C1738" s="2178" t="s">
        <v>1144</v>
      </c>
      <c r="D1738" s="2160">
        <f t="shared" si="111"/>
        <v>50801</v>
      </c>
      <c r="E1738" s="2150" t="s">
        <v>6221</v>
      </c>
      <c r="F1738" s="2153">
        <v>8021.4</v>
      </c>
      <c r="G1738" s="722">
        <v>42385</v>
      </c>
      <c r="H1738" s="2050">
        <v>8021.4</v>
      </c>
      <c r="I1738" s="1263">
        <f t="shared" si="113"/>
        <v>0</v>
      </c>
    </row>
    <row r="1739" spans="1:9" x14ac:dyDescent="0.25">
      <c r="A1739" s="1261">
        <v>42383</v>
      </c>
      <c r="B1739" s="2177">
        <f t="shared" si="114"/>
        <v>802</v>
      </c>
      <c r="C1739" s="2178" t="s">
        <v>1144</v>
      </c>
      <c r="D1739" s="2160">
        <f t="shared" si="111"/>
        <v>50802</v>
      </c>
      <c r="E1739" s="2150" t="s">
        <v>6222</v>
      </c>
      <c r="F1739" s="2167">
        <v>7727.3</v>
      </c>
      <c r="G1739" s="722">
        <v>42385</v>
      </c>
      <c r="H1739" s="2050">
        <v>7727.3</v>
      </c>
      <c r="I1739" s="1263">
        <f t="shared" si="113"/>
        <v>0</v>
      </c>
    </row>
    <row r="1740" spans="1:9" x14ac:dyDescent="0.25">
      <c r="A1740" s="1261">
        <v>42383</v>
      </c>
      <c r="B1740" s="2177">
        <f t="shared" si="114"/>
        <v>803</v>
      </c>
      <c r="C1740" s="2178" t="s">
        <v>1144</v>
      </c>
      <c r="D1740" s="2160">
        <f t="shared" si="111"/>
        <v>50803</v>
      </c>
      <c r="E1740" s="2182" t="s">
        <v>2249</v>
      </c>
      <c r="F1740" s="2167">
        <v>0</v>
      </c>
      <c r="G1740" s="722"/>
      <c r="H1740" s="2050"/>
      <c r="I1740" s="1263">
        <f t="shared" si="113"/>
        <v>0</v>
      </c>
    </row>
    <row r="1741" spans="1:9" x14ac:dyDescent="0.25">
      <c r="A1741" s="1261">
        <v>42383</v>
      </c>
      <c r="B1741" s="2177">
        <f t="shared" si="114"/>
        <v>804</v>
      </c>
      <c r="C1741" s="2178" t="s">
        <v>1144</v>
      </c>
      <c r="D1741" s="2160">
        <f t="shared" si="111"/>
        <v>50804</v>
      </c>
      <c r="E1741" s="2150" t="s">
        <v>6223</v>
      </c>
      <c r="F1741" s="2167">
        <v>2310.4</v>
      </c>
      <c r="G1741" s="722">
        <v>42383</v>
      </c>
      <c r="H1741" s="2050">
        <f t="shared" si="112"/>
        <v>2310.4</v>
      </c>
      <c r="I1741" s="1263">
        <f t="shared" si="113"/>
        <v>0</v>
      </c>
    </row>
    <row r="1742" spans="1:9" x14ac:dyDescent="0.25">
      <c r="A1742" s="1261">
        <v>42383</v>
      </c>
      <c r="B1742" s="2177">
        <f t="shared" si="114"/>
        <v>805</v>
      </c>
      <c r="C1742" s="2178" t="s">
        <v>1144</v>
      </c>
      <c r="D1742" s="2160">
        <f t="shared" si="111"/>
        <v>50805</v>
      </c>
      <c r="E1742" s="2150" t="s">
        <v>6224</v>
      </c>
      <c r="F1742" s="2167">
        <v>6076.2</v>
      </c>
      <c r="G1742" s="722">
        <v>42383</v>
      </c>
      <c r="H1742" s="2050">
        <f t="shared" si="112"/>
        <v>6076.2</v>
      </c>
      <c r="I1742" s="1263">
        <f t="shared" si="113"/>
        <v>0</v>
      </c>
    </row>
    <row r="1743" spans="1:9" x14ac:dyDescent="0.25">
      <c r="A1743" s="1261">
        <v>42383</v>
      </c>
      <c r="B1743" s="2177">
        <f t="shared" si="114"/>
        <v>806</v>
      </c>
      <c r="C1743" s="2178" t="s">
        <v>1144</v>
      </c>
      <c r="D1743" s="2160">
        <f t="shared" si="111"/>
        <v>50806</v>
      </c>
      <c r="E1743" s="2150" t="s">
        <v>6225</v>
      </c>
      <c r="F1743" s="2167">
        <v>17948.8</v>
      </c>
      <c r="G1743" s="722" t="s">
        <v>8165</v>
      </c>
      <c r="H1743" s="2050">
        <f>15000+2400+548.8</f>
        <v>17948.8</v>
      </c>
      <c r="I1743" s="1263">
        <f t="shared" si="113"/>
        <v>0</v>
      </c>
    </row>
    <row r="1744" spans="1:9" x14ac:dyDescent="0.25">
      <c r="A1744" s="1261">
        <v>42383</v>
      </c>
      <c r="B1744" s="2177">
        <f t="shared" si="114"/>
        <v>807</v>
      </c>
      <c r="C1744" s="2178" t="s">
        <v>1144</v>
      </c>
      <c r="D1744" s="2160">
        <f t="shared" si="111"/>
        <v>50807</v>
      </c>
      <c r="E1744" s="2150" t="s">
        <v>6226</v>
      </c>
      <c r="F1744" s="2167">
        <v>6561.4</v>
      </c>
      <c r="G1744" s="722">
        <v>42383</v>
      </c>
      <c r="H1744" s="2050">
        <f t="shared" si="112"/>
        <v>6561.4</v>
      </c>
      <c r="I1744" s="1263">
        <f t="shared" si="113"/>
        <v>0</v>
      </c>
    </row>
    <row r="1745" spans="1:9" x14ac:dyDescent="0.25">
      <c r="A1745" s="1261">
        <v>42383</v>
      </c>
      <c r="B1745" s="2177">
        <f t="shared" si="114"/>
        <v>808</v>
      </c>
      <c r="C1745" s="2178" t="s">
        <v>1144</v>
      </c>
      <c r="D1745" s="2160">
        <f t="shared" si="111"/>
        <v>50808</v>
      </c>
      <c r="E1745" s="2150" t="s">
        <v>6227</v>
      </c>
      <c r="F1745" s="2167">
        <v>198</v>
      </c>
      <c r="G1745" s="722">
        <v>42383</v>
      </c>
      <c r="H1745" s="2050">
        <f t="shared" si="112"/>
        <v>198</v>
      </c>
      <c r="I1745" s="1263">
        <f t="shared" si="113"/>
        <v>0</v>
      </c>
    </row>
    <row r="1746" spans="1:9" x14ac:dyDescent="0.25">
      <c r="A1746" s="1261">
        <v>42383</v>
      </c>
      <c r="B1746" s="2177">
        <f t="shared" si="114"/>
        <v>809</v>
      </c>
      <c r="C1746" s="2178" t="s">
        <v>1144</v>
      </c>
      <c r="D1746" s="2160">
        <f t="shared" si="111"/>
        <v>50809</v>
      </c>
      <c r="E1746" s="2150" t="s">
        <v>6228</v>
      </c>
      <c r="F1746" s="2167">
        <v>2785.8</v>
      </c>
      <c r="G1746" s="722">
        <v>42385</v>
      </c>
      <c r="H1746" s="2050">
        <v>2785.8</v>
      </c>
      <c r="I1746" s="1805">
        <f t="shared" si="113"/>
        <v>0</v>
      </c>
    </row>
    <row r="1747" spans="1:9" x14ac:dyDescent="0.25">
      <c r="A1747" s="1261">
        <v>42383</v>
      </c>
      <c r="B1747" s="2177">
        <f t="shared" si="114"/>
        <v>810</v>
      </c>
      <c r="C1747" s="2178" t="s">
        <v>1144</v>
      </c>
      <c r="D1747" s="2160">
        <f t="shared" si="111"/>
        <v>50810</v>
      </c>
      <c r="E1747" s="2150" t="s">
        <v>6229</v>
      </c>
      <c r="F1747" s="2167">
        <v>2548</v>
      </c>
      <c r="G1747" s="722">
        <v>42383</v>
      </c>
      <c r="H1747" s="2050">
        <f t="shared" si="112"/>
        <v>2548</v>
      </c>
      <c r="I1747" s="1263">
        <f t="shared" si="113"/>
        <v>0</v>
      </c>
    </row>
    <row r="1748" spans="1:9" x14ac:dyDescent="0.25">
      <c r="A1748" s="1261">
        <v>42383</v>
      </c>
      <c r="B1748" s="2177">
        <f t="shared" si="114"/>
        <v>811</v>
      </c>
      <c r="C1748" s="2178" t="s">
        <v>1144</v>
      </c>
      <c r="D1748" s="2160">
        <f t="shared" si="111"/>
        <v>50811</v>
      </c>
      <c r="E1748" s="2150" t="s">
        <v>6230</v>
      </c>
      <c r="F1748" s="2167">
        <v>2078.6999999999998</v>
      </c>
      <c r="G1748" s="722">
        <v>42384</v>
      </c>
      <c r="H1748" s="2050">
        <v>2078.6999999999998</v>
      </c>
      <c r="I1748" s="1263">
        <f t="shared" si="113"/>
        <v>0</v>
      </c>
    </row>
    <row r="1749" spans="1:9" x14ac:dyDescent="0.25">
      <c r="A1749" s="1261">
        <v>42383</v>
      </c>
      <c r="B1749" s="2177">
        <f t="shared" si="114"/>
        <v>812</v>
      </c>
      <c r="C1749" s="2178" t="s">
        <v>1144</v>
      </c>
      <c r="D1749" s="2160">
        <f t="shared" si="111"/>
        <v>50812</v>
      </c>
      <c r="E1749" s="2150" t="s">
        <v>6231</v>
      </c>
      <c r="F1749" s="2167">
        <v>190.2</v>
      </c>
      <c r="G1749" s="722">
        <v>42383</v>
      </c>
      <c r="H1749" s="2050">
        <f t="shared" si="112"/>
        <v>190.2</v>
      </c>
      <c r="I1749" s="1263">
        <f t="shared" si="113"/>
        <v>0</v>
      </c>
    </row>
    <row r="1750" spans="1:9" x14ac:dyDescent="0.25">
      <c r="A1750" s="1261">
        <v>42383</v>
      </c>
      <c r="B1750" s="2177">
        <f t="shared" si="114"/>
        <v>813</v>
      </c>
      <c r="C1750" s="2178" t="s">
        <v>1144</v>
      </c>
      <c r="D1750" s="2160">
        <f t="shared" si="111"/>
        <v>50813</v>
      </c>
      <c r="E1750" s="2150" t="s">
        <v>6232</v>
      </c>
      <c r="F1750" s="2167">
        <v>194.4</v>
      </c>
      <c r="G1750" s="722">
        <v>42383</v>
      </c>
      <c r="H1750" s="2050">
        <f t="shared" si="112"/>
        <v>194.4</v>
      </c>
      <c r="I1750" s="1263">
        <f t="shared" si="113"/>
        <v>0</v>
      </c>
    </row>
    <row r="1751" spans="1:9" x14ac:dyDescent="0.25">
      <c r="A1751" s="1261">
        <v>42383</v>
      </c>
      <c r="B1751" s="2177">
        <f t="shared" si="114"/>
        <v>814</v>
      </c>
      <c r="C1751" s="2178" t="s">
        <v>1144</v>
      </c>
      <c r="D1751" s="2160">
        <f t="shared" si="111"/>
        <v>50814</v>
      </c>
      <c r="E1751" s="2150" t="s">
        <v>6233</v>
      </c>
      <c r="F1751" s="2167">
        <v>18542.099999999999</v>
      </c>
      <c r="G1751" s="722">
        <v>42384</v>
      </c>
      <c r="H1751" s="2050">
        <v>18542.099999999999</v>
      </c>
      <c r="I1751" s="1263">
        <f t="shared" si="113"/>
        <v>0</v>
      </c>
    </row>
    <row r="1752" spans="1:9" x14ac:dyDescent="0.25">
      <c r="A1752" s="1261">
        <v>42383</v>
      </c>
      <c r="B1752" s="2177">
        <f t="shared" si="114"/>
        <v>815</v>
      </c>
      <c r="C1752" s="2178" t="s">
        <v>1144</v>
      </c>
      <c r="D1752" s="2160">
        <f t="shared" si="111"/>
        <v>50815</v>
      </c>
      <c r="E1752" s="2150" t="s">
        <v>6234</v>
      </c>
      <c r="F1752" s="2167">
        <v>280</v>
      </c>
      <c r="G1752" s="722">
        <v>42383</v>
      </c>
      <c r="H1752" s="2050">
        <f t="shared" si="112"/>
        <v>280</v>
      </c>
      <c r="I1752" s="1263">
        <f t="shared" si="113"/>
        <v>0</v>
      </c>
    </row>
    <row r="1753" spans="1:9" x14ac:dyDescent="0.25">
      <c r="A1753" s="1261">
        <v>42383</v>
      </c>
      <c r="B1753" s="2177">
        <f t="shared" si="114"/>
        <v>816</v>
      </c>
      <c r="C1753" s="2178" t="s">
        <v>1144</v>
      </c>
      <c r="D1753" s="2160">
        <f t="shared" si="111"/>
        <v>50816</v>
      </c>
      <c r="E1753" s="2150" t="s">
        <v>6235</v>
      </c>
      <c r="F1753" s="2167">
        <v>2649.6</v>
      </c>
      <c r="G1753" s="722">
        <v>42384</v>
      </c>
      <c r="H1753" s="2050">
        <v>2649.6</v>
      </c>
      <c r="I1753" s="1263">
        <f t="shared" si="113"/>
        <v>0</v>
      </c>
    </row>
    <row r="1754" spans="1:9" x14ac:dyDescent="0.25">
      <c r="A1754" s="1261">
        <v>42383</v>
      </c>
      <c r="B1754" s="2177">
        <f t="shared" si="114"/>
        <v>817</v>
      </c>
      <c r="C1754" s="2178" t="s">
        <v>1144</v>
      </c>
      <c r="D1754" s="2160">
        <f t="shared" si="111"/>
        <v>50817</v>
      </c>
      <c r="E1754" s="2151" t="s">
        <v>6236</v>
      </c>
      <c r="F1754" s="2167">
        <v>6871</v>
      </c>
      <c r="G1754" s="722">
        <v>42388</v>
      </c>
      <c r="H1754" s="2050">
        <v>6871</v>
      </c>
      <c r="I1754" s="1263">
        <f t="shared" si="113"/>
        <v>0</v>
      </c>
    </row>
    <row r="1755" spans="1:9" x14ac:dyDescent="0.25">
      <c r="A1755" s="1261">
        <v>42383</v>
      </c>
      <c r="B1755" s="2177">
        <f t="shared" si="114"/>
        <v>818</v>
      </c>
      <c r="C1755" s="2178" t="s">
        <v>1144</v>
      </c>
      <c r="D1755" s="2160">
        <f t="shared" si="111"/>
        <v>50818</v>
      </c>
      <c r="E1755" s="2149" t="s">
        <v>6237</v>
      </c>
      <c r="F1755" s="2166">
        <v>7263</v>
      </c>
      <c r="G1755" s="722">
        <v>42384</v>
      </c>
      <c r="H1755" s="2050">
        <v>7263</v>
      </c>
      <c r="I1755" s="1263">
        <f t="shared" si="113"/>
        <v>0</v>
      </c>
    </row>
    <row r="1756" spans="1:9" x14ac:dyDescent="0.25">
      <c r="A1756" s="1261">
        <v>42383</v>
      </c>
      <c r="B1756" s="2177">
        <f t="shared" si="114"/>
        <v>819</v>
      </c>
      <c r="C1756" s="2178" t="s">
        <v>1144</v>
      </c>
      <c r="D1756" s="2160">
        <f t="shared" si="111"/>
        <v>50819</v>
      </c>
      <c r="E1756" s="2150" t="s">
        <v>6238</v>
      </c>
      <c r="F1756" s="2167">
        <v>2178</v>
      </c>
      <c r="G1756" s="722">
        <v>42383</v>
      </c>
      <c r="H1756" s="2050">
        <f t="shared" si="112"/>
        <v>2178</v>
      </c>
      <c r="I1756" s="1263">
        <f t="shared" si="113"/>
        <v>0</v>
      </c>
    </row>
    <row r="1757" spans="1:9" x14ac:dyDescent="0.25">
      <c r="A1757" s="1261">
        <v>42383</v>
      </c>
      <c r="B1757" s="2177">
        <f t="shared" si="114"/>
        <v>820</v>
      </c>
      <c r="C1757" s="2178" t="s">
        <v>1144</v>
      </c>
      <c r="D1757" s="2160">
        <f t="shared" si="111"/>
        <v>50820</v>
      </c>
      <c r="E1757" s="2150" t="s">
        <v>6239</v>
      </c>
      <c r="F1757" s="2167">
        <v>791.7</v>
      </c>
      <c r="G1757" s="722">
        <v>42383</v>
      </c>
      <c r="H1757" s="2050">
        <f t="shared" si="112"/>
        <v>791.7</v>
      </c>
      <c r="I1757" s="1263">
        <f t="shared" si="113"/>
        <v>0</v>
      </c>
    </row>
    <row r="1758" spans="1:9" x14ac:dyDescent="0.25">
      <c r="A1758" s="1261">
        <v>42383</v>
      </c>
      <c r="B1758" s="2177">
        <f t="shared" si="114"/>
        <v>821</v>
      </c>
      <c r="C1758" s="2178" t="s">
        <v>1144</v>
      </c>
      <c r="D1758" s="2160">
        <f t="shared" si="111"/>
        <v>50821</v>
      </c>
      <c r="E1758" s="2150" t="s">
        <v>6235</v>
      </c>
      <c r="F1758" s="2167">
        <v>439.2</v>
      </c>
      <c r="G1758" s="722">
        <v>42383</v>
      </c>
      <c r="H1758" s="2050">
        <f t="shared" si="112"/>
        <v>439.2</v>
      </c>
      <c r="I1758" s="1263">
        <f t="shared" si="113"/>
        <v>0</v>
      </c>
    </row>
    <row r="1759" spans="1:9" x14ac:dyDescent="0.25">
      <c r="A1759" s="1261">
        <v>42383</v>
      </c>
      <c r="B1759" s="2177">
        <f t="shared" si="114"/>
        <v>822</v>
      </c>
      <c r="C1759" s="2178" t="s">
        <v>1144</v>
      </c>
      <c r="D1759" s="2160">
        <f t="shared" si="111"/>
        <v>50822</v>
      </c>
      <c r="E1759" s="2150" t="s">
        <v>6240</v>
      </c>
      <c r="F1759" s="2153">
        <v>231464.75</v>
      </c>
      <c r="G1759" s="722">
        <v>42396</v>
      </c>
      <c r="H1759" s="2050">
        <v>231464.75</v>
      </c>
      <c r="I1759" s="1263">
        <f t="shared" si="113"/>
        <v>0</v>
      </c>
    </row>
    <row r="1760" spans="1:9" x14ac:dyDescent="0.25">
      <c r="A1760" s="1261">
        <v>42383</v>
      </c>
      <c r="B1760" s="2177">
        <f t="shared" si="114"/>
        <v>823</v>
      </c>
      <c r="C1760" s="2178" t="s">
        <v>1144</v>
      </c>
      <c r="D1760" s="2160">
        <f t="shared" si="111"/>
        <v>50823</v>
      </c>
      <c r="E1760" s="2150" t="s">
        <v>6241</v>
      </c>
      <c r="F1760" s="2153">
        <v>292022.5</v>
      </c>
      <c r="G1760" s="722"/>
      <c r="H1760" s="2050"/>
      <c r="I1760" s="1263">
        <f t="shared" si="113"/>
        <v>292022.5</v>
      </c>
    </row>
    <row r="1761" spans="1:9" x14ac:dyDescent="0.25">
      <c r="A1761" s="1261">
        <v>42383</v>
      </c>
      <c r="B1761" s="2177">
        <f t="shared" si="114"/>
        <v>824</v>
      </c>
      <c r="C1761" s="2178" t="s">
        <v>1144</v>
      </c>
      <c r="D1761" s="2160">
        <f t="shared" si="111"/>
        <v>50824</v>
      </c>
      <c r="E1761" s="2150" t="s">
        <v>6242</v>
      </c>
      <c r="F1761" s="2167">
        <v>2501</v>
      </c>
      <c r="G1761" s="722">
        <v>42383</v>
      </c>
      <c r="H1761" s="2050">
        <f t="shared" si="112"/>
        <v>2501</v>
      </c>
      <c r="I1761" s="1263">
        <f t="shared" si="113"/>
        <v>0</v>
      </c>
    </row>
    <row r="1762" spans="1:9" x14ac:dyDescent="0.25">
      <c r="A1762" s="1261">
        <v>42383</v>
      </c>
      <c r="B1762" s="2177">
        <f t="shared" si="114"/>
        <v>825</v>
      </c>
      <c r="C1762" s="2178" t="s">
        <v>1144</v>
      </c>
      <c r="D1762" s="2160">
        <f t="shared" si="111"/>
        <v>50825</v>
      </c>
      <c r="E1762" s="2150" t="s">
        <v>6242</v>
      </c>
      <c r="F1762" s="2167">
        <v>365.4</v>
      </c>
      <c r="G1762" s="722">
        <v>42383</v>
      </c>
      <c r="H1762" s="2050">
        <f t="shared" si="112"/>
        <v>365.4</v>
      </c>
      <c r="I1762" s="1263">
        <f t="shared" si="113"/>
        <v>0</v>
      </c>
    </row>
    <row r="1763" spans="1:9" x14ac:dyDescent="0.25">
      <c r="A1763" s="1261">
        <v>42383</v>
      </c>
      <c r="B1763" s="2177">
        <f t="shared" si="114"/>
        <v>826</v>
      </c>
      <c r="C1763" s="2178" t="s">
        <v>1144</v>
      </c>
      <c r="D1763" s="2160">
        <f t="shared" si="111"/>
        <v>50826</v>
      </c>
      <c r="E1763" s="2150" t="s">
        <v>6235</v>
      </c>
      <c r="F1763" s="2167">
        <v>136.5</v>
      </c>
      <c r="G1763" s="722">
        <v>42383</v>
      </c>
      <c r="H1763" s="2050">
        <f t="shared" si="112"/>
        <v>136.5</v>
      </c>
      <c r="I1763" s="1263">
        <f t="shared" si="113"/>
        <v>0</v>
      </c>
    </row>
    <row r="1764" spans="1:9" x14ac:dyDescent="0.25">
      <c r="A1764" s="1261">
        <v>42383</v>
      </c>
      <c r="B1764" s="2177">
        <f t="shared" si="114"/>
        <v>827</v>
      </c>
      <c r="C1764" s="2178" t="s">
        <v>1144</v>
      </c>
      <c r="D1764" s="2160">
        <f t="shared" si="111"/>
        <v>50827</v>
      </c>
      <c r="E1764" s="2150" t="s">
        <v>6243</v>
      </c>
      <c r="F1764" s="2167">
        <v>1411.8</v>
      </c>
      <c r="G1764" s="722">
        <v>42384</v>
      </c>
      <c r="H1764" s="2050">
        <v>1411.8</v>
      </c>
      <c r="I1764" s="1263">
        <f t="shared" si="113"/>
        <v>0</v>
      </c>
    </row>
    <row r="1765" spans="1:9" x14ac:dyDescent="0.25">
      <c r="A1765" s="1261">
        <v>42383</v>
      </c>
      <c r="B1765" s="2177">
        <f t="shared" si="114"/>
        <v>828</v>
      </c>
      <c r="C1765" s="2178" t="s">
        <v>1144</v>
      </c>
      <c r="D1765" s="2160">
        <f t="shared" ref="D1765:D1831" si="115">D1764+1</f>
        <v>50828</v>
      </c>
      <c r="E1765" s="2150" t="s">
        <v>6244</v>
      </c>
      <c r="F1765" s="2167">
        <v>4555.8</v>
      </c>
      <c r="G1765" s="722">
        <v>42383</v>
      </c>
      <c r="H1765" s="2050">
        <f t="shared" si="112"/>
        <v>4555.8</v>
      </c>
      <c r="I1765" s="1263">
        <f t="shared" si="113"/>
        <v>0</v>
      </c>
    </row>
    <row r="1766" spans="1:9" x14ac:dyDescent="0.25">
      <c r="A1766" s="1261">
        <v>42383</v>
      </c>
      <c r="B1766" s="2177">
        <f t="shared" si="114"/>
        <v>829</v>
      </c>
      <c r="C1766" s="2178" t="s">
        <v>1144</v>
      </c>
      <c r="D1766" s="2160">
        <f t="shared" si="115"/>
        <v>50829</v>
      </c>
      <c r="E1766" s="2150" t="s">
        <v>6245</v>
      </c>
      <c r="F1766" s="2167">
        <v>17184.55</v>
      </c>
      <c r="G1766" s="722">
        <v>42383</v>
      </c>
      <c r="H1766" s="2050">
        <f t="shared" si="112"/>
        <v>17184.55</v>
      </c>
      <c r="I1766" s="1263">
        <f t="shared" si="113"/>
        <v>0</v>
      </c>
    </row>
    <row r="1767" spans="1:9" x14ac:dyDescent="0.25">
      <c r="A1767" s="1261">
        <v>42383</v>
      </c>
      <c r="B1767" s="2177">
        <f t="shared" si="114"/>
        <v>830</v>
      </c>
      <c r="C1767" s="2178" t="s">
        <v>1144</v>
      </c>
      <c r="D1767" s="2160">
        <f t="shared" si="115"/>
        <v>50830</v>
      </c>
      <c r="E1767" s="2182" t="s">
        <v>2249</v>
      </c>
      <c r="F1767" s="2167">
        <v>0</v>
      </c>
      <c r="G1767" s="722"/>
      <c r="H1767" s="2050">
        <f t="shared" si="112"/>
        <v>0</v>
      </c>
      <c r="I1767" s="1263">
        <f t="shared" si="113"/>
        <v>0</v>
      </c>
    </row>
    <row r="1768" spans="1:9" x14ac:dyDescent="0.25">
      <c r="A1768" s="1261">
        <v>42383</v>
      </c>
      <c r="B1768" s="2177">
        <f t="shared" si="114"/>
        <v>831</v>
      </c>
      <c r="C1768" s="2178" t="s">
        <v>1144</v>
      </c>
      <c r="D1768" s="2160">
        <f t="shared" si="115"/>
        <v>50831</v>
      </c>
      <c r="E1768" s="2150" t="s">
        <v>6235</v>
      </c>
      <c r="F1768" s="2167">
        <v>16.2</v>
      </c>
      <c r="G1768" s="722">
        <v>42394</v>
      </c>
      <c r="H1768" s="2050">
        <v>16.2</v>
      </c>
      <c r="I1768" s="1263">
        <f t="shared" si="113"/>
        <v>0</v>
      </c>
    </row>
    <row r="1769" spans="1:9" x14ac:dyDescent="0.25">
      <c r="A1769" s="1261">
        <v>42383</v>
      </c>
      <c r="B1769" s="2177">
        <f t="shared" si="114"/>
        <v>832</v>
      </c>
      <c r="C1769" s="2178" t="s">
        <v>1144</v>
      </c>
      <c r="D1769" s="2160">
        <f t="shared" si="115"/>
        <v>50832</v>
      </c>
      <c r="E1769" s="2150" t="s">
        <v>6246</v>
      </c>
      <c r="F1769" s="2167">
        <v>25621.75</v>
      </c>
      <c r="G1769" s="722">
        <v>42388</v>
      </c>
      <c r="H1769" s="2050">
        <v>25621.75</v>
      </c>
      <c r="I1769" s="1263">
        <f t="shared" si="113"/>
        <v>0</v>
      </c>
    </row>
    <row r="1770" spans="1:9" x14ac:dyDescent="0.25">
      <c r="A1770" s="1261">
        <v>42383</v>
      </c>
      <c r="B1770" s="2177">
        <f t="shared" si="114"/>
        <v>833</v>
      </c>
      <c r="C1770" s="2178" t="s">
        <v>1144</v>
      </c>
      <c r="D1770" s="2160">
        <f t="shared" si="115"/>
        <v>50833</v>
      </c>
      <c r="E1770" s="2150" t="s">
        <v>6247</v>
      </c>
      <c r="F1770" s="2153">
        <v>5110.6000000000004</v>
      </c>
      <c r="G1770" s="722">
        <v>42395</v>
      </c>
      <c r="H1770" s="2050">
        <v>5110.6000000000004</v>
      </c>
      <c r="I1770" s="1263">
        <f t="shared" si="113"/>
        <v>0</v>
      </c>
    </row>
    <row r="1771" spans="1:9" x14ac:dyDescent="0.25">
      <c r="A1771" s="1261">
        <v>42383</v>
      </c>
      <c r="B1771" s="2177">
        <f t="shared" si="114"/>
        <v>834</v>
      </c>
      <c r="C1771" s="2178" t="s">
        <v>1144</v>
      </c>
      <c r="D1771" s="2160">
        <f t="shared" si="115"/>
        <v>50834</v>
      </c>
      <c r="E1771" s="2150" t="s">
        <v>6173</v>
      </c>
      <c r="F1771" s="2153">
        <v>151780.75</v>
      </c>
      <c r="G1771" s="722">
        <v>42387</v>
      </c>
      <c r="H1771" s="2050">
        <v>151780.75</v>
      </c>
      <c r="I1771" s="1263">
        <f t="shared" si="113"/>
        <v>0</v>
      </c>
    </row>
    <row r="1772" spans="1:9" x14ac:dyDescent="0.25">
      <c r="A1772" s="1261">
        <v>42383</v>
      </c>
      <c r="B1772" s="2177">
        <f t="shared" si="114"/>
        <v>835</v>
      </c>
      <c r="C1772" s="2178" t="s">
        <v>1144</v>
      </c>
      <c r="D1772" s="2160">
        <f t="shared" si="115"/>
        <v>50835</v>
      </c>
      <c r="E1772" s="2150" t="s">
        <v>6212</v>
      </c>
      <c r="F1772" s="2167">
        <v>140</v>
      </c>
      <c r="G1772" s="722">
        <v>42383</v>
      </c>
      <c r="H1772" s="2050">
        <f t="shared" si="112"/>
        <v>140</v>
      </c>
      <c r="I1772" s="1263">
        <f t="shared" si="113"/>
        <v>0</v>
      </c>
    </row>
    <row r="1773" spans="1:9" x14ac:dyDescent="0.25">
      <c r="A1773" s="1261">
        <v>42383</v>
      </c>
      <c r="B1773" s="2177">
        <f t="shared" si="114"/>
        <v>836</v>
      </c>
      <c r="C1773" s="2178" t="s">
        <v>1144</v>
      </c>
      <c r="D1773" s="2160">
        <f t="shared" si="115"/>
        <v>50836</v>
      </c>
      <c r="E1773" s="2150" t="s">
        <v>6248</v>
      </c>
      <c r="F1773" s="2167">
        <v>644.79999999999995</v>
      </c>
      <c r="G1773" s="722">
        <v>42383</v>
      </c>
      <c r="H1773" s="2050">
        <f t="shared" si="112"/>
        <v>644.79999999999995</v>
      </c>
      <c r="I1773" s="1263">
        <f t="shared" si="113"/>
        <v>0</v>
      </c>
    </row>
    <row r="1774" spans="1:9" x14ac:dyDescent="0.25">
      <c r="A1774" s="1261">
        <v>42383</v>
      </c>
      <c r="B1774" s="2177">
        <f t="shared" si="114"/>
        <v>837</v>
      </c>
      <c r="C1774" s="2178" t="s">
        <v>1144</v>
      </c>
      <c r="D1774" s="2160">
        <f t="shared" si="115"/>
        <v>50837</v>
      </c>
      <c r="E1774" s="2150" t="s">
        <v>6249</v>
      </c>
      <c r="F1774" s="2153">
        <v>2412.8000000000002</v>
      </c>
      <c r="G1774" s="722">
        <v>42383</v>
      </c>
      <c r="H1774" s="2050">
        <f t="shared" si="112"/>
        <v>2412.8000000000002</v>
      </c>
      <c r="I1774" s="1263">
        <f t="shared" si="113"/>
        <v>0</v>
      </c>
    </row>
    <row r="1775" spans="1:9" x14ac:dyDescent="0.25">
      <c r="A1775" s="1261">
        <v>42383</v>
      </c>
      <c r="B1775" s="2177">
        <f t="shared" si="114"/>
        <v>838</v>
      </c>
      <c r="C1775" s="2178" t="s">
        <v>1144</v>
      </c>
      <c r="D1775" s="2160">
        <f t="shared" si="115"/>
        <v>50838</v>
      </c>
      <c r="E1775" s="2150" t="s">
        <v>6246</v>
      </c>
      <c r="F1775" s="2167">
        <v>26230.03</v>
      </c>
      <c r="G1775" s="722">
        <v>42396</v>
      </c>
      <c r="H1775" s="2050">
        <v>26230.03</v>
      </c>
      <c r="I1775" s="1263">
        <f t="shared" si="113"/>
        <v>0</v>
      </c>
    </row>
    <row r="1776" spans="1:9" x14ac:dyDescent="0.25">
      <c r="A1776" s="1261">
        <v>42383</v>
      </c>
      <c r="B1776" s="2177">
        <f t="shared" si="114"/>
        <v>839</v>
      </c>
      <c r="C1776" s="2178" t="s">
        <v>1144</v>
      </c>
      <c r="D1776" s="2160">
        <f t="shared" si="115"/>
        <v>50839</v>
      </c>
      <c r="E1776" s="2150" t="s">
        <v>6250</v>
      </c>
      <c r="F1776" s="2153">
        <v>8355.2000000000007</v>
      </c>
      <c r="G1776" s="722">
        <v>42389</v>
      </c>
      <c r="H1776" s="2050">
        <v>8355.2000000000007</v>
      </c>
      <c r="I1776" s="1805">
        <f t="shared" si="113"/>
        <v>0</v>
      </c>
    </row>
    <row r="1777" spans="1:9" x14ac:dyDescent="0.25">
      <c r="A1777" s="1261">
        <v>42383</v>
      </c>
      <c r="B1777" s="2177">
        <f t="shared" si="114"/>
        <v>840</v>
      </c>
      <c r="C1777" s="2178" t="s">
        <v>1144</v>
      </c>
      <c r="D1777" s="2160">
        <f t="shared" si="115"/>
        <v>50840</v>
      </c>
      <c r="E1777" s="2150" t="s">
        <v>6251</v>
      </c>
      <c r="F1777" s="2167">
        <v>6349.2</v>
      </c>
      <c r="G1777" s="722">
        <v>42385</v>
      </c>
      <c r="H1777" s="2050">
        <v>6349.2</v>
      </c>
      <c r="I1777" s="1263">
        <f t="shared" si="113"/>
        <v>0</v>
      </c>
    </row>
    <row r="1778" spans="1:9" x14ac:dyDescent="0.25">
      <c r="A1778" s="1261">
        <v>42383</v>
      </c>
      <c r="B1778" s="2177">
        <f t="shared" si="114"/>
        <v>841</v>
      </c>
      <c r="C1778" s="2178" t="s">
        <v>1144</v>
      </c>
      <c r="D1778" s="2160">
        <f t="shared" si="115"/>
        <v>50841</v>
      </c>
      <c r="E1778" s="2150" t="s">
        <v>6252</v>
      </c>
      <c r="F1778" s="2167">
        <v>2317.6999999999998</v>
      </c>
      <c r="G1778" s="722">
        <v>42384</v>
      </c>
      <c r="H1778" s="2050">
        <v>2317.6999999999998</v>
      </c>
      <c r="I1778" s="1263">
        <f t="shared" si="113"/>
        <v>0</v>
      </c>
    </row>
    <row r="1779" spans="1:9" x14ac:dyDescent="0.25">
      <c r="A1779" s="1261">
        <v>42383</v>
      </c>
      <c r="B1779" s="2177">
        <f t="shared" si="114"/>
        <v>842</v>
      </c>
      <c r="C1779" s="2178" t="s">
        <v>1144</v>
      </c>
      <c r="D1779" s="2160">
        <f t="shared" si="115"/>
        <v>50842</v>
      </c>
      <c r="E1779" s="2150" t="s">
        <v>6253</v>
      </c>
      <c r="F1779" s="2167">
        <v>2541.3000000000002</v>
      </c>
      <c r="G1779" s="722">
        <v>42384</v>
      </c>
      <c r="H1779" s="2050">
        <v>2541.3000000000002</v>
      </c>
      <c r="I1779" s="1263">
        <f t="shared" si="113"/>
        <v>0</v>
      </c>
    </row>
    <row r="1780" spans="1:9" x14ac:dyDescent="0.25">
      <c r="A1780" s="1261">
        <v>42383</v>
      </c>
      <c r="B1780" s="2177">
        <f t="shared" si="114"/>
        <v>843</v>
      </c>
      <c r="C1780" s="2178" t="s">
        <v>1144</v>
      </c>
      <c r="D1780" s="2160">
        <f t="shared" si="115"/>
        <v>50843</v>
      </c>
      <c r="E1780" s="2150" t="s">
        <v>6171</v>
      </c>
      <c r="F1780" s="2167">
        <v>600</v>
      </c>
      <c r="G1780" s="722">
        <v>42384</v>
      </c>
      <c r="H1780" s="2050">
        <v>600</v>
      </c>
      <c r="I1780" s="1263">
        <f t="shared" si="113"/>
        <v>0</v>
      </c>
    </row>
    <row r="1781" spans="1:9" x14ac:dyDescent="0.25">
      <c r="A1781" s="1261">
        <v>42383</v>
      </c>
      <c r="B1781" s="2177">
        <f t="shared" si="114"/>
        <v>844</v>
      </c>
      <c r="C1781" s="2178" t="s">
        <v>1144</v>
      </c>
      <c r="D1781" s="2160">
        <f t="shared" si="115"/>
        <v>50844</v>
      </c>
      <c r="E1781" s="2150" t="s">
        <v>6254</v>
      </c>
      <c r="F1781" s="2153">
        <v>1874</v>
      </c>
      <c r="G1781" s="722">
        <v>42385</v>
      </c>
      <c r="H1781" s="2050">
        <v>1874</v>
      </c>
      <c r="I1781" s="1263">
        <f t="shared" si="113"/>
        <v>0</v>
      </c>
    </row>
    <row r="1782" spans="1:9" x14ac:dyDescent="0.25">
      <c r="A1782" s="1261">
        <v>42383</v>
      </c>
      <c r="B1782" s="2177">
        <f t="shared" si="114"/>
        <v>845</v>
      </c>
      <c r="C1782" s="2178" t="s">
        <v>1144</v>
      </c>
      <c r="D1782" s="2160">
        <f t="shared" si="115"/>
        <v>50845</v>
      </c>
      <c r="E1782" s="2150" t="s">
        <v>6255</v>
      </c>
      <c r="F1782" s="2167">
        <v>5198.3999999999996</v>
      </c>
      <c r="G1782" s="722">
        <v>42385</v>
      </c>
      <c r="H1782" s="2050">
        <v>5198.3999999999996</v>
      </c>
      <c r="I1782" s="1263">
        <f t="shared" si="113"/>
        <v>0</v>
      </c>
    </row>
    <row r="1783" spans="1:9" x14ac:dyDescent="0.25">
      <c r="A1783" s="1261">
        <v>42383</v>
      </c>
      <c r="B1783" s="2177">
        <f t="shared" si="114"/>
        <v>846</v>
      </c>
      <c r="C1783" s="2178" t="s">
        <v>1144</v>
      </c>
      <c r="D1783" s="2160">
        <f t="shared" si="115"/>
        <v>50846</v>
      </c>
      <c r="E1783" s="2150" t="s">
        <v>6254</v>
      </c>
      <c r="F1783" s="2153">
        <v>2901</v>
      </c>
      <c r="G1783" s="722">
        <v>42385</v>
      </c>
      <c r="H1783" s="2050">
        <v>2901</v>
      </c>
      <c r="I1783" s="1263">
        <f t="shared" si="113"/>
        <v>0</v>
      </c>
    </row>
    <row r="1784" spans="1:9" x14ac:dyDescent="0.25">
      <c r="A1784" s="1261">
        <v>42383</v>
      </c>
      <c r="B1784" s="2177">
        <f t="shared" si="114"/>
        <v>847</v>
      </c>
      <c r="C1784" s="2178" t="s">
        <v>1144</v>
      </c>
      <c r="D1784" s="2160">
        <f t="shared" si="115"/>
        <v>50847</v>
      </c>
      <c r="E1784" s="2150" t="s">
        <v>6173</v>
      </c>
      <c r="F1784" s="2153">
        <v>63328.7</v>
      </c>
      <c r="G1784" s="722">
        <v>42387</v>
      </c>
      <c r="H1784" s="2050">
        <v>63328.7</v>
      </c>
      <c r="I1784" s="1263">
        <f t="shared" si="113"/>
        <v>0</v>
      </c>
    </row>
    <row r="1785" spans="1:9" x14ac:dyDescent="0.25">
      <c r="A1785" s="1261">
        <v>42383</v>
      </c>
      <c r="B1785" s="2177">
        <f t="shared" si="114"/>
        <v>848</v>
      </c>
      <c r="C1785" s="2178" t="s">
        <v>1144</v>
      </c>
      <c r="D1785" s="2160">
        <f t="shared" si="115"/>
        <v>50848</v>
      </c>
      <c r="E1785" s="2150" t="s">
        <v>6256</v>
      </c>
      <c r="F1785" s="2167">
        <v>4597.8</v>
      </c>
      <c r="G1785" s="722">
        <v>42385</v>
      </c>
      <c r="H1785" s="2050">
        <v>4597.8</v>
      </c>
      <c r="I1785" s="1263">
        <f t="shared" ref="I1785:I1850" si="116">F1785-H1785</f>
        <v>0</v>
      </c>
    </row>
    <row r="1786" spans="1:9" x14ac:dyDescent="0.25">
      <c r="A1786" s="1261">
        <v>42383</v>
      </c>
      <c r="B1786" s="2177">
        <f t="shared" si="114"/>
        <v>849</v>
      </c>
      <c r="C1786" s="2178" t="s">
        <v>1144</v>
      </c>
      <c r="D1786" s="2160">
        <f t="shared" si="115"/>
        <v>50849</v>
      </c>
      <c r="E1786" s="2150" t="s">
        <v>6257</v>
      </c>
      <c r="F1786" s="2167">
        <v>150</v>
      </c>
      <c r="G1786" s="722">
        <v>42383</v>
      </c>
      <c r="H1786" s="2050">
        <f t="shared" ref="H1786:H1842" si="117">F1786</f>
        <v>150</v>
      </c>
      <c r="I1786" s="1263">
        <f t="shared" si="116"/>
        <v>0</v>
      </c>
    </row>
    <row r="1787" spans="1:9" x14ac:dyDescent="0.25">
      <c r="A1787" s="1261">
        <v>42383</v>
      </c>
      <c r="B1787" s="2177">
        <f t="shared" si="114"/>
        <v>850</v>
      </c>
      <c r="C1787" s="2178" t="s">
        <v>1144</v>
      </c>
      <c r="D1787" s="2160">
        <f t="shared" si="115"/>
        <v>50850</v>
      </c>
      <c r="E1787" s="2150" t="s">
        <v>6258</v>
      </c>
      <c r="F1787" s="2167">
        <v>3102</v>
      </c>
      <c r="G1787" s="722">
        <v>42387</v>
      </c>
      <c r="H1787" s="2050">
        <v>3102</v>
      </c>
      <c r="I1787" s="1263">
        <f t="shared" si="116"/>
        <v>0</v>
      </c>
    </row>
    <row r="1788" spans="1:9" x14ac:dyDescent="0.25">
      <c r="A1788" s="1261">
        <v>42383</v>
      </c>
      <c r="B1788" s="2177">
        <f t="shared" si="114"/>
        <v>851</v>
      </c>
      <c r="C1788" s="2178" t="s">
        <v>1144</v>
      </c>
      <c r="D1788" s="2160">
        <f t="shared" si="115"/>
        <v>50851</v>
      </c>
      <c r="E1788" s="2150" t="s">
        <v>6259</v>
      </c>
      <c r="F1788" s="2153">
        <v>150099.01999999999</v>
      </c>
      <c r="G1788" s="722">
        <v>42385</v>
      </c>
      <c r="H1788" s="2050">
        <v>150099.01999999999</v>
      </c>
      <c r="I1788" s="1263">
        <f t="shared" si="116"/>
        <v>0</v>
      </c>
    </row>
    <row r="1789" spans="1:9" x14ac:dyDescent="0.25">
      <c r="A1789" s="1261">
        <v>42383</v>
      </c>
      <c r="B1789" s="2177">
        <f t="shared" si="114"/>
        <v>852</v>
      </c>
      <c r="C1789" s="2178" t="s">
        <v>1144</v>
      </c>
      <c r="D1789" s="2160">
        <f t="shared" si="115"/>
        <v>50852</v>
      </c>
      <c r="E1789" s="2150" t="s">
        <v>6235</v>
      </c>
      <c r="F1789" s="2167">
        <v>40.6</v>
      </c>
      <c r="G1789" s="722">
        <v>42387</v>
      </c>
      <c r="H1789" s="2050">
        <v>40.6</v>
      </c>
      <c r="I1789" s="1263">
        <f t="shared" si="116"/>
        <v>0</v>
      </c>
    </row>
    <row r="1790" spans="1:9" x14ac:dyDescent="0.25">
      <c r="A1790" s="1261">
        <v>42383</v>
      </c>
      <c r="B1790" s="2177">
        <f t="shared" si="114"/>
        <v>853</v>
      </c>
      <c r="C1790" s="2178" t="s">
        <v>1144</v>
      </c>
      <c r="D1790" s="2160">
        <f t="shared" si="115"/>
        <v>50853</v>
      </c>
      <c r="E1790" s="2150" t="s">
        <v>6260</v>
      </c>
      <c r="F1790" s="2167">
        <v>2615.04</v>
      </c>
      <c r="G1790" s="722">
        <v>42385</v>
      </c>
      <c r="H1790" s="2050">
        <v>2615.04</v>
      </c>
      <c r="I1790" s="1263">
        <f t="shared" si="116"/>
        <v>0</v>
      </c>
    </row>
    <row r="1791" spans="1:9" x14ac:dyDescent="0.25">
      <c r="A1791" s="1261">
        <v>42383</v>
      </c>
      <c r="B1791" s="2177">
        <f t="shared" si="114"/>
        <v>854</v>
      </c>
      <c r="C1791" s="2178" t="s">
        <v>1144</v>
      </c>
      <c r="D1791" s="2160">
        <f t="shared" si="115"/>
        <v>50854</v>
      </c>
      <c r="E1791" s="2150" t="s">
        <v>6173</v>
      </c>
      <c r="F1791" s="2153">
        <v>6998</v>
      </c>
      <c r="G1791" s="722">
        <v>42387</v>
      </c>
      <c r="H1791" s="2050">
        <v>6998</v>
      </c>
      <c r="I1791" s="1263">
        <f t="shared" si="116"/>
        <v>0</v>
      </c>
    </row>
    <row r="1792" spans="1:9" x14ac:dyDescent="0.25">
      <c r="A1792" s="1261">
        <v>42383</v>
      </c>
      <c r="B1792" s="2177">
        <f t="shared" si="114"/>
        <v>855</v>
      </c>
      <c r="C1792" s="2178" t="s">
        <v>1144</v>
      </c>
      <c r="D1792" s="2160">
        <f t="shared" si="115"/>
        <v>50855</v>
      </c>
      <c r="E1792" s="2150" t="s">
        <v>6261</v>
      </c>
      <c r="F1792" s="2153">
        <v>62425.75</v>
      </c>
      <c r="G1792" s="722">
        <v>42392</v>
      </c>
      <c r="H1792" s="2050">
        <v>62425.75</v>
      </c>
      <c r="I1792" s="1263">
        <f t="shared" si="116"/>
        <v>0</v>
      </c>
    </row>
    <row r="1793" spans="1:9" x14ac:dyDescent="0.25">
      <c r="A1793" s="1261">
        <v>42383</v>
      </c>
      <c r="B1793" s="2177">
        <f t="shared" si="114"/>
        <v>856</v>
      </c>
      <c r="C1793" s="2178" t="s">
        <v>1144</v>
      </c>
      <c r="D1793" s="2160">
        <f t="shared" si="115"/>
        <v>50856</v>
      </c>
      <c r="E1793" s="2150" t="s">
        <v>6262</v>
      </c>
      <c r="F1793" s="2167">
        <v>1182.8</v>
      </c>
      <c r="G1793" s="722">
        <v>42383</v>
      </c>
      <c r="H1793" s="2050">
        <f t="shared" si="117"/>
        <v>1182.8</v>
      </c>
      <c r="I1793" s="1263">
        <f t="shared" si="116"/>
        <v>0</v>
      </c>
    </row>
    <row r="1794" spans="1:9" x14ac:dyDescent="0.25">
      <c r="A1794" s="1261">
        <v>42383</v>
      </c>
      <c r="B1794" s="2177">
        <f t="shared" si="114"/>
        <v>857</v>
      </c>
      <c r="C1794" s="2178" t="s">
        <v>1144</v>
      </c>
      <c r="D1794" s="2160">
        <f t="shared" si="115"/>
        <v>50857</v>
      </c>
      <c r="E1794" s="2150" t="s">
        <v>6263</v>
      </c>
      <c r="F1794" s="2167">
        <v>12803.2</v>
      </c>
      <c r="G1794" s="722">
        <v>42385</v>
      </c>
      <c r="H1794" s="2050">
        <v>12803.2</v>
      </c>
      <c r="I1794" s="1263">
        <f t="shared" si="116"/>
        <v>0</v>
      </c>
    </row>
    <row r="1795" spans="1:9" x14ac:dyDescent="0.25">
      <c r="A1795" s="1261">
        <v>42383</v>
      </c>
      <c r="B1795" s="2177">
        <f t="shared" si="114"/>
        <v>858</v>
      </c>
      <c r="C1795" s="2178" t="s">
        <v>1144</v>
      </c>
      <c r="D1795" s="2160">
        <f t="shared" si="115"/>
        <v>50858</v>
      </c>
      <c r="E1795" s="2150" t="s">
        <v>6263</v>
      </c>
      <c r="F1795" s="2167">
        <v>653.76</v>
      </c>
      <c r="G1795" s="722">
        <v>42385</v>
      </c>
      <c r="H1795" s="2050">
        <v>653.76300000000003</v>
      </c>
      <c r="I1795" s="1263">
        <f t="shared" si="116"/>
        <v>-3.0000000000427463E-3</v>
      </c>
    </row>
    <row r="1796" spans="1:9" x14ac:dyDescent="0.25">
      <c r="A1796" s="1261">
        <v>42383</v>
      </c>
      <c r="B1796" s="2177">
        <f t="shared" si="114"/>
        <v>859</v>
      </c>
      <c r="C1796" s="2178" t="s">
        <v>1144</v>
      </c>
      <c r="D1796" s="2160">
        <f t="shared" si="115"/>
        <v>50859</v>
      </c>
      <c r="E1796" s="2150" t="s">
        <v>6264</v>
      </c>
      <c r="F1796" s="2167">
        <v>12254.1</v>
      </c>
      <c r="G1796" s="722">
        <v>42385</v>
      </c>
      <c r="H1796" s="2050">
        <v>12254.1</v>
      </c>
      <c r="I1796" s="1263">
        <f t="shared" si="116"/>
        <v>0</v>
      </c>
    </row>
    <row r="1797" spans="1:9" x14ac:dyDescent="0.25">
      <c r="A1797" s="1261">
        <v>42383</v>
      </c>
      <c r="B1797" s="2177">
        <f t="shared" si="114"/>
        <v>860</v>
      </c>
      <c r="C1797" s="2178" t="s">
        <v>1144</v>
      </c>
      <c r="D1797" s="2160">
        <f t="shared" si="115"/>
        <v>50860</v>
      </c>
      <c r="E1797" s="2150" t="s">
        <v>6265</v>
      </c>
      <c r="F1797" s="2153">
        <v>22509.4</v>
      </c>
      <c r="G1797" s="722">
        <v>42385</v>
      </c>
      <c r="H1797" s="2050">
        <v>22509.4</v>
      </c>
      <c r="I1797" s="1263">
        <f t="shared" si="116"/>
        <v>0</v>
      </c>
    </row>
    <row r="1798" spans="1:9" x14ac:dyDescent="0.25">
      <c r="A1798" s="1261">
        <v>42383</v>
      </c>
      <c r="B1798" s="2177">
        <f t="shared" si="114"/>
        <v>861</v>
      </c>
      <c r="C1798" s="2178" t="s">
        <v>1144</v>
      </c>
      <c r="D1798" s="2160">
        <f t="shared" si="115"/>
        <v>50861</v>
      </c>
      <c r="E1798" s="2150" t="s">
        <v>6266</v>
      </c>
      <c r="F1798" s="2167">
        <v>4903.6000000000004</v>
      </c>
      <c r="G1798" s="722">
        <v>42385</v>
      </c>
      <c r="H1798" s="2050">
        <v>4903.6000000000004</v>
      </c>
      <c r="I1798" s="1263">
        <f t="shared" si="116"/>
        <v>0</v>
      </c>
    </row>
    <row r="1799" spans="1:9" x14ac:dyDescent="0.25">
      <c r="A1799" s="1261">
        <v>42383</v>
      </c>
      <c r="B1799" s="2177">
        <f t="shared" si="114"/>
        <v>862</v>
      </c>
      <c r="C1799" s="2178" t="s">
        <v>1144</v>
      </c>
      <c r="D1799" s="2160">
        <f t="shared" si="115"/>
        <v>50862</v>
      </c>
      <c r="E1799" s="2151" t="s">
        <v>6231</v>
      </c>
      <c r="F1799" s="2167">
        <v>89.6</v>
      </c>
      <c r="G1799" s="722">
        <v>42383</v>
      </c>
      <c r="H1799" s="2050">
        <f t="shared" si="117"/>
        <v>89.6</v>
      </c>
      <c r="I1799" s="1263">
        <f t="shared" si="116"/>
        <v>0</v>
      </c>
    </row>
    <row r="1800" spans="1:9" x14ac:dyDescent="0.25">
      <c r="A1800" s="1261">
        <v>42383</v>
      </c>
      <c r="B1800" s="2177">
        <f t="shared" ref="B1800:B1867" si="118">B1799+1</f>
        <v>863</v>
      </c>
      <c r="C1800" s="2178" t="s">
        <v>1144</v>
      </c>
      <c r="D1800" s="2160">
        <f t="shared" si="115"/>
        <v>50863</v>
      </c>
      <c r="E1800" s="2149" t="s">
        <v>6235</v>
      </c>
      <c r="F1800" s="2166">
        <v>57</v>
      </c>
      <c r="G1800" s="722">
        <v>42383</v>
      </c>
      <c r="H1800" s="2050">
        <f t="shared" si="117"/>
        <v>57</v>
      </c>
      <c r="I1800" s="1263">
        <f t="shared" si="116"/>
        <v>0</v>
      </c>
    </row>
    <row r="1801" spans="1:9" x14ac:dyDescent="0.25">
      <c r="A1801" s="1261">
        <v>42383</v>
      </c>
      <c r="B1801" s="2177">
        <f t="shared" si="118"/>
        <v>864</v>
      </c>
      <c r="C1801" s="2178" t="s">
        <v>1144</v>
      </c>
      <c r="D1801" s="2160">
        <f t="shared" si="115"/>
        <v>50864</v>
      </c>
      <c r="E1801" s="2150" t="s">
        <v>6173</v>
      </c>
      <c r="F1801" s="2153">
        <v>10088.4</v>
      </c>
      <c r="G1801" s="722">
        <v>42387</v>
      </c>
      <c r="H1801" s="2050">
        <v>10088.4</v>
      </c>
      <c r="I1801" s="1263">
        <f t="shared" si="116"/>
        <v>0</v>
      </c>
    </row>
    <row r="1802" spans="1:9" x14ac:dyDescent="0.25">
      <c r="A1802" s="1261">
        <v>42383</v>
      </c>
      <c r="B1802" s="2177">
        <f t="shared" si="118"/>
        <v>865</v>
      </c>
      <c r="C1802" s="2178" t="s">
        <v>1144</v>
      </c>
      <c r="D1802" s="2160">
        <f t="shared" si="115"/>
        <v>50865</v>
      </c>
      <c r="E1802" s="2150" t="s">
        <v>6235</v>
      </c>
      <c r="F1802" s="2167">
        <v>124</v>
      </c>
      <c r="G1802" s="722">
        <v>42383</v>
      </c>
      <c r="H1802" s="2050">
        <f t="shared" si="117"/>
        <v>124</v>
      </c>
      <c r="I1802" s="1263">
        <f t="shared" si="116"/>
        <v>0</v>
      </c>
    </row>
    <row r="1803" spans="1:9" x14ac:dyDescent="0.25">
      <c r="A1803" s="1261">
        <v>42383</v>
      </c>
      <c r="B1803" s="2177">
        <f t="shared" si="118"/>
        <v>866</v>
      </c>
      <c r="C1803" s="2178" t="s">
        <v>1144</v>
      </c>
      <c r="D1803" s="2160">
        <f t="shared" si="115"/>
        <v>50866</v>
      </c>
      <c r="E1803" s="2150" t="s">
        <v>6267</v>
      </c>
      <c r="F1803" s="2167">
        <v>12683.4</v>
      </c>
      <c r="G1803" s="722">
        <v>42385</v>
      </c>
      <c r="H1803" s="2050">
        <v>12683.4</v>
      </c>
      <c r="I1803" s="1263">
        <f t="shared" si="116"/>
        <v>0</v>
      </c>
    </row>
    <row r="1804" spans="1:9" x14ac:dyDescent="0.25">
      <c r="A1804" s="1261">
        <v>42383</v>
      </c>
      <c r="B1804" s="2177">
        <f t="shared" si="118"/>
        <v>867</v>
      </c>
      <c r="C1804" s="2178" t="s">
        <v>1144</v>
      </c>
      <c r="D1804" s="2160">
        <f t="shared" si="115"/>
        <v>50867</v>
      </c>
      <c r="E1804" s="2150" t="s">
        <v>6268</v>
      </c>
      <c r="F1804" s="2167">
        <v>86.82</v>
      </c>
      <c r="G1804" s="722">
        <v>42384</v>
      </c>
      <c r="H1804" s="2050">
        <v>86.82</v>
      </c>
      <c r="I1804" s="1263">
        <f t="shared" si="116"/>
        <v>0</v>
      </c>
    </row>
    <row r="1805" spans="1:9" x14ac:dyDescent="0.25">
      <c r="A1805" s="1261">
        <v>42383</v>
      </c>
      <c r="B1805" s="2177">
        <f t="shared" si="118"/>
        <v>868</v>
      </c>
      <c r="C1805" s="2178" t="s">
        <v>1144</v>
      </c>
      <c r="D1805" s="2160">
        <f t="shared" si="115"/>
        <v>50868</v>
      </c>
      <c r="E1805" s="2150" t="s">
        <v>6155</v>
      </c>
      <c r="F1805" s="2167">
        <v>2373.6</v>
      </c>
      <c r="G1805" s="722">
        <v>42384</v>
      </c>
      <c r="H1805" s="2050">
        <v>2373.6</v>
      </c>
      <c r="I1805" s="1263">
        <f t="shared" si="116"/>
        <v>0</v>
      </c>
    </row>
    <row r="1806" spans="1:9" x14ac:dyDescent="0.25">
      <c r="A1806" s="1261">
        <v>42384</v>
      </c>
      <c r="B1806" s="2177">
        <f t="shared" si="118"/>
        <v>869</v>
      </c>
      <c r="C1806" s="2178" t="s">
        <v>1144</v>
      </c>
      <c r="D1806" s="2160">
        <f t="shared" si="115"/>
        <v>50869</v>
      </c>
      <c r="E1806" s="2150" t="s">
        <v>6269</v>
      </c>
      <c r="F1806" s="2167">
        <v>12611.8</v>
      </c>
      <c r="G1806" s="722">
        <v>42385</v>
      </c>
      <c r="H1806" s="2050">
        <v>12611.8</v>
      </c>
      <c r="I1806" s="1263">
        <f t="shared" si="116"/>
        <v>0</v>
      </c>
    </row>
    <row r="1807" spans="1:9" x14ac:dyDescent="0.25">
      <c r="A1807" s="1261">
        <v>42384</v>
      </c>
      <c r="B1807" s="2177">
        <f t="shared" si="118"/>
        <v>870</v>
      </c>
      <c r="C1807" s="2178" t="s">
        <v>1144</v>
      </c>
      <c r="D1807" s="2160">
        <f t="shared" si="115"/>
        <v>50870</v>
      </c>
      <c r="E1807" s="2150" t="s">
        <v>6270</v>
      </c>
      <c r="F1807" s="2167">
        <v>21006.799999999999</v>
      </c>
      <c r="G1807" s="722">
        <v>42384</v>
      </c>
      <c r="H1807" s="2050">
        <f t="shared" si="117"/>
        <v>21006.799999999999</v>
      </c>
      <c r="I1807" s="1263">
        <f t="shared" si="116"/>
        <v>0</v>
      </c>
    </row>
    <row r="1808" spans="1:9" x14ac:dyDescent="0.25">
      <c r="A1808" s="1261">
        <v>42384</v>
      </c>
      <c r="B1808" s="2177">
        <f t="shared" si="118"/>
        <v>871</v>
      </c>
      <c r="C1808" s="2178" t="s">
        <v>1144</v>
      </c>
      <c r="D1808" s="2160">
        <f t="shared" si="115"/>
        <v>50871</v>
      </c>
      <c r="E1808" s="2150" t="s">
        <v>6271</v>
      </c>
      <c r="F1808" s="2167">
        <v>14468.4</v>
      </c>
      <c r="G1808" s="722">
        <v>42385</v>
      </c>
      <c r="H1808" s="2050">
        <v>14468.4</v>
      </c>
      <c r="I1808" s="1263">
        <f t="shared" si="116"/>
        <v>0</v>
      </c>
    </row>
    <row r="1809" spans="1:9" x14ac:dyDescent="0.25">
      <c r="A1809" s="1261">
        <v>42384</v>
      </c>
      <c r="B1809" s="2177">
        <f t="shared" si="118"/>
        <v>872</v>
      </c>
      <c r="C1809" s="2178" t="s">
        <v>1144</v>
      </c>
      <c r="D1809" s="2160">
        <f t="shared" si="115"/>
        <v>50872</v>
      </c>
      <c r="E1809" s="2150" t="s">
        <v>6272</v>
      </c>
      <c r="F1809" s="2167">
        <v>5500.4</v>
      </c>
      <c r="G1809" s="722">
        <v>42384</v>
      </c>
      <c r="H1809" s="2050">
        <f t="shared" si="117"/>
        <v>5500.4</v>
      </c>
      <c r="I1809" s="1263">
        <f t="shared" si="116"/>
        <v>0</v>
      </c>
    </row>
    <row r="1810" spans="1:9" x14ac:dyDescent="0.25">
      <c r="A1810" s="1261">
        <v>42384</v>
      </c>
      <c r="B1810" s="2177">
        <f t="shared" si="118"/>
        <v>873</v>
      </c>
      <c r="C1810" s="2178" t="s">
        <v>1144</v>
      </c>
      <c r="D1810" s="2160">
        <f t="shared" si="115"/>
        <v>50873</v>
      </c>
      <c r="E1810" s="2150" t="s">
        <v>6273</v>
      </c>
      <c r="F1810" s="2167">
        <v>5491.2</v>
      </c>
      <c r="G1810" s="722">
        <v>42385</v>
      </c>
      <c r="H1810" s="2050">
        <v>5491.2</v>
      </c>
      <c r="I1810" s="1263">
        <f t="shared" si="116"/>
        <v>0</v>
      </c>
    </row>
    <row r="1811" spans="1:9" x14ac:dyDescent="0.25">
      <c r="A1811" s="1261">
        <v>42384</v>
      </c>
      <c r="B1811" s="2177">
        <f t="shared" si="118"/>
        <v>874</v>
      </c>
      <c r="C1811" s="2178" t="s">
        <v>1144</v>
      </c>
      <c r="D1811" s="2160">
        <f t="shared" si="115"/>
        <v>50874</v>
      </c>
      <c r="E1811" s="2182" t="s">
        <v>2249</v>
      </c>
      <c r="F1811" s="2167">
        <v>0</v>
      </c>
      <c r="G1811" s="722"/>
      <c r="H1811" s="2050"/>
      <c r="I1811" s="1263">
        <f t="shared" si="116"/>
        <v>0</v>
      </c>
    </row>
    <row r="1812" spans="1:9" x14ac:dyDescent="0.25">
      <c r="A1812" s="1261">
        <v>42384</v>
      </c>
      <c r="B1812" s="2177">
        <f t="shared" si="118"/>
        <v>875</v>
      </c>
      <c r="C1812" s="2178" t="s">
        <v>1144</v>
      </c>
      <c r="D1812" s="2160">
        <f t="shared" si="115"/>
        <v>50875</v>
      </c>
      <c r="E1812" s="2182" t="s">
        <v>2249</v>
      </c>
      <c r="F1812" s="2167">
        <v>0</v>
      </c>
      <c r="G1812" s="722"/>
      <c r="H1812" s="2050"/>
      <c r="I1812" s="1263">
        <f t="shared" si="116"/>
        <v>0</v>
      </c>
    </row>
    <row r="1813" spans="1:9" x14ac:dyDescent="0.25">
      <c r="A1813" s="1261">
        <v>42384</v>
      </c>
      <c r="B1813" s="2177">
        <f t="shared" si="118"/>
        <v>876</v>
      </c>
      <c r="C1813" s="2178" t="s">
        <v>1144</v>
      </c>
      <c r="D1813" s="2160">
        <f t="shared" si="115"/>
        <v>50876</v>
      </c>
      <c r="E1813" s="2150" t="s">
        <v>6269</v>
      </c>
      <c r="F1813" s="2167">
        <v>28152.7</v>
      </c>
      <c r="G1813" s="722">
        <v>42385</v>
      </c>
      <c r="H1813" s="2050">
        <v>28152.7</v>
      </c>
      <c r="I1813" s="1263">
        <f t="shared" si="116"/>
        <v>0</v>
      </c>
    </row>
    <row r="1814" spans="1:9" x14ac:dyDescent="0.25">
      <c r="A1814" s="1261">
        <v>42384</v>
      </c>
      <c r="B1814" s="2177">
        <f t="shared" si="118"/>
        <v>877</v>
      </c>
      <c r="C1814" s="2178" t="s">
        <v>1144</v>
      </c>
      <c r="D1814" s="2160">
        <f t="shared" si="115"/>
        <v>50877</v>
      </c>
      <c r="E1814" s="2150" t="s">
        <v>6274</v>
      </c>
      <c r="F1814" s="2167">
        <v>12485.2</v>
      </c>
      <c r="G1814" s="722"/>
      <c r="H1814" s="2050"/>
      <c r="I1814" s="1263">
        <f t="shared" si="116"/>
        <v>12485.2</v>
      </c>
    </row>
    <row r="1815" spans="1:9" x14ac:dyDescent="0.25">
      <c r="A1815" s="1261">
        <v>42384</v>
      </c>
      <c r="B1815" s="2177">
        <f t="shared" si="118"/>
        <v>878</v>
      </c>
      <c r="C1815" s="2178" t="s">
        <v>1144</v>
      </c>
      <c r="D1815" s="2160">
        <f t="shared" si="115"/>
        <v>50878</v>
      </c>
      <c r="E1815" s="2150" t="s">
        <v>6269</v>
      </c>
      <c r="F1815" s="2167">
        <v>301</v>
      </c>
      <c r="G1815" s="722">
        <v>42384</v>
      </c>
      <c r="H1815" s="2050">
        <v>301</v>
      </c>
      <c r="I1815" s="1263">
        <f t="shared" si="116"/>
        <v>0</v>
      </c>
    </row>
    <row r="1816" spans="1:9" x14ac:dyDescent="0.25">
      <c r="A1816" s="1261">
        <v>42384</v>
      </c>
      <c r="B1816" s="2177">
        <f t="shared" si="118"/>
        <v>879</v>
      </c>
      <c r="C1816" s="2178" t="s">
        <v>1144</v>
      </c>
      <c r="D1816" s="2160">
        <f t="shared" si="115"/>
        <v>50879</v>
      </c>
      <c r="E1816" s="2150" t="s">
        <v>6275</v>
      </c>
      <c r="F1816" s="2167">
        <v>8191.8</v>
      </c>
      <c r="G1816" s="722">
        <v>42384</v>
      </c>
      <c r="H1816" s="2050">
        <f t="shared" si="117"/>
        <v>8191.8</v>
      </c>
      <c r="I1816" s="1263">
        <f t="shared" si="116"/>
        <v>0</v>
      </c>
    </row>
    <row r="1817" spans="1:9" x14ac:dyDescent="0.25">
      <c r="A1817" s="1261">
        <v>42384</v>
      </c>
      <c r="B1817" s="2177">
        <f t="shared" si="118"/>
        <v>880</v>
      </c>
      <c r="C1817" s="2178" t="s">
        <v>1144</v>
      </c>
      <c r="D1817" s="2160">
        <f t="shared" si="115"/>
        <v>50880</v>
      </c>
      <c r="E1817" s="2150" t="s">
        <v>6276</v>
      </c>
      <c r="F1817" s="2153">
        <v>25371.5</v>
      </c>
      <c r="G1817" s="722">
        <v>42385</v>
      </c>
      <c r="H1817" s="2050">
        <v>25371.5</v>
      </c>
      <c r="I1817" s="1263">
        <f t="shared" si="116"/>
        <v>0</v>
      </c>
    </row>
    <row r="1818" spans="1:9" x14ac:dyDescent="0.25">
      <c r="A1818" s="1261">
        <v>42384</v>
      </c>
      <c r="B1818" s="2177">
        <f t="shared" si="118"/>
        <v>881</v>
      </c>
      <c r="C1818" s="2178" t="s">
        <v>1144</v>
      </c>
      <c r="D1818" s="2160">
        <f t="shared" si="115"/>
        <v>50881</v>
      </c>
      <c r="E1818" s="2150" t="s">
        <v>6277</v>
      </c>
      <c r="F1818" s="2167">
        <v>1480.7</v>
      </c>
      <c r="G1818" s="722">
        <v>42384</v>
      </c>
      <c r="H1818" s="2050">
        <f t="shared" si="117"/>
        <v>1480.7</v>
      </c>
      <c r="I1818" s="1263">
        <f t="shared" si="116"/>
        <v>0</v>
      </c>
    </row>
    <row r="1819" spans="1:9" x14ac:dyDescent="0.25">
      <c r="A1819" s="1261">
        <v>42384</v>
      </c>
      <c r="B1819" s="2177">
        <f t="shared" si="118"/>
        <v>882</v>
      </c>
      <c r="C1819" s="2178" t="s">
        <v>1144</v>
      </c>
      <c r="D1819" s="2160">
        <f t="shared" si="115"/>
        <v>50882</v>
      </c>
      <c r="E1819" s="2150" t="s">
        <v>6278</v>
      </c>
      <c r="F1819" s="2167">
        <v>7331.4</v>
      </c>
      <c r="G1819" s="722">
        <v>42384</v>
      </c>
      <c r="H1819" s="2050">
        <f t="shared" si="117"/>
        <v>7331.4</v>
      </c>
      <c r="I1819" s="1263">
        <f t="shared" si="116"/>
        <v>0</v>
      </c>
    </row>
    <row r="1820" spans="1:9" x14ac:dyDescent="0.25">
      <c r="A1820" s="1261">
        <v>42384</v>
      </c>
      <c r="B1820" s="2177">
        <f t="shared" si="118"/>
        <v>883</v>
      </c>
      <c r="C1820" s="2178" t="s">
        <v>1144</v>
      </c>
      <c r="D1820" s="2160">
        <f t="shared" si="115"/>
        <v>50883</v>
      </c>
      <c r="E1820" s="2150" t="s">
        <v>6279</v>
      </c>
      <c r="F1820" s="2167">
        <v>3712</v>
      </c>
      <c r="G1820" s="722">
        <v>42384</v>
      </c>
      <c r="H1820" s="2050">
        <f t="shared" si="117"/>
        <v>3712</v>
      </c>
      <c r="I1820" s="1263">
        <f t="shared" si="116"/>
        <v>0</v>
      </c>
    </row>
    <row r="1821" spans="1:9" x14ac:dyDescent="0.25">
      <c r="A1821" s="1261">
        <v>42384</v>
      </c>
      <c r="B1821" s="2177">
        <f t="shared" si="118"/>
        <v>884</v>
      </c>
      <c r="C1821" s="2178" t="s">
        <v>1144</v>
      </c>
      <c r="D1821" s="2160">
        <f t="shared" si="115"/>
        <v>50884</v>
      </c>
      <c r="E1821" s="2150" t="s">
        <v>6280</v>
      </c>
      <c r="F1821" s="2153">
        <v>3802.5</v>
      </c>
      <c r="G1821" s="722">
        <v>42384</v>
      </c>
      <c r="H1821" s="2050">
        <f t="shared" si="117"/>
        <v>3802.5</v>
      </c>
      <c r="I1821" s="1263">
        <f t="shared" si="116"/>
        <v>0</v>
      </c>
    </row>
    <row r="1822" spans="1:9" x14ac:dyDescent="0.25">
      <c r="A1822" s="1261">
        <v>42384</v>
      </c>
      <c r="B1822" s="2177">
        <f t="shared" si="118"/>
        <v>885</v>
      </c>
      <c r="C1822" s="2178" t="s">
        <v>1144</v>
      </c>
      <c r="D1822" s="2160">
        <f t="shared" si="115"/>
        <v>50885</v>
      </c>
      <c r="E1822" s="2150" t="s">
        <v>6281</v>
      </c>
      <c r="F1822" s="2167">
        <v>1248</v>
      </c>
      <c r="G1822" s="722">
        <v>42384</v>
      </c>
      <c r="H1822" s="2050">
        <f t="shared" si="117"/>
        <v>1248</v>
      </c>
      <c r="I1822" s="1263">
        <f t="shared" si="116"/>
        <v>0</v>
      </c>
    </row>
    <row r="1823" spans="1:9" x14ac:dyDescent="0.25">
      <c r="A1823" s="1261">
        <v>42384</v>
      </c>
      <c r="B1823" s="2177">
        <f t="shared" si="118"/>
        <v>886</v>
      </c>
      <c r="C1823" s="2178" t="s">
        <v>1144</v>
      </c>
      <c r="D1823" s="2160">
        <f t="shared" si="115"/>
        <v>50886</v>
      </c>
      <c r="E1823" s="2150" t="s">
        <v>6282</v>
      </c>
      <c r="F1823" s="2167">
        <v>3000.3</v>
      </c>
      <c r="G1823" s="722">
        <v>42385</v>
      </c>
      <c r="H1823" s="2050">
        <v>3000.3</v>
      </c>
      <c r="I1823" s="1263">
        <f t="shared" si="116"/>
        <v>0</v>
      </c>
    </row>
    <row r="1824" spans="1:9" x14ac:dyDescent="0.25">
      <c r="A1824" s="1261">
        <v>42384</v>
      </c>
      <c r="B1824" s="2177">
        <f t="shared" si="118"/>
        <v>887</v>
      </c>
      <c r="C1824" s="2178" t="s">
        <v>1144</v>
      </c>
      <c r="D1824" s="2160">
        <f t="shared" si="115"/>
        <v>50887</v>
      </c>
      <c r="E1824" s="2150" t="s">
        <v>6283</v>
      </c>
      <c r="F1824" s="2153">
        <v>25994.7</v>
      </c>
      <c r="G1824" s="722">
        <v>42396</v>
      </c>
      <c r="H1824" s="2050">
        <v>25994.7</v>
      </c>
      <c r="I1824" s="1263">
        <f t="shared" si="116"/>
        <v>0</v>
      </c>
    </row>
    <row r="1825" spans="1:9" x14ac:dyDescent="0.25">
      <c r="A1825" s="1261">
        <v>42384</v>
      </c>
      <c r="B1825" s="2177">
        <f t="shared" si="118"/>
        <v>888</v>
      </c>
      <c r="C1825" s="2178" t="s">
        <v>1144</v>
      </c>
      <c r="D1825" s="2160">
        <f t="shared" si="115"/>
        <v>50888</v>
      </c>
      <c r="E1825" s="2150" t="s">
        <v>6284</v>
      </c>
      <c r="F1825" s="2167">
        <v>8528</v>
      </c>
      <c r="G1825" s="722">
        <v>42384</v>
      </c>
      <c r="H1825" s="2050">
        <f t="shared" si="117"/>
        <v>8528</v>
      </c>
      <c r="I1825" s="1263">
        <f t="shared" si="116"/>
        <v>0</v>
      </c>
    </row>
    <row r="1826" spans="1:9" x14ac:dyDescent="0.25">
      <c r="A1826" s="1261">
        <v>42384</v>
      </c>
      <c r="B1826" s="2177">
        <f t="shared" si="118"/>
        <v>889</v>
      </c>
      <c r="C1826" s="2178" t="s">
        <v>1144</v>
      </c>
      <c r="D1826" s="2160">
        <f t="shared" si="115"/>
        <v>50889</v>
      </c>
      <c r="E1826" s="2150" t="s">
        <v>6285</v>
      </c>
      <c r="F1826" s="2167">
        <v>1003.2</v>
      </c>
      <c r="G1826" s="722">
        <v>42385</v>
      </c>
      <c r="H1826" s="2050">
        <v>1003.2</v>
      </c>
      <c r="I1826" s="1263">
        <f t="shared" si="116"/>
        <v>0</v>
      </c>
    </row>
    <row r="1827" spans="1:9" x14ac:dyDescent="0.25">
      <c r="A1827" s="1261">
        <v>42384</v>
      </c>
      <c r="B1827" s="2177">
        <f t="shared" si="118"/>
        <v>890</v>
      </c>
      <c r="C1827" s="2178" t="s">
        <v>1144</v>
      </c>
      <c r="D1827" s="2160">
        <f t="shared" si="115"/>
        <v>50890</v>
      </c>
      <c r="E1827" s="2150" t="s">
        <v>6286</v>
      </c>
      <c r="F1827" s="2167">
        <v>678.6</v>
      </c>
      <c r="G1827" s="722">
        <v>42384</v>
      </c>
      <c r="H1827" s="2050">
        <f t="shared" si="117"/>
        <v>678.6</v>
      </c>
      <c r="I1827" s="1263">
        <f t="shared" si="116"/>
        <v>0</v>
      </c>
    </row>
    <row r="1828" spans="1:9" x14ac:dyDescent="0.25">
      <c r="A1828" s="1261">
        <v>42384</v>
      </c>
      <c r="B1828" s="2177">
        <f t="shared" si="118"/>
        <v>891</v>
      </c>
      <c r="C1828" s="2178" t="s">
        <v>1144</v>
      </c>
      <c r="D1828" s="2160">
        <f t="shared" si="115"/>
        <v>50891</v>
      </c>
      <c r="E1828" s="2150" t="s">
        <v>6287</v>
      </c>
      <c r="F1828" s="2167">
        <v>2412.3000000000002</v>
      </c>
      <c r="G1828" s="722">
        <v>42384</v>
      </c>
      <c r="H1828" s="2050">
        <f t="shared" si="117"/>
        <v>2412.3000000000002</v>
      </c>
      <c r="I1828" s="1263">
        <f t="shared" si="116"/>
        <v>0</v>
      </c>
    </row>
    <row r="1829" spans="1:9" x14ac:dyDescent="0.25">
      <c r="A1829" s="1261">
        <v>42384</v>
      </c>
      <c r="B1829" s="2177">
        <f t="shared" si="118"/>
        <v>892</v>
      </c>
      <c r="C1829" s="2178" t="s">
        <v>1144</v>
      </c>
      <c r="D1829" s="2160">
        <f t="shared" si="115"/>
        <v>50892</v>
      </c>
      <c r="E1829" s="2150" t="s">
        <v>6288</v>
      </c>
      <c r="F1829" s="2167">
        <v>2400</v>
      </c>
      <c r="G1829" s="722">
        <v>42384</v>
      </c>
      <c r="H1829" s="2050">
        <f t="shared" si="117"/>
        <v>2400</v>
      </c>
      <c r="I1829" s="1263">
        <f t="shared" si="116"/>
        <v>0</v>
      </c>
    </row>
    <row r="1830" spans="1:9" x14ac:dyDescent="0.25">
      <c r="A1830" s="1261">
        <v>42384</v>
      </c>
      <c r="B1830" s="2177">
        <f t="shared" si="118"/>
        <v>893</v>
      </c>
      <c r="C1830" s="2178" t="s">
        <v>1144</v>
      </c>
      <c r="D1830" s="2160">
        <f t="shared" si="115"/>
        <v>50893</v>
      </c>
      <c r="E1830" s="2150" t="s">
        <v>6289</v>
      </c>
      <c r="F1830" s="2167">
        <v>3264</v>
      </c>
      <c r="G1830" s="722">
        <v>42384</v>
      </c>
      <c r="H1830" s="2050">
        <f t="shared" si="117"/>
        <v>3264</v>
      </c>
      <c r="I1830" s="1263">
        <f t="shared" si="116"/>
        <v>0</v>
      </c>
    </row>
    <row r="1831" spans="1:9" x14ac:dyDescent="0.25">
      <c r="A1831" s="1261">
        <v>42384</v>
      </c>
      <c r="B1831" s="2177">
        <f t="shared" si="118"/>
        <v>894</v>
      </c>
      <c r="C1831" s="2178" t="s">
        <v>1144</v>
      </c>
      <c r="D1831" s="2160">
        <f t="shared" si="115"/>
        <v>50894</v>
      </c>
      <c r="E1831" s="2150" t="s">
        <v>6290</v>
      </c>
      <c r="F1831" s="2167">
        <v>2531</v>
      </c>
      <c r="G1831" s="722">
        <v>42384</v>
      </c>
      <c r="H1831" s="2050">
        <f t="shared" si="117"/>
        <v>2531</v>
      </c>
      <c r="I1831" s="1263">
        <f t="shared" si="116"/>
        <v>0</v>
      </c>
    </row>
    <row r="1832" spans="1:9" x14ac:dyDescent="0.25">
      <c r="A1832" s="1261">
        <v>42384</v>
      </c>
      <c r="B1832" s="2177">
        <f t="shared" si="118"/>
        <v>895</v>
      </c>
      <c r="C1832" s="2178" t="s">
        <v>1144</v>
      </c>
      <c r="D1832" s="2160">
        <f t="shared" ref="D1832:D1897" si="119">D1831+1</f>
        <v>50895</v>
      </c>
      <c r="E1832" s="2150" t="s">
        <v>6291</v>
      </c>
      <c r="F1832" s="2153">
        <v>120885.6</v>
      </c>
      <c r="G1832" s="722"/>
      <c r="H1832" s="2050"/>
      <c r="I1832" s="1263">
        <f t="shared" si="116"/>
        <v>120885.6</v>
      </c>
    </row>
    <row r="1833" spans="1:9" x14ac:dyDescent="0.25">
      <c r="A1833" s="1261">
        <v>42384</v>
      </c>
      <c r="B1833" s="2177">
        <f t="shared" si="118"/>
        <v>896</v>
      </c>
      <c r="C1833" s="2178" t="s">
        <v>1144</v>
      </c>
      <c r="D1833" s="2160">
        <f t="shared" si="119"/>
        <v>50896</v>
      </c>
      <c r="E1833" s="2150" t="s">
        <v>6292</v>
      </c>
      <c r="F1833" s="2167">
        <v>1443.2</v>
      </c>
      <c r="G1833" s="722">
        <v>42385</v>
      </c>
      <c r="H1833" s="2050">
        <v>1443.2</v>
      </c>
      <c r="I1833" s="1263">
        <f t="shared" si="116"/>
        <v>0</v>
      </c>
    </row>
    <row r="1834" spans="1:9" x14ac:dyDescent="0.25">
      <c r="A1834" s="1261">
        <v>42384</v>
      </c>
      <c r="B1834" s="2177">
        <f t="shared" si="118"/>
        <v>897</v>
      </c>
      <c r="C1834" s="2178" t="s">
        <v>1144</v>
      </c>
      <c r="D1834" s="2160">
        <f t="shared" si="119"/>
        <v>50897</v>
      </c>
      <c r="E1834" s="2150" t="s">
        <v>6293</v>
      </c>
      <c r="F1834" s="2153">
        <v>1303.8</v>
      </c>
      <c r="G1834" s="722">
        <v>42385</v>
      </c>
      <c r="H1834" s="2050">
        <v>1303.8</v>
      </c>
      <c r="I1834" s="1263">
        <f t="shared" si="116"/>
        <v>0</v>
      </c>
    </row>
    <row r="1835" spans="1:9" x14ac:dyDescent="0.25">
      <c r="A1835" s="1261">
        <v>42384</v>
      </c>
      <c r="B1835" s="2177">
        <f t="shared" si="118"/>
        <v>898</v>
      </c>
      <c r="C1835" s="2178" t="s">
        <v>1144</v>
      </c>
      <c r="D1835" s="2160">
        <f t="shared" si="119"/>
        <v>50898</v>
      </c>
      <c r="E1835" s="2150" t="s">
        <v>6285</v>
      </c>
      <c r="F1835" s="2167">
        <v>4793.3999999999996</v>
      </c>
      <c r="G1835" s="722">
        <v>42384</v>
      </c>
      <c r="H1835" s="2050">
        <f t="shared" si="117"/>
        <v>4793.3999999999996</v>
      </c>
      <c r="I1835" s="1263">
        <f t="shared" si="116"/>
        <v>0</v>
      </c>
    </row>
    <row r="1836" spans="1:9" x14ac:dyDescent="0.25">
      <c r="A1836" s="1261">
        <v>42384</v>
      </c>
      <c r="B1836" s="2177">
        <f t="shared" si="118"/>
        <v>899</v>
      </c>
      <c r="C1836" s="2178" t="s">
        <v>1144</v>
      </c>
      <c r="D1836" s="2160">
        <f t="shared" si="119"/>
        <v>50899</v>
      </c>
      <c r="E1836" s="2150" t="s">
        <v>6294</v>
      </c>
      <c r="F1836" s="2167">
        <v>4840.2</v>
      </c>
      <c r="G1836" s="722">
        <v>42387</v>
      </c>
      <c r="H1836" s="2050">
        <v>4840.2</v>
      </c>
      <c r="I1836" s="1263">
        <f t="shared" si="116"/>
        <v>0</v>
      </c>
    </row>
    <row r="1837" spans="1:9" x14ac:dyDescent="0.25">
      <c r="A1837" s="1261">
        <v>42384</v>
      </c>
      <c r="B1837" s="2177">
        <f t="shared" si="118"/>
        <v>900</v>
      </c>
      <c r="C1837" s="2178" t="s">
        <v>1144</v>
      </c>
      <c r="D1837" s="2160">
        <f t="shared" si="119"/>
        <v>50900</v>
      </c>
      <c r="E1837" s="2150" t="s">
        <v>6295</v>
      </c>
      <c r="F1837" s="2167">
        <v>3228.6</v>
      </c>
      <c r="G1837" s="722">
        <v>42385</v>
      </c>
      <c r="H1837" s="2050">
        <v>3228.6</v>
      </c>
      <c r="I1837" s="1263">
        <f t="shared" si="116"/>
        <v>0</v>
      </c>
    </row>
    <row r="1838" spans="1:9" x14ac:dyDescent="0.25">
      <c r="A1838" s="1261">
        <v>42384</v>
      </c>
      <c r="B1838" s="2177">
        <f t="shared" si="118"/>
        <v>901</v>
      </c>
      <c r="C1838" s="2178" t="s">
        <v>1144</v>
      </c>
      <c r="D1838" s="2160">
        <f t="shared" si="119"/>
        <v>50901</v>
      </c>
      <c r="E1838" s="2150" t="s">
        <v>6296</v>
      </c>
      <c r="F1838" s="2153">
        <v>6111</v>
      </c>
      <c r="G1838" s="722">
        <v>42384</v>
      </c>
      <c r="H1838" s="2050">
        <f t="shared" si="117"/>
        <v>6111</v>
      </c>
      <c r="I1838" s="1263">
        <f t="shared" si="116"/>
        <v>0</v>
      </c>
    </row>
    <row r="1839" spans="1:9" x14ac:dyDescent="0.25">
      <c r="A1839" s="1261">
        <v>42384</v>
      </c>
      <c r="B1839" s="2177">
        <f t="shared" si="118"/>
        <v>902</v>
      </c>
      <c r="C1839" s="2178" t="s">
        <v>1144</v>
      </c>
      <c r="D1839" s="2160">
        <f t="shared" si="119"/>
        <v>50902</v>
      </c>
      <c r="E1839" s="2150" t="s">
        <v>6297</v>
      </c>
      <c r="F1839" s="2167">
        <v>188.8</v>
      </c>
      <c r="G1839" s="722">
        <v>42384</v>
      </c>
      <c r="H1839" s="2050">
        <f t="shared" si="117"/>
        <v>188.8</v>
      </c>
      <c r="I1839" s="1263">
        <f t="shared" si="116"/>
        <v>0</v>
      </c>
    </row>
    <row r="1840" spans="1:9" x14ac:dyDescent="0.25">
      <c r="A1840" s="1261">
        <v>42384</v>
      </c>
      <c r="B1840" s="2177">
        <f t="shared" si="118"/>
        <v>903</v>
      </c>
      <c r="C1840" s="2178" t="s">
        <v>1144</v>
      </c>
      <c r="D1840" s="2160">
        <f t="shared" si="119"/>
        <v>50903</v>
      </c>
      <c r="E1840" s="2150" t="s">
        <v>6298</v>
      </c>
      <c r="F1840" s="2167">
        <v>977.3</v>
      </c>
      <c r="G1840" s="722">
        <v>42384</v>
      </c>
      <c r="H1840" s="2050">
        <f t="shared" si="117"/>
        <v>977.3</v>
      </c>
      <c r="I1840" s="1263">
        <f t="shared" si="116"/>
        <v>0</v>
      </c>
    </row>
    <row r="1841" spans="1:9" x14ac:dyDescent="0.25">
      <c r="A1841" s="1261">
        <v>42384</v>
      </c>
      <c r="B1841" s="2177">
        <f t="shared" si="118"/>
        <v>904</v>
      </c>
      <c r="C1841" s="2178" t="s">
        <v>1144</v>
      </c>
      <c r="D1841" s="2160">
        <f t="shared" si="119"/>
        <v>50904</v>
      </c>
      <c r="E1841" s="2150" t="s">
        <v>6299</v>
      </c>
      <c r="F1841" s="2167">
        <v>1328.7</v>
      </c>
      <c r="G1841" s="722" t="s">
        <v>8152</v>
      </c>
      <c r="H1841" s="2050">
        <f>1228.7+100</f>
        <v>1328.7</v>
      </c>
      <c r="I1841" s="1263">
        <f t="shared" si="116"/>
        <v>0</v>
      </c>
    </row>
    <row r="1842" spans="1:9" x14ac:dyDescent="0.25">
      <c r="A1842" s="1261">
        <v>42384</v>
      </c>
      <c r="B1842" s="2177">
        <f t="shared" si="118"/>
        <v>905</v>
      </c>
      <c r="C1842" s="2178" t="s">
        <v>1144</v>
      </c>
      <c r="D1842" s="2160">
        <f t="shared" si="119"/>
        <v>50905</v>
      </c>
      <c r="E1842" s="2150" t="s">
        <v>6300</v>
      </c>
      <c r="F1842" s="2167">
        <v>2065.4</v>
      </c>
      <c r="G1842" s="722">
        <v>42384</v>
      </c>
      <c r="H1842" s="2050">
        <f t="shared" si="117"/>
        <v>2065.4</v>
      </c>
      <c r="I1842" s="1263">
        <f t="shared" si="116"/>
        <v>0</v>
      </c>
    </row>
    <row r="1843" spans="1:9" x14ac:dyDescent="0.25">
      <c r="A1843" s="1261">
        <v>42384</v>
      </c>
      <c r="B1843" s="2177">
        <f t="shared" si="118"/>
        <v>906</v>
      </c>
      <c r="C1843" s="2178" t="s">
        <v>1144</v>
      </c>
      <c r="D1843" s="2160">
        <f t="shared" si="119"/>
        <v>50906</v>
      </c>
      <c r="E1843" s="2150" t="s">
        <v>6301</v>
      </c>
      <c r="F1843" s="2167">
        <v>44250.89</v>
      </c>
      <c r="G1843" s="722">
        <v>42392</v>
      </c>
      <c r="H1843" s="2050">
        <f>1500+42750.89</f>
        <v>44250.89</v>
      </c>
      <c r="I1843" s="1263">
        <f t="shared" si="116"/>
        <v>0</v>
      </c>
    </row>
    <row r="1844" spans="1:9" x14ac:dyDescent="0.25">
      <c r="A1844" s="1261">
        <v>42384</v>
      </c>
      <c r="B1844" s="2177">
        <f t="shared" si="118"/>
        <v>907</v>
      </c>
      <c r="C1844" s="2178" t="s">
        <v>1144</v>
      </c>
      <c r="D1844" s="2160">
        <f t="shared" si="119"/>
        <v>50907</v>
      </c>
      <c r="E1844" s="2150" t="s">
        <v>6302</v>
      </c>
      <c r="F1844" s="2167">
        <v>1800</v>
      </c>
      <c r="G1844" s="722">
        <v>42385</v>
      </c>
      <c r="H1844" s="2050">
        <v>1800</v>
      </c>
      <c r="I1844" s="1263">
        <f t="shared" si="116"/>
        <v>0</v>
      </c>
    </row>
    <row r="1845" spans="1:9" x14ac:dyDescent="0.25">
      <c r="A1845" s="1261">
        <v>42384</v>
      </c>
      <c r="B1845" s="2177">
        <f t="shared" si="118"/>
        <v>908</v>
      </c>
      <c r="C1845" s="2178" t="s">
        <v>1144</v>
      </c>
      <c r="D1845" s="2160">
        <f t="shared" si="119"/>
        <v>50908</v>
      </c>
      <c r="E1845" s="2151" t="s">
        <v>6303</v>
      </c>
      <c r="F1845" s="2167">
        <v>1480</v>
      </c>
      <c r="G1845" s="722">
        <v>42385</v>
      </c>
      <c r="H1845" s="2050">
        <v>1480</v>
      </c>
      <c r="I1845" s="1263">
        <f t="shared" si="116"/>
        <v>0</v>
      </c>
    </row>
    <row r="1846" spans="1:9" x14ac:dyDescent="0.25">
      <c r="A1846" s="1261">
        <v>42384</v>
      </c>
      <c r="B1846" s="2177">
        <f t="shared" si="118"/>
        <v>909</v>
      </c>
      <c r="C1846" s="2178" t="s">
        <v>1144</v>
      </c>
      <c r="D1846" s="2160">
        <f t="shared" si="119"/>
        <v>50909</v>
      </c>
      <c r="E1846" s="2149" t="s">
        <v>6304</v>
      </c>
      <c r="F1846" s="2166">
        <v>630</v>
      </c>
      <c r="G1846" s="722">
        <v>42385</v>
      </c>
      <c r="H1846" s="2050">
        <v>630</v>
      </c>
      <c r="I1846" s="1263">
        <f t="shared" si="116"/>
        <v>0</v>
      </c>
    </row>
    <row r="1847" spans="1:9" x14ac:dyDescent="0.25">
      <c r="A1847" s="1261">
        <v>42384</v>
      </c>
      <c r="B1847" s="2177">
        <f t="shared" si="118"/>
        <v>910</v>
      </c>
      <c r="C1847" s="2178" t="s">
        <v>1144</v>
      </c>
      <c r="D1847" s="2160">
        <f t="shared" si="119"/>
        <v>50910</v>
      </c>
      <c r="E1847" s="2150" t="s">
        <v>6305</v>
      </c>
      <c r="F1847" s="2167">
        <v>2200</v>
      </c>
      <c r="G1847" s="722">
        <v>42385</v>
      </c>
      <c r="H1847" s="2050">
        <v>2200</v>
      </c>
      <c r="I1847" s="1263">
        <f t="shared" si="116"/>
        <v>0</v>
      </c>
    </row>
    <row r="1848" spans="1:9" x14ac:dyDescent="0.25">
      <c r="A1848" s="1261">
        <v>42384</v>
      </c>
      <c r="B1848" s="2177">
        <f t="shared" si="118"/>
        <v>911</v>
      </c>
      <c r="C1848" s="2178" t="s">
        <v>1144</v>
      </c>
      <c r="D1848" s="2160">
        <f t="shared" si="119"/>
        <v>50911</v>
      </c>
      <c r="E1848" s="2150" t="s">
        <v>6306</v>
      </c>
      <c r="F1848" s="2167">
        <v>5251.3</v>
      </c>
      <c r="G1848" s="722">
        <v>42385</v>
      </c>
      <c r="H1848" s="2050">
        <v>5251.3</v>
      </c>
      <c r="I1848" s="1263">
        <f t="shared" si="116"/>
        <v>0</v>
      </c>
    </row>
    <row r="1849" spans="1:9" x14ac:dyDescent="0.25">
      <c r="A1849" s="1261">
        <v>42384</v>
      </c>
      <c r="B1849" s="2177">
        <f t="shared" si="118"/>
        <v>912</v>
      </c>
      <c r="C1849" s="2178" t="s">
        <v>1144</v>
      </c>
      <c r="D1849" s="2160">
        <f t="shared" si="119"/>
        <v>50912</v>
      </c>
      <c r="E1849" s="2150" t="s">
        <v>6307</v>
      </c>
      <c r="F1849" s="2167">
        <v>4487.7</v>
      </c>
      <c r="G1849" s="722">
        <v>42384</v>
      </c>
      <c r="H1849" s="2050">
        <f t="shared" ref="H1849:H1863" si="120">F1849</f>
        <v>4487.7</v>
      </c>
      <c r="I1849" s="1263">
        <f t="shared" si="116"/>
        <v>0</v>
      </c>
    </row>
    <row r="1850" spans="1:9" x14ac:dyDescent="0.25">
      <c r="A1850" s="1261">
        <v>42384</v>
      </c>
      <c r="B1850" s="2177">
        <f t="shared" si="118"/>
        <v>913</v>
      </c>
      <c r="C1850" s="2178" t="s">
        <v>1144</v>
      </c>
      <c r="D1850" s="2160">
        <f t="shared" si="119"/>
        <v>50913</v>
      </c>
      <c r="E1850" s="2150" t="s">
        <v>6308</v>
      </c>
      <c r="F1850" s="2167">
        <v>26254.2</v>
      </c>
      <c r="G1850" s="722">
        <v>42389</v>
      </c>
      <c r="H1850" s="2050">
        <v>26254.2</v>
      </c>
      <c r="I1850" s="1263">
        <f t="shared" si="116"/>
        <v>0</v>
      </c>
    </row>
    <row r="1851" spans="1:9" x14ac:dyDescent="0.25">
      <c r="A1851" s="1261">
        <v>42384</v>
      </c>
      <c r="B1851" s="2177">
        <f t="shared" si="118"/>
        <v>914</v>
      </c>
      <c r="C1851" s="2178" t="s">
        <v>1144</v>
      </c>
      <c r="D1851" s="2160">
        <f t="shared" si="119"/>
        <v>50914</v>
      </c>
      <c r="E1851" s="2150" t="s">
        <v>6309</v>
      </c>
      <c r="F1851" s="2167">
        <v>2700</v>
      </c>
      <c r="G1851" s="722">
        <v>42384</v>
      </c>
      <c r="H1851" s="2050">
        <f t="shared" si="120"/>
        <v>2700</v>
      </c>
      <c r="I1851" s="1263">
        <f t="shared" ref="I1851:I1916" si="121">F1851-H1851</f>
        <v>0</v>
      </c>
    </row>
    <row r="1852" spans="1:9" x14ac:dyDescent="0.25">
      <c r="A1852" s="1261">
        <v>42384</v>
      </c>
      <c r="B1852" s="2177">
        <f t="shared" si="118"/>
        <v>915</v>
      </c>
      <c r="C1852" s="2178" t="s">
        <v>1144</v>
      </c>
      <c r="D1852" s="2160">
        <f t="shared" si="119"/>
        <v>50915</v>
      </c>
      <c r="E1852" s="2150" t="s">
        <v>6310</v>
      </c>
      <c r="F1852" s="2167">
        <v>2339.6999999999998</v>
      </c>
      <c r="G1852" s="722">
        <v>42388</v>
      </c>
      <c r="H1852" s="2050">
        <v>2339.6999999999998</v>
      </c>
      <c r="I1852" s="1263">
        <f t="shared" si="121"/>
        <v>0</v>
      </c>
    </row>
    <row r="1853" spans="1:9" x14ac:dyDescent="0.25">
      <c r="A1853" s="1261">
        <v>42384</v>
      </c>
      <c r="B1853" s="2177">
        <f t="shared" si="118"/>
        <v>916</v>
      </c>
      <c r="C1853" s="2178" t="s">
        <v>1144</v>
      </c>
      <c r="D1853" s="2160">
        <f t="shared" si="119"/>
        <v>50916</v>
      </c>
      <c r="E1853" s="2150" t="s">
        <v>6311</v>
      </c>
      <c r="F1853" s="2167">
        <v>3200</v>
      </c>
      <c r="G1853" s="722">
        <v>42384</v>
      </c>
      <c r="H1853" s="2050">
        <f t="shared" si="120"/>
        <v>3200</v>
      </c>
      <c r="I1853" s="1263">
        <f t="shared" si="121"/>
        <v>0</v>
      </c>
    </row>
    <row r="1854" spans="1:9" x14ac:dyDescent="0.25">
      <c r="A1854" s="1261">
        <v>42384</v>
      </c>
      <c r="B1854" s="2177">
        <f t="shared" si="118"/>
        <v>917</v>
      </c>
      <c r="C1854" s="2178" t="s">
        <v>1144</v>
      </c>
      <c r="D1854" s="2160">
        <f t="shared" si="119"/>
        <v>50917</v>
      </c>
      <c r="E1854" s="2150" t="s">
        <v>6312</v>
      </c>
      <c r="F1854" s="2167">
        <v>7501</v>
      </c>
      <c r="G1854" s="722">
        <v>42389</v>
      </c>
      <c r="H1854" s="2050">
        <v>7501</v>
      </c>
      <c r="I1854" s="1263">
        <f t="shared" si="121"/>
        <v>0</v>
      </c>
    </row>
    <row r="1855" spans="1:9" x14ac:dyDescent="0.25">
      <c r="A1855" s="1261">
        <v>42384</v>
      </c>
      <c r="B1855" s="2177">
        <f t="shared" si="118"/>
        <v>918</v>
      </c>
      <c r="C1855" s="2178" t="s">
        <v>1144</v>
      </c>
      <c r="D1855" s="2160">
        <f t="shared" si="119"/>
        <v>50918</v>
      </c>
      <c r="E1855" s="2150" t="s">
        <v>6313</v>
      </c>
      <c r="F1855" s="2167">
        <v>1161.5999999999999</v>
      </c>
      <c r="G1855" s="722">
        <v>42384</v>
      </c>
      <c r="H1855" s="2050">
        <f t="shared" si="120"/>
        <v>1161.5999999999999</v>
      </c>
      <c r="I1855" s="1263">
        <f t="shared" si="121"/>
        <v>0</v>
      </c>
    </row>
    <row r="1856" spans="1:9" x14ac:dyDescent="0.25">
      <c r="A1856" s="1261">
        <v>42384</v>
      </c>
      <c r="B1856" s="2177">
        <f t="shared" si="118"/>
        <v>919</v>
      </c>
      <c r="C1856" s="2178" t="s">
        <v>1144</v>
      </c>
      <c r="D1856" s="2160">
        <f t="shared" si="119"/>
        <v>50919</v>
      </c>
      <c r="E1856" s="2150" t="s">
        <v>6314</v>
      </c>
      <c r="F1856" s="2153">
        <v>3173</v>
      </c>
      <c r="G1856" s="722">
        <v>42390</v>
      </c>
      <c r="H1856" s="2050">
        <v>3173</v>
      </c>
      <c r="I1856" s="1263">
        <f t="shared" si="121"/>
        <v>0</v>
      </c>
    </row>
    <row r="1857" spans="1:9" x14ac:dyDescent="0.25">
      <c r="A1857" s="1261">
        <v>42384</v>
      </c>
      <c r="B1857" s="2177">
        <f t="shared" si="118"/>
        <v>920</v>
      </c>
      <c r="C1857" s="2178" t="s">
        <v>1144</v>
      </c>
      <c r="D1857" s="2160">
        <f t="shared" si="119"/>
        <v>50920</v>
      </c>
      <c r="E1857" s="2182" t="s">
        <v>2249</v>
      </c>
      <c r="F1857" s="2153">
        <v>0</v>
      </c>
      <c r="G1857" s="722"/>
      <c r="H1857" s="2050"/>
      <c r="I1857" s="1263">
        <f t="shared" si="121"/>
        <v>0</v>
      </c>
    </row>
    <row r="1858" spans="1:9" x14ac:dyDescent="0.25">
      <c r="A1858" s="1261">
        <v>42384</v>
      </c>
      <c r="B1858" s="2177">
        <f t="shared" si="118"/>
        <v>921</v>
      </c>
      <c r="C1858" s="2178" t="s">
        <v>1144</v>
      </c>
      <c r="D1858" s="2160">
        <f t="shared" si="119"/>
        <v>50921</v>
      </c>
      <c r="E1858" s="2182" t="s">
        <v>2249</v>
      </c>
      <c r="F1858" s="2153">
        <v>0</v>
      </c>
      <c r="G1858" s="722"/>
      <c r="H1858" s="2050"/>
      <c r="I1858" s="1263">
        <f t="shared" si="121"/>
        <v>0</v>
      </c>
    </row>
    <row r="1859" spans="1:9" x14ac:dyDescent="0.25">
      <c r="A1859" s="1261">
        <v>42384</v>
      </c>
      <c r="B1859" s="2177">
        <f t="shared" si="118"/>
        <v>922</v>
      </c>
      <c r="C1859" s="2178" t="s">
        <v>1144</v>
      </c>
      <c r="D1859" s="2160">
        <f t="shared" si="119"/>
        <v>50922</v>
      </c>
      <c r="E1859" s="2150" t="s">
        <v>6315</v>
      </c>
      <c r="F1859" s="2153">
        <v>20555.5</v>
      </c>
      <c r="G1859" s="722">
        <v>42386</v>
      </c>
      <c r="H1859" s="2050">
        <v>20555.5</v>
      </c>
      <c r="I1859" s="1263">
        <f t="shared" si="121"/>
        <v>0</v>
      </c>
    </row>
    <row r="1860" spans="1:9" x14ac:dyDescent="0.25">
      <c r="A1860" s="1261">
        <v>42384</v>
      </c>
      <c r="B1860" s="2177">
        <f>B1859+1</f>
        <v>923</v>
      </c>
      <c r="C1860" s="2178" t="s">
        <v>1144</v>
      </c>
      <c r="D1860" s="2160">
        <f>D1859+1</f>
        <v>50923</v>
      </c>
      <c r="E1860" s="2150" t="s">
        <v>6316</v>
      </c>
      <c r="F1860" s="2167">
        <v>46310.400000000001</v>
      </c>
      <c r="G1860" s="722">
        <v>42391</v>
      </c>
      <c r="H1860" s="2050">
        <v>46310.400000000001</v>
      </c>
      <c r="I1860" s="1263">
        <f t="shared" si="121"/>
        <v>0</v>
      </c>
    </row>
    <row r="1861" spans="1:9" x14ac:dyDescent="0.25">
      <c r="A1861" s="1261">
        <v>42384</v>
      </c>
      <c r="B1861" s="2177">
        <f t="shared" si="118"/>
        <v>924</v>
      </c>
      <c r="C1861" s="2178" t="s">
        <v>1144</v>
      </c>
      <c r="D1861" s="2160">
        <f t="shared" si="119"/>
        <v>50924</v>
      </c>
      <c r="E1861" s="2150" t="s">
        <v>6317</v>
      </c>
      <c r="F1861" s="2167">
        <v>5232.3</v>
      </c>
      <c r="G1861" s="722">
        <v>42385</v>
      </c>
      <c r="H1861" s="2050">
        <v>5232.3</v>
      </c>
      <c r="I1861" s="1263">
        <f t="shared" si="121"/>
        <v>0</v>
      </c>
    </row>
    <row r="1862" spans="1:9" x14ac:dyDescent="0.25">
      <c r="A1862" s="1261">
        <v>42384</v>
      </c>
      <c r="B1862" s="2177">
        <f t="shared" si="118"/>
        <v>925</v>
      </c>
      <c r="C1862" s="2178" t="s">
        <v>1144</v>
      </c>
      <c r="D1862" s="2160">
        <f t="shared" si="119"/>
        <v>50925</v>
      </c>
      <c r="E1862" s="2150" t="s">
        <v>6318</v>
      </c>
      <c r="F1862" s="2167">
        <v>3834.2</v>
      </c>
      <c r="G1862" s="722">
        <v>42385</v>
      </c>
      <c r="H1862" s="2050">
        <v>3834.2</v>
      </c>
      <c r="I1862" s="1263">
        <f t="shared" si="121"/>
        <v>0</v>
      </c>
    </row>
    <row r="1863" spans="1:9" x14ac:dyDescent="0.25">
      <c r="A1863" s="1261">
        <v>42384</v>
      </c>
      <c r="B1863" s="2177">
        <f t="shared" si="118"/>
        <v>926</v>
      </c>
      <c r="C1863" s="2178" t="s">
        <v>1144</v>
      </c>
      <c r="D1863" s="2160">
        <f t="shared" si="119"/>
        <v>50926</v>
      </c>
      <c r="E1863" s="2150" t="s">
        <v>6319</v>
      </c>
      <c r="F1863" s="2167">
        <v>26531.1</v>
      </c>
      <c r="G1863" s="722">
        <v>42384</v>
      </c>
      <c r="H1863" s="2050">
        <f t="shared" si="120"/>
        <v>26531.1</v>
      </c>
      <c r="I1863" s="1263">
        <f t="shared" si="121"/>
        <v>0</v>
      </c>
    </row>
    <row r="1864" spans="1:9" x14ac:dyDescent="0.25">
      <c r="A1864" s="1261">
        <v>42384</v>
      </c>
      <c r="B1864" s="2177">
        <f t="shared" si="118"/>
        <v>927</v>
      </c>
      <c r="C1864" s="2178" t="s">
        <v>1144</v>
      </c>
      <c r="D1864" s="2160">
        <f t="shared" si="119"/>
        <v>50927</v>
      </c>
      <c r="E1864" s="2150" t="s">
        <v>6312</v>
      </c>
      <c r="F1864" s="2167">
        <v>30023.200000000001</v>
      </c>
      <c r="G1864" s="722">
        <v>42389</v>
      </c>
      <c r="H1864" s="2050">
        <v>30023.200000000001</v>
      </c>
      <c r="I1864" s="1263">
        <f t="shared" si="121"/>
        <v>0</v>
      </c>
    </row>
    <row r="1865" spans="1:9" x14ac:dyDescent="0.25">
      <c r="A1865" s="1261">
        <v>42384</v>
      </c>
      <c r="B1865" s="2177">
        <f t="shared" si="118"/>
        <v>928</v>
      </c>
      <c r="C1865" s="2178" t="s">
        <v>1144</v>
      </c>
      <c r="D1865" s="2160">
        <f t="shared" si="119"/>
        <v>50928</v>
      </c>
      <c r="E1865" s="2150" t="s">
        <v>6320</v>
      </c>
      <c r="F1865" s="2167">
        <v>7180.8</v>
      </c>
      <c r="G1865" s="722">
        <v>42388</v>
      </c>
      <c r="H1865" s="2050">
        <v>7180.8</v>
      </c>
      <c r="I1865" s="1263">
        <f t="shared" si="121"/>
        <v>0</v>
      </c>
    </row>
    <row r="1866" spans="1:9" x14ac:dyDescent="0.25">
      <c r="A1866" s="1261">
        <v>42384</v>
      </c>
      <c r="B1866" s="2177">
        <f t="shared" si="118"/>
        <v>929</v>
      </c>
      <c r="C1866" s="2178" t="s">
        <v>1144</v>
      </c>
      <c r="D1866" s="2160">
        <f t="shared" si="119"/>
        <v>50929</v>
      </c>
      <c r="E1866" s="2150" t="s">
        <v>6321</v>
      </c>
      <c r="F1866" s="2167">
        <v>11563.2</v>
      </c>
      <c r="G1866" s="722">
        <v>42388</v>
      </c>
      <c r="H1866" s="2050">
        <v>11563.2</v>
      </c>
      <c r="I1866" s="1263">
        <f t="shared" si="121"/>
        <v>0</v>
      </c>
    </row>
    <row r="1867" spans="1:9" x14ac:dyDescent="0.25">
      <c r="A1867" s="1261">
        <v>42384</v>
      </c>
      <c r="B1867" s="2177">
        <f t="shared" si="118"/>
        <v>930</v>
      </c>
      <c r="C1867" s="2178" t="s">
        <v>1144</v>
      </c>
      <c r="D1867" s="2160">
        <f t="shared" si="119"/>
        <v>50930</v>
      </c>
      <c r="E1867" s="2150" t="s">
        <v>6322</v>
      </c>
      <c r="F1867" s="2167">
        <v>37155.4</v>
      </c>
      <c r="G1867" s="722" t="s">
        <v>8160</v>
      </c>
      <c r="H1867" s="2050">
        <f>22100+15055.4</f>
        <v>37155.4</v>
      </c>
      <c r="I1867" s="1263">
        <f t="shared" si="121"/>
        <v>0</v>
      </c>
    </row>
    <row r="1868" spans="1:9" x14ac:dyDescent="0.25">
      <c r="A1868" s="1261">
        <v>42384</v>
      </c>
      <c r="B1868" s="2177">
        <f t="shared" ref="B1868:B1931" si="122">B1867+1</f>
        <v>931</v>
      </c>
      <c r="C1868" s="2178" t="s">
        <v>1144</v>
      </c>
      <c r="D1868" s="2160">
        <f t="shared" si="119"/>
        <v>50931</v>
      </c>
      <c r="E1868" s="2150" t="s">
        <v>6323</v>
      </c>
      <c r="F1868" s="2167">
        <v>5359.2</v>
      </c>
      <c r="G1868" s="722">
        <v>42388</v>
      </c>
      <c r="H1868" s="2050">
        <v>5359.2</v>
      </c>
      <c r="I1868" s="1263">
        <f t="shared" si="121"/>
        <v>0</v>
      </c>
    </row>
    <row r="1869" spans="1:9" x14ac:dyDescent="0.25">
      <c r="A1869" s="1261">
        <v>42384</v>
      </c>
      <c r="B1869" s="2177">
        <f t="shared" si="122"/>
        <v>932</v>
      </c>
      <c r="C1869" s="2178" t="s">
        <v>1144</v>
      </c>
      <c r="D1869" s="2160">
        <f t="shared" si="119"/>
        <v>50932</v>
      </c>
      <c r="E1869" s="2150" t="s">
        <v>6324</v>
      </c>
      <c r="F1869" s="2167">
        <v>6603.8</v>
      </c>
      <c r="G1869" s="722">
        <v>42389</v>
      </c>
      <c r="H1869" s="2050">
        <v>6603.8</v>
      </c>
      <c r="I1869" s="1805">
        <f t="shared" si="121"/>
        <v>0</v>
      </c>
    </row>
    <row r="1870" spans="1:9" x14ac:dyDescent="0.25">
      <c r="A1870" s="1261">
        <v>42384</v>
      </c>
      <c r="B1870" s="2177">
        <f>B1869+1</f>
        <v>933</v>
      </c>
      <c r="C1870" s="2178" t="s">
        <v>1144</v>
      </c>
      <c r="D1870" s="2160">
        <f t="shared" si="119"/>
        <v>50933</v>
      </c>
      <c r="E1870" s="2150" t="s">
        <v>6325</v>
      </c>
      <c r="F1870" s="2167">
        <v>2132</v>
      </c>
      <c r="G1870" s="722">
        <v>42388</v>
      </c>
      <c r="H1870" s="2050">
        <v>2132</v>
      </c>
      <c r="I1870" s="1263">
        <f t="shared" si="121"/>
        <v>0</v>
      </c>
    </row>
    <row r="1871" spans="1:9" x14ac:dyDescent="0.25">
      <c r="A1871" s="1261">
        <v>42384</v>
      </c>
      <c r="B1871" s="2177">
        <f t="shared" si="122"/>
        <v>934</v>
      </c>
      <c r="C1871" s="2178" t="s">
        <v>1144</v>
      </c>
      <c r="D1871" s="2160">
        <f t="shared" si="119"/>
        <v>50934</v>
      </c>
      <c r="E1871" s="2150" t="s">
        <v>6326</v>
      </c>
      <c r="F1871" s="2167">
        <v>7429.6</v>
      </c>
      <c r="G1871" s="722">
        <v>42384</v>
      </c>
      <c r="H1871" s="2050">
        <f t="shared" ref="H1871:H1913" si="123">F1871</f>
        <v>7429.6</v>
      </c>
      <c r="I1871" s="1263">
        <f t="shared" si="121"/>
        <v>0</v>
      </c>
    </row>
    <row r="1872" spans="1:9" x14ac:dyDescent="0.25">
      <c r="A1872" s="1261">
        <v>42384</v>
      </c>
      <c r="B1872" s="2177">
        <f t="shared" si="122"/>
        <v>935</v>
      </c>
      <c r="C1872" s="2178" t="s">
        <v>1144</v>
      </c>
      <c r="D1872" s="2160">
        <f t="shared" si="119"/>
        <v>50935</v>
      </c>
      <c r="E1872" s="2150" t="s">
        <v>6327</v>
      </c>
      <c r="F1872" s="2167">
        <v>18028.8</v>
      </c>
      <c r="G1872" s="722">
        <v>42385</v>
      </c>
      <c r="H1872" s="2050">
        <v>18028.8</v>
      </c>
      <c r="I1872" s="1263">
        <f t="shared" si="121"/>
        <v>0</v>
      </c>
    </row>
    <row r="1873" spans="1:9" x14ac:dyDescent="0.25">
      <c r="A1873" s="1261">
        <v>42384</v>
      </c>
      <c r="B1873" s="2177">
        <f t="shared" si="122"/>
        <v>936</v>
      </c>
      <c r="C1873" s="2178" t="s">
        <v>1144</v>
      </c>
      <c r="D1873" s="2160">
        <f t="shared" si="119"/>
        <v>50936</v>
      </c>
      <c r="E1873" s="2150" t="s">
        <v>6328</v>
      </c>
      <c r="F1873" s="2153">
        <v>7401.6</v>
      </c>
      <c r="G1873" s="722">
        <v>42385</v>
      </c>
      <c r="H1873" s="2050">
        <v>7401.6</v>
      </c>
      <c r="I1873" s="1805">
        <f t="shared" si="121"/>
        <v>0</v>
      </c>
    </row>
    <row r="1874" spans="1:9" x14ac:dyDescent="0.25">
      <c r="A1874" s="1261">
        <v>42384</v>
      </c>
      <c r="B1874" s="2177">
        <f t="shared" si="122"/>
        <v>937</v>
      </c>
      <c r="C1874" s="2178" t="s">
        <v>1144</v>
      </c>
      <c r="D1874" s="2160">
        <f t="shared" si="119"/>
        <v>50937</v>
      </c>
      <c r="E1874" s="2150" t="s">
        <v>6329</v>
      </c>
      <c r="F1874" s="2167">
        <v>22562.2</v>
      </c>
      <c r="G1874" s="722">
        <v>42387</v>
      </c>
      <c r="H1874" s="2050">
        <v>22562.2</v>
      </c>
      <c r="I1874" s="1263">
        <f t="shared" si="121"/>
        <v>0</v>
      </c>
    </row>
    <row r="1875" spans="1:9" x14ac:dyDescent="0.25">
      <c r="A1875" s="1261">
        <v>42384</v>
      </c>
      <c r="B1875" s="2177">
        <f t="shared" si="122"/>
        <v>938</v>
      </c>
      <c r="C1875" s="2178" t="s">
        <v>1144</v>
      </c>
      <c r="D1875" s="2160">
        <f t="shared" si="119"/>
        <v>50938</v>
      </c>
      <c r="E1875" s="2150" t="s">
        <v>6330</v>
      </c>
      <c r="F1875" s="2153">
        <v>24686.75</v>
      </c>
      <c r="G1875" s="722">
        <v>42385</v>
      </c>
      <c r="H1875" s="2050">
        <v>24686.75</v>
      </c>
      <c r="I1875" s="1263">
        <f t="shared" si="121"/>
        <v>0</v>
      </c>
    </row>
    <row r="1876" spans="1:9" x14ac:dyDescent="0.25">
      <c r="A1876" s="1261">
        <v>42384</v>
      </c>
      <c r="B1876" s="2177">
        <f t="shared" si="122"/>
        <v>939</v>
      </c>
      <c r="C1876" s="2178" t="s">
        <v>1144</v>
      </c>
      <c r="D1876" s="2160">
        <f t="shared" si="119"/>
        <v>50939</v>
      </c>
      <c r="E1876" s="2150" t="s">
        <v>6331</v>
      </c>
      <c r="F1876" s="2167">
        <v>420</v>
      </c>
      <c r="G1876" s="722">
        <v>42384</v>
      </c>
      <c r="H1876" s="2050">
        <f t="shared" si="123"/>
        <v>420</v>
      </c>
      <c r="I1876" s="1263">
        <f t="shared" si="121"/>
        <v>0</v>
      </c>
    </row>
    <row r="1877" spans="1:9" x14ac:dyDescent="0.25">
      <c r="A1877" s="1261">
        <v>42384</v>
      </c>
      <c r="B1877" s="2177">
        <f t="shared" si="122"/>
        <v>940</v>
      </c>
      <c r="C1877" s="2178" t="s">
        <v>1144</v>
      </c>
      <c r="D1877" s="2160">
        <f t="shared" si="119"/>
        <v>50940</v>
      </c>
      <c r="E1877" s="2150" t="s">
        <v>6332</v>
      </c>
      <c r="F1877" s="2167">
        <v>23081.200000000001</v>
      </c>
      <c r="G1877" s="722" t="s">
        <v>8150</v>
      </c>
      <c r="H1877" s="2050">
        <f>21000+2081.2</f>
        <v>23081.200000000001</v>
      </c>
      <c r="I1877" s="1263">
        <f t="shared" si="121"/>
        <v>0</v>
      </c>
    </row>
    <row r="1878" spans="1:9" x14ac:dyDescent="0.25">
      <c r="A1878" s="1261">
        <v>42384</v>
      </c>
      <c r="B1878" s="2177">
        <f t="shared" si="122"/>
        <v>941</v>
      </c>
      <c r="C1878" s="2178" t="s">
        <v>1144</v>
      </c>
      <c r="D1878" s="2160">
        <f t="shared" si="119"/>
        <v>50941</v>
      </c>
      <c r="E1878" s="2150" t="s">
        <v>6333</v>
      </c>
      <c r="F1878" s="2167">
        <v>1376</v>
      </c>
      <c r="G1878" s="722">
        <v>42384</v>
      </c>
      <c r="H1878" s="2050">
        <f t="shared" si="123"/>
        <v>1376</v>
      </c>
      <c r="I1878" s="1263">
        <f t="shared" si="121"/>
        <v>0</v>
      </c>
    </row>
    <row r="1879" spans="1:9" x14ac:dyDescent="0.25">
      <c r="A1879" s="1261">
        <v>42384</v>
      </c>
      <c r="B1879" s="2177">
        <f t="shared" si="122"/>
        <v>942</v>
      </c>
      <c r="C1879" s="2178" t="s">
        <v>1144</v>
      </c>
      <c r="D1879" s="2160">
        <f t="shared" si="119"/>
        <v>50942</v>
      </c>
      <c r="E1879" s="2150" t="s">
        <v>6297</v>
      </c>
      <c r="F1879" s="2167">
        <v>1121.8</v>
      </c>
      <c r="G1879" s="722">
        <v>42384</v>
      </c>
      <c r="H1879" s="2050">
        <f t="shared" si="123"/>
        <v>1121.8</v>
      </c>
      <c r="I1879" s="1263">
        <f t="shared" si="121"/>
        <v>0</v>
      </c>
    </row>
    <row r="1880" spans="1:9" x14ac:dyDescent="0.25">
      <c r="A1880" s="1261">
        <v>42384</v>
      </c>
      <c r="B1880" s="2177">
        <f t="shared" si="122"/>
        <v>943</v>
      </c>
      <c r="C1880" s="2178" t="s">
        <v>1144</v>
      </c>
      <c r="D1880" s="2160">
        <f t="shared" si="119"/>
        <v>50943</v>
      </c>
      <c r="E1880" s="2150" t="s">
        <v>6332</v>
      </c>
      <c r="F1880" s="2167">
        <v>8617.4</v>
      </c>
      <c r="G1880" s="722">
        <v>42385</v>
      </c>
      <c r="H1880" s="2050">
        <v>8617.4</v>
      </c>
      <c r="I1880" s="1263">
        <f t="shared" si="121"/>
        <v>0</v>
      </c>
    </row>
    <row r="1881" spans="1:9" x14ac:dyDescent="0.25">
      <c r="A1881" s="1261">
        <v>42384</v>
      </c>
      <c r="B1881" s="2177">
        <f t="shared" si="122"/>
        <v>944</v>
      </c>
      <c r="C1881" s="2178" t="s">
        <v>1144</v>
      </c>
      <c r="D1881" s="2160">
        <f t="shared" si="119"/>
        <v>50944</v>
      </c>
      <c r="E1881" s="2150" t="s">
        <v>6334</v>
      </c>
      <c r="F1881" s="2167">
        <v>1104.9000000000001</v>
      </c>
      <c r="G1881" s="722">
        <v>42384</v>
      </c>
      <c r="H1881" s="2050">
        <f t="shared" si="123"/>
        <v>1104.9000000000001</v>
      </c>
      <c r="I1881" s="1263">
        <f t="shared" si="121"/>
        <v>0</v>
      </c>
    </row>
    <row r="1882" spans="1:9" x14ac:dyDescent="0.25">
      <c r="A1882" s="1261">
        <v>42384</v>
      </c>
      <c r="B1882" s="2177">
        <f t="shared" si="122"/>
        <v>945</v>
      </c>
      <c r="C1882" s="2178" t="s">
        <v>1144</v>
      </c>
      <c r="D1882" s="2160">
        <f t="shared" si="119"/>
        <v>50945</v>
      </c>
      <c r="E1882" s="2150" t="s">
        <v>6335</v>
      </c>
      <c r="F1882" s="2153">
        <v>3659.8</v>
      </c>
      <c r="G1882" s="722">
        <v>42384</v>
      </c>
      <c r="H1882" s="2050">
        <f t="shared" si="123"/>
        <v>3659.8</v>
      </c>
      <c r="I1882" s="1263">
        <f t="shared" si="121"/>
        <v>0</v>
      </c>
    </row>
    <row r="1883" spans="1:9" x14ac:dyDescent="0.25">
      <c r="A1883" s="1261">
        <v>42384</v>
      </c>
      <c r="B1883" s="2177">
        <f t="shared" si="122"/>
        <v>946</v>
      </c>
      <c r="C1883" s="2178" t="s">
        <v>1144</v>
      </c>
      <c r="D1883" s="2160">
        <f t="shared" si="119"/>
        <v>50946</v>
      </c>
      <c r="E1883" s="2150" t="s">
        <v>6336</v>
      </c>
      <c r="F1883" s="2167">
        <v>2067.1999999999998</v>
      </c>
      <c r="G1883" s="722">
        <v>42384</v>
      </c>
      <c r="H1883" s="2050">
        <f t="shared" si="123"/>
        <v>2067.1999999999998</v>
      </c>
      <c r="I1883" s="1263">
        <f t="shared" si="121"/>
        <v>0</v>
      </c>
    </row>
    <row r="1884" spans="1:9" x14ac:dyDescent="0.25">
      <c r="A1884" s="1261">
        <v>42384</v>
      </c>
      <c r="B1884" s="2177">
        <f t="shared" si="122"/>
        <v>947</v>
      </c>
      <c r="C1884" s="2178" t="s">
        <v>1144</v>
      </c>
      <c r="D1884" s="2160">
        <f t="shared" si="119"/>
        <v>50947</v>
      </c>
      <c r="E1884" s="2150" t="s">
        <v>6337</v>
      </c>
      <c r="F1884" s="2167">
        <v>1818.3</v>
      </c>
      <c r="G1884" s="722">
        <v>42384</v>
      </c>
      <c r="H1884" s="2050">
        <f t="shared" si="123"/>
        <v>1818.3</v>
      </c>
      <c r="I1884" s="1263">
        <f t="shared" si="121"/>
        <v>0</v>
      </c>
    </row>
    <row r="1885" spans="1:9" x14ac:dyDescent="0.25">
      <c r="A1885" s="1261">
        <v>42384</v>
      </c>
      <c r="B1885" s="2177">
        <f t="shared" si="122"/>
        <v>948</v>
      </c>
      <c r="C1885" s="2178" t="s">
        <v>1144</v>
      </c>
      <c r="D1885" s="2160">
        <f t="shared" si="119"/>
        <v>50948</v>
      </c>
      <c r="E1885" s="2150" t="s">
        <v>6338</v>
      </c>
      <c r="F1885" s="2153">
        <v>1344.7</v>
      </c>
      <c r="G1885" s="722">
        <v>42384</v>
      </c>
      <c r="H1885" s="2050">
        <f t="shared" si="123"/>
        <v>1344.7</v>
      </c>
      <c r="I1885" s="1263">
        <f t="shared" si="121"/>
        <v>0</v>
      </c>
    </row>
    <row r="1886" spans="1:9" x14ac:dyDescent="0.25">
      <c r="A1886" s="1261">
        <v>42384</v>
      </c>
      <c r="B1886" s="2177">
        <f t="shared" si="122"/>
        <v>949</v>
      </c>
      <c r="C1886" s="2178" t="s">
        <v>1144</v>
      </c>
      <c r="D1886" s="2160">
        <f t="shared" si="119"/>
        <v>50949</v>
      </c>
      <c r="E1886" s="2150" t="s">
        <v>6339</v>
      </c>
      <c r="F1886" s="2167">
        <v>1425.2</v>
      </c>
      <c r="G1886" s="722">
        <v>42384</v>
      </c>
      <c r="H1886" s="2050">
        <f t="shared" si="123"/>
        <v>1425.2</v>
      </c>
      <c r="I1886" s="1263">
        <f t="shared" si="121"/>
        <v>0</v>
      </c>
    </row>
    <row r="1887" spans="1:9" x14ac:dyDescent="0.25">
      <c r="A1887" s="1261">
        <v>42384</v>
      </c>
      <c r="B1887" s="2177">
        <f t="shared" si="122"/>
        <v>950</v>
      </c>
      <c r="C1887" s="2178" t="s">
        <v>1144</v>
      </c>
      <c r="D1887" s="2160">
        <f t="shared" si="119"/>
        <v>50950</v>
      </c>
      <c r="E1887" s="2150" t="s">
        <v>6336</v>
      </c>
      <c r="F1887" s="2167">
        <v>185</v>
      </c>
      <c r="G1887" s="722">
        <v>42384</v>
      </c>
      <c r="H1887" s="2050">
        <f t="shared" si="123"/>
        <v>185</v>
      </c>
      <c r="I1887" s="1263">
        <f t="shared" si="121"/>
        <v>0</v>
      </c>
    </row>
    <row r="1888" spans="1:9" x14ac:dyDescent="0.25">
      <c r="A1888" s="1261">
        <v>42384</v>
      </c>
      <c r="B1888" s="2177">
        <f t="shared" si="122"/>
        <v>951</v>
      </c>
      <c r="C1888" s="2178" t="s">
        <v>1144</v>
      </c>
      <c r="D1888" s="2160">
        <f t="shared" si="119"/>
        <v>50951</v>
      </c>
      <c r="E1888" s="2150" t="s">
        <v>6340</v>
      </c>
      <c r="F1888" s="2167">
        <v>737.5</v>
      </c>
      <c r="G1888" s="722">
        <v>42384</v>
      </c>
      <c r="H1888" s="2050">
        <f t="shared" si="123"/>
        <v>737.5</v>
      </c>
      <c r="I1888" s="1263">
        <f t="shared" si="121"/>
        <v>0</v>
      </c>
    </row>
    <row r="1889" spans="1:9" x14ac:dyDescent="0.25">
      <c r="A1889" s="1261">
        <v>42384</v>
      </c>
      <c r="B1889" s="2177">
        <f t="shared" si="122"/>
        <v>952</v>
      </c>
      <c r="C1889" s="2178" t="s">
        <v>1144</v>
      </c>
      <c r="D1889" s="2160">
        <f t="shared" si="119"/>
        <v>50952</v>
      </c>
      <c r="E1889" s="2150" t="s">
        <v>6341</v>
      </c>
      <c r="F1889" s="2167">
        <v>5687.6</v>
      </c>
      <c r="G1889" s="722">
        <v>42384</v>
      </c>
      <c r="H1889" s="2050">
        <f t="shared" si="123"/>
        <v>5687.6</v>
      </c>
      <c r="I1889" s="1263">
        <f t="shared" si="121"/>
        <v>0</v>
      </c>
    </row>
    <row r="1890" spans="1:9" x14ac:dyDescent="0.25">
      <c r="A1890" s="1261">
        <v>42384</v>
      </c>
      <c r="B1890" s="2177">
        <f t="shared" si="122"/>
        <v>953</v>
      </c>
      <c r="C1890" s="2178" t="s">
        <v>1144</v>
      </c>
      <c r="D1890" s="2160">
        <f t="shared" si="119"/>
        <v>50953</v>
      </c>
      <c r="E1890" s="2150" t="s">
        <v>6342</v>
      </c>
      <c r="F1890" s="2167">
        <v>1222.4000000000001</v>
      </c>
      <c r="G1890" s="722">
        <v>42384</v>
      </c>
      <c r="H1890" s="2050">
        <f t="shared" si="123"/>
        <v>1222.4000000000001</v>
      </c>
      <c r="I1890" s="1263">
        <f t="shared" si="121"/>
        <v>0</v>
      </c>
    </row>
    <row r="1891" spans="1:9" x14ac:dyDescent="0.25">
      <c r="A1891" s="1261">
        <v>42384</v>
      </c>
      <c r="B1891" s="2177">
        <f t="shared" si="122"/>
        <v>954</v>
      </c>
      <c r="C1891" s="2178" t="s">
        <v>1144</v>
      </c>
      <c r="D1891" s="2160">
        <f t="shared" si="119"/>
        <v>50954</v>
      </c>
      <c r="E1891" s="2151" t="s">
        <v>6316</v>
      </c>
      <c r="F1891" s="2167">
        <v>5379</v>
      </c>
      <c r="G1891" s="722">
        <v>42391</v>
      </c>
      <c r="H1891" s="2050">
        <v>5379</v>
      </c>
      <c r="I1891" s="1263">
        <f t="shared" si="121"/>
        <v>0</v>
      </c>
    </row>
    <row r="1892" spans="1:9" x14ac:dyDescent="0.25">
      <c r="A1892" s="1261">
        <v>42384</v>
      </c>
      <c r="B1892" s="2177">
        <f t="shared" si="122"/>
        <v>955</v>
      </c>
      <c r="C1892" s="2178" t="s">
        <v>1144</v>
      </c>
      <c r="D1892" s="2160">
        <f t="shared" si="119"/>
        <v>50955</v>
      </c>
      <c r="E1892" s="2149" t="s">
        <v>6343</v>
      </c>
      <c r="F1892" s="2166">
        <v>878</v>
      </c>
      <c r="G1892" s="722">
        <v>42385</v>
      </c>
      <c r="H1892" s="2050">
        <v>878</v>
      </c>
      <c r="I1892" s="1263">
        <f t="shared" si="121"/>
        <v>0</v>
      </c>
    </row>
    <row r="1893" spans="1:9" x14ac:dyDescent="0.25">
      <c r="A1893" s="1261">
        <v>42384</v>
      </c>
      <c r="B1893" s="2177">
        <f t="shared" si="122"/>
        <v>956</v>
      </c>
      <c r="C1893" s="2178" t="s">
        <v>1144</v>
      </c>
      <c r="D1893" s="2160">
        <f t="shared" si="119"/>
        <v>50956</v>
      </c>
      <c r="E1893" s="2150" t="s">
        <v>6344</v>
      </c>
      <c r="F1893" s="2167">
        <v>2243.3000000000002</v>
      </c>
      <c r="G1893" s="722">
        <v>42384</v>
      </c>
      <c r="H1893" s="2050">
        <f t="shared" si="123"/>
        <v>2243.3000000000002</v>
      </c>
      <c r="I1893" s="1263">
        <f t="shared" si="121"/>
        <v>0</v>
      </c>
    </row>
    <row r="1894" spans="1:9" x14ac:dyDescent="0.25">
      <c r="A1894" s="1261">
        <v>42384</v>
      </c>
      <c r="B1894" s="2177">
        <f t="shared" si="122"/>
        <v>957</v>
      </c>
      <c r="C1894" s="2178" t="s">
        <v>1144</v>
      </c>
      <c r="D1894" s="2160">
        <f t="shared" si="119"/>
        <v>50957</v>
      </c>
      <c r="E1894" s="2150" t="s">
        <v>6345</v>
      </c>
      <c r="F1894" s="2167">
        <v>1214.4000000000001</v>
      </c>
      <c r="G1894" s="722">
        <v>42387</v>
      </c>
      <c r="H1894" s="2050">
        <v>1214.4000000000001</v>
      </c>
      <c r="I1894" s="1263">
        <f t="shared" si="121"/>
        <v>0</v>
      </c>
    </row>
    <row r="1895" spans="1:9" x14ac:dyDescent="0.25">
      <c r="A1895" s="1261">
        <v>42384</v>
      </c>
      <c r="B1895" s="2177">
        <f t="shared" si="122"/>
        <v>958</v>
      </c>
      <c r="C1895" s="2178" t="s">
        <v>1144</v>
      </c>
      <c r="D1895" s="2160">
        <f t="shared" si="119"/>
        <v>50958</v>
      </c>
      <c r="E1895" s="2150" t="s">
        <v>6329</v>
      </c>
      <c r="F1895" s="2167">
        <v>986</v>
      </c>
      <c r="G1895" s="722">
        <v>42384</v>
      </c>
      <c r="H1895" s="2050">
        <f t="shared" si="123"/>
        <v>986</v>
      </c>
      <c r="I1895" s="1263">
        <f t="shared" si="121"/>
        <v>0</v>
      </c>
    </row>
    <row r="1896" spans="1:9" x14ac:dyDescent="0.25">
      <c r="A1896" s="1261">
        <v>42384</v>
      </c>
      <c r="B1896" s="2177">
        <f t="shared" si="122"/>
        <v>959</v>
      </c>
      <c r="C1896" s="2178" t="s">
        <v>1144</v>
      </c>
      <c r="D1896" s="2160">
        <f t="shared" si="119"/>
        <v>50959</v>
      </c>
      <c r="E1896" s="2150" t="s">
        <v>6346</v>
      </c>
      <c r="F1896" s="2167">
        <v>5528.4</v>
      </c>
      <c r="G1896" s="722">
        <v>42385</v>
      </c>
      <c r="H1896" s="2050">
        <v>5528.4</v>
      </c>
      <c r="I1896" s="1263">
        <f t="shared" si="121"/>
        <v>0</v>
      </c>
    </row>
    <row r="1897" spans="1:9" x14ac:dyDescent="0.25">
      <c r="A1897" s="1261">
        <v>42384</v>
      </c>
      <c r="B1897" s="2177">
        <f t="shared" si="122"/>
        <v>960</v>
      </c>
      <c r="C1897" s="2178" t="s">
        <v>1144</v>
      </c>
      <c r="D1897" s="2160">
        <f t="shared" si="119"/>
        <v>50960</v>
      </c>
      <c r="E1897" s="2150" t="s">
        <v>6347</v>
      </c>
      <c r="F1897" s="2167">
        <v>2741</v>
      </c>
      <c r="G1897" s="722">
        <v>42384</v>
      </c>
      <c r="H1897" s="2050">
        <f t="shared" si="123"/>
        <v>2741</v>
      </c>
      <c r="I1897" s="1263">
        <f t="shared" si="121"/>
        <v>0</v>
      </c>
    </row>
    <row r="1898" spans="1:9" x14ac:dyDescent="0.25">
      <c r="A1898" s="1261">
        <v>42384</v>
      </c>
      <c r="B1898" s="2177">
        <f t="shared" si="122"/>
        <v>961</v>
      </c>
      <c r="C1898" s="2178" t="s">
        <v>1144</v>
      </c>
      <c r="D1898" s="2160">
        <f t="shared" ref="D1898:D1961" si="124">D1897+1</f>
        <v>50961</v>
      </c>
      <c r="E1898" s="2150" t="s">
        <v>6274</v>
      </c>
      <c r="F1898" s="2167">
        <v>5603.4</v>
      </c>
      <c r="G1898" s="722">
        <v>42399</v>
      </c>
      <c r="H1898" s="2050">
        <v>5603.4</v>
      </c>
      <c r="I1898" s="1263">
        <f t="shared" si="121"/>
        <v>0</v>
      </c>
    </row>
    <row r="1899" spans="1:9" x14ac:dyDescent="0.25">
      <c r="A1899" s="1261">
        <v>42384</v>
      </c>
      <c r="B1899" s="2177">
        <f t="shared" si="122"/>
        <v>962</v>
      </c>
      <c r="C1899" s="2178" t="s">
        <v>1144</v>
      </c>
      <c r="D1899" s="2160">
        <f t="shared" si="124"/>
        <v>50962</v>
      </c>
      <c r="E1899" s="2150" t="s">
        <v>6271</v>
      </c>
      <c r="F1899" s="2167">
        <v>10768.2</v>
      </c>
      <c r="G1899" s="722">
        <v>42385</v>
      </c>
      <c r="H1899" s="2050">
        <v>10768.2</v>
      </c>
      <c r="I1899" s="1263">
        <f t="shared" si="121"/>
        <v>0</v>
      </c>
    </row>
    <row r="1900" spans="1:9" x14ac:dyDescent="0.25">
      <c r="A1900" s="1261">
        <v>42384</v>
      </c>
      <c r="B1900" s="2177">
        <f t="shared" si="122"/>
        <v>963</v>
      </c>
      <c r="C1900" s="2178" t="s">
        <v>1144</v>
      </c>
      <c r="D1900" s="2160">
        <f t="shared" si="124"/>
        <v>50963</v>
      </c>
      <c r="E1900" s="2150" t="s">
        <v>6348</v>
      </c>
      <c r="F1900" s="2153">
        <v>24654</v>
      </c>
      <c r="G1900" s="722">
        <v>42387</v>
      </c>
      <c r="H1900" s="2050">
        <v>24654</v>
      </c>
      <c r="I1900" s="1263">
        <f t="shared" si="121"/>
        <v>0</v>
      </c>
    </row>
    <row r="1901" spans="1:9" x14ac:dyDescent="0.25">
      <c r="A1901" s="1261">
        <v>42384</v>
      </c>
      <c r="B1901" s="2177">
        <f t="shared" si="122"/>
        <v>964</v>
      </c>
      <c r="C1901" s="2178" t="s">
        <v>1144</v>
      </c>
      <c r="D1901" s="2160">
        <f t="shared" si="124"/>
        <v>50964</v>
      </c>
      <c r="E1901" s="2150" t="s">
        <v>6274</v>
      </c>
      <c r="F1901" s="2167">
        <v>398</v>
      </c>
      <c r="G1901" s="722">
        <v>42384</v>
      </c>
      <c r="H1901" s="2050">
        <f t="shared" si="123"/>
        <v>398</v>
      </c>
      <c r="I1901" s="1263">
        <f t="shared" si="121"/>
        <v>0</v>
      </c>
    </row>
    <row r="1902" spans="1:9" x14ac:dyDescent="0.25">
      <c r="A1902" s="1261">
        <v>42384</v>
      </c>
      <c r="B1902" s="2177">
        <f t="shared" si="122"/>
        <v>965</v>
      </c>
      <c r="C1902" s="2178" t="s">
        <v>1144</v>
      </c>
      <c r="D1902" s="2160">
        <f t="shared" si="124"/>
        <v>50965</v>
      </c>
      <c r="E1902" s="2150" t="s">
        <v>6349</v>
      </c>
      <c r="F1902" s="2167">
        <v>3658.2</v>
      </c>
      <c r="G1902" s="722">
        <v>42387</v>
      </c>
      <c r="H1902" s="2050">
        <v>3658.2</v>
      </c>
      <c r="I1902" s="1263">
        <f t="shared" si="121"/>
        <v>0</v>
      </c>
    </row>
    <row r="1903" spans="1:9" x14ac:dyDescent="0.25">
      <c r="A1903" s="1261">
        <v>42384</v>
      </c>
      <c r="B1903" s="2177">
        <f t="shared" si="122"/>
        <v>966</v>
      </c>
      <c r="C1903" s="2178" t="s">
        <v>1144</v>
      </c>
      <c r="D1903" s="2160">
        <f t="shared" si="124"/>
        <v>50966</v>
      </c>
      <c r="E1903" s="2150" t="s">
        <v>6350</v>
      </c>
      <c r="F1903" s="2167">
        <v>11344.4</v>
      </c>
      <c r="G1903" s="722">
        <v>42385</v>
      </c>
      <c r="H1903" s="2050">
        <v>11344.4</v>
      </c>
      <c r="I1903" s="1263">
        <f t="shared" si="121"/>
        <v>0</v>
      </c>
    </row>
    <row r="1904" spans="1:9" x14ac:dyDescent="0.25">
      <c r="A1904" s="1261">
        <v>42384</v>
      </c>
      <c r="B1904" s="2177">
        <f t="shared" si="122"/>
        <v>967</v>
      </c>
      <c r="C1904" s="2178" t="s">
        <v>1144</v>
      </c>
      <c r="D1904" s="2160">
        <f t="shared" si="124"/>
        <v>50967</v>
      </c>
      <c r="E1904" s="2150" t="s">
        <v>6351</v>
      </c>
      <c r="F1904" s="2167">
        <v>4173.7</v>
      </c>
      <c r="G1904" s="722">
        <v>42384</v>
      </c>
      <c r="H1904" s="2050">
        <f t="shared" si="123"/>
        <v>4173.7</v>
      </c>
      <c r="I1904" s="1263">
        <f t="shared" si="121"/>
        <v>0</v>
      </c>
    </row>
    <row r="1905" spans="1:9" x14ac:dyDescent="0.25">
      <c r="A1905" s="1261">
        <v>42384</v>
      </c>
      <c r="B1905" s="2177">
        <f t="shared" si="122"/>
        <v>968</v>
      </c>
      <c r="C1905" s="2178" t="s">
        <v>1144</v>
      </c>
      <c r="D1905" s="2160">
        <f t="shared" si="124"/>
        <v>50968</v>
      </c>
      <c r="E1905" s="2150" t="s">
        <v>6350</v>
      </c>
      <c r="F1905" s="2167">
        <v>1449.6</v>
      </c>
      <c r="G1905" s="722">
        <v>42385</v>
      </c>
      <c r="H1905" s="2050">
        <v>1449.6</v>
      </c>
      <c r="I1905" s="1263">
        <f t="shared" si="121"/>
        <v>0</v>
      </c>
    </row>
    <row r="1906" spans="1:9" x14ac:dyDescent="0.25">
      <c r="A1906" s="1261">
        <v>42384</v>
      </c>
      <c r="B1906" s="2177">
        <f t="shared" si="122"/>
        <v>969</v>
      </c>
      <c r="C1906" s="2178" t="s">
        <v>1144</v>
      </c>
      <c r="D1906" s="2160">
        <f t="shared" si="124"/>
        <v>50969</v>
      </c>
      <c r="E1906" s="2150" t="s">
        <v>6352</v>
      </c>
      <c r="F1906" s="2167">
        <v>15678</v>
      </c>
      <c r="G1906" s="722">
        <v>42388</v>
      </c>
      <c r="H1906" s="2050">
        <v>15678</v>
      </c>
      <c r="I1906" s="1263">
        <f t="shared" si="121"/>
        <v>0</v>
      </c>
    </row>
    <row r="1907" spans="1:9" x14ac:dyDescent="0.25">
      <c r="A1907" s="1261">
        <v>42384</v>
      </c>
      <c r="B1907" s="2177">
        <f t="shared" si="122"/>
        <v>970</v>
      </c>
      <c r="C1907" s="2178" t="s">
        <v>1144</v>
      </c>
      <c r="D1907" s="2160">
        <f t="shared" si="124"/>
        <v>50970</v>
      </c>
      <c r="E1907" s="2150" t="s">
        <v>6353</v>
      </c>
      <c r="F1907" s="2167">
        <v>4874.1499999999996</v>
      </c>
      <c r="G1907" s="722">
        <v>42384</v>
      </c>
      <c r="H1907" s="2050">
        <f t="shared" si="123"/>
        <v>4874.1499999999996</v>
      </c>
      <c r="I1907" s="1263">
        <f t="shared" si="121"/>
        <v>0</v>
      </c>
    </row>
    <row r="1908" spans="1:9" x14ac:dyDescent="0.25">
      <c r="A1908" s="1261">
        <v>42384</v>
      </c>
      <c r="B1908" s="2177">
        <f t="shared" si="122"/>
        <v>971</v>
      </c>
      <c r="C1908" s="2178" t="s">
        <v>1144</v>
      </c>
      <c r="D1908" s="2160">
        <f t="shared" si="124"/>
        <v>50971</v>
      </c>
      <c r="E1908" s="2150" t="s">
        <v>6354</v>
      </c>
      <c r="F1908" s="2167">
        <v>17323.8</v>
      </c>
      <c r="G1908" s="722">
        <v>42388</v>
      </c>
      <c r="H1908" s="2050">
        <v>17323.8</v>
      </c>
      <c r="I1908" s="1263">
        <f t="shared" si="121"/>
        <v>0</v>
      </c>
    </row>
    <row r="1909" spans="1:9" x14ac:dyDescent="0.25">
      <c r="A1909" s="1261">
        <v>42384</v>
      </c>
      <c r="B1909" s="2177">
        <f t="shared" si="122"/>
        <v>972</v>
      </c>
      <c r="C1909" s="2178" t="s">
        <v>1144</v>
      </c>
      <c r="D1909" s="2160">
        <f t="shared" si="124"/>
        <v>50972</v>
      </c>
      <c r="E1909" s="2150" t="s">
        <v>6355</v>
      </c>
      <c r="F1909" s="2167">
        <v>5522.6</v>
      </c>
      <c r="G1909" s="722">
        <v>42388</v>
      </c>
      <c r="H1909" s="2050">
        <v>5522.6</v>
      </c>
      <c r="I1909" s="1263">
        <f t="shared" si="121"/>
        <v>0</v>
      </c>
    </row>
    <row r="1910" spans="1:9" x14ac:dyDescent="0.25">
      <c r="A1910" s="1261">
        <v>42384</v>
      </c>
      <c r="B1910" s="2177">
        <f t="shared" si="122"/>
        <v>973</v>
      </c>
      <c r="C1910" s="2178" t="s">
        <v>1144</v>
      </c>
      <c r="D1910" s="2160">
        <f t="shared" si="124"/>
        <v>50973</v>
      </c>
      <c r="E1910" s="2150" t="s">
        <v>6356</v>
      </c>
      <c r="F1910" s="2167">
        <v>38107.550000000003</v>
      </c>
      <c r="G1910" s="722">
        <v>42384</v>
      </c>
      <c r="H1910" s="2050">
        <f t="shared" si="123"/>
        <v>38107.550000000003</v>
      </c>
      <c r="I1910" s="1263">
        <f t="shared" si="121"/>
        <v>0</v>
      </c>
    </row>
    <row r="1911" spans="1:9" x14ac:dyDescent="0.25">
      <c r="A1911" s="1261">
        <v>42384</v>
      </c>
      <c r="B1911" s="2177">
        <f t="shared" si="122"/>
        <v>974</v>
      </c>
      <c r="C1911" s="2178" t="s">
        <v>1144</v>
      </c>
      <c r="D1911" s="2160">
        <f t="shared" si="124"/>
        <v>50974</v>
      </c>
      <c r="E1911" s="2150" t="s">
        <v>6285</v>
      </c>
      <c r="F1911" s="2167">
        <v>3248.6</v>
      </c>
      <c r="G1911" s="722">
        <v>42384</v>
      </c>
      <c r="H1911" s="2050">
        <f t="shared" si="123"/>
        <v>3248.6</v>
      </c>
      <c r="I1911" s="1263">
        <f t="shared" si="121"/>
        <v>0</v>
      </c>
    </row>
    <row r="1912" spans="1:9" x14ac:dyDescent="0.25">
      <c r="A1912" s="1261">
        <v>42384</v>
      </c>
      <c r="B1912" s="2177">
        <f t="shared" si="122"/>
        <v>975</v>
      </c>
      <c r="C1912" s="2178" t="s">
        <v>1144</v>
      </c>
      <c r="D1912" s="2160">
        <f t="shared" si="124"/>
        <v>50975</v>
      </c>
      <c r="E1912" s="2150" t="s">
        <v>6357</v>
      </c>
      <c r="F1912" s="2167">
        <v>32363</v>
      </c>
      <c r="G1912" s="722"/>
      <c r="H1912" s="2050"/>
      <c r="I1912" s="1263">
        <f t="shared" si="121"/>
        <v>32363</v>
      </c>
    </row>
    <row r="1913" spans="1:9" x14ac:dyDescent="0.25">
      <c r="A1913" s="1261">
        <v>42384</v>
      </c>
      <c r="B1913" s="2177">
        <f t="shared" si="122"/>
        <v>976</v>
      </c>
      <c r="C1913" s="2178" t="s">
        <v>1144</v>
      </c>
      <c r="D1913" s="2160">
        <f t="shared" si="124"/>
        <v>50976</v>
      </c>
      <c r="E1913" s="2150" t="s">
        <v>6358</v>
      </c>
      <c r="F1913" s="2167">
        <v>2681.6</v>
      </c>
      <c r="G1913" s="722">
        <v>42384</v>
      </c>
      <c r="H1913" s="2050">
        <f t="shared" si="123"/>
        <v>2681.6</v>
      </c>
      <c r="I1913" s="1263">
        <f t="shared" si="121"/>
        <v>0</v>
      </c>
    </row>
    <row r="1914" spans="1:9" x14ac:dyDescent="0.25">
      <c r="A1914" s="1261">
        <v>42384</v>
      </c>
      <c r="B1914" s="2177">
        <f t="shared" si="122"/>
        <v>977</v>
      </c>
      <c r="C1914" s="2178" t="s">
        <v>1144</v>
      </c>
      <c r="D1914" s="2160">
        <f t="shared" si="124"/>
        <v>50977</v>
      </c>
      <c r="E1914" s="2150" t="s">
        <v>6359</v>
      </c>
      <c r="F1914" s="2167">
        <v>30945.599999999999</v>
      </c>
      <c r="G1914" s="722"/>
      <c r="H1914" s="2050"/>
      <c r="I1914" s="1263">
        <f t="shared" si="121"/>
        <v>30945.599999999999</v>
      </c>
    </row>
    <row r="1915" spans="1:9" x14ac:dyDescent="0.25">
      <c r="A1915" s="1261">
        <v>42384</v>
      </c>
      <c r="B1915" s="2177">
        <f t="shared" si="122"/>
        <v>978</v>
      </c>
      <c r="C1915" s="2178" t="s">
        <v>1144</v>
      </c>
      <c r="D1915" s="2160">
        <f t="shared" si="124"/>
        <v>50978</v>
      </c>
      <c r="E1915" s="2150" t="s">
        <v>6360</v>
      </c>
      <c r="F1915" s="2167">
        <v>3764.8</v>
      </c>
      <c r="G1915" s="722">
        <v>42384</v>
      </c>
      <c r="H1915" s="2050">
        <f t="shared" ref="H1915:H1976" si="125">F1915</f>
        <v>3764.8</v>
      </c>
      <c r="I1915" s="1263">
        <f t="shared" si="121"/>
        <v>0</v>
      </c>
    </row>
    <row r="1916" spans="1:9" x14ac:dyDescent="0.25">
      <c r="A1916" s="1261">
        <v>42384</v>
      </c>
      <c r="B1916" s="2177">
        <f t="shared" si="122"/>
        <v>979</v>
      </c>
      <c r="C1916" s="2178" t="s">
        <v>1144</v>
      </c>
      <c r="D1916" s="2160">
        <f t="shared" si="124"/>
        <v>50979</v>
      </c>
      <c r="E1916" s="2150" t="s">
        <v>6361</v>
      </c>
      <c r="F1916" s="2153">
        <v>105831.6</v>
      </c>
      <c r="G1916" s="722">
        <v>42396</v>
      </c>
      <c r="H1916" s="2050">
        <v>105831.6</v>
      </c>
      <c r="I1916" s="1263">
        <f t="shared" si="121"/>
        <v>0</v>
      </c>
    </row>
    <row r="1917" spans="1:9" x14ac:dyDescent="0.25">
      <c r="A1917" s="1261">
        <v>42384</v>
      </c>
      <c r="B1917" s="2177">
        <f t="shared" si="122"/>
        <v>980</v>
      </c>
      <c r="C1917" s="2178" t="s">
        <v>1144</v>
      </c>
      <c r="D1917" s="2160">
        <f t="shared" si="124"/>
        <v>50980</v>
      </c>
      <c r="E1917" s="2150" t="s">
        <v>6362</v>
      </c>
      <c r="F1917" s="2167">
        <v>2003.5</v>
      </c>
      <c r="G1917" s="722">
        <v>42388</v>
      </c>
      <c r="H1917" s="2050">
        <v>2003.5</v>
      </c>
      <c r="I1917" s="1263">
        <f t="shared" ref="I1917:I1981" si="126">F1917-H1917</f>
        <v>0</v>
      </c>
    </row>
    <row r="1918" spans="1:9" x14ac:dyDescent="0.25">
      <c r="A1918" s="1261">
        <v>42384</v>
      </c>
      <c r="B1918" s="2177">
        <f t="shared" si="122"/>
        <v>981</v>
      </c>
      <c r="C1918" s="2178" t="s">
        <v>1144</v>
      </c>
      <c r="D1918" s="2160">
        <f t="shared" si="124"/>
        <v>50981</v>
      </c>
      <c r="E1918" s="2150" t="s">
        <v>6363</v>
      </c>
      <c r="F1918" s="2167">
        <v>17907.5</v>
      </c>
      <c r="G1918" s="722">
        <v>42388</v>
      </c>
      <c r="H1918" s="2050">
        <v>17907.5</v>
      </c>
      <c r="I1918" s="1263">
        <f t="shared" si="126"/>
        <v>0</v>
      </c>
    </row>
    <row r="1919" spans="1:9" x14ac:dyDescent="0.25">
      <c r="A1919" s="1261">
        <v>42384</v>
      </c>
      <c r="B1919" s="2177">
        <f t="shared" si="122"/>
        <v>982</v>
      </c>
      <c r="C1919" s="2178" t="s">
        <v>1144</v>
      </c>
      <c r="D1919" s="2160">
        <f t="shared" si="124"/>
        <v>50982</v>
      </c>
      <c r="E1919" s="2150" t="s">
        <v>6364</v>
      </c>
      <c r="F1919" s="2167">
        <v>382.6</v>
      </c>
      <c r="G1919" s="722">
        <v>42384</v>
      </c>
      <c r="H1919" s="2050">
        <f t="shared" si="125"/>
        <v>382.6</v>
      </c>
      <c r="I1919" s="1263">
        <f t="shared" si="126"/>
        <v>0</v>
      </c>
    </row>
    <row r="1920" spans="1:9" x14ac:dyDescent="0.25">
      <c r="A1920" s="1261">
        <v>42384</v>
      </c>
      <c r="B1920" s="2177">
        <f t="shared" si="122"/>
        <v>983</v>
      </c>
      <c r="C1920" s="2178" t="s">
        <v>1144</v>
      </c>
      <c r="D1920" s="2160">
        <f t="shared" si="124"/>
        <v>50983</v>
      </c>
      <c r="E1920" s="2150" t="s">
        <v>6360</v>
      </c>
      <c r="F1920" s="2167">
        <v>222.4</v>
      </c>
      <c r="G1920" s="722">
        <v>42384</v>
      </c>
      <c r="H1920" s="2050">
        <f t="shared" si="125"/>
        <v>222.4</v>
      </c>
      <c r="I1920" s="1263">
        <f t="shared" si="126"/>
        <v>0</v>
      </c>
    </row>
    <row r="1921" spans="1:9" x14ac:dyDescent="0.25">
      <c r="A1921" s="1261">
        <v>42384</v>
      </c>
      <c r="B1921" s="2177">
        <f t="shared" si="122"/>
        <v>984</v>
      </c>
      <c r="C1921" s="2178" t="s">
        <v>1144</v>
      </c>
      <c r="D1921" s="2160">
        <f t="shared" si="124"/>
        <v>50984</v>
      </c>
      <c r="E1921" s="2150" t="s">
        <v>6365</v>
      </c>
      <c r="F1921" s="2153">
        <v>25588.58</v>
      </c>
      <c r="G1921" s="722">
        <v>42399</v>
      </c>
      <c r="H1921" s="2050">
        <v>25588.58</v>
      </c>
      <c r="I1921" s="1263">
        <f t="shared" si="126"/>
        <v>0</v>
      </c>
    </row>
    <row r="1922" spans="1:9" x14ac:dyDescent="0.25">
      <c r="A1922" s="1261">
        <v>42384</v>
      </c>
      <c r="B1922" s="2177">
        <f t="shared" si="122"/>
        <v>985</v>
      </c>
      <c r="C1922" s="2178" t="s">
        <v>1144</v>
      </c>
      <c r="D1922" s="2160">
        <f t="shared" si="124"/>
        <v>50985</v>
      </c>
      <c r="E1922" s="2150" t="s">
        <v>6284</v>
      </c>
      <c r="F1922" s="2167">
        <v>59819</v>
      </c>
      <c r="G1922" s="722">
        <v>42384</v>
      </c>
      <c r="H1922" s="2050">
        <f t="shared" si="125"/>
        <v>59819</v>
      </c>
      <c r="I1922" s="1263">
        <f t="shared" si="126"/>
        <v>0</v>
      </c>
    </row>
    <row r="1923" spans="1:9" x14ac:dyDescent="0.25">
      <c r="A1923" s="1261">
        <v>42384</v>
      </c>
      <c r="B1923" s="2177">
        <f t="shared" si="122"/>
        <v>986</v>
      </c>
      <c r="C1923" s="2178" t="s">
        <v>1144</v>
      </c>
      <c r="D1923" s="2160">
        <f t="shared" si="124"/>
        <v>50986</v>
      </c>
      <c r="E1923" s="2150" t="s">
        <v>6366</v>
      </c>
      <c r="F1923" s="2167">
        <v>14216.14</v>
      </c>
      <c r="G1923" s="722">
        <v>42399</v>
      </c>
      <c r="H1923" s="2050">
        <v>14216.14</v>
      </c>
      <c r="I1923" s="1263">
        <f t="shared" si="126"/>
        <v>0</v>
      </c>
    </row>
    <row r="1924" spans="1:9" x14ac:dyDescent="0.25">
      <c r="A1924" s="1261">
        <v>42384</v>
      </c>
      <c r="B1924" s="2177">
        <f t="shared" si="122"/>
        <v>987</v>
      </c>
      <c r="C1924" s="2178" t="s">
        <v>1144</v>
      </c>
      <c r="D1924" s="2160">
        <f t="shared" si="124"/>
        <v>50987</v>
      </c>
      <c r="E1924" s="2150" t="s">
        <v>6285</v>
      </c>
      <c r="F1924" s="2167">
        <v>3506.1</v>
      </c>
      <c r="G1924" s="722">
        <v>42384</v>
      </c>
      <c r="H1924" s="2050">
        <f t="shared" si="125"/>
        <v>3506.1</v>
      </c>
      <c r="I1924" s="1263">
        <f t="shared" si="126"/>
        <v>0</v>
      </c>
    </row>
    <row r="1925" spans="1:9" x14ac:dyDescent="0.25">
      <c r="A1925" s="1261">
        <v>42384</v>
      </c>
      <c r="B1925" s="2177">
        <f t="shared" si="122"/>
        <v>988</v>
      </c>
      <c r="C1925" s="2178" t="s">
        <v>1144</v>
      </c>
      <c r="D1925" s="2160">
        <f t="shared" si="124"/>
        <v>50988</v>
      </c>
      <c r="E1925" s="2150" t="s">
        <v>6367</v>
      </c>
      <c r="F1925" s="2153">
        <v>10992.4</v>
      </c>
      <c r="G1925" s="722">
        <v>42388</v>
      </c>
      <c r="H1925" s="2050">
        <v>10992.4</v>
      </c>
      <c r="I1925" s="1263">
        <f t="shared" si="126"/>
        <v>0</v>
      </c>
    </row>
    <row r="1926" spans="1:9" x14ac:dyDescent="0.25">
      <c r="A1926" s="1261">
        <v>42384</v>
      </c>
      <c r="B1926" s="2177">
        <f t="shared" si="122"/>
        <v>989</v>
      </c>
      <c r="C1926" s="2178" t="s">
        <v>1144</v>
      </c>
      <c r="D1926" s="2160">
        <f t="shared" si="124"/>
        <v>50989</v>
      </c>
      <c r="E1926" s="2150" t="s">
        <v>6368</v>
      </c>
      <c r="F1926" s="2167">
        <v>280</v>
      </c>
      <c r="G1926" s="722">
        <v>42384</v>
      </c>
      <c r="H1926" s="2050">
        <f t="shared" si="125"/>
        <v>280</v>
      </c>
      <c r="I1926" s="1263">
        <f t="shared" si="126"/>
        <v>0</v>
      </c>
    </row>
    <row r="1927" spans="1:9" x14ac:dyDescent="0.25">
      <c r="A1927" s="1261">
        <v>42384</v>
      </c>
      <c r="B1927" s="2177">
        <f t="shared" si="122"/>
        <v>990</v>
      </c>
      <c r="C1927" s="2178" t="s">
        <v>1144</v>
      </c>
      <c r="D1927" s="2160">
        <f t="shared" si="124"/>
        <v>50990</v>
      </c>
      <c r="E1927" s="2150" t="s">
        <v>6354</v>
      </c>
      <c r="F1927" s="2167">
        <v>1028</v>
      </c>
      <c r="G1927" s="722">
        <v>42388</v>
      </c>
      <c r="H1927" s="2050">
        <v>1028</v>
      </c>
      <c r="I1927" s="1263">
        <f t="shared" si="126"/>
        <v>0</v>
      </c>
    </row>
    <row r="1928" spans="1:9" x14ac:dyDescent="0.25">
      <c r="A1928" s="1261">
        <v>42384</v>
      </c>
      <c r="B1928" s="2177">
        <f t="shared" si="122"/>
        <v>991</v>
      </c>
      <c r="C1928" s="2178" t="s">
        <v>1144</v>
      </c>
      <c r="D1928" s="2160">
        <f t="shared" si="124"/>
        <v>50991</v>
      </c>
      <c r="E1928" s="2150" t="s">
        <v>6369</v>
      </c>
      <c r="F1928" s="2167">
        <v>823.2</v>
      </c>
      <c r="G1928" s="722">
        <v>42384</v>
      </c>
      <c r="H1928" s="2050">
        <f t="shared" si="125"/>
        <v>823.2</v>
      </c>
      <c r="I1928" s="1263">
        <f t="shared" si="126"/>
        <v>0</v>
      </c>
    </row>
    <row r="1929" spans="1:9" x14ac:dyDescent="0.25">
      <c r="A1929" s="1261">
        <v>42384</v>
      </c>
      <c r="B1929" s="2177">
        <f t="shared" si="122"/>
        <v>992</v>
      </c>
      <c r="C1929" s="2178" t="s">
        <v>1144</v>
      </c>
      <c r="D1929" s="2160">
        <f t="shared" si="124"/>
        <v>50992</v>
      </c>
      <c r="E1929" s="2150" t="s">
        <v>6370</v>
      </c>
      <c r="F1929" s="2167">
        <v>1024.5999999999999</v>
      </c>
      <c r="G1929" s="722">
        <v>42384</v>
      </c>
      <c r="H1929" s="2050">
        <f t="shared" si="125"/>
        <v>1024.5999999999999</v>
      </c>
      <c r="I1929" s="1263">
        <f t="shared" si="126"/>
        <v>0</v>
      </c>
    </row>
    <row r="1930" spans="1:9" x14ac:dyDescent="0.25">
      <c r="A1930" s="1261">
        <v>42384</v>
      </c>
      <c r="B1930" s="2177">
        <f t="shared" si="122"/>
        <v>993</v>
      </c>
      <c r="C1930" s="2178" t="s">
        <v>1144</v>
      </c>
      <c r="D1930" s="2160">
        <f t="shared" si="124"/>
        <v>50993</v>
      </c>
      <c r="E1930" s="2150" t="s">
        <v>6371</v>
      </c>
      <c r="F1930" s="2167">
        <v>561.6</v>
      </c>
      <c r="G1930" s="722">
        <v>42384</v>
      </c>
      <c r="H1930" s="2050">
        <f t="shared" si="125"/>
        <v>561.6</v>
      </c>
      <c r="I1930" s="1263">
        <f t="shared" si="126"/>
        <v>0</v>
      </c>
    </row>
    <row r="1931" spans="1:9" x14ac:dyDescent="0.25">
      <c r="A1931" s="1261">
        <v>42384</v>
      </c>
      <c r="B1931" s="2177">
        <f t="shared" si="122"/>
        <v>994</v>
      </c>
      <c r="C1931" s="2178" t="s">
        <v>1144</v>
      </c>
      <c r="D1931" s="2160">
        <f t="shared" si="124"/>
        <v>50994</v>
      </c>
      <c r="E1931" s="2150" t="s">
        <v>6372</v>
      </c>
      <c r="F1931" s="2167">
        <v>1625.4</v>
      </c>
      <c r="G1931" s="722">
        <v>42384</v>
      </c>
      <c r="H1931" s="2050">
        <f t="shared" si="125"/>
        <v>1625.4</v>
      </c>
      <c r="I1931" s="1263">
        <f t="shared" si="126"/>
        <v>0</v>
      </c>
    </row>
    <row r="1932" spans="1:9" x14ac:dyDescent="0.25">
      <c r="A1932" s="1261">
        <v>42384</v>
      </c>
      <c r="B1932" s="2177">
        <f t="shared" ref="B1932:B1937" si="127">B1931+1</f>
        <v>995</v>
      </c>
      <c r="C1932" s="2178" t="s">
        <v>1144</v>
      </c>
      <c r="D1932" s="2160">
        <f t="shared" si="124"/>
        <v>50995</v>
      </c>
      <c r="E1932" s="2150" t="s">
        <v>6373</v>
      </c>
      <c r="F1932" s="2167">
        <v>2763.5</v>
      </c>
      <c r="G1932" s="722">
        <v>42384</v>
      </c>
      <c r="H1932" s="2050">
        <f t="shared" si="125"/>
        <v>2763.5</v>
      </c>
      <c r="I1932" s="1263">
        <f t="shared" si="126"/>
        <v>0</v>
      </c>
    </row>
    <row r="1933" spans="1:9" x14ac:dyDescent="0.25">
      <c r="A1933" s="1261">
        <v>42384</v>
      </c>
      <c r="B1933" s="2177">
        <f t="shared" si="127"/>
        <v>996</v>
      </c>
      <c r="C1933" s="2178" t="s">
        <v>1144</v>
      </c>
      <c r="D1933" s="2160">
        <f t="shared" si="124"/>
        <v>50996</v>
      </c>
      <c r="E1933" s="2150" t="s">
        <v>6374</v>
      </c>
      <c r="F1933" s="2167">
        <v>3300</v>
      </c>
      <c r="G1933" s="722">
        <v>42384</v>
      </c>
      <c r="H1933" s="2050">
        <f t="shared" si="125"/>
        <v>3300</v>
      </c>
      <c r="I1933" s="1263">
        <f t="shared" si="126"/>
        <v>0</v>
      </c>
    </row>
    <row r="1934" spans="1:9" x14ac:dyDescent="0.25">
      <c r="A1934" s="1261">
        <v>42384</v>
      </c>
      <c r="B1934" s="2177">
        <f t="shared" si="127"/>
        <v>997</v>
      </c>
      <c r="C1934" s="2178" t="s">
        <v>1144</v>
      </c>
      <c r="D1934" s="2160">
        <f t="shared" si="124"/>
        <v>50997</v>
      </c>
      <c r="E1934" s="2150" t="s">
        <v>6375</v>
      </c>
      <c r="F1934" s="2167">
        <v>660</v>
      </c>
      <c r="G1934" s="722">
        <v>42384</v>
      </c>
      <c r="H1934" s="2050">
        <f t="shared" si="125"/>
        <v>660</v>
      </c>
      <c r="I1934" s="1263">
        <f t="shared" si="126"/>
        <v>0</v>
      </c>
    </row>
    <row r="1935" spans="1:9" x14ac:dyDescent="0.25">
      <c r="A1935" s="1261">
        <v>42384</v>
      </c>
      <c r="B1935" s="2177">
        <f t="shared" si="127"/>
        <v>998</v>
      </c>
      <c r="C1935" s="2178" t="s">
        <v>1144</v>
      </c>
      <c r="D1935" s="2160">
        <f t="shared" si="124"/>
        <v>50998</v>
      </c>
      <c r="E1935" s="2151" t="s">
        <v>6376</v>
      </c>
      <c r="F1935" s="2153">
        <v>1233.0999999999999</v>
      </c>
      <c r="G1935" s="722">
        <v>42388</v>
      </c>
      <c r="H1935" s="2050">
        <v>1233.0999999999999</v>
      </c>
      <c r="I1935" s="1263">
        <f t="shared" si="126"/>
        <v>0</v>
      </c>
    </row>
    <row r="1936" spans="1:9" x14ac:dyDescent="0.25">
      <c r="A1936" s="1261">
        <v>42384</v>
      </c>
      <c r="B1936" s="2177">
        <f t="shared" si="127"/>
        <v>999</v>
      </c>
      <c r="C1936" s="2178" t="s">
        <v>1144</v>
      </c>
      <c r="D1936" s="2160">
        <f t="shared" si="124"/>
        <v>50999</v>
      </c>
      <c r="E1936" s="2149" t="s">
        <v>6377</v>
      </c>
      <c r="F1936" s="2166">
        <v>3284</v>
      </c>
      <c r="G1936" s="722">
        <v>42384</v>
      </c>
      <c r="H1936" s="2050">
        <f t="shared" si="125"/>
        <v>3284</v>
      </c>
      <c r="I1936" s="1263">
        <f t="shared" si="126"/>
        <v>0</v>
      </c>
    </row>
    <row r="1937" spans="1:9" x14ac:dyDescent="0.25">
      <c r="A1937" s="1261">
        <v>42384</v>
      </c>
      <c r="B1937" s="2177">
        <f t="shared" si="127"/>
        <v>1000</v>
      </c>
      <c r="C1937" s="2178" t="s">
        <v>1144</v>
      </c>
      <c r="D1937" s="2160">
        <f t="shared" si="124"/>
        <v>51000</v>
      </c>
      <c r="E1937" s="2150" t="s">
        <v>6378</v>
      </c>
      <c r="F1937" s="2167">
        <v>4672.66</v>
      </c>
      <c r="G1937" s="722">
        <v>42384</v>
      </c>
      <c r="H1937" s="2050">
        <f t="shared" si="125"/>
        <v>4672.66</v>
      </c>
      <c r="I1937" s="1263">
        <f t="shared" si="126"/>
        <v>0</v>
      </c>
    </row>
    <row r="1938" spans="1:9" x14ac:dyDescent="0.25">
      <c r="A1938" s="1261">
        <v>42384</v>
      </c>
      <c r="B1938" s="2177">
        <f t="shared" ref="B1938:B1941" si="128">B1937+1</f>
        <v>1001</v>
      </c>
      <c r="C1938" s="2178" t="s">
        <v>1144</v>
      </c>
      <c r="D1938" s="2160">
        <f t="shared" si="124"/>
        <v>51001</v>
      </c>
      <c r="E1938" s="2150" t="s">
        <v>6379</v>
      </c>
      <c r="F1938" s="2153">
        <v>9122.1</v>
      </c>
      <c r="G1938" s="722">
        <v>42384</v>
      </c>
      <c r="H1938" s="2050">
        <f t="shared" si="125"/>
        <v>9122.1</v>
      </c>
      <c r="I1938" s="1263">
        <f t="shared" si="126"/>
        <v>0</v>
      </c>
    </row>
    <row r="1939" spans="1:9" x14ac:dyDescent="0.25">
      <c r="A1939" s="1261">
        <v>42384</v>
      </c>
      <c r="B1939" s="2177">
        <f t="shared" si="128"/>
        <v>1002</v>
      </c>
      <c r="C1939" s="2178" t="s">
        <v>1144</v>
      </c>
      <c r="D1939" s="2160">
        <f t="shared" si="124"/>
        <v>51002</v>
      </c>
      <c r="E1939" s="2150" t="s">
        <v>6284</v>
      </c>
      <c r="F1939" s="2167">
        <v>16432.7</v>
      </c>
      <c r="G1939" s="722">
        <v>42385</v>
      </c>
      <c r="H1939" s="2050">
        <v>16432.7</v>
      </c>
      <c r="I1939" s="1263">
        <f t="shared" si="126"/>
        <v>0</v>
      </c>
    </row>
    <row r="1940" spans="1:9" x14ac:dyDescent="0.25">
      <c r="A1940" s="1261">
        <v>42384</v>
      </c>
      <c r="B1940" s="2177">
        <f t="shared" si="128"/>
        <v>1003</v>
      </c>
      <c r="C1940" s="2178" t="s">
        <v>1144</v>
      </c>
      <c r="D1940" s="2160">
        <f t="shared" si="124"/>
        <v>51003</v>
      </c>
      <c r="E1940" s="2150" t="s">
        <v>6280</v>
      </c>
      <c r="F1940" s="2153">
        <v>17155</v>
      </c>
      <c r="G1940" s="722">
        <v>42392</v>
      </c>
      <c r="H1940" s="2050">
        <v>17155</v>
      </c>
      <c r="I1940" s="1263">
        <f t="shared" si="126"/>
        <v>0</v>
      </c>
    </row>
    <row r="1941" spans="1:9" x14ac:dyDescent="0.25">
      <c r="A1941" s="1261">
        <v>42384</v>
      </c>
      <c r="B1941" s="2177">
        <f t="shared" si="128"/>
        <v>1004</v>
      </c>
      <c r="C1941" s="2178" t="s">
        <v>1144</v>
      </c>
      <c r="D1941" s="2160">
        <f t="shared" si="124"/>
        <v>51004</v>
      </c>
      <c r="E1941" s="2150" t="s">
        <v>6325</v>
      </c>
      <c r="F1941" s="2167">
        <v>44231.55</v>
      </c>
      <c r="G1941" s="722">
        <v>42389</v>
      </c>
      <c r="H1941" s="2050">
        <v>44231.55</v>
      </c>
      <c r="I1941" s="1263">
        <f t="shared" si="126"/>
        <v>0</v>
      </c>
    </row>
    <row r="1942" spans="1:9" x14ac:dyDescent="0.25">
      <c r="A1942" s="1261">
        <v>42384</v>
      </c>
      <c r="B1942" s="2177">
        <f t="shared" ref="B1942:B2007" si="129">B1941+1</f>
        <v>1005</v>
      </c>
      <c r="C1942" s="2178" t="s">
        <v>1144</v>
      </c>
      <c r="D1942" s="2160">
        <f t="shared" si="124"/>
        <v>51005</v>
      </c>
      <c r="E1942" s="2150" t="s">
        <v>6380</v>
      </c>
      <c r="F1942" s="2167">
        <v>1644.8</v>
      </c>
      <c r="G1942" s="722">
        <v>42384</v>
      </c>
      <c r="H1942" s="2050">
        <f t="shared" si="125"/>
        <v>1644.8</v>
      </c>
      <c r="I1942" s="1263">
        <f t="shared" si="126"/>
        <v>0</v>
      </c>
    </row>
    <row r="1943" spans="1:9" x14ac:dyDescent="0.25">
      <c r="A1943" s="1261">
        <v>42384</v>
      </c>
      <c r="B1943" s="2177">
        <f t="shared" si="129"/>
        <v>1006</v>
      </c>
      <c r="C1943" s="2178" t="s">
        <v>1144</v>
      </c>
      <c r="D1943" s="2160">
        <f t="shared" si="124"/>
        <v>51006</v>
      </c>
      <c r="E1943" s="2150" t="s">
        <v>6348</v>
      </c>
      <c r="F1943" s="2153">
        <v>285642.46000000002</v>
      </c>
      <c r="G1943" s="722">
        <v>42387</v>
      </c>
      <c r="H1943" s="2050">
        <v>285642.46000000002</v>
      </c>
      <c r="I1943" s="1263">
        <f t="shared" si="126"/>
        <v>0</v>
      </c>
    </row>
    <row r="1944" spans="1:9" x14ac:dyDescent="0.25">
      <c r="A1944" s="1261">
        <v>42384</v>
      </c>
      <c r="B1944" s="2177">
        <f t="shared" si="129"/>
        <v>1007</v>
      </c>
      <c r="C1944" s="2178" t="s">
        <v>1144</v>
      </c>
      <c r="D1944" s="2160">
        <f t="shared" si="124"/>
        <v>51007</v>
      </c>
      <c r="E1944" s="2150" t="s">
        <v>6381</v>
      </c>
      <c r="F1944" s="2167">
        <v>4635.8</v>
      </c>
      <c r="G1944" s="722">
        <v>42384</v>
      </c>
      <c r="H1944" s="2050">
        <f t="shared" si="125"/>
        <v>4635.8</v>
      </c>
      <c r="I1944" s="1263">
        <f t="shared" si="126"/>
        <v>0</v>
      </c>
    </row>
    <row r="1945" spans="1:9" x14ac:dyDescent="0.25">
      <c r="A1945" s="1261">
        <v>42384</v>
      </c>
      <c r="B1945" s="2177">
        <f t="shared" si="129"/>
        <v>1008</v>
      </c>
      <c r="C1945" s="2178" t="s">
        <v>1144</v>
      </c>
      <c r="D1945" s="2160">
        <f t="shared" si="124"/>
        <v>51008</v>
      </c>
      <c r="E1945" s="2150" t="s">
        <v>6382</v>
      </c>
      <c r="F1945" s="2167">
        <v>1210.3</v>
      </c>
      <c r="G1945" s="722">
        <v>42384</v>
      </c>
      <c r="H1945" s="2050">
        <f t="shared" si="125"/>
        <v>1210.3</v>
      </c>
      <c r="I1945" s="1263">
        <f t="shared" si="126"/>
        <v>0</v>
      </c>
    </row>
    <row r="1946" spans="1:9" x14ac:dyDescent="0.25">
      <c r="A1946" s="1261">
        <v>42384</v>
      </c>
      <c r="B1946" s="2177">
        <f t="shared" si="129"/>
        <v>1009</v>
      </c>
      <c r="C1946" s="2178" t="s">
        <v>1144</v>
      </c>
      <c r="D1946" s="2160">
        <f t="shared" si="124"/>
        <v>51009</v>
      </c>
      <c r="E1946" s="2150" t="s">
        <v>6383</v>
      </c>
      <c r="F1946" s="2167">
        <v>1056</v>
      </c>
      <c r="G1946" s="722">
        <v>42385</v>
      </c>
      <c r="H1946" s="2050">
        <v>1056</v>
      </c>
      <c r="I1946" s="1263">
        <f t="shared" si="126"/>
        <v>0</v>
      </c>
    </row>
    <row r="1947" spans="1:9" x14ac:dyDescent="0.25">
      <c r="A1947" s="1261">
        <v>42384</v>
      </c>
      <c r="B1947" s="2177">
        <f t="shared" si="129"/>
        <v>1010</v>
      </c>
      <c r="C1947" s="2178" t="s">
        <v>1144</v>
      </c>
      <c r="D1947" s="2160">
        <f t="shared" si="124"/>
        <v>51010</v>
      </c>
      <c r="E1947" s="2150" t="s">
        <v>6384</v>
      </c>
      <c r="F1947" s="2167">
        <v>3536</v>
      </c>
      <c r="G1947" s="722">
        <v>42388</v>
      </c>
      <c r="H1947" s="2050">
        <v>3536</v>
      </c>
      <c r="I1947" s="1263">
        <f t="shared" si="126"/>
        <v>0</v>
      </c>
    </row>
    <row r="1948" spans="1:9" x14ac:dyDescent="0.25">
      <c r="A1948" s="1261">
        <v>42384</v>
      </c>
      <c r="B1948" s="2177">
        <f t="shared" si="129"/>
        <v>1011</v>
      </c>
      <c r="C1948" s="2178" t="s">
        <v>1144</v>
      </c>
      <c r="D1948" s="2160">
        <f t="shared" si="124"/>
        <v>51011</v>
      </c>
      <c r="E1948" s="2150" t="s">
        <v>6348</v>
      </c>
      <c r="F1948" s="2153">
        <v>59727.1</v>
      </c>
      <c r="G1948" s="722">
        <v>42387</v>
      </c>
      <c r="H1948" s="2050">
        <v>59727.1</v>
      </c>
      <c r="I1948" s="1263">
        <f t="shared" si="126"/>
        <v>0</v>
      </c>
    </row>
    <row r="1949" spans="1:9" x14ac:dyDescent="0.25">
      <c r="A1949" s="1261">
        <v>42384</v>
      </c>
      <c r="B1949" s="2177">
        <f t="shared" si="129"/>
        <v>1012</v>
      </c>
      <c r="C1949" s="2178" t="s">
        <v>1144</v>
      </c>
      <c r="D1949" s="2160">
        <f t="shared" si="124"/>
        <v>51012</v>
      </c>
      <c r="E1949" s="2150" t="s">
        <v>6385</v>
      </c>
      <c r="F1949" s="2153">
        <v>251339</v>
      </c>
      <c r="G1949" s="722">
        <v>42388</v>
      </c>
      <c r="H1949" s="2050">
        <v>251339</v>
      </c>
      <c r="I1949" s="1263">
        <f t="shared" si="126"/>
        <v>0</v>
      </c>
    </row>
    <row r="1950" spans="1:9" x14ac:dyDescent="0.25">
      <c r="A1950" s="1261">
        <v>42384</v>
      </c>
      <c r="B1950" s="2177">
        <f t="shared" si="129"/>
        <v>1013</v>
      </c>
      <c r="C1950" s="2178" t="s">
        <v>1144</v>
      </c>
      <c r="D1950" s="2160">
        <f t="shared" si="124"/>
        <v>51013</v>
      </c>
      <c r="E1950" s="2150" t="s">
        <v>6385</v>
      </c>
      <c r="F1950" s="2153">
        <v>274386</v>
      </c>
      <c r="G1950" s="722">
        <v>42388</v>
      </c>
      <c r="H1950" s="2050">
        <v>274386</v>
      </c>
      <c r="I1950" s="1805">
        <f t="shared" si="126"/>
        <v>0</v>
      </c>
    </row>
    <row r="1951" spans="1:9" x14ac:dyDescent="0.25">
      <c r="A1951" s="1261">
        <v>42384</v>
      </c>
      <c r="B1951" s="2177">
        <f t="shared" si="129"/>
        <v>1014</v>
      </c>
      <c r="C1951" s="2178" t="s">
        <v>1144</v>
      </c>
      <c r="D1951" s="2160">
        <f t="shared" si="124"/>
        <v>51014</v>
      </c>
      <c r="E1951" s="2150" t="s">
        <v>6386</v>
      </c>
      <c r="F1951" s="2167">
        <v>71766.8</v>
      </c>
      <c r="G1951" s="722">
        <v>42388</v>
      </c>
      <c r="H1951" s="2050">
        <v>71766.8</v>
      </c>
      <c r="I1951" s="1263">
        <f t="shared" si="126"/>
        <v>0</v>
      </c>
    </row>
    <row r="1952" spans="1:9" x14ac:dyDescent="0.25">
      <c r="A1952" s="1261">
        <v>42384</v>
      </c>
      <c r="B1952" s="2177">
        <f t="shared" si="129"/>
        <v>1015</v>
      </c>
      <c r="C1952" s="2178" t="s">
        <v>1144</v>
      </c>
      <c r="D1952" s="2160">
        <f t="shared" si="124"/>
        <v>51015</v>
      </c>
      <c r="E1952" s="2150" t="s">
        <v>6270</v>
      </c>
      <c r="F1952" s="2167">
        <v>12202.7</v>
      </c>
      <c r="G1952" s="722">
        <v>42396</v>
      </c>
      <c r="H1952" s="2050">
        <v>12202.7</v>
      </c>
      <c r="I1952" s="1263">
        <f t="shared" si="126"/>
        <v>0</v>
      </c>
    </row>
    <row r="1953" spans="1:9" x14ac:dyDescent="0.25">
      <c r="A1953" s="1261">
        <v>42384</v>
      </c>
      <c r="B1953" s="2177">
        <f t="shared" si="129"/>
        <v>1016</v>
      </c>
      <c r="C1953" s="2178" t="s">
        <v>1144</v>
      </c>
      <c r="D1953" s="2160">
        <f t="shared" si="124"/>
        <v>51016</v>
      </c>
      <c r="E1953" s="2150" t="s">
        <v>6387</v>
      </c>
      <c r="F1953" s="2167">
        <v>25667.599999999999</v>
      </c>
      <c r="G1953" s="722">
        <v>42385</v>
      </c>
      <c r="H1953" s="2050">
        <v>25667.599999999999</v>
      </c>
      <c r="I1953" s="1263">
        <f t="shared" si="126"/>
        <v>0</v>
      </c>
    </row>
    <row r="1954" spans="1:9" x14ac:dyDescent="0.25">
      <c r="A1954" s="1261">
        <v>42384</v>
      </c>
      <c r="B1954" s="2177">
        <f t="shared" si="129"/>
        <v>1017</v>
      </c>
      <c r="C1954" s="2178" t="s">
        <v>1144</v>
      </c>
      <c r="D1954" s="2160">
        <f t="shared" si="124"/>
        <v>51017</v>
      </c>
      <c r="E1954" s="2150" t="s">
        <v>6388</v>
      </c>
      <c r="F1954" s="2167">
        <v>2659.7</v>
      </c>
      <c r="G1954" s="722">
        <v>42384</v>
      </c>
      <c r="H1954" s="2050">
        <f t="shared" si="125"/>
        <v>2659.7</v>
      </c>
      <c r="I1954" s="1263">
        <f t="shared" si="126"/>
        <v>0</v>
      </c>
    </row>
    <row r="1955" spans="1:9" x14ac:dyDescent="0.25">
      <c r="A1955" s="1261">
        <v>42384</v>
      </c>
      <c r="B1955" s="2177">
        <f t="shared" si="129"/>
        <v>1018</v>
      </c>
      <c r="C1955" s="2178" t="s">
        <v>1144</v>
      </c>
      <c r="D1955" s="2160">
        <f t="shared" si="124"/>
        <v>51018</v>
      </c>
      <c r="E1955" s="2150" t="s">
        <v>6389</v>
      </c>
      <c r="F1955" s="2167">
        <v>24626</v>
      </c>
      <c r="G1955" s="722">
        <v>42385</v>
      </c>
      <c r="H1955" s="2050">
        <v>24626</v>
      </c>
      <c r="I1955" s="1263">
        <f t="shared" si="126"/>
        <v>0</v>
      </c>
    </row>
    <row r="1956" spans="1:9" x14ac:dyDescent="0.25">
      <c r="A1956" s="1261">
        <v>42384</v>
      </c>
      <c r="B1956" s="2177">
        <f t="shared" si="129"/>
        <v>1019</v>
      </c>
      <c r="C1956" s="2178" t="s">
        <v>1144</v>
      </c>
      <c r="D1956" s="2160">
        <f t="shared" si="124"/>
        <v>51019</v>
      </c>
      <c r="E1956" s="2150" t="s">
        <v>6390</v>
      </c>
      <c r="F1956" s="2167">
        <v>3250.4</v>
      </c>
      <c r="G1956" s="722">
        <v>42388</v>
      </c>
      <c r="H1956" s="2050">
        <v>3250.4</v>
      </c>
      <c r="I1956" s="1263">
        <f t="shared" si="126"/>
        <v>0</v>
      </c>
    </row>
    <row r="1957" spans="1:9" x14ac:dyDescent="0.25">
      <c r="A1957" s="1261">
        <v>42384</v>
      </c>
      <c r="B1957" s="2177">
        <f t="shared" si="129"/>
        <v>1020</v>
      </c>
      <c r="C1957" s="2178" t="s">
        <v>1144</v>
      </c>
      <c r="D1957" s="2160">
        <f t="shared" si="124"/>
        <v>51020</v>
      </c>
      <c r="E1957" s="2150" t="s">
        <v>6391</v>
      </c>
      <c r="F1957" s="2167">
        <v>90.6</v>
      </c>
      <c r="G1957" s="722">
        <v>42384</v>
      </c>
      <c r="H1957" s="2050">
        <f t="shared" si="125"/>
        <v>90.6</v>
      </c>
      <c r="I1957" s="1263">
        <f t="shared" si="126"/>
        <v>0</v>
      </c>
    </row>
    <row r="1958" spans="1:9" x14ac:dyDescent="0.25">
      <c r="A1958" s="1261">
        <v>42384</v>
      </c>
      <c r="B1958" s="2177">
        <f t="shared" si="129"/>
        <v>1021</v>
      </c>
      <c r="C1958" s="2178" t="s">
        <v>1144</v>
      </c>
      <c r="D1958" s="2160">
        <f t="shared" si="124"/>
        <v>51021</v>
      </c>
      <c r="E1958" s="2150" t="s">
        <v>6315</v>
      </c>
      <c r="F1958" s="2153">
        <v>1116.02</v>
      </c>
      <c r="G1958" s="722">
        <v>42384</v>
      </c>
      <c r="H1958" s="2050">
        <f t="shared" si="125"/>
        <v>1116.02</v>
      </c>
      <c r="I1958" s="1263">
        <f t="shared" si="126"/>
        <v>0</v>
      </c>
    </row>
    <row r="1959" spans="1:9" x14ac:dyDescent="0.25">
      <c r="A1959" s="1261">
        <v>42384</v>
      </c>
      <c r="B1959" s="2177">
        <f t="shared" si="129"/>
        <v>1022</v>
      </c>
      <c r="C1959" s="2178" t="s">
        <v>1144</v>
      </c>
      <c r="D1959" s="2160">
        <f t="shared" si="124"/>
        <v>51022</v>
      </c>
      <c r="E1959" s="2150" t="s">
        <v>6392</v>
      </c>
      <c r="F1959" s="2167">
        <v>10762</v>
      </c>
      <c r="G1959" s="722">
        <v>42387</v>
      </c>
      <c r="H1959" s="2050">
        <v>10762</v>
      </c>
      <c r="I1959" s="1263">
        <f t="shared" si="126"/>
        <v>0</v>
      </c>
    </row>
    <row r="1960" spans="1:9" x14ac:dyDescent="0.25">
      <c r="A1960" s="1261">
        <v>42384</v>
      </c>
      <c r="B1960" s="2177">
        <f t="shared" si="129"/>
        <v>1023</v>
      </c>
      <c r="C1960" s="2178" t="s">
        <v>1144</v>
      </c>
      <c r="D1960" s="2160">
        <f t="shared" si="124"/>
        <v>51023</v>
      </c>
      <c r="E1960" s="2150" t="s">
        <v>6392</v>
      </c>
      <c r="F1960" s="2167">
        <v>173.4</v>
      </c>
      <c r="G1960" s="722">
        <v>42387</v>
      </c>
      <c r="H1960" s="2050">
        <v>173.4</v>
      </c>
      <c r="I1960" s="1263">
        <f t="shared" si="126"/>
        <v>0</v>
      </c>
    </row>
    <row r="1961" spans="1:9" ht="16.5" customHeight="1" x14ac:dyDescent="0.25">
      <c r="A1961" s="1261">
        <v>42384</v>
      </c>
      <c r="B1961" s="2177">
        <f t="shared" si="129"/>
        <v>1024</v>
      </c>
      <c r="C1961" s="2178" t="s">
        <v>1144</v>
      </c>
      <c r="D1961" s="2160">
        <f t="shared" si="124"/>
        <v>51024</v>
      </c>
      <c r="E1961" s="2150" t="s">
        <v>6314</v>
      </c>
      <c r="F1961" s="2153">
        <v>4017.1</v>
      </c>
      <c r="G1961" s="722">
        <v>42385</v>
      </c>
      <c r="H1961" s="2050">
        <v>4017.1</v>
      </c>
      <c r="I1961" s="1263">
        <f t="shared" si="126"/>
        <v>0</v>
      </c>
    </row>
    <row r="1962" spans="1:9" x14ac:dyDescent="0.25">
      <c r="A1962" s="1261">
        <v>42384</v>
      </c>
      <c r="B1962" s="2177">
        <f t="shared" si="129"/>
        <v>1025</v>
      </c>
      <c r="C1962" s="2178" t="s">
        <v>1144</v>
      </c>
      <c r="D1962" s="2160">
        <f t="shared" ref="D1962:D2028" si="130">D1961+1</f>
        <v>51025</v>
      </c>
      <c r="E1962" s="2150" t="s">
        <v>6393</v>
      </c>
      <c r="F1962" s="2167">
        <v>5796</v>
      </c>
      <c r="G1962" s="722">
        <v>42384</v>
      </c>
      <c r="H1962" s="2050">
        <f t="shared" si="125"/>
        <v>5796</v>
      </c>
      <c r="I1962" s="1263">
        <f t="shared" si="126"/>
        <v>0</v>
      </c>
    </row>
    <row r="1963" spans="1:9" x14ac:dyDescent="0.25">
      <c r="A1963" s="1261">
        <v>42384</v>
      </c>
      <c r="B1963" s="2177">
        <f t="shared" si="129"/>
        <v>1026</v>
      </c>
      <c r="C1963" s="2178" t="s">
        <v>1144</v>
      </c>
      <c r="D1963" s="2160">
        <f t="shared" si="130"/>
        <v>51026</v>
      </c>
      <c r="E1963" s="2150" t="s">
        <v>6394</v>
      </c>
      <c r="F1963" s="2167">
        <v>2360.6</v>
      </c>
      <c r="G1963" s="722">
        <v>42391</v>
      </c>
      <c r="H1963" s="2050">
        <v>2360.6</v>
      </c>
      <c r="I1963" s="1263">
        <f t="shared" si="126"/>
        <v>0</v>
      </c>
    </row>
    <row r="1964" spans="1:9" x14ac:dyDescent="0.25">
      <c r="A1964" s="1261">
        <v>42384</v>
      </c>
      <c r="B1964" s="2177">
        <f t="shared" si="129"/>
        <v>1027</v>
      </c>
      <c r="C1964" s="2178" t="s">
        <v>1144</v>
      </c>
      <c r="D1964" s="2160">
        <f t="shared" si="130"/>
        <v>51027</v>
      </c>
      <c r="E1964" s="2150" t="s">
        <v>6395</v>
      </c>
      <c r="F1964" s="2153">
        <v>599.29999999999995</v>
      </c>
      <c r="G1964" s="722">
        <v>42384</v>
      </c>
      <c r="H1964" s="2050">
        <f t="shared" si="125"/>
        <v>599.29999999999995</v>
      </c>
      <c r="I1964" s="1263">
        <f t="shared" si="126"/>
        <v>0</v>
      </c>
    </row>
    <row r="1965" spans="1:9" x14ac:dyDescent="0.25">
      <c r="A1965" s="1261">
        <v>42384</v>
      </c>
      <c r="B1965" s="2177">
        <f t="shared" si="129"/>
        <v>1028</v>
      </c>
      <c r="C1965" s="2178" t="s">
        <v>1144</v>
      </c>
      <c r="D1965" s="2160">
        <f t="shared" si="130"/>
        <v>51028</v>
      </c>
      <c r="E1965" s="2150" t="s">
        <v>6396</v>
      </c>
      <c r="F1965" s="2167">
        <v>575</v>
      </c>
      <c r="G1965" s="722">
        <v>42384</v>
      </c>
      <c r="H1965" s="2050">
        <f t="shared" si="125"/>
        <v>575</v>
      </c>
      <c r="I1965" s="1263">
        <f t="shared" si="126"/>
        <v>0</v>
      </c>
    </row>
    <row r="1966" spans="1:9" x14ac:dyDescent="0.25">
      <c r="A1966" s="1261">
        <v>42384</v>
      </c>
      <c r="B1966" s="2177">
        <f t="shared" si="129"/>
        <v>1029</v>
      </c>
      <c r="C1966" s="2178" t="s">
        <v>1144</v>
      </c>
      <c r="D1966" s="2160">
        <f t="shared" si="130"/>
        <v>51029</v>
      </c>
      <c r="E1966" s="2150" t="s">
        <v>6397</v>
      </c>
      <c r="F1966" s="2167">
        <v>24701.3</v>
      </c>
      <c r="G1966" s="722">
        <v>42391</v>
      </c>
      <c r="H1966" s="2050">
        <v>24701.3</v>
      </c>
      <c r="I1966" s="1263">
        <f t="shared" si="126"/>
        <v>0</v>
      </c>
    </row>
    <row r="1967" spans="1:9" x14ac:dyDescent="0.25">
      <c r="A1967" s="1261">
        <v>42384</v>
      </c>
      <c r="B1967" s="2177">
        <f t="shared" si="129"/>
        <v>1030</v>
      </c>
      <c r="C1967" s="2178" t="s">
        <v>1144</v>
      </c>
      <c r="D1967" s="2160">
        <f t="shared" si="130"/>
        <v>51030</v>
      </c>
      <c r="E1967" s="2150" t="s">
        <v>6398</v>
      </c>
      <c r="F1967" s="2167">
        <v>2339.1999999999998</v>
      </c>
      <c r="G1967" s="722">
        <v>42385</v>
      </c>
      <c r="H1967" s="2050">
        <v>2339.1999999999998</v>
      </c>
      <c r="I1967" s="1263">
        <f t="shared" si="126"/>
        <v>0</v>
      </c>
    </row>
    <row r="1968" spans="1:9" x14ac:dyDescent="0.25">
      <c r="A1968" s="1261">
        <v>42384</v>
      </c>
      <c r="B1968" s="2177">
        <f t="shared" si="129"/>
        <v>1031</v>
      </c>
      <c r="C1968" s="2178" t="s">
        <v>1144</v>
      </c>
      <c r="D1968" s="2160">
        <f t="shared" si="130"/>
        <v>51031</v>
      </c>
      <c r="E1968" s="2150" t="s">
        <v>6362</v>
      </c>
      <c r="F1968" s="2167">
        <v>29571.3</v>
      </c>
      <c r="G1968" s="722">
        <v>42388</v>
      </c>
      <c r="H1968" s="2050">
        <v>29571.3</v>
      </c>
      <c r="I1968" s="1263">
        <f t="shared" si="126"/>
        <v>0</v>
      </c>
    </row>
    <row r="1969" spans="1:9" x14ac:dyDescent="0.25">
      <c r="A1969" s="1261">
        <v>42384</v>
      </c>
      <c r="B1969" s="2177">
        <f t="shared" si="129"/>
        <v>1032</v>
      </c>
      <c r="C1969" s="2178" t="s">
        <v>1144</v>
      </c>
      <c r="D1969" s="2160">
        <f t="shared" si="130"/>
        <v>51032</v>
      </c>
      <c r="E1969" s="2150" t="s">
        <v>6399</v>
      </c>
      <c r="F1969" s="2167">
        <v>2570</v>
      </c>
      <c r="G1969" s="722">
        <v>42384</v>
      </c>
      <c r="H1969" s="2050">
        <f t="shared" si="125"/>
        <v>2570</v>
      </c>
      <c r="I1969" s="1263">
        <f t="shared" si="126"/>
        <v>0</v>
      </c>
    </row>
    <row r="1970" spans="1:9" x14ac:dyDescent="0.25">
      <c r="A1970" s="1261">
        <v>42384</v>
      </c>
      <c r="B1970" s="2177">
        <f t="shared" si="129"/>
        <v>1033</v>
      </c>
      <c r="C1970" s="2178" t="s">
        <v>1144</v>
      </c>
      <c r="D1970" s="2160">
        <f t="shared" si="130"/>
        <v>51033</v>
      </c>
      <c r="E1970" s="2150" t="s">
        <v>6400</v>
      </c>
      <c r="F1970" s="2167">
        <v>114.8</v>
      </c>
      <c r="G1970" s="722">
        <v>42384</v>
      </c>
      <c r="H1970" s="2050">
        <f t="shared" si="125"/>
        <v>114.8</v>
      </c>
      <c r="I1970" s="1263">
        <f t="shared" si="126"/>
        <v>0</v>
      </c>
    </row>
    <row r="1971" spans="1:9" x14ac:dyDescent="0.25">
      <c r="A1971" s="1261">
        <v>42384</v>
      </c>
      <c r="B1971" s="2177">
        <f t="shared" si="129"/>
        <v>1034</v>
      </c>
      <c r="C1971" s="2178" t="s">
        <v>1144</v>
      </c>
      <c r="D1971" s="2160">
        <f t="shared" si="130"/>
        <v>51034</v>
      </c>
      <c r="E1971" s="2150" t="s">
        <v>6348</v>
      </c>
      <c r="F1971" s="2153">
        <v>62216.52</v>
      </c>
      <c r="G1971" s="722" t="s">
        <v>8162</v>
      </c>
      <c r="H1971" s="2050">
        <f>60833.75+1382.77</f>
        <v>62216.52</v>
      </c>
      <c r="I1971" s="1263">
        <f t="shared" si="126"/>
        <v>0</v>
      </c>
    </row>
    <row r="1972" spans="1:9" x14ac:dyDescent="0.25">
      <c r="A1972" s="1261">
        <v>42384</v>
      </c>
      <c r="B1972" s="2177">
        <f t="shared" si="129"/>
        <v>1035</v>
      </c>
      <c r="C1972" s="2178" t="s">
        <v>1144</v>
      </c>
      <c r="D1972" s="2160">
        <f t="shared" si="130"/>
        <v>51035</v>
      </c>
      <c r="E1972" s="2150" t="s">
        <v>6401</v>
      </c>
      <c r="F1972" s="2167">
        <v>21243.599999999999</v>
      </c>
      <c r="G1972" s="722">
        <v>42384</v>
      </c>
      <c r="H1972" s="2050">
        <f t="shared" si="125"/>
        <v>21243.599999999999</v>
      </c>
      <c r="I1972" s="1263">
        <f t="shared" si="126"/>
        <v>0</v>
      </c>
    </row>
    <row r="1973" spans="1:9" x14ac:dyDescent="0.25">
      <c r="A1973" s="1261">
        <v>42384</v>
      </c>
      <c r="B1973" s="2177">
        <f t="shared" si="129"/>
        <v>1036</v>
      </c>
      <c r="C1973" s="2178" t="s">
        <v>1144</v>
      </c>
      <c r="D1973" s="2160">
        <f t="shared" si="130"/>
        <v>51036</v>
      </c>
      <c r="E1973" s="2150" t="s">
        <v>6362</v>
      </c>
      <c r="F1973" s="2167">
        <v>51438.8</v>
      </c>
      <c r="G1973" s="722">
        <v>42388</v>
      </c>
      <c r="H1973" s="2050">
        <v>51438.8</v>
      </c>
      <c r="I1973" s="1263">
        <f t="shared" si="126"/>
        <v>0</v>
      </c>
    </row>
    <row r="1974" spans="1:9" x14ac:dyDescent="0.25">
      <c r="A1974" s="1261">
        <v>42384</v>
      </c>
      <c r="B1974" s="2177">
        <f t="shared" si="129"/>
        <v>1037</v>
      </c>
      <c r="C1974" s="2178" t="s">
        <v>1144</v>
      </c>
      <c r="D1974" s="2160">
        <f t="shared" si="130"/>
        <v>51037</v>
      </c>
      <c r="E1974" s="2150" t="s">
        <v>6285</v>
      </c>
      <c r="F1974" s="2167">
        <v>20</v>
      </c>
      <c r="G1974" s="722">
        <v>42384</v>
      </c>
      <c r="H1974" s="2050">
        <f t="shared" si="125"/>
        <v>20</v>
      </c>
      <c r="I1974" s="1263">
        <f t="shared" si="126"/>
        <v>0</v>
      </c>
    </row>
    <row r="1975" spans="1:9" x14ac:dyDescent="0.25">
      <c r="A1975" s="1261">
        <v>42384</v>
      </c>
      <c r="B1975" s="2177">
        <f t="shared" si="129"/>
        <v>1038</v>
      </c>
      <c r="C1975" s="2178" t="s">
        <v>1144</v>
      </c>
      <c r="D1975" s="2160">
        <f t="shared" si="130"/>
        <v>51038</v>
      </c>
      <c r="E1975" s="2150" t="s">
        <v>6322</v>
      </c>
      <c r="F1975" s="2167">
        <v>41359.199999999997</v>
      </c>
      <c r="G1975" s="722">
        <v>42389</v>
      </c>
      <c r="H1975" s="2050">
        <v>41359.199999999997</v>
      </c>
      <c r="I1975" s="1263">
        <f t="shared" si="126"/>
        <v>0</v>
      </c>
    </row>
    <row r="1976" spans="1:9" x14ac:dyDescent="0.25">
      <c r="A1976" s="1261">
        <v>42384</v>
      </c>
      <c r="B1976" s="2177">
        <f t="shared" si="129"/>
        <v>1039</v>
      </c>
      <c r="C1976" s="2178" t="s">
        <v>1144</v>
      </c>
      <c r="D1976" s="2160">
        <f t="shared" si="130"/>
        <v>51039</v>
      </c>
      <c r="E1976" s="2150" t="s">
        <v>6401</v>
      </c>
      <c r="F1976" s="2167">
        <v>525.6</v>
      </c>
      <c r="G1976" s="722">
        <v>42384</v>
      </c>
      <c r="H1976" s="2050">
        <f t="shared" si="125"/>
        <v>525.6</v>
      </c>
      <c r="I1976" s="1263">
        <f t="shared" si="126"/>
        <v>0</v>
      </c>
    </row>
    <row r="1977" spans="1:9" x14ac:dyDescent="0.25">
      <c r="A1977" s="1261">
        <v>42384</v>
      </c>
      <c r="B1977" s="2177">
        <f t="shared" si="129"/>
        <v>1040</v>
      </c>
      <c r="C1977" s="2178" t="s">
        <v>1144</v>
      </c>
      <c r="D1977" s="2184">
        <f t="shared" si="130"/>
        <v>51040</v>
      </c>
      <c r="E1977" s="2150" t="s">
        <v>6362</v>
      </c>
      <c r="F1977" s="2167">
        <v>417</v>
      </c>
      <c r="G1977" s="722">
        <v>42388</v>
      </c>
      <c r="H1977" s="2050">
        <v>417</v>
      </c>
      <c r="I1977" s="1263">
        <f t="shared" si="126"/>
        <v>0</v>
      </c>
    </row>
    <row r="1978" spans="1:9" x14ac:dyDescent="0.25">
      <c r="A1978" s="1261">
        <v>42384</v>
      </c>
      <c r="B1978" s="2177">
        <f t="shared" si="129"/>
        <v>1041</v>
      </c>
      <c r="C1978" s="2178" t="s">
        <v>1144</v>
      </c>
      <c r="D1978" s="2160">
        <f t="shared" si="130"/>
        <v>51041</v>
      </c>
      <c r="E1978" s="2150" t="s">
        <v>6280</v>
      </c>
      <c r="F1978" s="2153">
        <v>51170</v>
      </c>
      <c r="G1978" s="722"/>
      <c r="H1978" s="2050"/>
      <c r="I1978" s="1263">
        <f t="shared" si="126"/>
        <v>51170</v>
      </c>
    </row>
    <row r="1979" spans="1:9" x14ac:dyDescent="0.25">
      <c r="A1979" s="1266">
        <v>42385</v>
      </c>
      <c r="B1979" s="2177">
        <f t="shared" si="129"/>
        <v>1042</v>
      </c>
      <c r="C1979" s="2178" t="s">
        <v>1144</v>
      </c>
      <c r="D1979" s="2160">
        <f t="shared" si="130"/>
        <v>51042</v>
      </c>
      <c r="E1979" s="2151" t="s">
        <v>6402</v>
      </c>
      <c r="F1979" s="2167">
        <v>3095.6</v>
      </c>
      <c r="G1979" s="722">
        <v>42385</v>
      </c>
      <c r="H1979" s="2050">
        <f t="shared" ref="H1979:H2040" si="131">F1979</f>
        <v>3095.6</v>
      </c>
      <c r="I1979" s="1263">
        <f t="shared" si="126"/>
        <v>0</v>
      </c>
    </row>
    <row r="1980" spans="1:9" x14ac:dyDescent="0.25">
      <c r="A1980" s="1261">
        <v>42385</v>
      </c>
      <c r="B1980" s="2177">
        <f t="shared" si="129"/>
        <v>1043</v>
      </c>
      <c r="C1980" s="2178" t="s">
        <v>1144</v>
      </c>
      <c r="D1980" s="2160">
        <f t="shared" si="130"/>
        <v>51043</v>
      </c>
      <c r="E1980" s="2149" t="s">
        <v>6403</v>
      </c>
      <c r="F1980" s="2166">
        <v>9114.6</v>
      </c>
      <c r="G1980" s="722">
        <v>42386</v>
      </c>
      <c r="H1980" s="2050">
        <v>9114.6</v>
      </c>
      <c r="I1980" s="1263">
        <f t="shared" si="126"/>
        <v>0</v>
      </c>
    </row>
    <row r="1981" spans="1:9" x14ac:dyDescent="0.25">
      <c r="A1981" s="1266">
        <v>42385</v>
      </c>
      <c r="B1981" s="2177">
        <f t="shared" si="129"/>
        <v>1044</v>
      </c>
      <c r="C1981" s="2178" t="s">
        <v>1144</v>
      </c>
      <c r="D1981" s="2160">
        <f t="shared" si="130"/>
        <v>51044</v>
      </c>
      <c r="E1981" s="2182" t="s">
        <v>2249</v>
      </c>
      <c r="F1981" s="2167">
        <v>0</v>
      </c>
      <c r="G1981" s="722"/>
      <c r="H1981" s="2050"/>
      <c r="I1981" s="1263">
        <f t="shared" si="126"/>
        <v>0</v>
      </c>
    </row>
    <row r="1982" spans="1:9" x14ac:dyDescent="0.25">
      <c r="A1982" s="1261">
        <v>42385</v>
      </c>
      <c r="B1982" s="2177">
        <f t="shared" si="129"/>
        <v>1045</v>
      </c>
      <c r="C1982" s="2178" t="s">
        <v>1144</v>
      </c>
      <c r="D1982" s="2160">
        <f t="shared" si="130"/>
        <v>51045</v>
      </c>
      <c r="E1982" s="2150" t="s">
        <v>6404</v>
      </c>
      <c r="F1982" s="2167">
        <v>11649</v>
      </c>
      <c r="G1982" s="722">
        <v>42387</v>
      </c>
      <c r="H1982" s="2050">
        <v>11649</v>
      </c>
      <c r="I1982" s="1263">
        <f t="shared" ref="I1982:I2048" si="132">F1982-H1982</f>
        <v>0</v>
      </c>
    </row>
    <row r="1983" spans="1:9" x14ac:dyDescent="0.25">
      <c r="A1983" s="1266">
        <v>42385</v>
      </c>
      <c r="B1983" s="2177">
        <f t="shared" si="129"/>
        <v>1046</v>
      </c>
      <c r="C1983" s="2178" t="s">
        <v>1144</v>
      </c>
      <c r="D1983" s="2160">
        <f t="shared" si="130"/>
        <v>51046</v>
      </c>
      <c r="E1983" s="2182" t="s">
        <v>2249</v>
      </c>
      <c r="F1983" s="2167">
        <v>0</v>
      </c>
      <c r="G1983" s="722"/>
      <c r="H1983" s="2050"/>
      <c r="I1983" s="1263">
        <f t="shared" si="132"/>
        <v>0</v>
      </c>
    </row>
    <row r="1984" spans="1:9" x14ac:dyDescent="0.25">
      <c r="A1984" s="1261">
        <v>42385</v>
      </c>
      <c r="B1984" s="2177">
        <f t="shared" si="129"/>
        <v>1047</v>
      </c>
      <c r="C1984" s="2178" t="s">
        <v>1144</v>
      </c>
      <c r="D1984" s="2160">
        <f t="shared" si="130"/>
        <v>51047</v>
      </c>
      <c r="E1984" s="2150" t="s">
        <v>6403</v>
      </c>
      <c r="F1984" s="2167">
        <v>31671.95</v>
      </c>
      <c r="G1984" s="722">
        <v>42386</v>
      </c>
      <c r="H1984" s="2050">
        <v>31671.95</v>
      </c>
      <c r="I1984" s="1263">
        <f t="shared" si="132"/>
        <v>0</v>
      </c>
    </row>
    <row r="1985" spans="1:9" x14ac:dyDescent="0.25">
      <c r="A1985" s="1266">
        <v>42385</v>
      </c>
      <c r="B1985" s="2177">
        <f t="shared" si="129"/>
        <v>1048</v>
      </c>
      <c r="C1985" s="2178" t="s">
        <v>1144</v>
      </c>
      <c r="D1985" s="2160">
        <f t="shared" si="130"/>
        <v>51048</v>
      </c>
      <c r="E1985" s="2150" t="s">
        <v>6405</v>
      </c>
      <c r="F1985" s="2167">
        <v>113.6</v>
      </c>
      <c r="G1985" s="722">
        <v>42385</v>
      </c>
      <c r="H1985" s="2050">
        <f t="shared" si="131"/>
        <v>113.6</v>
      </c>
      <c r="I1985" s="1263">
        <f t="shared" si="132"/>
        <v>0</v>
      </c>
    </row>
    <row r="1986" spans="1:9" x14ac:dyDescent="0.25">
      <c r="A1986" s="1261">
        <v>42385</v>
      </c>
      <c r="B1986" s="2177">
        <f t="shared" si="129"/>
        <v>1049</v>
      </c>
      <c r="C1986" s="2178" t="s">
        <v>1144</v>
      </c>
      <c r="D1986" s="2160">
        <f t="shared" si="130"/>
        <v>51049</v>
      </c>
      <c r="E1986" s="2150" t="s">
        <v>6406</v>
      </c>
      <c r="F1986" s="2167">
        <v>4223.1000000000004</v>
      </c>
      <c r="G1986" s="722">
        <v>42385</v>
      </c>
      <c r="H1986" s="2050">
        <f t="shared" si="131"/>
        <v>4223.1000000000004</v>
      </c>
      <c r="I1986" s="1263">
        <f t="shared" si="132"/>
        <v>0</v>
      </c>
    </row>
    <row r="1987" spans="1:9" x14ac:dyDescent="0.25">
      <c r="A1987" s="1266">
        <v>42385</v>
      </c>
      <c r="B1987" s="2177">
        <f t="shared" si="129"/>
        <v>1050</v>
      </c>
      <c r="C1987" s="2178" t="s">
        <v>1144</v>
      </c>
      <c r="D1987" s="2160">
        <f t="shared" si="130"/>
        <v>51050</v>
      </c>
      <c r="E1987" s="2150" t="s">
        <v>6407</v>
      </c>
      <c r="F1987" s="2167">
        <v>27433.9</v>
      </c>
      <c r="G1987" s="722">
        <v>42385</v>
      </c>
      <c r="H1987" s="2050">
        <f t="shared" si="131"/>
        <v>27433.9</v>
      </c>
      <c r="I1987" s="1263">
        <f t="shared" si="132"/>
        <v>0</v>
      </c>
    </row>
    <row r="1988" spans="1:9" x14ac:dyDescent="0.25">
      <c r="A1988" s="1261">
        <v>42385</v>
      </c>
      <c r="B1988" s="2177">
        <f t="shared" si="129"/>
        <v>1051</v>
      </c>
      <c r="C1988" s="2178" t="s">
        <v>1144</v>
      </c>
      <c r="D1988" s="2160">
        <f t="shared" si="130"/>
        <v>51051</v>
      </c>
      <c r="E1988" s="2150" t="s">
        <v>6408</v>
      </c>
      <c r="F1988" s="2167">
        <v>49722.400000000001</v>
      </c>
      <c r="G1988" s="722"/>
      <c r="H1988" s="2050"/>
      <c r="I1988" s="1263">
        <f t="shared" si="132"/>
        <v>49722.400000000001</v>
      </c>
    </row>
    <row r="1989" spans="1:9" x14ac:dyDescent="0.25">
      <c r="A1989" s="1266">
        <v>42385</v>
      </c>
      <c r="B1989" s="2177">
        <f t="shared" si="129"/>
        <v>1052</v>
      </c>
      <c r="C1989" s="2178" t="s">
        <v>1144</v>
      </c>
      <c r="D1989" s="2160">
        <f t="shared" si="130"/>
        <v>51052</v>
      </c>
      <c r="E1989" s="2150" t="s">
        <v>6409</v>
      </c>
      <c r="F1989" s="2167">
        <v>25578</v>
      </c>
      <c r="G1989" s="722">
        <v>42385</v>
      </c>
      <c r="H1989" s="2050">
        <f t="shared" si="131"/>
        <v>25578</v>
      </c>
      <c r="I1989" s="1263">
        <f t="shared" si="132"/>
        <v>0</v>
      </c>
    </row>
    <row r="1990" spans="1:9" x14ac:dyDescent="0.25">
      <c r="A1990" s="1261">
        <v>42385</v>
      </c>
      <c r="B1990" s="2177">
        <f t="shared" si="129"/>
        <v>1053</v>
      </c>
      <c r="C1990" s="2178" t="s">
        <v>1144</v>
      </c>
      <c r="D1990" s="2160">
        <f t="shared" si="130"/>
        <v>51053</v>
      </c>
      <c r="E1990" s="2150" t="s">
        <v>6410</v>
      </c>
      <c r="F1990" s="2167">
        <v>2906.4</v>
      </c>
      <c r="G1990" s="722">
        <v>42385</v>
      </c>
      <c r="H1990" s="2050">
        <f t="shared" si="131"/>
        <v>2906.4</v>
      </c>
      <c r="I1990" s="1263">
        <f t="shared" si="132"/>
        <v>0</v>
      </c>
    </row>
    <row r="1991" spans="1:9" x14ac:dyDescent="0.25">
      <c r="A1991" s="1266">
        <v>42385</v>
      </c>
      <c r="B1991" s="2177">
        <f t="shared" si="129"/>
        <v>1054</v>
      </c>
      <c r="C1991" s="2178" t="s">
        <v>1144</v>
      </c>
      <c r="D1991" s="2160">
        <f t="shared" si="130"/>
        <v>51054</v>
      </c>
      <c r="E1991" s="2150" t="s">
        <v>6411</v>
      </c>
      <c r="F1991" s="2167">
        <v>16596</v>
      </c>
      <c r="G1991" s="722">
        <v>42385</v>
      </c>
      <c r="H1991" s="2050">
        <f t="shared" si="131"/>
        <v>16596</v>
      </c>
      <c r="I1991" s="1263">
        <f t="shared" si="132"/>
        <v>0</v>
      </c>
    </row>
    <row r="1992" spans="1:9" x14ac:dyDescent="0.25">
      <c r="A1992" s="1261">
        <v>42385</v>
      </c>
      <c r="B1992" s="2177">
        <f t="shared" si="129"/>
        <v>1055</v>
      </c>
      <c r="C1992" s="2178" t="s">
        <v>1144</v>
      </c>
      <c r="D1992" s="2160">
        <f t="shared" si="130"/>
        <v>51055</v>
      </c>
      <c r="E1992" s="2150" t="s">
        <v>6412</v>
      </c>
      <c r="F1992" s="2153">
        <v>8047.5</v>
      </c>
      <c r="G1992" s="722">
        <v>42385</v>
      </c>
      <c r="H1992" s="2050">
        <f t="shared" si="131"/>
        <v>8047.5</v>
      </c>
      <c r="I1992" s="1263">
        <f t="shared" si="132"/>
        <v>0</v>
      </c>
    </row>
    <row r="1993" spans="1:9" x14ac:dyDescent="0.25">
      <c r="A1993" s="1266">
        <v>42385</v>
      </c>
      <c r="B1993" s="2177">
        <f t="shared" si="129"/>
        <v>1056</v>
      </c>
      <c r="C1993" s="2178" t="s">
        <v>1144</v>
      </c>
      <c r="D1993" s="2160">
        <f t="shared" si="130"/>
        <v>51056</v>
      </c>
      <c r="E1993" s="2150" t="s">
        <v>6413</v>
      </c>
      <c r="F1993" s="2153">
        <v>45932.7</v>
      </c>
      <c r="G1993" s="722"/>
      <c r="H1993" s="2050"/>
      <c r="I1993" s="1263">
        <f t="shared" si="132"/>
        <v>45932.7</v>
      </c>
    </row>
    <row r="1994" spans="1:9" x14ac:dyDescent="0.25">
      <c r="A1994" s="1261">
        <v>42385</v>
      </c>
      <c r="B1994" s="2177">
        <f t="shared" si="129"/>
        <v>1057</v>
      </c>
      <c r="C1994" s="2178" t="s">
        <v>1144</v>
      </c>
      <c r="D1994" s="2160">
        <f t="shared" si="130"/>
        <v>51057</v>
      </c>
      <c r="E1994" s="2150" t="s">
        <v>6414</v>
      </c>
      <c r="F1994" s="2167">
        <v>18242.400000000001</v>
      </c>
      <c r="G1994" s="722"/>
      <c r="H1994" s="2050"/>
      <c r="I1994" s="1263">
        <f t="shared" si="132"/>
        <v>18242.400000000001</v>
      </c>
    </row>
    <row r="1995" spans="1:9" x14ac:dyDescent="0.25">
      <c r="A1995" s="1266">
        <v>42385</v>
      </c>
      <c r="B1995" s="2177">
        <f t="shared" si="129"/>
        <v>1058</v>
      </c>
      <c r="C1995" s="2178" t="s">
        <v>1144</v>
      </c>
      <c r="D1995" s="2160">
        <f t="shared" si="130"/>
        <v>51058</v>
      </c>
      <c r="E1995" s="2150" t="s">
        <v>6415</v>
      </c>
      <c r="F1995" s="2167">
        <v>4400</v>
      </c>
      <c r="G1995" s="722">
        <v>42385</v>
      </c>
      <c r="H1995" s="2050">
        <f t="shared" si="131"/>
        <v>4400</v>
      </c>
      <c r="I1995" s="1263">
        <f t="shared" si="132"/>
        <v>0</v>
      </c>
    </row>
    <row r="1996" spans="1:9" x14ac:dyDescent="0.25">
      <c r="A1996" s="1261">
        <v>42385</v>
      </c>
      <c r="B1996" s="2177">
        <f t="shared" si="129"/>
        <v>1059</v>
      </c>
      <c r="C1996" s="2178" t="s">
        <v>1144</v>
      </c>
      <c r="D1996" s="2160">
        <f t="shared" si="130"/>
        <v>51059</v>
      </c>
      <c r="E1996" s="2150" t="s">
        <v>6416</v>
      </c>
      <c r="F1996" s="2167">
        <v>34202.199999999997</v>
      </c>
      <c r="G1996" s="722" t="s">
        <v>8161</v>
      </c>
      <c r="H1996" s="2050">
        <f>20202+8000+2000+4000.2</f>
        <v>34202.199999999997</v>
      </c>
      <c r="I1996" s="1263">
        <f t="shared" si="132"/>
        <v>0</v>
      </c>
    </row>
    <row r="1997" spans="1:9" x14ac:dyDescent="0.25">
      <c r="A1997" s="1266">
        <v>42385</v>
      </c>
      <c r="B1997" s="2177">
        <f t="shared" si="129"/>
        <v>1060</v>
      </c>
      <c r="C1997" s="2178" t="s">
        <v>1144</v>
      </c>
      <c r="D1997" s="2160">
        <f t="shared" si="130"/>
        <v>51060</v>
      </c>
      <c r="E1997" s="2150" t="s">
        <v>6404</v>
      </c>
      <c r="F1997" s="2167">
        <v>397.5</v>
      </c>
      <c r="G1997" s="722">
        <v>42385</v>
      </c>
      <c r="H1997" s="2050">
        <f t="shared" si="131"/>
        <v>397.5</v>
      </c>
      <c r="I1997" s="1263">
        <f t="shared" si="132"/>
        <v>0</v>
      </c>
    </row>
    <row r="1998" spans="1:9" x14ac:dyDescent="0.25">
      <c r="A1998" s="1261">
        <v>42385</v>
      </c>
      <c r="B1998" s="2177">
        <f t="shared" si="129"/>
        <v>1061</v>
      </c>
      <c r="C1998" s="2178" t="s">
        <v>1144</v>
      </c>
      <c r="D1998" s="2160">
        <f t="shared" si="130"/>
        <v>51061</v>
      </c>
      <c r="E1998" s="2150" t="s">
        <v>6402</v>
      </c>
      <c r="F1998" s="2167">
        <v>25620</v>
      </c>
      <c r="G1998" s="722">
        <v>42387</v>
      </c>
      <c r="H1998" s="2050">
        <v>25620</v>
      </c>
      <c r="I1998" s="1263">
        <f t="shared" si="132"/>
        <v>0</v>
      </c>
    </row>
    <row r="1999" spans="1:9" x14ac:dyDescent="0.25">
      <c r="A1999" s="1266">
        <v>42385</v>
      </c>
      <c r="B1999" s="2177">
        <f t="shared" si="129"/>
        <v>1062</v>
      </c>
      <c r="C1999" s="2178" t="s">
        <v>1144</v>
      </c>
      <c r="D1999" s="2160">
        <f t="shared" si="130"/>
        <v>51062</v>
      </c>
      <c r="E1999" s="2150" t="s">
        <v>6417</v>
      </c>
      <c r="F1999" s="2167">
        <v>2772.7</v>
      </c>
      <c r="G1999" s="722">
        <v>42385</v>
      </c>
      <c r="H1999" s="2050">
        <f t="shared" si="131"/>
        <v>2772.7</v>
      </c>
      <c r="I1999" s="1263">
        <f t="shared" si="132"/>
        <v>0</v>
      </c>
    </row>
    <row r="2000" spans="1:9" x14ac:dyDescent="0.25">
      <c r="A2000" s="1261">
        <v>42385</v>
      </c>
      <c r="B2000" s="2177">
        <f t="shared" si="129"/>
        <v>1063</v>
      </c>
      <c r="C2000" s="2178" t="s">
        <v>1144</v>
      </c>
      <c r="D2000" s="2160">
        <f t="shared" si="130"/>
        <v>51063</v>
      </c>
      <c r="E2000" s="2150" t="s">
        <v>6418</v>
      </c>
      <c r="F2000" s="2167">
        <v>871.2</v>
      </c>
      <c r="G2000" s="722">
        <v>42385</v>
      </c>
      <c r="H2000" s="2050">
        <f t="shared" si="131"/>
        <v>871.2</v>
      </c>
      <c r="I2000" s="1263">
        <f t="shared" si="132"/>
        <v>0</v>
      </c>
    </row>
    <row r="2001" spans="1:9" x14ac:dyDescent="0.25">
      <c r="A2001" s="1266">
        <v>42385</v>
      </c>
      <c r="B2001" s="2177">
        <f t="shared" si="129"/>
        <v>1064</v>
      </c>
      <c r="C2001" s="2178" t="s">
        <v>1144</v>
      </c>
      <c r="D2001" s="2160">
        <f t="shared" si="130"/>
        <v>51064</v>
      </c>
      <c r="E2001" s="2150" t="s">
        <v>6419</v>
      </c>
      <c r="F2001" s="2153">
        <v>69854.600000000006</v>
      </c>
      <c r="G2001" s="722">
        <v>42390</v>
      </c>
      <c r="H2001" s="2050">
        <v>69854.600000000006</v>
      </c>
      <c r="I2001" s="1263">
        <f t="shared" si="132"/>
        <v>0</v>
      </c>
    </row>
    <row r="2002" spans="1:9" x14ac:dyDescent="0.25">
      <c r="A2002" s="1261">
        <v>42385</v>
      </c>
      <c r="B2002" s="2177">
        <f t="shared" si="129"/>
        <v>1065</v>
      </c>
      <c r="C2002" s="2178" t="s">
        <v>1144</v>
      </c>
      <c r="D2002" s="2160">
        <f t="shared" si="130"/>
        <v>51065</v>
      </c>
      <c r="E2002" s="2150" t="s">
        <v>6420</v>
      </c>
      <c r="F2002" s="2167">
        <v>456</v>
      </c>
      <c r="G2002" s="722">
        <v>42385</v>
      </c>
      <c r="H2002" s="2050">
        <f t="shared" si="131"/>
        <v>456</v>
      </c>
      <c r="I2002" s="1263">
        <f t="shared" si="132"/>
        <v>0</v>
      </c>
    </row>
    <row r="2003" spans="1:9" x14ac:dyDescent="0.25">
      <c r="A2003" s="1266">
        <v>42385</v>
      </c>
      <c r="B2003" s="2177">
        <f t="shared" si="129"/>
        <v>1066</v>
      </c>
      <c r="C2003" s="2178" t="s">
        <v>1144</v>
      </c>
      <c r="D2003" s="2160">
        <f t="shared" si="130"/>
        <v>51066</v>
      </c>
      <c r="E2003" s="2150" t="s">
        <v>6421</v>
      </c>
      <c r="F2003" s="2167">
        <v>9836</v>
      </c>
      <c r="G2003" s="722">
        <v>42385</v>
      </c>
      <c r="H2003" s="2050">
        <f t="shared" si="131"/>
        <v>9836</v>
      </c>
      <c r="I2003" s="1263">
        <f t="shared" si="132"/>
        <v>0</v>
      </c>
    </row>
    <row r="2004" spans="1:9" x14ac:dyDescent="0.25">
      <c r="A2004" s="1261">
        <v>42385</v>
      </c>
      <c r="B2004" s="2177">
        <f t="shared" si="129"/>
        <v>1067</v>
      </c>
      <c r="C2004" s="2178" t="s">
        <v>1144</v>
      </c>
      <c r="D2004" s="2160">
        <f t="shared" si="130"/>
        <v>51067</v>
      </c>
      <c r="E2004" s="2150" t="s">
        <v>6422</v>
      </c>
      <c r="F2004" s="2153">
        <v>3062.6</v>
      </c>
      <c r="G2004" s="722">
        <v>42385</v>
      </c>
      <c r="H2004" s="2050">
        <f t="shared" si="131"/>
        <v>3062.6</v>
      </c>
      <c r="I2004" s="1263">
        <f t="shared" si="132"/>
        <v>0</v>
      </c>
    </row>
    <row r="2005" spans="1:9" x14ac:dyDescent="0.25">
      <c r="A2005" s="1266">
        <v>42385</v>
      </c>
      <c r="B2005" s="2177">
        <f t="shared" si="129"/>
        <v>1068</v>
      </c>
      <c r="C2005" s="2178" t="s">
        <v>1144</v>
      </c>
      <c r="D2005" s="2160">
        <f t="shared" si="130"/>
        <v>51068</v>
      </c>
      <c r="E2005" s="2150" t="s">
        <v>6408</v>
      </c>
      <c r="F2005" s="2167">
        <v>2185</v>
      </c>
      <c r="G2005" s="722"/>
      <c r="H2005" s="2050"/>
      <c r="I2005" s="1263">
        <f t="shared" si="132"/>
        <v>2185</v>
      </c>
    </row>
    <row r="2006" spans="1:9" x14ac:dyDescent="0.25">
      <c r="A2006" s="1261">
        <v>42385</v>
      </c>
      <c r="B2006" s="2177">
        <f t="shared" si="129"/>
        <v>1069</v>
      </c>
      <c r="C2006" s="2178" t="s">
        <v>1144</v>
      </c>
      <c r="D2006" s="2160">
        <f t="shared" si="130"/>
        <v>51069</v>
      </c>
      <c r="E2006" s="2150" t="s">
        <v>6423</v>
      </c>
      <c r="F2006" s="2167">
        <v>2189</v>
      </c>
      <c r="G2006" s="722">
        <v>42385</v>
      </c>
      <c r="H2006" s="2050">
        <f t="shared" si="131"/>
        <v>2189</v>
      </c>
      <c r="I2006" s="1263">
        <f t="shared" si="132"/>
        <v>0</v>
      </c>
    </row>
    <row r="2007" spans="1:9" x14ac:dyDescent="0.25">
      <c r="A2007" s="1266">
        <v>42385</v>
      </c>
      <c r="B2007" s="2177">
        <f t="shared" si="129"/>
        <v>1070</v>
      </c>
      <c r="C2007" s="2178" t="s">
        <v>1144</v>
      </c>
      <c r="D2007" s="2160">
        <f t="shared" si="130"/>
        <v>51070</v>
      </c>
      <c r="E2007" s="2150" t="s">
        <v>6424</v>
      </c>
      <c r="F2007" s="2167">
        <v>11946</v>
      </c>
      <c r="G2007" s="722">
        <v>42388</v>
      </c>
      <c r="H2007" s="2050">
        <v>11946</v>
      </c>
      <c r="I2007" s="1263">
        <f t="shared" si="132"/>
        <v>0</v>
      </c>
    </row>
    <row r="2008" spans="1:9" x14ac:dyDescent="0.25">
      <c r="A2008" s="1261">
        <v>42385</v>
      </c>
      <c r="B2008" s="2177">
        <f t="shared" ref="B2008:B2076" si="133">B2007+1</f>
        <v>1071</v>
      </c>
      <c r="C2008" s="2178" t="s">
        <v>1144</v>
      </c>
      <c r="D2008" s="2160">
        <f t="shared" si="130"/>
        <v>51071</v>
      </c>
      <c r="E2008" s="2150" t="s">
        <v>6425</v>
      </c>
      <c r="F2008" s="2167">
        <v>24651</v>
      </c>
      <c r="G2008" s="722">
        <v>42388</v>
      </c>
      <c r="H2008" s="2050">
        <v>24651</v>
      </c>
      <c r="I2008" s="1263">
        <f t="shared" si="132"/>
        <v>0</v>
      </c>
    </row>
    <row r="2009" spans="1:9" x14ac:dyDescent="0.25">
      <c r="A2009" s="1266">
        <v>42385</v>
      </c>
      <c r="B2009" s="2177">
        <f t="shared" si="133"/>
        <v>1072</v>
      </c>
      <c r="C2009" s="2178" t="s">
        <v>1144</v>
      </c>
      <c r="D2009" s="2160">
        <f t="shared" si="130"/>
        <v>51072</v>
      </c>
      <c r="E2009" s="2150" t="s">
        <v>6426</v>
      </c>
      <c r="F2009" s="2167">
        <v>3864.2</v>
      </c>
      <c r="G2009" s="722">
        <v>42388</v>
      </c>
      <c r="H2009" s="2050">
        <v>3864.2</v>
      </c>
      <c r="I2009" s="1263">
        <f t="shared" si="132"/>
        <v>0</v>
      </c>
    </row>
    <row r="2010" spans="1:9" x14ac:dyDescent="0.25">
      <c r="A2010" s="1261">
        <v>42385</v>
      </c>
      <c r="B2010" s="2177">
        <f t="shared" si="133"/>
        <v>1073</v>
      </c>
      <c r="C2010" s="2178" t="s">
        <v>1144</v>
      </c>
      <c r="D2010" s="2160">
        <f t="shared" si="130"/>
        <v>51073</v>
      </c>
      <c r="E2010" s="2182" t="s">
        <v>2249</v>
      </c>
      <c r="F2010" s="2167">
        <v>0</v>
      </c>
      <c r="G2010" s="722"/>
      <c r="H2010" s="2050"/>
      <c r="I2010" s="1263">
        <f t="shared" si="132"/>
        <v>0</v>
      </c>
    </row>
    <row r="2011" spans="1:9" x14ac:dyDescent="0.25">
      <c r="A2011" s="1266">
        <v>42385</v>
      </c>
      <c r="B2011" s="2177">
        <f t="shared" si="133"/>
        <v>1074</v>
      </c>
      <c r="C2011" s="2178" t="s">
        <v>1144</v>
      </c>
      <c r="D2011" s="2160">
        <f t="shared" si="130"/>
        <v>51074</v>
      </c>
      <c r="E2011" s="2150" t="s">
        <v>6425</v>
      </c>
      <c r="F2011" s="2167">
        <v>5866.8</v>
      </c>
      <c r="G2011" s="722">
        <v>42388</v>
      </c>
      <c r="H2011" s="2050">
        <v>5866.8</v>
      </c>
      <c r="I2011" s="1263">
        <f t="shared" si="132"/>
        <v>0</v>
      </c>
    </row>
    <row r="2012" spans="1:9" x14ac:dyDescent="0.25">
      <c r="A2012" s="1261">
        <v>42385</v>
      </c>
      <c r="B2012" s="2177">
        <f t="shared" si="133"/>
        <v>1075</v>
      </c>
      <c r="C2012" s="2178" t="s">
        <v>1144</v>
      </c>
      <c r="D2012" s="2160">
        <f t="shared" si="130"/>
        <v>51075</v>
      </c>
      <c r="E2012" s="2150" t="s">
        <v>6427</v>
      </c>
      <c r="F2012" s="2167">
        <v>33412.800000000003</v>
      </c>
      <c r="G2012" s="722">
        <v>42388</v>
      </c>
      <c r="H2012" s="2050">
        <v>33412.800000000003</v>
      </c>
      <c r="I2012" s="1263">
        <f t="shared" si="132"/>
        <v>0</v>
      </c>
    </row>
    <row r="2013" spans="1:9" x14ac:dyDescent="0.25">
      <c r="A2013" s="1266">
        <v>42385</v>
      </c>
      <c r="B2013" s="2177">
        <f t="shared" si="133"/>
        <v>1076</v>
      </c>
      <c r="C2013" s="2178" t="s">
        <v>1144</v>
      </c>
      <c r="D2013" s="2160">
        <f t="shared" si="130"/>
        <v>51076</v>
      </c>
      <c r="E2013" s="2150" t="s">
        <v>6428</v>
      </c>
      <c r="F2013" s="2167">
        <v>29749.599999999999</v>
      </c>
      <c r="G2013" s="722">
        <v>42388</v>
      </c>
      <c r="H2013" s="2050">
        <v>29749.599999999999</v>
      </c>
      <c r="I2013" s="1263">
        <f t="shared" si="132"/>
        <v>0</v>
      </c>
    </row>
    <row r="2014" spans="1:9" x14ac:dyDescent="0.25">
      <c r="A2014" s="1261">
        <v>42385</v>
      </c>
      <c r="B2014" s="2177">
        <f t="shared" si="133"/>
        <v>1077</v>
      </c>
      <c r="C2014" s="2178" t="s">
        <v>1144</v>
      </c>
      <c r="D2014" s="2160">
        <f t="shared" si="130"/>
        <v>51077</v>
      </c>
      <c r="E2014" s="2150" t="s">
        <v>6429</v>
      </c>
      <c r="F2014" s="2167">
        <v>7764.2</v>
      </c>
      <c r="G2014" s="722">
        <v>42388</v>
      </c>
      <c r="H2014" s="2050">
        <v>7764.2</v>
      </c>
      <c r="I2014" s="1263">
        <f t="shared" si="132"/>
        <v>0</v>
      </c>
    </row>
    <row r="2015" spans="1:9" x14ac:dyDescent="0.25">
      <c r="A2015" s="1266">
        <v>42385</v>
      </c>
      <c r="B2015" s="2177">
        <f t="shared" si="133"/>
        <v>1078</v>
      </c>
      <c r="C2015" s="2178" t="s">
        <v>1144</v>
      </c>
      <c r="D2015" s="2160">
        <f t="shared" si="130"/>
        <v>51078</v>
      </c>
      <c r="E2015" s="2150" t="s">
        <v>6430</v>
      </c>
      <c r="F2015" s="2167">
        <v>916.75</v>
      </c>
      <c r="G2015" s="722">
        <v>42385</v>
      </c>
      <c r="H2015" s="2050">
        <f t="shared" si="131"/>
        <v>916.75</v>
      </c>
      <c r="I2015" s="1263">
        <f t="shared" si="132"/>
        <v>0</v>
      </c>
    </row>
    <row r="2016" spans="1:9" x14ac:dyDescent="0.25">
      <c r="A2016" s="1261">
        <v>42385</v>
      </c>
      <c r="B2016" s="2177">
        <f t="shared" si="133"/>
        <v>1079</v>
      </c>
      <c r="C2016" s="2178" t="s">
        <v>1144</v>
      </c>
      <c r="D2016" s="2160">
        <f t="shared" si="130"/>
        <v>51079</v>
      </c>
      <c r="E2016" s="2150" t="s">
        <v>6431</v>
      </c>
      <c r="F2016" s="2167">
        <v>10300.200000000001</v>
      </c>
      <c r="G2016" s="722">
        <v>42385</v>
      </c>
      <c r="H2016" s="2050">
        <f t="shared" si="131"/>
        <v>10300.200000000001</v>
      </c>
      <c r="I2016" s="1263">
        <f t="shared" si="132"/>
        <v>0</v>
      </c>
    </row>
    <row r="2017" spans="1:9" x14ac:dyDescent="0.25">
      <c r="A2017" s="1266">
        <v>42385</v>
      </c>
      <c r="B2017" s="2177">
        <f t="shared" si="133"/>
        <v>1080</v>
      </c>
      <c r="C2017" s="2178" t="s">
        <v>1144</v>
      </c>
      <c r="D2017" s="2160">
        <f t="shared" si="130"/>
        <v>51080</v>
      </c>
      <c r="E2017" s="2150" t="s">
        <v>6432</v>
      </c>
      <c r="F2017" s="2167">
        <v>1007.6</v>
      </c>
      <c r="G2017" s="722">
        <v>42385</v>
      </c>
      <c r="H2017" s="2050">
        <f t="shared" si="131"/>
        <v>1007.6</v>
      </c>
      <c r="I2017" s="1263">
        <f t="shared" si="132"/>
        <v>0</v>
      </c>
    </row>
    <row r="2018" spans="1:9" x14ac:dyDescent="0.25">
      <c r="A2018" s="1261">
        <v>42385</v>
      </c>
      <c r="B2018" s="2177">
        <f t="shared" si="133"/>
        <v>1081</v>
      </c>
      <c r="C2018" s="2178" t="s">
        <v>1144</v>
      </c>
      <c r="D2018" s="2160">
        <f t="shared" si="130"/>
        <v>51081</v>
      </c>
      <c r="E2018" s="2150" t="s">
        <v>6433</v>
      </c>
      <c r="F2018" s="2167">
        <v>722.75</v>
      </c>
      <c r="G2018" s="722">
        <v>42385</v>
      </c>
      <c r="H2018" s="2050">
        <f t="shared" si="131"/>
        <v>722.75</v>
      </c>
      <c r="I2018" s="1263">
        <f t="shared" si="132"/>
        <v>0</v>
      </c>
    </row>
    <row r="2019" spans="1:9" x14ac:dyDescent="0.25">
      <c r="A2019" s="1266">
        <v>42385</v>
      </c>
      <c r="B2019" s="2177">
        <f t="shared" si="133"/>
        <v>1082</v>
      </c>
      <c r="C2019" s="2178" t="s">
        <v>1144</v>
      </c>
      <c r="D2019" s="2160">
        <f t="shared" si="130"/>
        <v>51082</v>
      </c>
      <c r="E2019" s="2150" t="s">
        <v>6434</v>
      </c>
      <c r="F2019" s="2167">
        <v>8006.3</v>
      </c>
      <c r="G2019" s="722">
        <v>42385</v>
      </c>
      <c r="H2019" s="2050">
        <f t="shared" si="131"/>
        <v>8006.3</v>
      </c>
      <c r="I2019" s="1263">
        <f t="shared" si="132"/>
        <v>0</v>
      </c>
    </row>
    <row r="2020" spans="1:9" x14ac:dyDescent="0.25">
      <c r="A2020" s="1261">
        <v>42385</v>
      </c>
      <c r="B2020" s="2177">
        <f t="shared" si="133"/>
        <v>1083</v>
      </c>
      <c r="C2020" s="2178" t="s">
        <v>1144</v>
      </c>
      <c r="D2020" s="2160">
        <f t="shared" si="130"/>
        <v>51083</v>
      </c>
      <c r="E2020" s="2150" t="s">
        <v>6435</v>
      </c>
      <c r="F2020" s="2167">
        <v>748.2</v>
      </c>
      <c r="G2020" s="722">
        <v>42385</v>
      </c>
      <c r="H2020" s="2050">
        <f t="shared" si="131"/>
        <v>748.2</v>
      </c>
      <c r="I2020" s="1263">
        <f t="shared" si="132"/>
        <v>0</v>
      </c>
    </row>
    <row r="2021" spans="1:9" x14ac:dyDescent="0.25">
      <c r="A2021" s="1266">
        <v>42385</v>
      </c>
      <c r="B2021" s="2177">
        <f t="shared" si="133"/>
        <v>1084</v>
      </c>
      <c r="C2021" s="2178" t="s">
        <v>1144</v>
      </c>
      <c r="D2021" s="2160">
        <f t="shared" si="130"/>
        <v>51084</v>
      </c>
      <c r="E2021" s="2150" t="s">
        <v>6436</v>
      </c>
      <c r="F2021" s="2167">
        <v>2793</v>
      </c>
      <c r="G2021" s="722">
        <v>42385</v>
      </c>
      <c r="H2021" s="2050">
        <f t="shared" si="131"/>
        <v>2793</v>
      </c>
      <c r="I2021" s="1263">
        <f t="shared" si="132"/>
        <v>0</v>
      </c>
    </row>
    <row r="2022" spans="1:9" x14ac:dyDescent="0.25">
      <c r="A2022" s="1261">
        <v>42385</v>
      </c>
      <c r="B2022" s="2177">
        <f t="shared" si="133"/>
        <v>1085</v>
      </c>
      <c r="C2022" s="2178" t="s">
        <v>1144</v>
      </c>
      <c r="D2022" s="2160">
        <f t="shared" si="130"/>
        <v>51085</v>
      </c>
      <c r="E2022" s="2150" t="s">
        <v>6437</v>
      </c>
      <c r="F2022" s="2167">
        <v>5705.3</v>
      </c>
      <c r="G2022" s="722">
        <v>42385</v>
      </c>
      <c r="H2022" s="2050">
        <f t="shared" si="131"/>
        <v>5705.3</v>
      </c>
      <c r="I2022" s="1263">
        <f t="shared" si="132"/>
        <v>0</v>
      </c>
    </row>
    <row r="2023" spans="1:9" x14ac:dyDescent="0.25">
      <c r="A2023" s="1266">
        <v>42385</v>
      </c>
      <c r="B2023" s="2177">
        <f t="shared" si="133"/>
        <v>1086</v>
      </c>
      <c r="C2023" s="2178" t="s">
        <v>1144</v>
      </c>
      <c r="D2023" s="2160">
        <f t="shared" si="130"/>
        <v>51086</v>
      </c>
      <c r="E2023" s="2150" t="s">
        <v>6438</v>
      </c>
      <c r="F2023" s="2167">
        <v>3044.8</v>
      </c>
      <c r="G2023" s="722">
        <v>42385</v>
      </c>
      <c r="H2023" s="2050">
        <f t="shared" si="131"/>
        <v>3044.8</v>
      </c>
      <c r="I2023" s="1263">
        <f t="shared" si="132"/>
        <v>0</v>
      </c>
    </row>
    <row r="2024" spans="1:9" x14ac:dyDescent="0.25">
      <c r="A2024" s="1261">
        <v>42385</v>
      </c>
      <c r="B2024" s="2177">
        <f t="shared" si="133"/>
        <v>1087</v>
      </c>
      <c r="C2024" s="2178" t="s">
        <v>1144</v>
      </c>
      <c r="D2024" s="2160">
        <f t="shared" si="130"/>
        <v>51087</v>
      </c>
      <c r="E2024" s="2150" t="s">
        <v>6439</v>
      </c>
      <c r="F2024" s="2167">
        <v>870</v>
      </c>
      <c r="G2024" s="722">
        <v>42385</v>
      </c>
      <c r="H2024" s="2050">
        <f t="shared" si="131"/>
        <v>870</v>
      </c>
      <c r="I2024" s="1263">
        <f t="shared" si="132"/>
        <v>0</v>
      </c>
    </row>
    <row r="2025" spans="1:9" x14ac:dyDescent="0.25">
      <c r="A2025" s="1266">
        <v>42385</v>
      </c>
      <c r="B2025" s="2177">
        <f t="shared" si="133"/>
        <v>1088</v>
      </c>
      <c r="C2025" s="2178" t="s">
        <v>1144</v>
      </c>
      <c r="D2025" s="2160">
        <f t="shared" si="130"/>
        <v>51088</v>
      </c>
      <c r="E2025" s="2150" t="s">
        <v>6440</v>
      </c>
      <c r="F2025" s="2167">
        <v>3242.05</v>
      </c>
      <c r="G2025" s="722">
        <v>42385</v>
      </c>
      <c r="H2025" s="2050">
        <f t="shared" si="131"/>
        <v>3242.05</v>
      </c>
      <c r="I2025" s="1263">
        <f t="shared" si="132"/>
        <v>0</v>
      </c>
    </row>
    <row r="2026" spans="1:9" x14ac:dyDescent="0.25">
      <c r="A2026" s="1261">
        <v>42385</v>
      </c>
      <c r="B2026" s="2177">
        <f t="shared" si="133"/>
        <v>1089</v>
      </c>
      <c r="C2026" s="2178" t="s">
        <v>1144</v>
      </c>
      <c r="D2026" s="2160">
        <f t="shared" si="130"/>
        <v>51089</v>
      </c>
      <c r="E2026" s="2151" t="s">
        <v>6441</v>
      </c>
      <c r="F2026" s="2167">
        <v>480</v>
      </c>
      <c r="G2026" s="722">
        <v>42385</v>
      </c>
      <c r="H2026" s="2050">
        <f t="shared" si="131"/>
        <v>480</v>
      </c>
      <c r="I2026" s="1263">
        <f t="shared" si="132"/>
        <v>0</v>
      </c>
    </row>
    <row r="2027" spans="1:9" x14ac:dyDescent="0.25">
      <c r="A2027" s="1266">
        <v>42385</v>
      </c>
      <c r="B2027" s="2177">
        <f t="shared" si="133"/>
        <v>1090</v>
      </c>
      <c r="C2027" s="2178" t="s">
        <v>1144</v>
      </c>
      <c r="D2027" s="2160">
        <f t="shared" si="130"/>
        <v>51090</v>
      </c>
      <c r="E2027" s="2149" t="s">
        <v>6442</v>
      </c>
      <c r="F2027" s="2166">
        <v>436.6</v>
      </c>
      <c r="G2027" s="722">
        <v>42385</v>
      </c>
      <c r="H2027" s="2050">
        <f t="shared" si="131"/>
        <v>436.6</v>
      </c>
      <c r="I2027" s="1263">
        <f t="shared" si="132"/>
        <v>0</v>
      </c>
    </row>
    <row r="2028" spans="1:9" x14ac:dyDescent="0.25">
      <c r="A2028" s="1261">
        <v>42385</v>
      </c>
      <c r="B2028" s="2177">
        <f t="shared" si="133"/>
        <v>1091</v>
      </c>
      <c r="C2028" s="2178" t="s">
        <v>1144</v>
      </c>
      <c r="D2028" s="2160">
        <f t="shared" si="130"/>
        <v>51091</v>
      </c>
      <c r="E2028" s="2150" t="s">
        <v>6443</v>
      </c>
      <c r="F2028" s="2153">
        <v>3569.5</v>
      </c>
      <c r="G2028" s="722">
        <v>42385</v>
      </c>
      <c r="H2028" s="2050">
        <f t="shared" si="131"/>
        <v>3569.5</v>
      </c>
      <c r="I2028" s="1263">
        <f t="shared" si="132"/>
        <v>0</v>
      </c>
    </row>
    <row r="2029" spans="1:9" x14ac:dyDescent="0.25">
      <c r="A2029" s="1266">
        <v>42385</v>
      </c>
      <c r="B2029" s="2177">
        <f t="shared" si="133"/>
        <v>1092</v>
      </c>
      <c r="C2029" s="2178" t="s">
        <v>1144</v>
      </c>
      <c r="D2029" s="2160">
        <f t="shared" ref="D2029:D2096" si="134">D2028+1</f>
        <v>51092</v>
      </c>
      <c r="E2029" s="2150" t="s">
        <v>6444</v>
      </c>
      <c r="F2029" s="2167">
        <v>672.6</v>
      </c>
      <c r="G2029" s="722">
        <v>42385</v>
      </c>
      <c r="H2029" s="2050">
        <f t="shared" si="131"/>
        <v>672.6</v>
      </c>
      <c r="I2029" s="1263">
        <f t="shared" si="132"/>
        <v>0</v>
      </c>
    </row>
    <row r="2030" spans="1:9" x14ac:dyDescent="0.25">
      <c r="A2030" s="1261">
        <v>42385</v>
      </c>
      <c r="B2030" s="2177">
        <f t="shared" si="133"/>
        <v>1093</v>
      </c>
      <c r="C2030" s="2178" t="s">
        <v>1144</v>
      </c>
      <c r="D2030" s="2160">
        <f t="shared" si="134"/>
        <v>51093</v>
      </c>
      <c r="E2030" s="2150" t="s">
        <v>6445</v>
      </c>
      <c r="F2030" s="2167">
        <v>984.25</v>
      </c>
      <c r="G2030" s="722">
        <v>42385</v>
      </c>
      <c r="H2030" s="2050">
        <f t="shared" si="131"/>
        <v>984.25</v>
      </c>
      <c r="I2030" s="1263">
        <f t="shared" si="132"/>
        <v>0</v>
      </c>
    </row>
    <row r="2031" spans="1:9" x14ac:dyDescent="0.25">
      <c r="A2031" s="1266">
        <v>42385</v>
      </c>
      <c r="B2031" s="2177">
        <f t="shared" si="133"/>
        <v>1094</v>
      </c>
      <c r="C2031" s="2178" t="s">
        <v>1144</v>
      </c>
      <c r="D2031" s="2160">
        <f t="shared" si="134"/>
        <v>51094</v>
      </c>
      <c r="E2031" s="2150" t="s">
        <v>6446</v>
      </c>
      <c r="F2031" s="2167">
        <v>21343.599999999999</v>
      </c>
      <c r="G2031" s="722">
        <v>42385</v>
      </c>
      <c r="H2031" s="2050">
        <f t="shared" si="131"/>
        <v>21343.599999999999</v>
      </c>
      <c r="I2031" s="1263">
        <f t="shared" si="132"/>
        <v>0</v>
      </c>
    </row>
    <row r="2032" spans="1:9" x14ac:dyDescent="0.25">
      <c r="A2032" s="1261">
        <v>42385</v>
      </c>
      <c r="B2032" s="2177">
        <f t="shared" si="133"/>
        <v>1095</v>
      </c>
      <c r="C2032" s="2178" t="s">
        <v>1144</v>
      </c>
      <c r="D2032" s="2160">
        <f t="shared" si="134"/>
        <v>51095</v>
      </c>
      <c r="E2032" s="2150" t="s">
        <v>6447</v>
      </c>
      <c r="F2032" s="2167">
        <v>4652.8</v>
      </c>
      <c r="G2032" s="722">
        <v>42386</v>
      </c>
      <c r="H2032" s="2050">
        <v>4652.8</v>
      </c>
      <c r="I2032" s="1263">
        <f t="shared" si="132"/>
        <v>0</v>
      </c>
    </row>
    <row r="2033" spans="1:9" x14ac:dyDescent="0.25">
      <c r="A2033" s="1266">
        <v>42385</v>
      </c>
      <c r="B2033" s="2177">
        <f t="shared" si="133"/>
        <v>1096</v>
      </c>
      <c r="C2033" s="2178" t="s">
        <v>1144</v>
      </c>
      <c r="D2033" s="2160">
        <f t="shared" si="134"/>
        <v>51096</v>
      </c>
      <c r="E2033" s="2150" t="s">
        <v>6448</v>
      </c>
      <c r="F2033" s="2167">
        <v>385</v>
      </c>
      <c r="G2033" s="722">
        <v>42386</v>
      </c>
      <c r="H2033" s="2050">
        <v>385</v>
      </c>
      <c r="I2033" s="1263">
        <f t="shared" si="132"/>
        <v>0</v>
      </c>
    </row>
    <row r="2034" spans="1:9" x14ac:dyDescent="0.25">
      <c r="A2034" s="1261">
        <v>42385</v>
      </c>
      <c r="B2034" s="2177">
        <f t="shared" si="133"/>
        <v>1097</v>
      </c>
      <c r="C2034" s="2178" t="s">
        <v>1144</v>
      </c>
      <c r="D2034" s="2160">
        <f t="shared" si="134"/>
        <v>51097</v>
      </c>
      <c r="E2034" s="2150" t="s">
        <v>6449</v>
      </c>
      <c r="F2034" s="2167">
        <v>25617.200000000001</v>
      </c>
      <c r="G2034" s="722">
        <v>42386</v>
      </c>
      <c r="H2034" s="2050">
        <v>25617.200000000001</v>
      </c>
      <c r="I2034" s="1263">
        <f t="shared" si="132"/>
        <v>0</v>
      </c>
    </row>
    <row r="2035" spans="1:9" x14ac:dyDescent="0.25">
      <c r="A2035" s="1266">
        <v>42385</v>
      </c>
      <c r="B2035" s="2177">
        <f t="shared" si="133"/>
        <v>1098</v>
      </c>
      <c r="C2035" s="2178" t="s">
        <v>1144</v>
      </c>
      <c r="D2035" s="2160">
        <f t="shared" si="134"/>
        <v>51098</v>
      </c>
      <c r="E2035" s="2150" t="s">
        <v>6450</v>
      </c>
      <c r="F2035" s="2167">
        <v>2176</v>
      </c>
      <c r="G2035" s="722">
        <v>42385</v>
      </c>
      <c r="H2035" s="2050">
        <f t="shared" si="131"/>
        <v>2176</v>
      </c>
      <c r="I2035" s="1263">
        <f t="shared" si="132"/>
        <v>0</v>
      </c>
    </row>
    <row r="2036" spans="1:9" x14ac:dyDescent="0.25">
      <c r="A2036" s="1261">
        <v>42385</v>
      </c>
      <c r="B2036" s="2177">
        <f t="shared" si="133"/>
        <v>1099</v>
      </c>
      <c r="C2036" s="2178" t="s">
        <v>1144</v>
      </c>
      <c r="D2036" s="2160">
        <f t="shared" si="134"/>
        <v>51099</v>
      </c>
      <c r="E2036" s="2150" t="s">
        <v>6451</v>
      </c>
      <c r="F2036" s="2167">
        <v>4096</v>
      </c>
      <c r="G2036" s="722">
        <v>42385</v>
      </c>
      <c r="H2036" s="2050">
        <f t="shared" si="131"/>
        <v>4096</v>
      </c>
      <c r="I2036" s="1263">
        <f t="shared" si="132"/>
        <v>0</v>
      </c>
    </row>
    <row r="2037" spans="1:9" x14ac:dyDescent="0.25">
      <c r="A2037" s="1266">
        <v>42385</v>
      </c>
      <c r="B2037" s="2177">
        <f t="shared" si="133"/>
        <v>1100</v>
      </c>
      <c r="C2037" s="2178" t="s">
        <v>1144</v>
      </c>
      <c r="D2037" s="2160">
        <f t="shared" si="134"/>
        <v>51100</v>
      </c>
      <c r="E2037" s="2150" t="s">
        <v>6452</v>
      </c>
      <c r="F2037" s="2167">
        <v>3276.3</v>
      </c>
      <c r="G2037" s="722">
        <v>42386</v>
      </c>
      <c r="H2037" s="2050">
        <v>3276.3</v>
      </c>
      <c r="I2037" s="1263">
        <f t="shared" si="132"/>
        <v>0</v>
      </c>
    </row>
    <row r="2038" spans="1:9" x14ac:dyDescent="0.25">
      <c r="A2038" s="1261">
        <v>42385</v>
      </c>
      <c r="B2038" s="2177">
        <f t="shared" si="133"/>
        <v>1101</v>
      </c>
      <c r="C2038" s="2178" t="s">
        <v>1144</v>
      </c>
      <c r="D2038" s="2160">
        <f t="shared" si="134"/>
        <v>51101</v>
      </c>
      <c r="E2038" s="2150" t="s">
        <v>6453</v>
      </c>
      <c r="F2038" s="2167">
        <v>2367.1999999999998</v>
      </c>
      <c r="G2038" s="722">
        <v>42386</v>
      </c>
      <c r="H2038" s="2050">
        <v>2367.1999999999998</v>
      </c>
      <c r="I2038" s="1263">
        <f t="shared" si="132"/>
        <v>0</v>
      </c>
    </row>
    <row r="2039" spans="1:9" x14ac:dyDescent="0.25">
      <c r="A2039" s="1266">
        <v>42385</v>
      </c>
      <c r="B2039" s="2177">
        <f t="shared" si="133"/>
        <v>1102</v>
      </c>
      <c r="C2039" s="2178" t="s">
        <v>1144</v>
      </c>
      <c r="D2039" s="2160">
        <f t="shared" si="134"/>
        <v>51102</v>
      </c>
      <c r="E2039" s="2182" t="s">
        <v>2249</v>
      </c>
      <c r="F2039" s="2167">
        <v>0</v>
      </c>
      <c r="G2039" s="722"/>
      <c r="H2039" s="2050"/>
      <c r="I2039" s="1263">
        <f t="shared" si="132"/>
        <v>0</v>
      </c>
    </row>
    <row r="2040" spans="1:9" x14ac:dyDescent="0.25">
      <c r="A2040" s="1261">
        <v>42385</v>
      </c>
      <c r="B2040" s="2177">
        <f t="shared" si="133"/>
        <v>1103</v>
      </c>
      <c r="C2040" s="2178" t="s">
        <v>1144</v>
      </c>
      <c r="D2040" s="2160">
        <f t="shared" si="134"/>
        <v>51103</v>
      </c>
      <c r="E2040" s="2150" t="s">
        <v>6454</v>
      </c>
      <c r="F2040" s="2167">
        <v>6090.6</v>
      </c>
      <c r="G2040" s="722">
        <v>42385</v>
      </c>
      <c r="H2040" s="2050">
        <f t="shared" si="131"/>
        <v>6090.6</v>
      </c>
      <c r="I2040" s="1263">
        <f t="shared" si="132"/>
        <v>0</v>
      </c>
    </row>
    <row r="2041" spans="1:9" x14ac:dyDescent="0.25">
      <c r="A2041" s="1266">
        <v>42385</v>
      </c>
      <c r="B2041" s="2177">
        <f t="shared" si="133"/>
        <v>1104</v>
      </c>
      <c r="C2041" s="2178" t="s">
        <v>1144</v>
      </c>
      <c r="D2041" s="2160">
        <f t="shared" si="134"/>
        <v>51104</v>
      </c>
      <c r="E2041" s="2150" t="s">
        <v>6455</v>
      </c>
      <c r="F2041" s="2167">
        <v>6946.4</v>
      </c>
      <c r="G2041" s="722">
        <v>42387</v>
      </c>
      <c r="H2041" s="2050">
        <v>6946.4</v>
      </c>
      <c r="I2041" s="1263">
        <f t="shared" si="132"/>
        <v>0</v>
      </c>
    </row>
    <row r="2042" spans="1:9" x14ac:dyDescent="0.25">
      <c r="A2042" s="1261">
        <v>42385</v>
      </c>
      <c r="B2042" s="2177">
        <f t="shared" si="133"/>
        <v>1105</v>
      </c>
      <c r="C2042" s="2178" t="s">
        <v>1144</v>
      </c>
      <c r="D2042" s="2160">
        <f t="shared" si="134"/>
        <v>51105</v>
      </c>
      <c r="E2042" s="2150" t="s">
        <v>6456</v>
      </c>
      <c r="F2042" s="2167">
        <v>4166.6000000000004</v>
      </c>
      <c r="G2042" s="722">
        <v>42386</v>
      </c>
      <c r="H2042" s="2050">
        <v>4166.6000000000004</v>
      </c>
      <c r="I2042" s="1263">
        <f t="shared" si="132"/>
        <v>0</v>
      </c>
    </row>
    <row r="2043" spans="1:9" x14ac:dyDescent="0.25">
      <c r="A2043" s="1266">
        <v>42385</v>
      </c>
      <c r="B2043" s="2177">
        <f t="shared" si="133"/>
        <v>1106</v>
      </c>
      <c r="C2043" s="2178" t="s">
        <v>1144</v>
      </c>
      <c r="D2043" s="2160">
        <f t="shared" si="134"/>
        <v>51106</v>
      </c>
      <c r="E2043" s="2150" t="s">
        <v>6413</v>
      </c>
      <c r="F2043" s="2153">
        <v>29112.6</v>
      </c>
      <c r="G2043" s="722"/>
      <c r="H2043" s="2050"/>
      <c r="I2043" s="1263">
        <f t="shared" si="132"/>
        <v>29112.6</v>
      </c>
    </row>
    <row r="2044" spans="1:9" x14ac:dyDescent="0.25">
      <c r="A2044" s="1261">
        <v>42385</v>
      </c>
      <c r="B2044" s="2177">
        <f t="shared" si="133"/>
        <v>1107</v>
      </c>
      <c r="C2044" s="2178" t="s">
        <v>1144</v>
      </c>
      <c r="D2044" s="2160">
        <f t="shared" si="134"/>
        <v>51107</v>
      </c>
      <c r="E2044" s="2150" t="s">
        <v>6455</v>
      </c>
      <c r="F2044" s="2167">
        <v>3129</v>
      </c>
      <c r="G2044" s="722">
        <v>42387</v>
      </c>
      <c r="H2044" s="2050">
        <v>3129</v>
      </c>
      <c r="I2044" s="1263">
        <f t="shared" si="132"/>
        <v>0</v>
      </c>
    </row>
    <row r="2045" spans="1:9" x14ac:dyDescent="0.25">
      <c r="A2045" s="1266">
        <v>42385</v>
      </c>
      <c r="B2045" s="2177">
        <f t="shared" si="133"/>
        <v>1108</v>
      </c>
      <c r="C2045" s="2178" t="s">
        <v>1144</v>
      </c>
      <c r="D2045" s="2160">
        <f t="shared" si="134"/>
        <v>51108</v>
      </c>
      <c r="E2045" s="2150" t="s">
        <v>6457</v>
      </c>
      <c r="F2045" s="2167">
        <v>3132.25</v>
      </c>
      <c r="G2045" s="722">
        <v>42386</v>
      </c>
      <c r="H2045" s="2050">
        <v>3132.25</v>
      </c>
      <c r="I2045" s="1263">
        <f t="shared" si="132"/>
        <v>0</v>
      </c>
    </row>
    <row r="2046" spans="1:9" x14ac:dyDescent="0.25">
      <c r="A2046" s="1261">
        <v>42385</v>
      </c>
      <c r="B2046" s="2177">
        <f t="shared" si="133"/>
        <v>1109</v>
      </c>
      <c r="C2046" s="2178" t="s">
        <v>1144</v>
      </c>
      <c r="D2046" s="2160">
        <f t="shared" si="134"/>
        <v>51109</v>
      </c>
      <c r="E2046" s="2150" t="s">
        <v>6458</v>
      </c>
      <c r="F2046" s="2167">
        <v>8856</v>
      </c>
      <c r="G2046" s="722">
        <v>42386</v>
      </c>
      <c r="H2046" s="2050">
        <v>8856</v>
      </c>
      <c r="I2046" s="1263">
        <f t="shared" si="132"/>
        <v>0</v>
      </c>
    </row>
    <row r="2047" spans="1:9" x14ac:dyDescent="0.25">
      <c r="A2047" s="1266">
        <v>42385</v>
      </c>
      <c r="B2047" s="2177">
        <f t="shared" si="133"/>
        <v>1110</v>
      </c>
      <c r="C2047" s="2178" t="s">
        <v>1144</v>
      </c>
      <c r="D2047" s="2160">
        <f t="shared" si="134"/>
        <v>51110</v>
      </c>
      <c r="E2047" s="2150" t="s">
        <v>6459</v>
      </c>
      <c r="F2047" s="2167">
        <v>6608.8</v>
      </c>
      <c r="G2047" s="722">
        <v>42386</v>
      </c>
      <c r="H2047" s="2050">
        <v>6608.8</v>
      </c>
      <c r="I2047" s="1263">
        <f t="shared" si="132"/>
        <v>0</v>
      </c>
    </row>
    <row r="2048" spans="1:9" x14ac:dyDescent="0.25">
      <c r="A2048" s="1261">
        <v>42385</v>
      </c>
      <c r="B2048" s="2177">
        <f t="shared" si="133"/>
        <v>1111</v>
      </c>
      <c r="C2048" s="2178" t="s">
        <v>1144</v>
      </c>
      <c r="D2048" s="2160">
        <f t="shared" si="134"/>
        <v>51111</v>
      </c>
      <c r="E2048" s="2150" t="s">
        <v>6460</v>
      </c>
      <c r="F2048" s="2167">
        <v>2800</v>
      </c>
      <c r="G2048" s="722">
        <v>42386</v>
      </c>
      <c r="H2048" s="2050">
        <v>2800</v>
      </c>
      <c r="I2048" s="1263">
        <f t="shared" si="132"/>
        <v>0</v>
      </c>
    </row>
    <row r="2049" spans="1:9" x14ac:dyDescent="0.25">
      <c r="A2049" s="1266">
        <v>42385</v>
      </c>
      <c r="B2049" s="2177">
        <f t="shared" si="133"/>
        <v>1112</v>
      </c>
      <c r="C2049" s="2178" t="s">
        <v>1144</v>
      </c>
      <c r="D2049" s="2160">
        <f t="shared" si="134"/>
        <v>51112</v>
      </c>
      <c r="E2049" s="2150" t="s">
        <v>6461</v>
      </c>
      <c r="F2049" s="2167">
        <v>2800</v>
      </c>
      <c r="G2049" s="722">
        <v>42386</v>
      </c>
      <c r="H2049" s="2050">
        <v>2800</v>
      </c>
      <c r="I2049" s="1263">
        <f t="shared" ref="I2049:I2116" si="135">F2049-H2049</f>
        <v>0</v>
      </c>
    </row>
    <row r="2050" spans="1:9" x14ac:dyDescent="0.25">
      <c r="A2050" s="1261">
        <v>42385</v>
      </c>
      <c r="B2050" s="2177">
        <f t="shared" si="133"/>
        <v>1113</v>
      </c>
      <c r="C2050" s="2178" t="s">
        <v>1144</v>
      </c>
      <c r="D2050" s="2160">
        <f t="shared" si="134"/>
        <v>51113</v>
      </c>
      <c r="E2050" s="2150" t="s">
        <v>6462</v>
      </c>
      <c r="F2050" s="2167">
        <v>3200</v>
      </c>
      <c r="G2050" s="722">
        <v>42386</v>
      </c>
      <c r="H2050" s="2050">
        <v>3200</v>
      </c>
      <c r="I2050" s="1263">
        <f t="shared" si="135"/>
        <v>0</v>
      </c>
    </row>
    <row r="2051" spans="1:9" x14ac:dyDescent="0.25">
      <c r="A2051" s="1266">
        <v>42385</v>
      </c>
      <c r="B2051" s="2177">
        <f t="shared" si="133"/>
        <v>1114</v>
      </c>
      <c r="C2051" s="2178" t="s">
        <v>1144</v>
      </c>
      <c r="D2051" s="2160">
        <f t="shared" si="134"/>
        <v>51114</v>
      </c>
      <c r="E2051" s="2150" t="s">
        <v>6463</v>
      </c>
      <c r="F2051" s="2167">
        <v>1206.9000000000001</v>
      </c>
      <c r="G2051" s="722">
        <v>42385</v>
      </c>
      <c r="H2051" s="2050">
        <f t="shared" ref="H2051:H2114" si="136">F2051</f>
        <v>1206.9000000000001</v>
      </c>
      <c r="I2051" s="1263">
        <f t="shared" si="135"/>
        <v>0</v>
      </c>
    </row>
    <row r="2052" spans="1:9" x14ac:dyDescent="0.25">
      <c r="A2052" s="1261">
        <v>42385</v>
      </c>
      <c r="B2052" s="2177">
        <f t="shared" si="133"/>
        <v>1115</v>
      </c>
      <c r="C2052" s="2178" t="s">
        <v>1144</v>
      </c>
      <c r="D2052" s="2160">
        <f t="shared" si="134"/>
        <v>51115</v>
      </c>
      <c r="E2052" s="2150" t="s">
        <v>6464</v>
      </c>
      <c r="F2052" s="2167">
        <v>1569.6</v>
      </c>
      <c r="G2052" s="722">
        <v>42386</v>
      </c>
      <c r="H2052" s="2050">
        <v>1569.6</v>
      </c>
      <c r="I2052" s="1263">
        <f t="shared" si="135"/>
        <v>0</v>
      </c>
    </row>
    <row r="2053" spans="1:9" x14ac:dyDescent="0.25">
      <c r="A2053" s="1266">
        <v>42385</v>
      </c>
      <c r="B2053" s="2177">
        <f t="shared" si="133"/>
        <v>1116</v>
      </c>
      <c r="C2053" s="2178" t="s">
        <v>1144</v>
      </c>
      <c r="D2053" s="2160">
        <f t="shared" si="134"/>
        <v>51116</v>
      </c>
      <c r="E2053" s="2150" t="s">
        <v>6465</v>
      </c>
      <c r="F2053" s="2167">
        <v>3362.6</v>
      </c>
      <c r="G2053" s="722">
        <v>42385</v>
      </c>
      <c r="H2053" s="2050">
        <f t="shared" si="136"/>
        <v>3362.6</v>
      </c>
      <c r="I2053" s="1263">
        <f t="shared" si="135"/>
        <v>0</v>
      </c>
    </row>
    <row r="2054" spans="1:9" x14ac:dyDescent="0.25">
      <c r="A2054" s="1261">
        <v>42385</v>
      </c>
      <c r="B2054" s="2177">
        <f t="shared" si="133"/>
        <v>1117</v>
      </c>
      <c r="C2054" s="2178" t="s">
        <v>1144</v>
      </c>
      <c r="D2054" s="2160">
        <f t="shared" si="134"/>
        <v>51117</v>
      </c>
      <c r="E2054" s="2150" t="s">
        <v>6466</v>
      </c>
      <c r="F2054" s="2167">
        <v>8011.8</v>
      </c>
      <c r="G2054" s="722">
        <v>42387</v>
      </c>
      <c r="H2054" s="2050">
        <v>8011.8</v>
      </c>
      <c r="I2054" s="1263">
        <f t="shared" si="135"/>
        <v>0</v>
      </c>
    </row>
    <row r="2055" spans="1:9" x14ac:dyDescent="0.25">
      <c r="A2055" s="1266">
        <v>42385</v>
      </c>
      <c r="B2055" s="2177">
        <f t="shared" si="133"/>
        <v>1118</v>
      </c>
      <c r="C2055" s="2178" t="s">
        <v>1144</v>
      </c>
      <c r="D2055" s="2160">
        <f t="shared" si="134"/>
        <v>51118</v>
      </c>
      <c r="E2055" s="2150" t="s">
        <v>6467</v>
      </c>
      <c r="F2055" s="2167">
        <v>2808.6</v>
      </c>
      <c r="G2055" s="722">
        <v>42385</v>
      </c>
      <c r="H2055" s="2050">
        <f t="shared" si="136"/>
        <v>2808.6</v>
      </c>
      <c r="I2055" s="1263">
        <f t="shared" si="135"/>
        <v>0</v>
      </c>
    </row>
    <row r="2056" spans="1:9" x14ac:dyDescent="0.25">
      <c r="A2056" s="1261">
        <v>42385</v>
      </c>
      <c r="B2056" s="2177">
        <f t="shared" si="133"/>
        <v>1119</v>
      </c>
      <c r="C2056" s="2178" t="s">
        <v>1144</v>
      </c>
      <c r="D2056" s="2160">
        <f t="shared" si="134"/>
        <v>51119</v>
      </c>
      <c r="E2056" s="2150" t="s">
        <v>6468</v>
      </c>
      <c r="F2056" s="2167">
        <v>17603.2</v>
      </c>
      <c r="G2056" s="722">
        <v>42387</v>
      </c>
      <c r="H2056" s="2050">
        <v>17603.2</v>
      </c>
      <c r="I2056" s="1263">
        <f t="shared" si="135"/>
        <v>0</v>
      </c>
    </row>
    <row r="2057" spans="1:9" x14ac:dyDescent="0.25">
      <c r="A2057" s="1266">
        <v>42385</v>
      </c>
      <c r="B2057" s="2177">
        <f t="shared" si="133"/>
        <v>1120</v>
      </c>
      <c r="C2057" s="2178" t="s">
        <v>1144</v>
      </c>
      <c r="D2057" s="2160">
        <f t="shared" si="134"/>
        <v>51120</v>
      </c>
      <c r="E2057" s="2150" t="s">
        <v>6469</v>
      </c>
      <c r="F2057" s="2167">
        <v>4232</v>
      </c>
      <c r="G2057" s="722">
        <v>42385</v>
      </c>
      <c r="H2057" s="2050">
        <f t="shared" si="136"/>
        <v>4232</v>
      </c>
      <c r="I2057" s="1263">
        <f t="shared" si="135"/>
        <v>0</v>
      </c>
    </row>
    <row r="2058" spans="1:9" x14ac:dyDescent="0.25">
      <c r="A2058" s="1261">
        <v>42385</v>
      </c>
      <c r="B2058" s="2177">
        <f t="shared" si="133"/>
        <v>1121</v>
      </c>
      <c r="C2058" s="2178" t="s">
        <v>1144</v>
      </c>
      <c r="D2058" s="2160">
        <f t="shared" si="134"/>
        <v>51121</v>
      </c>
      <c r="E2058" s="2150" t="s">
        <v>6470</v>
      </c>
      <c r="F2058" s="2153">
        <v>2646</v>
      </c>
      <c r="G2058" s="722">
        <v>42385</v>
      </c>
      <c r="H2058" s="2050">
        <f t="shared" si="136"/>
        <v>2646</v>
      </c>
      <c r="I2058" s="1263">
        <f t="shared" si="135"/>
        <v>0</v>
      </c>
    </row>
    <row r="2059" spans="1:9" x14ac:dyDescent="0.25">
      <c r="A2059" s="1266">
        <v>42385</v>
      </c>
      <c r="B2059" s="2177">
        <f t="shared" si="133"/>
        <v>1122</v>
      </c>
      <c r="C2059" s="2178" t="s">
        <v>1144</v>
      </c>
      <c r="D2059" s="2160">
        <f t="shared" si="134"/>
        <v>51122</v>
      </c>
      <c r="E2059" s="2150" t="s">
        <v>6471</v>
      </c>
      <c r="F2059" s="2167">
        <v>3097.9</v>
      </c>
      <c r="G2059" s="722">
        <v>42385</v>
      </c>
      <c r="H2059" s="2050">
        <f t="shared" si="136"/>
        <v>3097.9</v>
      </c>
      <c r="I2059" s="1263">
        <f t="shared" si="135"/>
        <v>0</v>
      </c>
    </row>
    <row r="2060" spans="1:9" x14ac:dyDescent="0.25">
      <c r="A2060" s="1261">
        <v>42385</v>
      </c>
      <c r="B2060" s="2177">
        <f t="shared" si="133"/>
        <v>1123</v>
      </c>
      <c r="C2060" s="2178" t="s">
        <v>1144</v>
      </c>
      <c r="D2060" s="2160">
        <f t="shared" si="134"/>
        <v>51123</v>
      </c>
      <c r="E2060" s="2150" t="s">
        <v>6414</v>
      </c>
      <c r="F2060" s="2167">
        <v>6549.2</v>
      </c>
      <c r="G2060" s="722"/>
      <c r="H2060" s="2050"/>
      <c r="I2060" s="1263">
        <f t="shared" si="135"/>
        <v>6549.2</v>
      </c>
    </row>
    <row r="2061" spans="1:9" x14ac:dyDescent="0.25">
      <c r="A2061" s="1266">
        <v>42385</v>
      </c>
      <c r="B2061" s="2177">
        <f t="shared" si="133"/>
        <v>1124</v>
      </c>
      <c r="C2061" s="2178" t="s">
        <v>1144</v>
      </c>
      <c r="D2061" s="2160">
        <f t="shared" si="134"/>
        <v>51124</v>
      </c>
      <c r="E2061" s="2150" t="s">
        <v>6403</v>
      </c>
      <c r="F2061" s="2167">
        <v>849</v>
      </c>
      <c r="G2061" s="722">
        <v>42385</v>
      </c>
      <c r="H2061" s="2050">
        <f t="shared" si="136"/>
        <v>849</v>
      </c>
      <c r="I2061" s="1263">
        <f t="shared" si="135"/>
        <v>0</v>
      </c>
    </row>
    <row r="2062" spans="1:9" x14ac:dyDescent="0.25">
      <c r="A2062" s="1261">
        <v>42385</v>
      </c>
      <c r="B2062" s="2177">
        <f t="shared" si="133"/>
        <v>1125</v>
      </c>
      <c r="C2062" s="2178" t="s">
        <v>1144</v>
      </c>
      <c r="D2062" s="2160">
        <f t="shared" si="134"/>
        <v>51125</v>
      </c>
      <c r="E2062" s="2182" t="s">
        <v>2249</v>
      </c>
      <c r="F2062" s="2167">
        <v>0</v>
      </c>
      <c r="G2062" s="722"/>
      <c r="H2062" s="2050">
        <f t="shared" si="136"/>
        <v>0</v>
      </c>
      <c r="I2062" s="1263">
        <f t="shared" si="135"/>
        <v>0</v>
      </c>
    </row>
    <row r="2063" spans="1:9" x14ac:dyDescent="0.25">
      <c r="A2063" s="1266">
        <v>42385</v>
      </c>
      <c r="B2063" s="2177">
        <f t="shared" si="133"/>
        <v>1126</v>
      </c>
      <c r="C2063" s="2178" t="s">
        <v>1144</v>
      </c>
      <c r="D2063" s="2160">
        <f t="shared" si="134"/>
        <v>51126</v>
      </c>
      <c r="E2063" s="2182" t="s">
        <v>2249</v>
      </c>
      <c r="F2063" s="2167">
        <v>0</v>
      </c>
      <c r="G2063" s="722"/>
      <c r="H2063" s="2050">
        <f t="shared" si="136"/>
        <v>0</v>
      </c>
      <c r="I2063" s="1263">
        <f t="shared" si="135"/>
        <v>0</v>
      </c>
    </row>
    <row r="2064" spans="1:9" x14ac:dyDescent="0.25">
      <c r="A2064" s="1261">
        <v>42385</v>
      </c>
      <c r="B2064" s="2177">
        <f t="shared" si="133"/>
        <v>1127</v>
      </c>
      <c r="C2064" s="2178" t="s">
        <v>1144</v>
      </c>
      <c r="D2064" s="2160">
        <f t="shared" si="134"/>
        <v>51127</v>
      </c>
      <c r="E2064" s="2150" t="s">
        <v>6402</v>
      </c>
      <c r="F2064" s="2167">
        <v>483</v>
      </c>
      <c r="G2064" s="722">
        <v>42385</v>
      </c>
      <c r="H2064" s="2050">
        <f t="shared" si="136"/>
        <v>483</v>
      </c>
      <c r="I2064" s="1263">
        <f t="shared" si="135"/>
        <v>0</v>
      </c>
    </row>
    <row r="2065" spans="1:9" x14ac:dyDescent="0.25">
      <c r="A2065" s="1266">
        <v>42385</v>
      </c>
      <c r="B2065" s="2177">
        <f t="shared" si="133"/>
        <v>1128</v>
      </c>
      <c r="C2065" s="2178" t="s">
        <v>1144</v>
      </c>
      <c r="D2065" s="2160">
        <f t="shared" si="134"/>
        <v>51128</v>
      </c>
      <c r="E2065" s="2150" t="s">
        <v>6472</v>
      </c>
      <c r="F2065" s="2167">
        <v>1188</v>
      </c>
      <c r="G2065" s="722">
        <v>42385</v>
      </c>
      <c r="H2065" s="2050">
        <f t="shared" si="136"/>
        <v>1188</v>
      </c>
      <c r="I2065" s="1263">
        <f t="shared" si="135"/>
        <v>0</v>
      </c>
    </row>
    <row r="2066" spans="1:9" x14ac:dyDescent="0.25">
      <c r="A2066" s="1261">
        <v>42385</v>
      </c>
      <c r="B2066" s="2177">
        <f t="shared" si="133"/>
        <v>1129</v>
      </c>
      <c r="C2066" s="2178" t="s">
        <v>1144</v>
      </c>
      <c r="D2066" s="2160">
        <f t="shared" si="134"/>
        <v>51129</v>
      </c>
      <c r="E2066" s="2150" t="s">
        <v>6473</v>
      </c>
      <c r="F2066" s="2167">
        <v>5079.6000000000004</v>
      </c>
      <c r="G2066" s="722">
        <v>42385</v>
      </c>
      <c r="H2066" s="2050">
        <f t="shared" si="136"/>
        <v>5079.6000000000004</v>
      </c>
      <c r="I2066" s="1263">
        <f t="shared" si="135"/>
        <v>0</v>
      </c>
    </row>
    <row r="2067" spans="1:9" x14ac:dyDescent="0.25">
      <c r="A2067" s="1266">
        <v>42385</v>
      </c>
      <c r="B2067" s="2177">
        <f t="shared" si="133"/>
        <v>1130</v>
      </c>
      <c r="C2067" s="2178" t="s">
        <v>1144</v>
      </c>
      <c r="D2067" s="2160">
        <f t="shared" si="134"/>
        <v>51130</v>
      </c>
      <c r="E2067" s="2150" t="s">
        <v>6474</v>
      </c>
      <c r="F2067" s="2167">
        <v>772.9</v>
      </c>
      <c r="G2067" s="722">
        <v>42385</v>
      </c>
      <c r="H2067" s="2050">
        <f t="shared" si="136"/>
        <v>772.9</v>
      </c>
      <c r="I2067" s="1263">
        <f t="shared" si="135"/>
        <v>0</v>
      </c>
    </row>
    <row r="2068" spans="1:9" x14ac:dyDescent="0.25">
      <c r="A2068" s="1261">
        <v>42385</v>
      </c>
      <c r="B2068" s="2177">
        <f t="shared" si="133"/>
        <v>1131</v>
      </c>
      <c r="C2068" s="2178" t="s">
        <v>1144</v>
      </c>
      <c r="D2068" s="2160">
        <f t="shared" si="134"/>
        <v>51131</v>
      </c>
      <c r="E2068" s="2150" t="s">
        <v>6402</v>
      </c>
      <c r="F2068" s="2167">
        <v>190.5</v>
      </c>
      <c r="G2068" s="722">
        <v>42385</v>
      </c>
      <c r="H2068" s="2050">
        <f t="shared" si="136"/>
        <v>190.5</v>
      </c>
      <c r="I2068" s="1263">
        <f t="shared" si="135"/>
        <v>0</v>
      </c>
    </row>
    <row r="2069" spans="1:9" x14ac:dyDescent="0.25">
      <c r="A2069" s="1266">
        <v>42385</v>
      </c>
      <c r="B2069" s="2177">
        <f t="shared" si="133"/>
        <v>1132</v>
      </c>
      <c r="C2069" s="2178" t="s">
        <v>1144</v>
      </c>
      <c r="D2069" s="2160">
        <f t="shared" si="134"/>
        <v>51132</v>
      </c>
      <c r="E2069" s="2150" t="s">
        <v>6475</v>
      </c>
      <c r="F2069" s="2153">
        <v>24970.400000000001</v>
      </c>
      <c r="G2069" s="722">
        <v>42386</v>
      </c>
      <c r="H2069" s="2050">
        <v>24970.400000000001</v>
      </c>
      <c r="I2069" s="1263">
        <f t="shared" si="135"/>
        <v>0</v>
      </c>
    </row>
    <row r="2070" spans="1:9" x14ac:dyDescent="0.25">
      <c r="A2070" s="1261">
        <v>42385</v>
      </c>
      <c r="B2070" s="2177">
        <f t="shared" si="133"/>
        <v>1133</v>
      </c>
      <c r="C2070" s="2178" t="s">
        <v>1144</v>
      </c>
      <c r="D2070" s="2160">
        <f t="shared" si="134"/>
        <v>51133</v>
      </c>
      <c r="E2070" s="2150" t="s">
        <v>6476</v>
      </c>
      <c r="F2070" s="2167">
        <v>3114.1</v>
      </c>
      <c r="G2070" s="722">
        <v>42385</v>
      </c>
      <c r="H2070" s="2050">
        <f t="shared" si="136"/>
        <v>3114.1</v>
      </c>
      <c r="I2070" s="1263">
        <f t="shared" si="135"/>
        <v>0</v>
      </c>
    </row>
    <row r="2071" spans="1:9" x14ac:dyDescent="0.25">
      <c r="A2071" s="1266">
        <v>42385</v>
      </c>
      <c r="B2071" s="2177">
        <f t="shared" si="133"/>
        <v>1134</v>
      </c>
      <c r="C2071" s="2178" t="s">
        <v>1144</v>
      </c>
      <c r="D2071" s="2160">
        <f t="shared" si="134"/>
        <v>51134</v>
      </c>
      <c r="E2071" s="2150" t="s">
        <v>6477</v>
      </c>
      <c r="F2071" s="2167">
        <v>2541</v>
      </c>
      <c r="G2071" s="722">
        <v>42385</v>
      </c>
      <c r="H2071" s="2050">
        <f t="shared" si="136"/>
        <v>2541</v>
      </c>
      <c r="I2071" s="1263">
        <f t="shared" si="135"/>
        <v>0</v>
      </c>
    </row>
    <row r="2072" spans="1:9" x14ac:dyDescent="0.25">
      <c r="A2072" s="1261">
        <v>42385</v>
      </c>
      <c r="B2072" s="2177">
        <f t="shared" si="133"/>
        <v>1135</v>
      </c>
      <c r="C2072" s="2178" t="s">
        <v>1144</v>
      </c>
      <c r="D2072" s="2160">
        <f t="shared" si="134"/>
        <v>51135</v>
      </c>
      <c r="E2072" s="2150" t="s">
        <v>6420</v>
      </c>
      <c r="F2072" s="2167">
        <v>362.25</v>
      </c>
      <c r="G2072" s="722">
        <v>42385</v>
      </c>
      <c r="H2072" s="2050">
        <f t="shared" si="136"/>
        <v>362.25</v>
      </c>
      <c r="I2072" s="1263">
        <f t="shared" si="135"/>
        <v>0</v>
      </c>
    </row>
    <row r="2073" spans="1:9" x14ac:dyDescent="0.25">
      <c r="A2073" s="1266">
        <v>42385</v>
      </c>
      <c r="B2073" s="2177">
        <f t="shared" si="133"/>
        <v>1136</v>
      </c>
      <c r="C2073" s="2178" t="s">
        <v>1144</v>
      </c>
      <c r="D2073" s="2160">
        <f t="shared" si="134"/>
        <v>51136</v>
      </c>
      <c r="E2073" s="2151" t="s">
        <v>6478</v>
      </c>
      <c r="F2073" s="2167">
        <v>25998</v>
      </c>
      <c r="G2073" s="722">
        <v>42386</v>
      </c>
      <c r="H2073" s="2050">
        <v>25998</v>
      </c>
      <c r="I2073" s="1263">
        <f t="shared" si="135"/>
        <v>0</v>
      </c>
    </row>
    <row r="2074" spans="1:9" x14ac:dyDescent="0.25">
      <c r="A2074" s="1261">
        <v>42385</v>
      </c>
      <c r="B2074" s="2177">
        <f t="shared" si="133"/>
        <v>1137</v>
      </c>
      <c r="C2074" s="2178" t="s">
        <v>1144</v>
      </c>
      <c r="D2074" s="2160">
        <f t="shared" si="134"/>
        <v>51137</v>
      </c>
      <c r="E2074" s="2150" t="s">
        <v>48</v>
      </c>
      <c r="F2074" s="2167">
        <v>27838.799999999999</v>
      </c>
      <c r="G2074" s="722"/>
      <c r="H2074" s="2050"/>
      <c r="I2074" s="1263">
        <f t="shared" si="135"/>
        <v>27838.799999999999</v>
      </c>
    </row>
    <row r="2075" spans="1:9" x14ac:dyDescent="0.25">
      <c r="A2075" s="1266">
        <v>42385</v>
      </c>
      <c r="B2075" s="2177">
        <f t="shared" si="133"/>
        <v>1138</v>
      </c>
      <c r="C2075" s="2178" t="s">
        <v>1144</v>
      </c>
      <c r="D2075" s="2160">
        <f t="shared" si="134"/>
        <v>51138</v>
      </c>
      <c r="E2075" s="2149" t="s">
        <v>6479</v>
      </c>
      <c r="F2075" s="2166">
        <v>1608</v>
      </c>
      <c r="G2075" s="722">
        <v>42390</v>
      </c>
      <c r="H2075" s="2050">
        <v>1608</v>
      </c>
      <c r="I2075" s="1263">
        <f>F2075-H2075</f>
        <v>0</v>
      </c>
    </row>
    <row r="2076" spans="1:9" x14ac:dyDescent="0.25">
      <c r="A2076" s="1261">
        <v>42385</v>
      </c>
      <c r="B2076" s="2177">
        <f t="shared" si="133"/>
        <v>1139</v>
      </c>
      <c r="C2076" s="2178" t="s">
        <v>1144</v>
      </c>
      <c r="D2076" s="2160">
        <f>D2075+1</f>
        <v>51139</v>
      </c>
      <c r="E2076" s="2150" t="s">
        <v>6480</v>
      </c>
      <c r="F2076" s="2167">
        <v>2313.1799999999998</v>
      </c>
      <c r="G2076" s="722">
        <v>42389</v>
      </c>
      <c r="H2076" s="2050">
        <v>2313.1799999999998</v>
      </c>
      <c r="I2076" s="1263">
        <f t="shared" si="135"/>
        <v>0</v>
      </c>
    </row>
    <row r="2077" spans="1:9" x14ac:dyDescent="0.25">
      <c r="A2077" s="1266">
        <v>42385</v>
      </c>
      <c r="B2077" s="2177">
        <f t="shared" ref="B2077:B2143" si="137">B2076+1</f>
        <v>1140</v>
      </c>
      <c r="C2077" s="2178" t="s">
        <v>1144</v>
      </c>
      <c r="D2077" s="2160">
        <f t="shared" si="134"/>
        <v>51140</v>
      </c>
      <c r="E2077" s="2150" t="s">
        <v>6481</v>
      </c>
      <c r="F2077" s="2167">
        <v>13161.12</v>
      </c>
      <c r="G2077" s="722">
        <v>42385</v>
      </c>
      <c r="H2077" s="2050">
        <f t="shared" si="136"/>
        <v>13161.12</v>
      </c>
      <c r="I2077" s="1263">
        <f t="shared" si="135"/>
        <v>0</v>
      </c>
    </row>
    <row r="2078" spans="1:9" x14ac:dyDescent="0.25">
      <c r="A2078" s="1261">
        <v>42385</v>
      </c>
      <c r="B2078" s="2177">
        <f t="shared" si="137"/>
        <v>1141</v>
      </c>
      <c r="C2078" s="2178" t="s">
        <v>1144</v>
      </c>
      <c r="D2078" s="2160">
        <f t="shared" si="134"/>
        <v>51141</v>
      </c>
      <c r="E2078" s="2150" t="s">
        <v>6482</v>
      </c>
      <c r="F2078" s="2153">
        <v>25855.599999999999</v>
      </c>
      <c r="G2078" s="722">
        <v>42386</v>
      </c>
      <c r="H2078" s="2050">
        <v>25855.599999999999</v>
      </c>
      <c r="I2078" s="1263">
        <f t="shared" si="135"/>
        <v>0</v>
      </c>
    </row>
    <row r="2079" spans="1:9" x14ac:dyDescent="0.25">
      <c r="A2079" s="1266">
        <v>42385</v>
      </c>
      <c r="B2079" s="2177">
        <f t="shared" si="137"/>
        <v>1142</v>
      </c>
      <c r="C2079" s="2178" t="s">
        <v>1144</v>
      </c>
      <c r="D2079" s="2160">
        <f t="shared" si="134"/>
        <v>51142</v>
      </c>
      <c r="E2079" s="2150" t="s">
        <v>6483</v>
      </c>
      <c r="F2079" s="2167">
        <v>3076.6</v>
      </c>
      <c r="G2079" s="722">
        <v>42385</v>
      </c>
      <c r="H2079" s="2050">
        <f t="shared" si="136"/>
        <v>3076.6</v>
      </c>
      <c r="I2079" s="1263">
        <f t="shared" si="135"/>
        <v>0</v>
      </c>
    </row>
    <row r="2080" spans="1:9" x14ac:dyDescent="0.25">
      <c r="A2080" s="1261">
        <v>42385</v>
      </c>
      <c r="B2080" s="2177">
        <f t="shared" si="137"/>
        <v>1143</v>
      </c>
      <c r="C2080" s="2178" t="s">
        <v>1144</v>
      </c>
      <c r="D2080" s="2160">
        <f t="shared" si="134"/>
        <v>51143</v>
      </c>
      <c r="E2080" s="2150" t="s">
        <v>6484</v>
      </c>
      <c r="F2080" s="2153">
        <v>35797.599999999999</v>
      </c>
      <c r="G2080" s="722">
        <v>42395</v>
      </c>
      <c r="H2080" s="2050">
        <v>35797.599999999999</v>
      </c>
      <c r="I2080" s="1263">
        <f t="shared" si="135"/>
        <v>0</v>
      </c>
    </row>
    <row r="2081" spans="1:9" x14ac:dyDescent="0.25">
      <c r="A2081" s="1266">
        <v>42385</v>
      </c>
      <c r="B2081" s="2177">
        <f t="shared" si="137"/>
        <v>1144</v>
      </c>
      <c r="C2081" s="2178" t="s">
        <v>1144</v>
      </c>
      <c r="D2081" s="2160">
        <f t="shared" si="134"/>
        <v>51144</v>
      </c>
      <c r="E2081" s="2150" t="s">
        <v>6485</v>
      </c>
      <c r="F2081" s="2167">
        <v>12842.2</v>
      </c>
      <c r="G2081" s="722">
        <v>42385</v>
      </c>
      <c r="H2081" s="2050">
        <f t="shared" si="136"/>
        <v>12842.2</v>
      </c>
      <c r="I2081" s="1263">
        <f t="shared" si="135"/>
        <v>0</v>
      </c>
    </row>
    <row r="2082" spans="1:9" x14ac:dyDescent="0.25">
      <c r="A2082" s="1261">
        <v>42385</v>
      </c>
      <c r="B2082" s="2177">
        <f t="shared" si="137"/>
        <v>1145</v>
      </c>
      <c r="C2082" s="2178" t="s">
        <v>1144</v>
      </c>
      <c r="D2082" s="2160">
        <f t="shared" si="134"/>
        <v>51145</v>
      </c>
      <c r="E2082" s="2150" t="s">
        <v>6484</v>
      </c>
      <c r="F2082" s="2153">
        <v>352936</v>
      </c>
      <c r="G2082" s="722">
        <v>42391</v>
      </c>
      <c r="H2082" s="2050">
        <v>352936</v>
      </c>
      <c r="I2082" s="1263">
        <f t="shared" si="135"/>
        <v>0</v>
      </c>
    </row>
    <row r="2083" spans="1:9" x14ac:dyDescent="0.25">
      <c r="A2083" s="1266">
        <v>42385</v>
      </c>
      <c r="B2083" s="2177">
        <f t="shared" si="137"/>
        <v>1146</v>
      </c>
      <c r="C2083" s="2178" t="s">
        <v>1144</v>
      </c>
      <c r="D2083" s="2160">
        <f t="shared" si="134"/>
        <v>51146</v>
      </c>
      <c r="E2083" s="2150" t="s">
        <v>6486</v>
      </c>
      <c r="F2083" s="2167">
        <v>5692.4</v>
      </c>
      <c r="G2083" s="722" t="s">
        <v>8169</v>
      </c>
      <c r="H2083" s="2050">
        <f>4000+1692.4</f>
        <v>5692.4</v>
      </c>
      <c r="I2083" s="1263">
        <f t="shared" si="135"/>
        <v>0</v>
      </c>
    </row>
    <row r="2084" spans="1:9" x14ac:dyDescent="0.25">
      <c r="A2084" s="1261">
        <v>42385</v>
      </c>
      <c r="B2084" s="2177">
        <f t="shared" si="137"/>
        <v>1147</v>
      </c>
      <c r="C2084" s="2178" t="s">
        <v>1144</v>
      </c>
      <c r="D2084" s="2160">
        <f t="shared" si="134"/>
        <v>51147</v>
      </c>
      <c r="E2084" s="2150" t="s">
        <v>6487</v>
      </c>
      <c r="F2084" s="2167">
        <v>727.9</v>
      </c>
      <c r="G2084" s="722">
        <v>42385</v>
      </c>
      <c r="H2084" s="2050">
        <f t="shared" si="136"/>
        <v>727.9</v>
      </c>
      <c r="I2084" s="1263">
        <f t="shared" si="135"/>
        <v>0</v>
      </c>
    </row>
    <row r="2085" spans="1:9" x14ac:dyDescent="0.25">
      <c r="A2085" s="1266">
        <v>42385</v>
      </c>
      <c r="B2085" s="2177">
        <f t="shared" si="137"/>
        <v>1148</v>
      </c>
      <c r="C2085" s="2178" t="s">
        <v>1144</v>
      </c>
      <c r="D2085" s="2160">
        <f t="shared" si="134"/>
        <v>51148</v>
      </c>
      <c r="E2085" s="2150" t="s">
        <v>6488</v>
      </c>
      <c r="F2085" s="2167">
        <v>240</v>
      </c>
      <c r="G2085" s="722">
        <v>42385</v>
      </c>
      <c r="H2085" s="2050">
        <f t="shared" si="136"/>
        <v>240</v>
      </c>
      <c r="I2085" s="1263">
        <f t="shared" si="135"/>
        <v>0</v>
      </c>
    </row>
    <row r="2086" spans="1:9" x14ac:dyDescent="0.25">
      <c r="A2086" s="1261">
        <v>42385</v>
      </c>
      <c r="B2086" s="2177">
        <f t="shared" si="137"/>
        <v>1149</v>
      </c>
      <c r="C2086" s="2178" t="s">
        <v>1144</v>
      </c>
      <c r="D2086" s="2160">
        <f t="shared" si="134"/>
        <v>51149</v>
      </c>
      <c r="E2086" s="2150" t="s">
        <v>6489</v>
      </c>
      <c r="F2086" s="2167">
        <v>720</v>
      </c>
      <c r="G2086" s="722">
        <v>42387</v>
      </c>
      <c r="H2086" s="2050">
        <v>720</v>
      </c>
      <c r="I2086" s="1263">
        <f t="shared" si="135"/>
        <v>0</v>
      </c>
    </row>
    <row r="2087" spans="1:9" x14ac:dyDescent="0.25">
      <c r="A2087" s="1266">
        <v>42385</v>
      </c>
      <c r="B2087" s="2177">
        <f t="shared" si="137"/>
        <v>1150</v>
      </c>
      <c r="C2087" s="2178" t="s">
        <v>1144</v>
      </c>
      <c r="D2087" s="2160">
        <f t="shared" si="134"/>
        <v>51150</v>
      </c>
      <c r="E2087" s="2150" t="s">
        <v>6490</v>
      </c>
      <c r="F2087" s="2167">
        <v>1443</v>
      </c>
      <c r="G2087" s="722">
        <v>42387</v>
      </c>
      <c r="H2087" s="2050">
        <v>1443</v>
      </c>
      <c r="I2087" s="1263">
        <f t="shared" si="135"/>
        <v>0</v>
      </c>
    </row>
    <row r="2088" spans="1:9" x14ac:dyDescent="0.25">
      <c r="A2088" s="1261">
        <v>42385</v>
      </c>
      <c r="B2088" s="2177">
        <f t="shared" si="137"/>
        <v>1151</v>
      </c>
      <c r="C2088" s="2178" t="s">
        <v>1144</v>
      </c>
      <c r="D2088" s="2160">
        <f t="shared" si="134"/>
        <v>51151</v>
      </c>
      <c r="E2088" s="2150" t="s">
        <v>6491</v>
      </c>
      <c r="F2088" s="2167">
        <v>846.8</v>
      </c>
      <c r="G2088" s="722">
        <v>42385</v>
      </c>
      <c r="H2088" s="2050">
        <f t="shared" si="136"/>
        <v>846.8</v>
      </c>
      <c r="I2088" s="1263">
        <f t="shared" si="135"/>
        <v>0</v>
      </c>
    </row>
    <row r="2089" spans="1:9" x14ac:dyDescent="0.25">
      <c r="A2089" s="1266">
        <v>42385</v>
      </c>
      <c r="B2089" s="2177">
        <f t="shared" si="137"/>
        <v>1152</v>
      </c>
      <c r="C2089" s="2178" t="s">
        <v>1144</v>
      </c>
      <c r="D2089" s="2160">
        <f t="shared" si="134"/>
        <v>51152</v>
      </c>
      <c r="E2089" s="2150" t="s">
        <v>6492</v>
      </c>
      <c r="F2089" s="2167">
        <v>3388</v>
      </c>
      <c r="G2089" s="722">
        <v>42387</v>
      </c>
      <c r="H2089" s="2050">
        <v>3388</v>
      </c>
      <c r="I2089" s="1263">
        <f t="shared" si="135"/>
        <v>0</v>
      </c>
    </row>
    <row r="2090" spans="1:9" x14ac:dyDescent="0.25">
      <c r="A2090" s="1261">
        <v>42385</v>
      </c>
      <c r="B2090" s="2177">
        <f t="shared" si="137"/>
        <v>1153</v>
      </c>
      <c r="C2090" s="2178" t="s">
        <v>1144</v>
      </c>
      <c r="D2090" s="2160">
        <f t="shared" si="134"/>
        <v>51153</v>
      </c>
      <c r="E2090" s="2150" t="s">
        <v>6493</v>
      </c>
      <c r="F2090" s="2167">
        <v>4744</v>
      </c>
      <c r="G2090" s="722">
        <v>42387</v>
      </c>
      <c r="H2090" s="2050">
        <v>4744</v>
      </c>
      <c r="I2090" s="1263">
        <f t="shared" si="135"/>
        <v>0</v>
      </c>
    </row>
    <row r="2091" spans="1:9" x14ac:dyDescent="0.25">
      <c r="A2091" s="1266">
        <v>42385</v>
      </c>
      <c r="B2091" s="2177">
        <f t="shared" si="137"/>
        <v>1154</v>
      </c>
      <c r="C2091" s="2178" t="s">
        <v>1144</v>
      </c>
      <c r="D2091" s="2160">
        <f t="shared" si="134"/>
        <v>51154</v>
      </c>
      <c r="E2091" s="2150" t="s">
        <v>6494</v>
      </c>
      <c r="F2091" s="2167">
        <v>2625.25</v>
      </c>
      <c r="G2091" s="722">
        <v>42387</v>
      </c>
      <c r="H2091" s="2050">
        <v>2625.25</v>
      </c>
      <c r="I2091" s="1263">
        <f t="shared" si="135"/>
        <v>0</v>
      </c>
    </row>
    <row r="2092" spans="1:9" x14ac:dyDescent="0.25">
      <c r="A2092" s="1261">
        <v>42385</v>
      </c>
      <c r="B2092" s="2177">
        <f t="shared" si="137"/>
        <v>1155</v>
      </c>
      <c r="C2092" s="2178" t="s">
        <v>1144</v>
      </c>
      <c r="D2092" s="2160">
        <f t="shared" si="134"/>
        <v>51155</v>
      </c>
      <c r="E2092" s="2150" t="s">
        <v>6495</v>
      </c>
      <c r="F2092" s="2153">
        <v>3627.3</v>
      </c>
      <c r="G2092" s="722">
        <v>42387</v>
      </c>
      <c r="H2092" s="2050">
        <v>3627.3</v>
      </c>
      <c r="I2092" s="1263">
        <f t="shared" si="135"/>
        <v>0</v>
      </c>
    </row>
    <row r="2093" spans="1:9" x14ac:dyDescent="0.25">
      <c r="A2093" s="1266">
        <v>42385</v>
      </c>
      <c r="B2093" s="2177">
        <f t="shared" si="137"/>
        <v>1156</v>
      </c>
      <c r="C2093" s="2178" t="s">
        <v>1144</v>
      </c>
      <c r="D2093" s="2160">
        <f t="shared" si="134"/>
        <v>51156</v>
      </c>
      <c r="E2093" s="2150" t="s">
        <v>6496</v>
      </c>
      <c r="F2093" s="2167">
        <v>8004</v>
      </c>
      <c r="G2093" s="722">
        <v>42387</v>
      </c>
      <c r="H2093" s="2050">
        <v>8004</v>
      </c>
      <c r="I2093" s="1263">
        <f t="shared" si="135"/>
        <v>0</v>
      </c>
    </row>
    <row r="2094" spans="1:9" x14ac:dyDescent="0.25">
      <c r="A2094" s="1261">
        <v>42385</v>
      </c>
      <c r="B2094" s="2177">
        <f t="shared" si="137"/>
        <v>1157</v>
      </c>
      <c r="C2094" s="2178" t="s">
        <v>1144</v>
      </c>
      <c r="D2094" s="2160">
        <f t="shared" si="134"/>
        <v>51157</v>
      </c>
      <c r="E2094" s="2150" t="s">
        <v>6405</v>
      </c>
      <c r="F2094" s="2167">
        <v>1011.2</v>
      </c>
      <c r="G2094" s="722">
        <v>42387</v>
      </c>
      <c r="H2094" s="2050">
        <v>1011.2</v>
      </c>
      <c r="I2094" s="1263">
        <f t="shared" si="135"/>
        <v>0</v>
      </c>
    </row>
    <row r="2095" spans="1:9" x14ac:dyDescent="0.25">
      <c r="A2095" s="1266">
        <v>42385</v>
      </c>
      <c r="B2095" s="2177">
        <f t="shared" si="137"/>
        <v>1158</v>
      </c>
      <c r="C2095" s="2178" t="s">
        <v>1144</v>
      </c>
      <c r="D2095" s="2160">
        <f t="shared" si="134"/>
        <v>51158</v>
      </c>
      <c r="E2095" s="2150" t="s">
        <v>6497</v>
      </c>
      <c r="F2095" s="2153">
        <v>140</v>
      </c>
      <c r="G2095" s="722">
        <v>42385</v>
      </c>
      <c r="H2095" s="2050">
        <f t="shared" si="136"/>
        <v>140</v>
      </c>
      <c r="I2095" s="1263">
        <f t="shared" si="135"/>
        <v>0</v>
      </c>
    </row>
    <row r="2096" spans="1:9" x14ac:dyDescent="0.25">
      <c r="A2096" s="1261">
        <v>42385</v>
      </c>
      <c r="B2096" s="2177">
        <f t="shared" si="137"/>
        <v>1159</v>
      </c>
      <c r="C2096" s="2178" t="s">
        <v>1144</v>
      </c>
      <c r="D2096" s="2160">
        <f t="shared" si="134"/>
        <v>51159</v>
      </c>
      <c r="E2096" s="2150" t="s">
        <v>6405</v>
      </c>
      <c r="F2096" s="2167">
        <v>49.5</v>
      </c>
      <c r="G2096" s="722">
        <v>42385</v>
      </c>
      <c r="H2096" s="2050">
        <f t="shared" si="136"/>
        <v>49.5</v>
      </c>
      <c r="I2096" s="1263">
        <f t="shared" si="135"/>
        <v>0</v>
      </c>
    </row>
    <row r="2097" spans="1:9" x14ac:dyDescent="0.25">
      <c r="A2097" s="1266">
        <v>42385</v>
      </c>
      <c r="B2097" s="2177">
        <f t="shared" si="137"/>
        <v>1160</v>
      </c>
      <c r="C2097" s="2178" t="s">
        <v>1144</v>
      </c>
      <c r="D2097" s="2160">
        <f t="shared" ref="D2097:D2166" si="138">D2096+1</f>
        <v>51160</v>
      </c>
      <c r="E2097" s="2150" t="s">
        <v>6498</v>
      </c>
      <c r="F2097" s="2153">
        <v>235739.12</v>
      </c>
      <c r="G2097" s="722">
        <v>42391</v>
      </c>
      <c r="H2097" s="2050">
        <v>235739.12</v>
      </c>
      <c r="I2097" s="1263">
        <f t="shared" si="135"/>
        <v>0</v>
      </c>
    </row>
    <row r="2098" spans="1:9" x14ac:dyDescent="0.25">
      <c r="A2098" s="1261">
        <v>42385</v>
      </c>
      <c r="B2098" s="2177">
        <f t="shared" si="137"/>
        <v>1161</v>
      </c>
      <c r="C2098" s="2178" t="s">
        <v>1144</v>
      </c>
      <c r="D2098" s="2160">
        <f t="shared" si="138"/>
        <v>51161</v>
      </c>
      <c r="E2098" s="2182" t="s">
        <v>2249</v>
      </c>
      <c r="F2098" s="2153">
        <v>0</v>
      </c>
      <c r="G2098" s="722"/>
      <c r="H2098" s="2050"/>
      <c r="I2098" s="1263">
        <f t="shared" si="135"/>
        <v>0</v>
      </c>
    </row>
    <row r="2099" spans="1:9" x14ac:dyDescent="0.25">
      <c r="A2099" s="1266">
        <v>42385</v>
      </c>
      <c r="B2099" s="2177">
        <f t="shared" si="137"/>
        <v>1162</v>
      </c>
      <c r="C2099" s="2178" t="s">
        <v>1144</v>
      </c>
      <c r="D2099" s="2160">
        <f t="shared" si="138"/>
        <v>51162</v>
      </c>
      <c r="E2099" s="2150" t="s">
        <v>6498</v>
      </c>
      <c r="F2099" s="2153">
        <v>2717</v>
      </c>
      <c r="G2099" s="722">
        <v>42391</v>
      </c>
      <c r="H2099" s="2050">
        <v>2717</v>
      </c>
      <c r="I2099" s="1263">
        <f t="shared" si="135"/>
        <v>0</v>
      </c>
    </row>
    <row r="2100" spans="1:9" x14ac:dyDescent="0.25">
      <c r="A2100" s="1261">
        <v>42385</v>
      </c>
      <c r="B2100" s="2177">
        <f t="shared" si="137"/>
        <v>1163</v>
      </c>
      <c r="C2100" s="2178" t="s">
        <v>1144</v>
      </c>
      <c r="D2100" s="2160">
        <f t="shared" si="138"/>
        <v>51163</v>
      </c>
      <c r="E2100" s="2150" t="s">
        <v>6403</v>
      </c>
      <c r="F2100" s="2167">
        <v>1453.2</v>
      </c>
      <c r="G2100" s="722">
        <v>42385</v>
      </c>
      <c r="H2100" s="2050">
        <f t="shared" si="136"/>
        <v>1453.2</v>
      </c>
      <c r="I2100" s="1263">
        <f t="shared" si="135"/>
        <v>0</v>
      </c>
    </row>
    <row r="2101" spans="1:9" x14ac:dyDescent="0.25">
      <c r="A2101" s="1266">
        <v>42385</v>
      </c>
      <c r="B2101" s="2177">
        <f t="shared" si="137"/>
        <v>1164</v>
      </c>
      <c r="C2101" s="2178" t="s">
        <v>1144</v>
      </c>
      <c r="D2101" s="2160">
        <f t="shared" si="138"/>
        <v>51164</v>
      </c>
      <c r="E2101" s="2150" t="s">
        <v>6405</v>
      </c>
      <c r="F2101" s="2167">
        <v>641.20000000000005</v>
      </c>
      <c r="G2101" s="722">
        <v>42385</v>
      </c>
      <c r="H2101" s="2050">
        <f t="shared" si="136"/>
        <v>641.20000000000005</v>
      </c>
      <c r="I2101" s="1263">
        <f t="shared" si="135"/>
        <v>0</v>
      </c>
    </row>
    <row r="2102" spans="1:9" x14ac:dyDescent="0.25">
      <c r="A2102" s="1261">
        <v>42385</v>
      </c>
      <c r="B2102" s="2177">
        <f t="shared" si="137"/>
        <v>1165</v>
      </c>
      <c r="C2102" s="2178" t="s">
        <v>1144</v>
      </c>
      <c r="D2102" s="2160">
        <f t="shared" si="138"/>
        <v>51165</v>
      </c>
      <c r="E2102" s="2150" t="s">
        <v>6499</v>
      </c>
      <c r="F2102" s="2167">
        <v>1890.8</v>
      </c>
      <c r="G2102" s="722">
        <v>42385</v>
      </c>
      <c r="H2102" s="2050">
        <f t="shared" si="136"/>
        <v>1890.8</v>
      </c>
      <c r="I2102" s="1263">
        <f t="shared" si="135"/>
        <v>0</v>
      </c>
    </row>
    <row r="2103" spans="1:9" x14ac:dyDescent="0.25">
      <c r="A2103" s="1266">
        <v>42385</v>
      </c>
      <c r="B2103" s="2177">
        <f t="shared" si="137"/>
        <v>1166</v>
      </c>
      <c r="C2103" s="2178" t="s">
        <v>1144</v>
      </c>
      <c r="D2103" s="2160">
        <f t="shared" si="138"/>
        <v>51166</v>
      </c>
      <c r="E2103" s="2150" t="s">
        <v>6500</v>
      </c>
      <c r="F2103" s="2153">
        <v>115330.5</v>
      </c>
      <c r="G2103" s="722">
        <v>42396</v>
      </c>
      <c r="H2103" s="2050">
        <v>115330.5</v>
      </c>
      <c r="I2103" s="1263">
        <f t="shared" si="135"/>
        <v>0</v>
      </c>
    </row>
    <row r="2104" spans="1:9" x14ac:dyDescent="0.25">
      <c r="A2104" s="1261">
        <v>42385</v>
      </c>
      <c r="B2104" s="2177">
        <f t="shared" si="137"/>
        <v>1167</v>
      </c>
      <c r="C2104" s="2178" t="s">
        <v>1144</v>
      </c>
      <c r="D2104" s="2160">
        <f t="shared" si="138"/>
        <v>51167</v>
      </c>
      <c r="E2104" s="2150" t="s">
        <v>6500</v>
      </c>
      <c r="F2104" s="2153">
        <v>480</v>
      </c>
      <c r="G2104" s="722">
        <v>42396</v>
      </c>
      <c r="H2104" s="2050">
        <v>480</v>
      </c>
      <c r="I2104" s="1263">
        <f t="shared" si="135"/>
        <v>0</v>
      </c>
    </row>
    <row r="2105" spans="1:9" x14ac:dyDescent="0.25">
      <c r="A2105" s="1266">
        <v>42385</v>
      </c>
      <c r="B2105" s="2177">
        <f t="shared" si="137"/>
        <v>1168</v>
      </c>
      <c r="C2105" s="2178" t="s">
        <v>1144</v>
      </c>
      <c r="D2105" s="2160">
        <f t="shared" si="138"/>
        <v>51168</v>
      </c>
      <c r="E2105" s="2150" t="s">
        <v>6422</v>
      </c>
      <c r="F2105" s="2153">
        <v>5421.3</v>
      </c>
      <c r="G2105" s="722">
        <v>42386</v>
      </c>
      <c r="H2105" s="2050">
        <v>5421.3</v>
      </c>
      <c r="I2105" s="1263">
        <f t="shared" si="135"/>
        <v>0</v>
      </c>
    </row>
    <row r="2106" spans="1:9" x14ac:dyDescent="0.25">
      <c r="A2106" s="1261">
        <v>42385</v>
      </c>
      <c r="B2106" s="2177">
        <f t="shared" si="137"/>
        <v>1169</v>
      </c>
      <c r="C2106" s="2178" t="s">
        <v>1144</v>
      </c>
      <c r="D2106" s="2160">
        <f t="shared" si="138"/>
        <v>51169</v>
      </c>
      <c r="E2106" s="2150" t="s">
        <v>6501</v>
      </c>
      <c r="F2106" s="2167">
        <v>11563</v>
      </c>
      <c r="G2106" s="722">
        <v>42391</v>
      </c>
      <c r="H2106" s="2050">
        <v>11563</v>
      </c>
      <c r="I2106" s="1263">
        <f t="shared" si="135"/>
        <v>0</v>
      </c>
    </row>
    <row r="2107" spans="1:9" x14ac:dyDescent="0.25">
      <c r="A2107" s="1266">
        <v>42385</v>
      </c>
      <c r="B2107" s="2177">
        <f t="shared" si="137"/>
        <v>1170</v>
      </c>
      <c r="C2107" s="2178" t="s">
        <v>1144</v>
      </c>
      <c r="D2107" s="2160">
        <f t="shared" si="138"/>
        <v>51170</v>
      </c>
      <c r="E2107" s="2150" t="s">
        <v>6502</v>
      </c>
      <c r="F2107" s="2167">
        <v>33037.199999999997</v>
      </c>
      <c r="G2107" s="722">
        <v>42389</v>
      </c>
      <c r="H2107" s="2050">
        <f>11585.4+3348+18103.8</f>
        <v>33037.199999999997</v>
      </c>
      <c r="I2107" s="1263">
        <f t="shared" si="135"/>
        <v>0</v>
      </c>
    </row>
    <row r="2108" spans="1:9" x14ac:dyDescent="0.25">
      <c r="A2108" s="1261">
        <v>42385</v>
      </c>
      <c r="B2108" s="2177">
        <f t="shared" si="137"/>
        <v>1171</v>
      </c>
      <c r="C2108" s="2178" t="s">
        <v>1144</v>
      </c>
      <c r="D2108" s="2160">
        <f t="shared" si="138"/>
        <v>51171</v>
      </c>
      <c r="E2108" s="2150" t="s">
        <v>6503</v>
      </c>
      <c r="F2108" s="2167">
        <v>1904</v>
      </c>
      <c r="G2108" s="722">
        <v>42386</v>
      </c>
      <c r="H2108" s="2050">
        <v>1904</v>
      </c>
      <c r="I2108" s="1263">
        <f t="shared" si="135"/>
        <v>0</v>
      </c>
    </row>
    <row r="2109" spans="1:9" x14ac:dyDescent="0.25">
      <c r="A2109" s="1266">
        <v>42385</v>
      </c>
      <c r="B2109" s="2177">
        <f t="shared" si="137"/>
        <v>1172</v>
      </c>
      <c r="C2109" s="2178" t="s">
        <v>1144</v>
      </c>
      <c r="D2109" s="2160">
        <f t="shared" si="138"/>
        <v>51172</v>
      </c>
      <c r="E2109" s="2150" t="s">
        <v>6405</v>
      </c>
      <c r="F2109" s="2167">
        <v>356.4</v>
      </c>
      <c r="G2109" s="722">
        <v>42385</v>
      </c>
      <c r="H2109" s="2050">
        <f t="shared" si="136"/>
        <v>356.4</v>
      </c>
      <c r="I2109" s="1263">
        <f t="shared" si="135"/>
        <v>0</v>
      </c>
    </row>
    <row r="2110" spans="1:9" x14ac:dyDescent="0.25">
      <c r="A2110" s="1261">
        <v>42385</v>
      </c>
      <c r="B2110" s="2177">
        <f t="shared" si="137"/>
        <v>1173</v>
      </c>
      <c r="C2110" s="2178" t="s">
        <v>1144</v>
      </c>
      <c r="D2110" s="2160">
        <f t="shared" si="138"/>
        <v>51173</v>
      </c>
      <c r="E2110" s="2150" t="s">
        <v>6504</v>
      </c>
      <c r="F2110" s="2167">
        <v>12103.2</v>
      </c>
      <c r="G2110" s="722">
        <v>42396</v>
      </c>
      <c r="H2110" s="2050">
        <v>12103.2</v>
      </c>
      <c r="I2110" s="1263">
        <f t="shared" si="135"/>
        <v>0</v>
      </c>
    </row>
    <row r="2111" spans="1:9" x14ac:dyDescent="0.25">
      <c r="A2111" s="1266">
        <v>42385</v>
      </c>
      <c r="B2111" s="2177">
        <f t="shared" si="137"/>
        <v>1174</v>
      </c>
      <c r="C2111" s="2178" t="s">
        <v>1144</v>
      </c>
      <c r="D2111" s="2160">
        <f t="shared" si="138"/>
        <v>51174</v>
      </c>
      <c r="E2111" s="2150" t="s">
        <v>6505</v>
      </c>
      <c r="F2111" s="2167">
        <v>16041.4</v>
      </c>
      <c r="G2111" s="722">
        <v>42394</v>
      </c>
      <c r="H2111" s="2050">
        <v>16041.4</v>
      </c>
      <c r="I2111" s="1263">
        <f t="shared" si="135"/>
        <v>0</v>
      </c>
    </row>
    <row r="2112" spans="1:9" x14ac:dyDescent="0.25">
      <c r="A2112" s="1261">
        <v>42385</v>
      </c>
      <c r="B2112" s="2177">
        <f t="shared" si="137"/>
        <v>1175</v>
      </c>
      <c r="C2112" s="2178" t="s">
        <v>1144</v>
      </c>
      <c r="D2112" s="2160">
        <f t="shared" si="138"/>
        <v>51175</v>
      </c>
      <c r="E2112" s="2150" t="s">
        <v>6506</v>
      </c>
      <c r="F2112" s="2167">
        <v>2043.6</v>
      </c>
      <c r="G2112" s="722">
        <v>42385</v>
      </c>
      <c r="H2112" s="2050">
        <f t="shared" si="136"/>
        <v>2043.6</v>
      </c>
      <c r="I2112" s="1263">
        <f t="shared" si="135"/>
        <v>0</v>
      </c>
    </row>
    <row r="2113" spans="1:9" x14ac:dyDescent="0.25">
      <c r="A2113" s="1266">
        <v>42385</v>
      </c>
      <c r="B2113" s="2177">
        <f t="shared" si="137"/>
        <v>1176</v>
      </c>
      <c r="C2113" s="2178" t="s">
        <v>1144</v>
      </c>
      <c r="D2113" s="2160">
        <f t="shared" si="138"/>
        <v>51176</v>
      </c>
      <c r="E2113" s="2150" t="s">
        <v>6507</v>
      </c>
      <c r="F2113" s="2167">
        <v>10434.799999999999</v>
      </c>
      <c r="G2113" s="722">
        <v>42385</v>
      </c>
      <c r="H2113" s="2050">
        <f t="shared" si="136"/>
        <v>10434.799999999999</v>
      </c>
      <c r="I2113" s="1263">
        <f t="shared" si="135"/>
        <v>0</v>
      </c>
    </row>
    <row r="2114" spans="1:9" x14ac:dyDescent="0.25">
      <c r="A2114" s="1261">
        <v>42385</v>
      </c>
      <c r="B2114" s="2177">
        <f t="shared" si="137"/>
        <v>1177</v>
      </c>
      <c r="C2114" s="2178" t="s">
        <v>1144</v>
      </c>
      <c r="D2114" s="2160">
        <f t="shared" si="138"/>
        <v>51177</v>
      </c>
      <c r="E2114" s="2150" t="s">
        <v>6508</v>
      </c>
      <c r="F2114" s="2167">
        <v>1795.2</v>
      </c>
      <c r="G2114" s="722">
        <v>42385</v>
      </c>
      <c r="H2114" s="2050">
        <f t="shared" si="136"/>
        <v>1795.2</v>
      </c>
      <c r="I2114" s="1263">
        <f t="shared" si="135"/>
        <v>0</v>
      </c>
    </row>
    <row r="2115" spans="1:9" x14ac:dyDescent="0.25">
      <c r="A2115" s="1266">
        <v>42385</v>
      </c>
      <c r="B2115" s="2177">
        <f t="shared" si="137"/>
        <v>1178</v>
      </c>
      <c r="C2115" s="2178" t="s">
        <v>1144</v>
      </c>
      <c r="D2115" s="2160">
        <f t="shared" si="138"/>
        <v>51178</v>
      </c>
      <c r="E2115" s="2150" t="s">
        <v>6405</v>
      </c>
      <c r="F2115" s="2167">
        <v>42</v>
      </c>
      <c r="G2115" s="722">
        <v>42385</v>
      </c>
      <c r="H2115" s="2050">
        <f t="shared" ref="H2115:H2171" si="139">F2115</f>
        <v>42</v>
      </c>
      <c r="I2115" s="1263">
        <f t="shared" si="135"/>
        <v>0</v>
      </c>
    </row>
    <row r="2116" spans="1:9" x14ac:dyDescent="0.25">
      <c r="A2116" s="1261">
        <v>42385</v>
      </c>
      <c r="B2116" s="2177">
        <f t="shared" si="137"/>
        <v>1179</v>
      </c>
      <c r="C2116" s="2178" t="s">
        <v>1144</v>
      </c>
      <c r="D2116" s="2160">
        <f t="shared" si="138"/>
        <v>51179</v>
      </c>
      <c r="E2116" s="2150" t="s">
        <v>6405</v>
      </c>
      <c r="F2116" s="2167">
        <v>62</v>
      </c>
      <c r="G2116" s="722">
        <v>42385</v>
      </c>
      <c r="H2116" s="2050">
        <f t="shared" si="139"/>
        <v>62</v>
      </c>
      <c r="I2116" s="1263">
        <f t="shared" si="135"/>
        <v>0</v>
      </c>
    </row>
    <row r="2117" spans="1:9" x14ac:dyDescent="0.25">
      <c r="A2117" s="1266">
        <v>42385</v>
      </c>
      <c r="B2117" s="2177">
        <f t="shared" si="137"/>
        <v>1180</v>
      </c>
      <c r="C2117" s="2178" t="s">
        <v>1144</v>
      </c>
      <c r="D2117" s="2160">
        <f t="shared" si="138"/>
        <v>51180</v>
      </c>
      <c r="E2117" s="2150" t="s">
        <v>6509</v>
      </c>
      <c r="F2117" s="2167">
        <v>29512</v>
      </c>
      <c r="G2117" s="722">
        <v>42387</v>
      </c>
      <c r="H2117" s="2050">
        <v>29512</v>
      </c>
      <c r="I2117" s="1263">
        <f t="shared" ref="I2117:I2185" si="140">F2117-H2117</f>
        <v>0</v>
      </c>
    </row>
    <row r="2118" spans="1:9" x14ac:dyDescent="0.25">
      <c r="A2118" s="1261">
        <v>42385</v>
      </c>
      <c r="B2118" s="2177">
        <f t="shared" si="137"/>
        <v>1181</v>
      </c>
      <c r="C2118" s="2178" t="s">
        <v>1144</v>
      </c>
      <c r="D2118" s="2160">
        <f t="shared" si="138"/>
        <v>51181</v>
      </c>
      <c r="E2118" s="2150" t="s">
        <v>6405</v>
      </c>
      <c r="F2118" s="2167">
        <v>515.1</v>
      </c>
      <c r="G2118" s="722">
        <v>42385</v>
      </c>
      <c r="H2118" s="2050">
        <f t="shared" si="139"/>
        <v>515.1</v>
      </c>
      <c r="I2118" s="1263">
        <f t="shared" si="140"/>
        <v>0</v>
      </c>
    </row>
    <row r="2119" spans="1:9" x14ac:dyDescent="0.25">
      <c r="A2119" s="1266">
        <v>42385</v>
      </c>
      <c r="B2119" s="2177">
        <f t="shared" si="137"/>
        <v>1182</v>
      </c>
      <c r="C2119" s="2178" t="s">
        <v>1144</v>
      </c>
      <c r="D2119" s="2160">
        <f t="shared" si="138"/>
        <v>51182</v>
      </c>
      <c r="E2119" s="2151" t="s">
        <v>6510</v>
      </c>
      <c r="F2119" s="2167">
        <v>432</v>
      </c>
      <c r="G2119" s="722">
        <v>42385</v>
      </c>
      <c r="H2119" s="2050">
        <f t="shared" si="139"/>
        <v>432</v>
      </c>
      <c r="I2119" s="1263">
        <f t="shared" si="140"/>
        <v>0</v>
      </c>
    </row>
    <row r="2120" spans="1:9" x14ac:dyDescent="0.25">
      <c r="A2120" s="1261">
        <v>42385</v>
      </c>
      <c r="B2120" s="2177">
        <f t="shared" si="137"/>
        <v>1183</v>
      </c>
      <c r="C2120" s="2178" t="s">
        <v>1144</v>
      </c>
      <c r="D2120" s="2160">
        <f t="shared" si="138"/>
        <v>51183</v>
      </c>
      <c r="E2120" s="2149" t="s">
        <v>6484</v>
      </c>
      <c r="F2120" s="2152">
        <v>405042</v>
      </c>
      <c r="G2120" s="722">
        <v>42388</v>
      </c>
      <c r="H2120" s="2050">
        <v>405042</v>
      </c>
      <c r="I2120" s="1263">
        <f t="shared" si="140"/>
        <v>0</v>
      </c>
    </row>
    <row r="2121" spans="1:9" x14ac:dyDescent="0.25">
      <c r="A2121" s="1266">
        <v>42385</v>
      </c>
      <c r="B2121" s="2177">
        <f t="shared" si="137"/>
        <v>1184</v>
      </c>
      <c r="C2121" s="2178" t="s">
        <v>1144</v>
      </c>
      <c r="D2121" s="2160">
        <f t="shared" si="138"/>
        <v>51184</v>
      </c>
      <c r="E2121" s="2150" t="s">
        <v>6511</v>
      </c>
      <c r="F2121" s="2167">
        <v>1479.2</v>
      </c>
      <c r="G2121" s="722">
        <v>42386</v>
      </c>
      <c r="H2121" s="2050">
        <v>1479.2</v>
      </c>
      <c r="I2121" s="1263">
        <f t="shared" si="140"/>
        <v>0</v>
      </c>
    </row>
    <row r="2122" spans="1:9" x14ac:dyDescent="0.25">
      <c r="A2122" s="1261">
        <v>42385</v>
      </c>
      <c r="B2122" s="2177">
        <f t="shared" si="137"/>
        <v>1185</v>
      </c>
      <c r="C2122" s="2178" t="s">
        <v>1144</v>
      </c>
      <c r="D2122" s="2160">
        <f t="shared" si="138"/>
        <v>51185</v>
      </c>
      <c r="E2122" s="2182" t="s">
        <v>2249</v>
      </c>
      <c r="F2122" s="2167">
        <v>0</v>
      </c>
      <c r="G2122" s="722"/>
      <c r="H2122" s="2050"/>
      <c r="I2122" s="1263">
        <f t="shared" si="140"/>
        <v>0</v>
      </c>
    </row>
    <row r="2123" spans="1:9" x14ac:dyDescent="0.25">
      <c r="A2123" s="1266">
        <v>42385</v>
      </c>
      <c r="B2123" s="2177">
        <f t="shared" si="137"/>
        <v>1186</v>
      </c>
      <c r="C2123" s="2178" t="s">
        <v>1144</v>
      </c>
      <c r="D2123" s="2160">
        <f t="shared" si="138"/>
        <v>51186</v>
      </c>
      <c r="E2123" s="2150" t="s">
        <v>6512</v>
      </c>
      <c r="F2123" s="2167">
        <v>57964.7</v>
      </c>
      <c r="G2123" s="722">
        <v>42396</v>
      </c>
      <c r="H2123" s="2050">
        <v>57964.7</v>
      </c>
      <c r="I2123" s="1805">
        <f t="shared" si="140"/>
        <v>0</v>
      </c>
    </row>
    <row r="2124" spans="1:9" x14ac:dyDescent="0.25">
      <c r="A2124" s="1261">
        <v>42385</v>
      </c>
      <c r="B2124" s="2177">
        <f t="shared" si="137"/>
        <v>1187</v>
      </c>
      <c r="C2124" s="2178" t="s">
        <v>1144</v>
      </c>
      <c r="D2124" s="2160">
        <f t="shared" si="138"/>
        <v>51187</v>
      </c>
      <c r="E2124" s="2150" t="s">
        <v>6513</v>
      </c>
      <c r="F2124" s="2167">
        <v>1574</v>
      </c>
      <c r="G2124" s="722">
        <v>42385</v>
      </c>
      <c r="H2124" s="2050">
        <f t="shared" si="139"/>
        <v>1574</v>
      </c>
      <c r="I2124" s="1263">
        <f t="shared" si="140"/>
        <v>0</v>
      </c>
    </row>
    <row r="2125" spans="1:9" x14ac:dyDescent="0.25">
      <c r="A2125" s="1266">
        <v>42385</v>
      </c>
      <c r="B2125" s="2177">
        <f t="shared" si="137"/>
        <v>1188</v>
      </c>
      <c r="C2125" s="2178" t="s">
        <v>1144</v>
      </c>
      <c r="D2125" s="2160">
        <f t="shared" si="138"/>
        <v>51188</v>
      </c>
      <c r="E2125" s="2150" t="s">
        <v>6480</v>
      </c>
      <c r="F2125" s="2167">
        <v>422.4</v>
      </c>
      <c r="G2125" s="722">
        <v>42388</v>
      </c>
      <c r="H2125" s="2050">
        <v>422.4</v>
      </c>
      <c r="I2125" s="1263">
        <f t="shared" si="140"/>
        <v>0</v>
      </c>
    </row>
    <row r="2126" spans="1:9" x14ac:dyDescent="0.25">
      <c r="A2126" s="1261">
        <v>42385</v>
      </c>
      <c r="B2126" s="2177">
        <f t="shared" si="137"/>
        <v>1189</v>
      </c>
      <c r="C2126" s="2178" t="s">
        <v>1144</v>
      </c>
      <c r="D2126" s="2160">
        <f t="shared" si="138"/>
        <v>51189</v>
      </c>
      <c r="E2126" s="2150" t="s">
        <v>6514</v>
      </c>
      <c r="F2126" s="2167">
        <v>1797.84</v>
      </c>
      <c r="G2126" s="722">
        <v>42386</v>
      </c>
      <c r="H2126" s="2050">
        <v>1797.84</v>
      </c>
      <c r="I2126" s="1263">
        <f t="shared" si="140"/>
        <v>0</v>
      </c>
    </row>
    <row r="2127" spans="1:9" x14ac:dyDescent="0.25">
      <c r="A2127" s="1266">
        <v>42385</v>
      </c>
      <c r="B2127" s="2177">
        <f t="shared" si="137"/>
        <v>1190</v>
      </c>
      <c r="C2127" s="2178" t="s">
        <v>1144</v>
      </c>
      <c r="D2127" s="2160">
        <f t="shared" si="138"/>
        <v>51190</v>
      </c>
      <c r="E2127" s="2150" t="s">
        <v>6515</v>
      </c>
      <c r="F2127" s="2167">
        <v>12957.1</v>
      </c>
      <c r="G2127" s="722">
        <v>42394</v>
      </c>
      <c r="H2127" s="2050">
        <v>12957.1</v>
      </c>
      <c r="I2127" s="1263">
        <f t="shared" si="140"/>
        <v>0</v>
      </c>
    </row>
    <row r="2128" spans="1:9" x14ac:dyDescent="0.25">
      <c r="A2128" s="1261">
        <v>42385</v>
      </c>
      <c r="B2128" s="2177">
        <f t="shared" si="137"/>
        <v>1191</v>
      </c>
      <c r="C2128" s="2178" t="s">
        <v>1144</v>
      </c>
      <c r="D2128" s="2160">
        <f t="shared" si="138"/>
        <v>51191</v>
      </c>
      <c r="E2128" s="2150" t="s">
        <v>6405</v>
      </c>
      <c r="F2128" s="2167">
        <v>281.2</v>
      </c>
      <c r="G2128" s="722">
        <v>42386</v>
      </c>
      <c r="H2128" s="2050">
        <v>281.2</v>
      </c>
      <c r="I2128" s="1263">
        <f t="shared" si="140"/>
        <v>0</v>
      </c>
    </row>
    <row r="2129" spans="1:9" x14ac:dyDescent="0.25">
      <c r="A2129" s="1261">
        <v>42385</v>
      </c>
      <c r="B2129" s="2177">
        <f t="shared" si="137"/>
        <v>1192</v>
      </c>
      <c r="C2129" s="2178" t="s">
        <v>1144</v>
      </c>
      <c r="D2129" s="2160">
        <f t="shared" si="138"/>
        <v>51192</v>
      </c>
      <c r="E2129" s="2150" t="s">
        <v>6516</v>
      </c>
      <c r="F2129" s="2167">
        <v>157.5</v>
      </c>
      <c r="G2129" s="722">
        <v>42390</v>
      </c>
      <c r="H2129" s="2050">
        <v>157.5</v>
      </c>
      <c r="I2129" s="1263">
        <f t="shared" si="140"/>
        <v>0</v>
      </c>
    </row>
    <row r="2130" spans="1:9" x14ac:dyDescent="0.25">
      <c r="A2130" s="1261">
        <v>42386</v>
      </c>
      <c r="B2130" s="2177">
        <f t="shared" si="137"/>
        <v>1193</v>
      </c>
      <c r="C2130" s="2178" t="s">
        <v>1144</v>
      </c>
      <c r="D2130" s="2160">
        <f t="shared" si="138"/>
        <v>51193</v>
      </c>
      <c r="E2130" s="2150" t="s">
        <v>6517</v>
      </c>
      <c r="F2130" s="2167">
        <v>2400</v>
      </c>
      <c r="G2130" s="722">
        <v>42386</v>
      </c>
      <c r="H2130" s="2050">
        <f t="shared" si="139"/>
        <v>2400</v>
      </c>
      <c r="I2130" s="1263">
        <f t="shared" si="140"/>
        <v>0</v>
      </c>
    </row>
    <row r="2131" spans="1:9" x14ac:dyDescent="0.25">
      <c r="A2131" s="1261">
        <v>42386</v>
      </c>
      <c r="B2131" s="2177">
        <f t="shared" si="137"/>
        <v>1194</v>
      </c>
      <c r="C2131" s="2178" t="s">
        <v>1144</v>
      </c>
      <c r="D2131" s="2160">
        <f t="shared" si="138"/>
        <v>51194</v>
      </c>
      <c r="E2131" s="2150" t="s">
        <v>6518</v>
      </c>
      <c r="F2131" s="2167">
        <v>5253.6</v>
      </c>
      <c r="G2131" s="722">
        <v>42387</v>
      </c>
      <c r="H2131" s="2050">
        <v>5253.6</v>
      </c>
      <c r="I2131" s="1263">
        <f t="shared" si="140"/>
        <v>0</v>
      </c>
    </row>
    <row r="2132" spans="1:9" x14ac:dyDescent="0.25">
      <c r="A2132" s="1261">
        <v>42386</v>
      </c>
      <c r="B2132" s="2177">
        <f t="shared" si="137"/>
        <v>1195</v>
      </c>
      <c r="C2132" s="2178" t="s">
        <v>1144</v>
      </c>
      <c r="D2132" s="2160">
        <f t="shared" si="138"/>
        <v>51195</v>
      </c>
      <c r="E2132" s="2150" t="s">
        <v>6518</v>
      </c>
      <c r="F2132" s="2167">
        <v>28706.7</v>
      </c>
      <c r="G2132" s="722">
        <v>42387</v>
      </c>
      <c r="H2132" s="2050">
        <v>28706.7</v>
      </c>
      <c r="I2132" s="1263">
        <f t="shared" si="140"/>
        <v>0</v>
      </c>
    </row>
    <row r="2133" spans="1:9" x14ac:dyDescent="0.25">
      <c r="A2133" s="1261">
        <v>42386</v>
      </c>
      <c r="B2133" s="2177">
        <f t="shared" si="137"/>
        <v>1196</v>
      </c>
      <c r="C2133" s="2178" t="s">
        <v>1144</v>
      </c>
      <c r="D2133" s="2160">
        <f t="shared" si="138"/>
        <v>51196</v>
      </c>
      <c r="E2133" s="2150" t="s">
        <v>6519</v>
      </c>
      <c r="F2133" s="2167">
        <v>3066</v>
      </c>
      <c r="G2133" s="722">
        <v>42386</v>
      </c>
      <c r="H2133" s="2050">
        <f t="shared" si="139"/>
        <v>3066</v>
      </c>
      <c r="I2133" s="1263">
        <f t="shared" si="140"/>
        <v>0</v>
      </c>
    </row>
    <row r="2134" spans="1:9" x14ac:dyDescent="0.25">
      <c r="A2134" s="1261">
        <v>42386</v>
      </c>
      <c r="B2134" s="2177">
        <f t="shared" si="137"/>
        <v>1197</v>
      </c>
      <c r="C2134" s="2178" t="s">
        <v>1144</v>
      </c>
      <c r="D2134" s="2160">
        <f t="shared" si="138"/>
        <v>51197</v>
      </c>
      <c r="E2134" s="2150" t="s">
        <v>6520</v>
      </c>
      <c r="F2134" s="2167">
        <v>56974.2</v>
      </c>
      <c r="G2134" s="722">
        <v>42388</v>
      </c>
      <c r="H2134" s="2050">
        <v>56974.2</v>
      </c>
      <c r="I2134" s="1263">
        <f t="shared" si="140"/>
        <v>0</v>
      </c>
    </row>
    <row r="2135" spans="1:9" x14ac:dyDescent="0.25">
      <c r="A2135" s="1261">
        <v>42386</v>
      </c>
      <c r="B2135" s="2177">
        <f t="shared" si="137"/>
        <v>1198</v>
      </c>
      <c r="C2135" s="2178" t="s">
        <v>1144</v>
      </c>
      <c r="D2135" s="2160">
        <f t="shared" si="138"/>
        <v>51198</v>
      </c>
      <c r="E2135" s="2182" t="s">
        <v>2249</v>
      </c>
      <c r="F2135" s="2167">
        <v>0</v>
      </c>
      <c r="G2135" s="722"/>
      <c r="H2135" s="2050"/>
      <c r="I2135" s="1263">
        <f t="shared" si="140"/>
        <v>0</v>
      </c>
    </row>
    <row r="2136" spans="1:9" x14ac:dyDescent="0.25">
      <c r="A2136" s="1261">
        <v>42386</v>
      </c>
      <c r="B2136" s="2177">
        <f t="shared" si="137"/>
        <v>1199</v>
      </c>
      <c r="C2136" s="2178" t="s">
        <v>1144</v>
      </c>
      <c r="D2136" s="2160">
        <f t="shared" si="138"/>
        <v>51199</v>
      </c>
      <c r="E2136" s="2150" t="s">
        <v>6521</v>
      </c>
      <c r="F2136" s="2167">
        <v>26073.599999999999</v>
      </c>
      <c r="G2136" s="722">
        <v>42386</v>
      </c>
      <c r="H2136" s="2050">
        <v>26073.599999999999</v>
      </c>
      <c r="I2136" s="1263">
        <f t="shared" si="140"/>
        <v>0</v>
      </c>
    </row>
    <row r="2137" spans="1:9" x14ac:dyDescent="0.25">
      <c r="A2137" s="1261">
        <v>42386</v>
      </c>
      <c r="B2137" s="2177">
        <f t="shared" si="137"/>
        <v>1200</v>
      </c>
      <c r="C2137" s="2178" t="s">
        <v>1144</v>
      </c>
      <c r="D2137" s="2160">
        <f t="shared" si="138"/>
        <v>51200</v>
      </c>
      <c r="E2137" s="2150" t="s">
        <v>6522</v>
      </c>
      <c r="F2137" s="2167">
        <v>3600</v>
      </c>
      <c r="G2137" s="722">
        <v>42386</v>
      </c>
      <c r="H2137" s="2050">
        <f t="shared" si="139"/>
        <v>3600</v>
      </c>
      <c r="I2137" s="1263">
        <f t="shared" si="140"/>
        <v>0</v>
      </c>
    </row>
    <row r="2138" spans="1:9" x14ac:dyDescent="0.25">
      <c r="A2138" s="1261">
        <v>42386</v>
      </c>
      <c r="B2138" s="2177">
        <f t="shared" si="137"/>
        <v>1201</v>
      </c>
      <c r="C2138" s="2178" t="s">
        <v>1144</v>
      </c>
      <c r="D2138" s="2160">
        <f t="shared" si="138"/>
        <v>51201</v>
      </c>
      <c r="E2138" s="2150" t="s">
        <v>6523</v>
      </c>
      <c r="F2138" s="2167">
        <v>8339.7999999999993</v>
      </c>
      <c r="G2138" s="722">
        <v>42386</v>
      </c>
      <c r="H2138" s="2050">
        <f t="shared" si="139"/>
        <v>8339.7999999999993</v>
      </c>
      <c r="I2138" s="1263">
        <f t="shared" si="140"/>
        <v>0</v>
      </c>
    </row>
    <row r="2139" spans="1:9" x14ac:dyDescent="0.25">
      <c r="A2139" s="1261">
        <v>42386</v>
      </c>
      <c r="B2139" s="2177">
        <f t="shared" si="137"/>
        <v>1202</v>
      </c>
      <c r="C2139" s="2178" t="s">
        <v>1144</v>
      </c>
      <c r="D2139" s="2160">
        <f t="shared" si="138"/>
        <v>51202</v>
      </c>
      <c r="E2139" s="2150" t="s">
        <v>6520</v>
      </c>
      <c r="F2139" s="2167">
        <v>1880.22</v>
      </c>
      <c r="G2139" s="722">
        <v>42388</v>
      </c>
      <c r="H2139" s="2050">
        <v>1880.22</v>
      </c>
      <c r="I2139" s="1263">
        <f t="shared" si="140"/>
        <v>0</v>
      </c>
    </row>
    <row r="2140" spans="1:9" x14ac:dyDescent="0.25">
      <c r="A2140" s="1261">
        <v>42386</v>
      </c>
      <c r="B2140" s="2177">
        <f t="shared" si="137"/>
        <v>1203</v>
      </c>
      <c r="C2140" s="2178" t="s">
        <v>1144</v>
      </c>
      <c r="D2140" s="2160">
        <f t="shared" si="138"/>
        <v>51203</v>
      </c>
      <c r="E2140" s="2150" t="s">
        <v>6524</v>
      </c>
      <c r="F2140" s="2167">
        <v>5517.5</v>
      </c>
      <c r="G2140" s="722">
        <v>42386</v>
      </c>
      <c r="H2140" s="2050">
        <f t="shared" si="139"/>
        <v>5517.5</v>
      </c>
      <c r="I2140" s="1263">
        <f t="shared" si="140"/>
        <v>0</v>
      </c>
    </row>
    <row r="2141" spans="1:9" x14ac:dyDescent="0.25">
      <c r="A2141" s="1261">
        <v>42386</v>
      </c>
      <c r="B2141" s="2177">
        <f t="shared" si="137"/>
        <v>1204</v>
      </c>
      <c r="C2141" s="2178" t="s">
        <v>1144</v>
      </c>
      <c r="D2141" s="2160">
        <f t="shared" si="138"/>
        <v>51204</v>
      </c>
      <c r="E2141" s="2150" t="s">
        <v>6525</v>
      </c>
      <c r="F2141" s="2167">
        <v>4886</v>
      </c>
      <c r="G2141" s="722">
        <v>42386</v>
      </c>
      <c r="H2141" s="2050">
        <f t="shared" si="139"/>
        <v>4886</v>
      </c>
      <c r="I2141" s="1263">
        <f t="shared" si="140"/>
        <v>0</v>
      </c>
    </row>
    <row r="2142" spans="1:9" x14ac:dyDescent="0.25">
      <c r="A2142" s="1261">
        <v>42386</v>
      </c>
      <c r="B2142" s="2177">
        <f t="shared" si="137"/>
        <v>1205</v>
      </c>
      <c r="C2142" s="2178" t="s">
        <v>1144</v>
      </c>
      <c r="D2142" s="2160">
        <f t="shared" si="138"/>
        <v>51205</v>
      </c>
      <c r="E2142" s="2150" t="s">
        <v>6526</v>
      </c>
      <c r="F2142" s="2167">
        <v>1887.6</v>
      </c>
      <c r="G2142" s="722">
        <v>42386</v>
      </c>
      <c r="H2142" s="2050">
        <f t="shared" si="139"/>
        <v>1887.6</v>
      </c>
      <c r="I2142" s="1263">
        <f t="shared" si="140"/>
        <v>0</v>
      </c>
    </row>
    <row r="2143" spans="1:9" x14ac:dyDescent="0.25">
      <c r="A2143" s="1261">
        <v>42386</v>
      </c>
      <c r="B2143" s="2177">
        <f t="shared" si="137"/>
        <v>1206</v>
      </c>
      <c r="C2143" s="2178" t="s">
        <v>1144</v>
      </c>
      <c r="D2143" s="2160">
        <f t="shared" si="138"/>
        <v>51206</v>
      </c>
      <c r="E2143" s="2150" t="s">
        <v>6527</v>
      </c>
      <c r="F2143" s="2167">
        <v>1616.6</v>
      </c>
      <c r="G2143" s="722">
        <v>42386</v>
      </c>
      <c r="H2143" s="2050">
        <f t="shared" si="139"/>
        <v>1616.6</v>
      </c>
      <c r="I2143" s="1263">
        <f t="shared" si="140"/>
        <v>0</v>
      </c>
    </row>
    <row r="2144" spans="1:9" x14ac:dyDescent="0.25">
      <c r="A2144" s="1261">
        <v>42386</v>
      </c>
      <c r="B2144" s="2177">
        <f t="shared" ref="B2144:B2211" si="141">B2143+1</f>
        <v>1207</v>
      </c>
      <c r="C2144" s="2178" t="s">
        <v>1144</v>
      </c>
      <c r="D2144" s="2160">
        <f t="shared" si="138"/>
        <v>51207</v>
      </c>
      <c r="E2144" s="2150" t="s">
        <v>6528</v>
      </c>
      <c r="F2144" s="2167">
        <v>3465.6</v>
      </c>
      <c r="G2144" s="722">
        <v>42386</v>
      </c>
      <c r="H2144" s="2050">
        <f t="shared" si="139"/>
        <v>3465.6</v>
      </c>
      <c r="I2144" s="1263">
        <f t="shared" si="140"/>
        <v>0</v>
      </c>
    </row>
    <row r="2145" spans="1:9" x14ac:dyDescent="0.25">
      <c r="A2145" s="1261">
        <v>42386</v>
      </c>
      <c r="B2145" s="2177">
        <f t="shared" si="141"/>
        <v>1208</v>
      </c>
      <c r="C2145" s="2178" t="s">
        <v>1144</v>
      </c>
      <c r="D2145" s="2160">
        <f t="shared" si="138"/>
        <v>51208</v>
      </c>
      <c r="E2145" s="2150" t="s">
        <v>6529</v>
      </c>
      <c r="F2145" s="2167">
        <v>3148.4</v>
      </c>
      <c r="G2145" s="722">
        <v>42386</v>
      </c>
      <c r="H2145" s="2050">
        <f t="shared" si="139"/>
        <v>3148.4</v>
      </c>
      <c r="I2145" s="1263">
        <f t="shared" si="140"/>
        <v>0</v>
      </c>
    </row>
    <row r="2146" spans="1:9" x14ac:dyDescent="0.25">
      <c r="A2146" s="1261">
        <v>42386</v>
      </c>
      <c r="B2146" s="2177">
        <f t="shared" si="141"/>
        <v>1209</v>
      </c>
      <c r="C2146" s="2178" t="s">
        <v>1144</v>
      </c>
      <c r="D2146" s="2160">
        <f t="shared" si="138"/>
        <v>51209</v>
      </c>
      <c r="E2146" s="2150" t="s">
        <v>6530</v>
      </c>
      <c r="F2146" s="2167">
        <v>3237.8</v>
      </c>
      <c r="G2146" s="722">
        <v>42386</v>
      </c>
      <c r="H2146" s="2050">
        <f t="shared" si="139"/>
        <v>3237.8</v>
      </c>
      <c r="I2146" s="1263">
        <f t="shared" si="140"/>
        <v>0</v>
      </c>
    </row>
    <row r="2147" spans="1:9" x14ac:dyDescent="0.25">
      <c r="A2147" s="1261">
        <v>42386</v>
      </c>
      <c r="B2147" s="2177">
        <f t="shared" si="141"/>
        <v>1210</v>
      </c>
      <c r="C2147" s="2178" t="s">
        <v>1144</v>
      </c>
      <c r="D2147" s="2160">
        <f t="shared" si="138"/>
        <v>51210</v>
      </c>
      <c r="E2147" s="2150" t="s">
        <v>6531</v>
      </c>
      <c r="F2147" s="2167">
        <v>604.79999999999995</v>
      </c>
      <c r="G2147" s="722">
        <v>42386</v>
      </c>
      <c r="H2147" s="2050">
        <f t="shared" si="139"/>
        <v>604.79999999999995</v>
      </c>
      <c r="I2147" s="1263">
        <f t="shared" si="140"/>
        <v>0</v>
      </c>
    </row>
    <row r="2148" spans="1:9" x14ac:dyDescent="0.25">
      <c r="A2148" s="1261">
        <v>42386</v>
      </c>
      <c r="B2148" s="2177">
        <f t="shared" si="141"/>
        <v>1211</v>
      </c>
      <c r="C2148" s="2178" t="s">
        <v>1144</v>
      </c>
      <c r="D2148" s="2160">
        <f t="shared" si="138"/>
        <v>51211</v>
      </c>
      <c r="E2148" s="2150" t="s">
        <v>6532</v>
      </c>
      <c r="F2148" s="2167">
        <v>3402</v>
      </c>
      <c r="G2148" s="722">
        <v>42386</v>
      </c>
      <c r="H2148" s="2050">
        <f t="shared" si="139"/>
        <v>3402</v>
      </c>
      <c r="I2148" s="1263">
        <f t="shared" si="140"/>
        <v>0</v>
      </c>
    </row>
    <row r="2149" spans="1:9" x14ac:dyDescent="0.25">
      <c r="A2149" s="1261">
        <v>42386</v>
      </c>
      <c r="B2149" s="2177">
        <f t="shared" si="141"/>
        <v>1212</v>
      </c>
      <c r="C2149" s="2178" t="s">
        <v>1144</v>
      </c>
      <c r="D2149" s="2160">
        <f t="shared" si="138"/>
        <v>51212</v>
      </c>
      <c r="E2149" s="2150" t="s">
        <v>6533</v>
      </c>
      <c r="F2149" s="2167">
        <v>27086.400000000001</v>
      </c>
      <c r="G2149" s="722">
        <v>42391</v>
      </c>
      <c r="H2149" s="2050">
        <v>27086.400000000001</v>
      </c>
      <c r="I2149" s="1263">
        <f t="shared" si="140"/>
        <v>0</v>
      </c>
    </row>
    <row r="2150" spans="1:9" x14ac:dyDescent="0.25">
      <c r="A2150" s="1261">
        <v>42386</v>
      </c>
      <c r="B2150" s="2177">
        <f t="shared" si="141"/>
        <v>1213</v>
      </c>
      <c r="C2150" s="2178" t="s">
        <v>1144</v>
      </c>
      <c r="D2150" s="2160">
        <f t="shared" si="138"/>
        <v>51213</v>
      </c>
      <c r="E2150" s="2150" t="s">
        <v>6534</v>
      </c>
      <c r="F2150" s="2153">
        <v>9877.1</v>
      </c>
      <c r="G2150" s="722">
        <v>42391</v>
      </c>
      <c r="H2150" s="2050">
        <v>9877.1</v>
      </c>
      <c r="I2150" s="1263">
        <f t="shared" si="140"/>
        <v>0</v>
      </c>
    </row>
    <row r="2151" spans="1:9" x14ac:dyDescent="0.25">
      <c r="A2151" s="1261">
        <v>42386</v>
      </c>
      <c r="B2151" s="2177">
        <f t="shared" si="141"/>
        <v>1214</v>
      </c>
      <c r="C2151" s="2178" t="s">
        <v>1144</v>
      </c>
      <c r="D2151" s="2160">
        <f t="shared" si="138"/>
        <v>51214</v>
      </c>
      <c r="E2151" s="2150" t="s">
        <v>6535</v>
      </c>
      <c r="F2151" s="2167">
        <v>12871.6</v>
      </c>
      <c r="G2151" s="722">
        <v>42386</v>
      </c>
      <c r="H2151" s="2050">
        <f t="shared" si="139"/>
        <v>12871.6</v>
      </c>
      <c r="I2151" s="1263">
        <f t="shared" si="140"/>
        <v>0</v>
      </c>
    </row>
    <row r="2152" spans="1:9" x14ac:dyDescent="0.25">
      <c r="A2152" s="1261">
        <v>42386</v>
      </c>
      <c r="B2152" s="2177">
        <f t="shared" si="141"/>
        <v>1215</v>
      </c>
      <c r="C2152" s="2178" t="s">
        <v>1144</v>
      </c>
      <c r="D2152" s="2160">
        <f t="shared" si="138"/>
        <v>51215</v>
      </c>
      <c r="E2152" s="2150" t="s">
        <v>6536</v>
      </c>
      <c r="F2152" s="2167">
        <v>593.20000000000005</v>
      </c>
      <c r="G2152" s="722">
        <v>42386</v>
      </c>
      <c r="H2152" s="2050">
        <f t="shared" si="139"/>
        <v>593.20000000000005</v>
      </c>
      <c r="I2152" s="1263">
        <f t="shared" si="140"/>
        <v>0</v>
      </c>
    </row>
    <row r="2153" spans="1:9" x14ac:dyDescent="0.25">
      <c r="A2153" s="1261">
        <v>42386</v>
      </c>
      <c r="B2153" s="2177">
        <f t="shared" si="141"/>
        <v>1216</v>
      </c>
      <c r="C2153" s="2178" t="s">
        <v>1144</v>
      </c>
      <c r="D2153" s="2160">
        <f t="shared" si="138"/>
        <v>51216</v>
      </c>
      <c r="E2153" s="2150" t="s">
        <v>6537</v>
      </c>
      <c r="F2153" s="2167">
        <v>2838</v>
      </c>
      <c r="G2153" s="722">
        <v>42386</v>
      </c>
      <c r="H2153" s="2050">
        <f t="shared" si="139"/>
        <v>2838</v>
      </c>
      <c r="I2153" s="1263">
        <f t="shared" si="140"/>
        <v>0</v>
      </c>
    </row>
    <row r="2154" spans="1:9" x14ac:dyDescent="0.25">
      <c r="A2154" s="1261">
        <v>42386</v>
      </c>
      <c r="B2154" s="2177">
        <f t="shared" si="141"/>
        <v>1217</v>
      </c>
      <c r="C2154" s="2178" t="s">
        <v>1144</v>
      </c>
      <c r="D2154" s="2160">
        <f t="shared" si="138"/>
        <v>51217</v>
      </c>
      <c r="E2154" s="2182" t="s">
        <v>2249</v>
      </c>
      <c r="F2154" s="2167">
        <v>0</v>
      </c>
      <c r="G2154" s="722"/>
      <c r="H2154" s="2050"/>
      <c r="I2154" s="1263"/>
    </row>
    <row r="2155" spans="1:9" x14ac:dyDescent="0.25">
      <c r="A2155" s="1261">
        <v>42386</v>
      </c>
      <c r="B2155" s="2177">
        <f t="shared" si="141"/>
        <v>1218</v>
      </c>
      <c r="C2155" s="2178" t="s">
        <v>1144</v>
      </c>
      <c r="D2155" s="2160">
        <f t="shared" si="138"/>
        <v>51218</v>
      </c>
      <c r="E2155" s="2150" t="s">
        <v>6535</v>
      </c>
      <c r="F2155" s="2167">
        <v>2863.5</v>
      </c>
      <c r="G2155" s="722">
        <v>42386</v>
      </c>
      <c r="H2155" s="2050">
        <f t="shared" si="139"/>
        <v>2863.5</v>
      </c>
      <c r="I2155" s="1263">
        <f t="shared" si="140"/>
        <v>0</v>
      </c>
    </row>
    <row r="2156" spans="1:9" x14ac:dyDescent="0.25">
      <c r="A2156" s="1261">
        <v>42386</v>
      </c>
      <c r="B2156" s="2177">
        <f t="shared" si="141"/>
        <v>1219</v>
      </c>
      <c r="C2156" s="2178" t="s">
        <v>1144</v>
      </c>
      <c r="D2156" s="2160">
        <f t="shared" si="138"/>
        <v>51219</v>
      </c>
      <c r="E2156" s="2150" t="s">
        <v>6538</v>
      </c>
      <c r="F2156" s="2167">
        <v>6878.9</v>
      </c>
      <c r="G2156" s="722">
        <v>42386</v>
      </c>
      <c r="H2156" s="2050">
        <f t="shared" si="139"/>
        <v>6878.9</v>
      </c>
      <c r="I2156" s="1263">
        <f t="shared" si="140"/>
        <v>0</v>
      </c>
    </row>
    <row r="2157" spans="1:9" x14ac:dyDescent="0.25">
      <c r="A2157" s="1261">
        <v>42386</v>
      </c>
      <c r="B2157" s="2177">
        <f t="shared" si="141"/>
        <v>1220</v>
      </c>
      <c r="C2157" s="2178" t="s">
        <v>1144</v>
      </c>
      <c r="D2157" s="2160">
        <f t="shared" si="138"/>
        <v>51220</v>
      </c>
      <c r="E2157" s="2150" t="s">
        <v>6539</v>
      </c>
      <c r="F2157" s="2153">
        <v>23276.9</v>
      </c>
      <c r="G2157" s="722">
        <v>42390</v>
      </c>
      <c r="H2157" s="2050">
        <v>23276.9</v>
      </c>
      <c r="I2157" s="1263">
        <f t="shared" si="140"/>
        <v>0</v>
      </c>
    </row>
    <row r="2158" spans="1:9" x14ac:dyDescent="0.25">
      <c r="A2158" s="1261">
        <v>42386</v>
      </c>
      <c r="B2158" s="2177">
        <f t="shared" si="141"/>
        <v>1221</v>
      </c>
      <c r="C2158" s="2178" t="s">
        <v>1144</v>
      </c>
      <c r="D2158" s="2160">
        <f t="shared" si="138"/>
        <v>51221</v>
      </c>
      <c r="E2158" s="2182" t="s">
        <v>2249</v>
      </c>
      <c r="F2158" s="2153">
        <v>0</v>
      </c>
      <c r="G2158" s="722"/>
      <c r="H2158" s="2050"/>
      <c r="I2158" s="1263">
        <f t="shared" si="140"/>
        <v>0</v>
      </c>
    </row>
    <row r="2159" spans="1:9" x14ac:dyDescent="0.25">
      <c r="A2159" s="1261">
        <v>42386</v>
      </c>
      <c r="B2159" s="2177">
        <f t="shared" si="141"/>
        <v>1222</v>
      </c>
      <c r="C2159" s="2178" t="s">
        <v>1144</v>
      </c>
      <c r="D2159" s="2160">
        <f t="shared" si="138"/>
        <v>51222</v>
      </c>
      <c r="E2159" s="2150" t="s">
        <v>6540</v>
      </c>
      <c r="F2159" s="2167">
        <v>1780.4</v>
      </c>
      <c r="G2159" s="722">
        <v>42386</v>
      </c>
      <c r="H2159" s="2050">
        <f t="shared" si="139"/>
        <v>1780.4</v>
      </c>
      <c r="I2159" s="1263">
        <f t="shared" si="140"/>
        <v>0</v>
      </c>
    </row>
    <row r="2160" spans="1:9" x14ac:dyDescent="0.25">
      <c r="A2160" s="1261">
        <v>42386</v>
      </c>
      <c r="B2160" s="2177">
        <f t="shared" si="141"/>
        <v>1223</v>
      </c>
      <c r="C2160" s="2178" t="s">
        <v>1144</v>
      </c>
      <c r="D2160" s="2160">
        <f t="shared" si="138"/>
        <v>51223</v>
      </c>
      <c r="E2160" s="2182" t="s">
        <v>2249</v>
      </c>
      <c r="F2160" s="2167">
        <v>0</v>
      </c>
      <c r="G2160" s="722"/>
      <c r="H2160" s="2050"/>
      <c r="I2160" s="1263">
        <f t="shared" si="140"/>
        <v>0</v>
      </c>
    </row>
    <row r="2161" spans="1:9" x14ac:dyDescent="0.25">
      <c r="A2161" s="1261">
        <v>42386</v>
      </c>
      <c r="B2161" s="2177">
        <f t="shared" si="141"/>
        <v>1224</v>
      </c>
      <c r="C2161" s="2178" t="s">
        <v>1144</v>
      </c>
      <c r="D2161" s="2160">
        <f t="shared" si="138"/>
        <v>51224</v>
      </c>
      <c r="E2161" s="2150" t="s">
        <v>6540</v>
      </c>
      <c r="F2161" s="2167">
        <v>40</v>
      </c>
      <c r="G2161" s="722">
        <v>42386</v>
      </c>
      <c r="H2161" s="2050">
        <f t="shared" si="139"/>
        <v>40</v>
      </c>
      <c r="I2161" s="1263">
        <f t="shared" si="140"/>
        <v>0</v>
      </c>
    </row>
    <row r="2162" spans="1:9" x14ac:dyDescent="0.25">
      <c r="A2162" s="1261">
        <v>42386</v>
      </c>
      <c r="B2162" s="2177">
        <f t="shared" si="141"/>
        <v>1225</v>
      </c>
      <c r="C2162" s="2178" t="s">
        <v>1144</v>
      </c>
      <c r="D2162" s="2160">
        <f t="shared" si="138"/>
        <v>51225</v>
      </c>
      <c r="E2162" s="2150" t="s">
        <v>6541</v>
      </c>
      <c r="F2162" s="2167">
        <v>7395.2</v>
      </c>
      <c r="G2162" s="722">
        <v>42386</v>
      </c>
      <c r="H2162" s="2050">
        <f t="shared" si="139"/>
        <v>7395.2</v>
      </c>
      <c r="I2162" s="1263">
        <f t="shared" si="140"/>
        <v>0</v>
      </c>
    </row>
    <row r="2163" spans="1:9" x14ac:dyDescent="0.25">
      <c r="A2163" s="1261">
        <v>42386</v>
      </c>
      <c r="B2163" s="2177">
        <f t="shared" si="141"/>
        <v>1226</v>
      </c>
      <c r="C2163" s="2178" t="s">
        <v>1144</v>
      </c>
      <c r="D2163" s="2160">
        <f t="shared" si="138"/>
        <v>51226</v>
      </c>
      <c r="E2163" s="2150" t="s">
        <v>6542</v>
      </c>
      <c r="F2163" s="2167">
        <v>3897.92</v>
      </c>
      <c r="G2163" s="722">
        <v>42386</v>
      </c>
      <c r="H2163" s="2050">
        <f t="shared" si="139"/>
        <v>3897.92</v>
      </c>
      <c r="I2163" s="1263">
        <f t="shared" si="140"/>
        <v>0</v>
      </c>
    </row>
    <row r="2164" spans="1:9" x14ac:dyDescent="0.25">
      <c r="A2164" s="1261">
        <v>42386</v>
      </c>
      <c r="B2164" s="2177">
        <f t="shared" si="141"/>
        <v>1227</v>
      </c>
      <c r="C2164" s="2178" t="s">
        <v>1144</v>
      </c>
      <c r="D2164" s="2160">
        <f t="shared" si="138"/>
        <v>51227</v>
      </c>
      <c r="E2164" s="2150" t="s">
        <v>6543</v>
      </c>
      <c r="F2164" s="2167">
        <v>17637.2</v>
      </c>
      <c r="G2164" s="722">
        <v>42390</v>
      </c>
      <c r="H2164" s="2050">
        <v>17637.2</v>
      </c>
      <c r="I2164" s="1263">
        <f t="shared" si="140"/>
        <v>0</v>
      </c>
    </row>
    <row r="2165" spans="1:9" x14ac:dyDescent="0.25">
      <c r="A2165" s="1261">
        <v>42386</v>
      </c>
      <c r="B2165" s="2177">
        <f t="shared" si="141"/>
        <v>1228</v>
      </c>
      <c r="C2165" s="2178" t="s">
        <v>1144</v>
      </c>
      <c r="D2165" s="2160">
        <f t="shared" si="138"/>
        <v>51228</v>
      </c>
      <c r="E2165" s="2150" t="s">
        <v>6544</v>
      </c>
      <c r="F2165" s="2167">
        <v>2310</v>
      </c>
      <c r="G2165" s="722">
        <v>42386</v>
      </c>
      <c r="H2165" s="2050">
        <f t="shared" si="139"/>
        <v>2310</v>
      </c>
      <c r="I2165" s="1263">
        <f t="shared" si="140"/>
        <v>0</v>
      </c>
    </row>
    <row r="2166" spans="1:9" x14ac:dyDescent="0.25">
      <c r="A2166" s="1261">
        <v>42386</v>
      </c>
      <c r="B2166" s="2177">
        <f t="shared" si="141"/>
        <v>1229</v>
      </c>
      <c r="C2166" s="2178" t="s">
        <v>1144</v>
      </c>
      <c r="D2166" s="2160">
        <f t="shared" si="138"/>
        <v>51229</v>
      </c>
      <c r="E2166" s="2150" t="s">
        <v>6545</v>
      </c>
      <c r="F2166" s="2167">
        <v>5296</v>
      </c>
      <c r="G2166" s="722">
        <v>42387</v>
      </c>
      <c r="H2166" s="2050">
        <v>5296</v>
      </c>
      <c r="I2166" s="1263">
        <f t="shared" si="140"/>
        <v>0</v>
      </c>
    </row>
    <row r="2167" spans="1:9" x14ac:dyDescent="0.25">
      <c r="A2167" s="1261">
        <v>42386</v>
      </c>
      <c r="B2167" s="2177">
        <f t="shared" si="141"/>
        <v>1230</v>
      </c>
      <c r="C2167" s="2178" t="s">
        <v>1144</v>
      </c>
      <c r="D2167" s="2160">
        <f t="shared" ref="D2167:D2232" si="142">D2166+1</f>
        <v>51230</v>
      </c>
      <c r="E2167" s="2150" t="s">
        <v>6546</v>
      </c>
      <c r="F2167" s="2167">
        <v>1952.4</v>
      </c>
      <c r="G2167" s="722">
        <v>42386</v>
      </c>
      <c r="H2167" s="2050">
        <f t="shared" si="139"/>
        <v>1952.4</v>
      </c>
      <c r="I2167" s="1263">
        <f t="shared" si="140"/>
        <v>0</v>
      </c>
    </row>
    <row r="2168" spans="1:9" x14ac:dyDescent="0.25">
      <c r="A2168" s="1261">
        <v>42386</v>
      </c>
      <c r="B2168" s="2177">
        <f t="shared" si="141"/>
        <v>1231</v>
      </c>
      <c r="C2168" s="2178" t="s">
        <v>1144</v>
      </c>
      <c r="D2168" s="2160">
        <f t="shared" si="142"/>
        <v>51231</v>
      </c>
      <c r="E2168" s="2151" t="s">
        <v>6547</v>
      </c>
      <c r="F2168" s="2167">
        <v>1152.4000000000001</v>
      </c>
      <c r="G2168" s="722">
        <v>42386</v>
      </c>
      <c r="H2168" s="2050">
        <f t="shared" si="139"/>
        <v>1152.4000000000001</v>
      </c>
      <c r="I2168" s="1263">
        <f t="shared" si="140"/>
        <v>0</v>
      </c>
    </row>
    <row r="2169" spans="1:9" x14ac:dyDescent="0.25">
      <c r="A2169" s="1261">
        <v>42386</v>
      </c>
      <c r="B2169" s="2177">
        <f t="shared" si="141"/>
        <v>1232</v>
      </c>
      <c r="C2169" s="2178" t="s">
        <v>1144</v>
      </c>
      <c r="D2169" s="2160">
        <f t="shared" si="142"/>
        <v>51232</v>
      </c>
      <c r="E2169" s="2149" t="s">
        <v>6548</v>
      </c>
      <c r="F2169" s="2166">
        <v>290</v>
      </c>
      <c r="G2169" s="722">
        <v>42387</v>
      </c>
      <c r="H2169" s="2050">
        <v>290</v>
      </c>
      <c r="I2169" s="1263">
        <f t="shared" si="140"/>
        <v>0</v>
      </c>
    </row>
    <row r="2170" spans="1:9" x14ac:dyDescent="0.25">
      <c r="A2170" s="1261">
        <v>42386</v>
      </c>
      <c r="B2170" s="2177">
        <f t="shared" si="141"/>
        <v>1233</v>
      </c>
      <c r="C2170" s="2178" t="s">
        <v>1144</v>
      </c>
      <c r="D2170" s="2160">
        <f t="shared" si="142"/>
        <v>51233</v>
      </c>
      <c r="E2170" s="2150" t="s">
        <v>6549</v>
      </c>
      <c r="F2170" s="2167">
        <v>366</v>
      </c>
      <c r="G2170" s="722">
        <v>42386</v>
      </c>
      <c r="H2170" s="2050">
        <f t="shared" si="139"/>
        <v>366</v>
      </c>
      <c r="I2170" s="1263">
        <f t="shared" si="140"/>
        <v>0</v>
      </c>
    </row>
    <row r="2171" spans="1:9" x14ac:dyDescent="0.25">
      <c r="A2171" s="1261">
        <v>42386</v>
      </c>
      <c r="B2171" s="2177">
        <f t="shared" si="141"/>
        <v>1234</v>
      </c>
      <c r="C2171" s="2178" t="s">
        <v>1144</v>
      </c>
      <c r="D2171" s="2160">
        <f t="shared" si="142"/>
        <v>51234</v>
      </c>
      <c r="E2171" s="2150" t="s">
        <v>6549</v>
      </c>
      <c r="F2171" s="2167">
        <v>3659.3</v>
      </c>
      <c r="G2171" s="722">
        <v>42386</v>
      </c>
      <c r="H2171" s="2050">
        <f t="shared" si="139"/>
        <v>3659.3</v>
      </c>
      <c r="I2171" s="1263">
        <f t="shared" si="140"/>
        <v>0</v>
      </c>
    </row>
    <row r="2172" spans="1:9" x14ac:dyDescent="0.25">
      <c r="A2172" s="1261">
        <v>42386</v>
      </c>
      <c r="B2172" s="2177">
        <f t="shared" si="141"/>
        <v>1235</v>
      </c>
      <c r="C2172" s="2178" t="s">
        <v>1144</v>
      </c>
      <c r="D2172" s="2160">
        <f t="shared" si="142"/>
        <v>51235</v>
      </c>
      <c r="E2172" s="2150" t="s">
        <v>6550</v>
      </c>
      <c r="F2172" s="2167">
        <v>4135.8999999999996</v>
      </c>
      <c r="G2172" s="722">
        <v>42387</v>
      </c>
      <c r="H2172" s="2050">
        <v>4135.8999999999996</v>
      </c>
      <c r="I2172" s="1263">
        <f t="shared" si="140"/>
        <v>0</v>
      </c>
    </row>
    <row r="2173" spans="1:9" x14ac:dyDescent="0.25">
      <c r="A2173" s="1261">
        <v>42386</v>
      </c>
      <c r="B2173" s="2177">
        <f t="shared" si="141"/>
        <v>1236</v>
      </c>
      <c r="C2173" s="2178" t="s">
        <v>1144</v>
      </c>
      <c r="D2173" s="2160">
        <f t="shared" si="142"/>
        <v>51236</v>
      </c>
      <c r="E2173" s="2150" t="s">
        <v>6551</v>
      </c>
      <c r="F2173" s="2167">
        <v>1745.8</v>
      </c>
      <c r="G2173" s="722">
        <v>42387</v>
      </c>
      <c r="H2173" s="2050">
        <v>1745.8</v>
      </c>
      <c r="I2173" s="1263">
        <f t="shared" si="140"/>
        <v>0</v>
      </c>
    </row>
    <row r="2174" spans="1:9" x14ac:dyDescent="0.25">
      <c r="A2174" s="1261">
        <v>42386</v>
      </c>
      <c r="B2174" s="2177">
        <f t="shared" si="141"/>
        <v>1237</v>
      </c>
      <c r="C2174" s="2178" t="s">
        <v>1144</v>
      </c>
      <c r="D2174" s="2160">
        <f t="shared" si="142"/>
        <v>51237</v>
      </c>
      <c r="E2174" s="2150" t="s">
        <v>6552</v>
      </c>
      <c r="F2174" s="2167">
        <v>924</v>
      </c>
      <c r="G2174" s="722">
        <v>42387</v>
      </c>
      <c r="H2174" s="2050">
        <v>924</v>
      </c>
      <c r="I2174" s="1263">
        <f t="shared" si="140"/>
        <v>0</v>
      </c>
    </row>
    <row r="2175" spans="1:9" x14ac:dyDescent="0.25">
      <c r="A2175" s="1261">
        <v>42386</v>
      </c>
      <c r="B2175" s="2177">
        <f t="shared" si="141"/>
        <v>1238</v>
      </c>
      <c r="C2175" s="2178" t="s">
        <v>1144</v>
      </c>
      <c r="D2175" s="2160">
        <f t="shared" si="142"/>
        <v>51238</v>
      </c>
      <c r="E2175" s="2150" t="s">
        <v>6553</v>
      </c>
      <c r="F2175" s="2167">
        <v>3538.7</v>
      </c>
      <c r="G2175" s="722">
        <v>42387</v>
      </c>
      <c r="H2175" s="2050">
        <v>3538.7</v>
      </c>
      <c r="I2175" s="1263">
        <f t="shared" si="140"/>
        <v>0</v>
      </c>
    </row>
    <row r="2176" spans="1:9" x14ac:dyDescent="0.25">
      <c r="A2176" s="1261">
        <v>42386</v>
      </c>
      <c r="B2176" s="2177">
        <f t="shared" si="141"/>
        <v>1239</v>
      </c>
      <c r="C2176" s="2178" t="s">
        <v>1144</v>
      </c>
      <c r="D2176" s="2160">
        <f t="shared" si="142"/>
        <v>51239</v>
      </c>
      <c r="E2176" s="2150" t="s">
        <v>6554</v>
      </c>
      <c r="F2176" s="2167">
        <v>503.6</v>
      </c>
      <c r="G2176" s="722">
        <v>42387</v>
      </c>
      <c r="H2176" s="2050">
        <v>503.6</v>
      </c>
      <c r="I2176" s="1263">
        <f t="shared" si="140"/>
        <v>0</v>
      </c>
    </row>
    <row r="2177" spans="1:9" x14ac:dyDescent="0.25">
      <c r="A2177" s="1261">
        <v>42386</v>
      </c>
      <c r="B2177" s="2177">
        <f t="shared" si="141"/>
        <v>1240</v>
      </c>
      <c r="C2177" s="2178" t="s">
        <v>1144</v>
      </c>
      <c r="D2177" s="2160">
        <f t="shared" si="142"/>
        <v>51240</v>
      </c>
      <c r="E2177" s="2150" t="s">
        <v>6555</v>
      </c>
      <c r="F2177" s="2167">
        <v>1560</v>
      </c>
      <c r="G2177" s="722">
        <v>42387</v>
      </c>
      <c r="H2177" s="2050">
        <v>1560</v>
      </c>
      <c r="I2177" s="1263">
        <f t="shared" si="140"/>
        <v>0</v>
      </c>
    </row>
    <row r="2178" spans="1:9" x14ac:dyDescent="0.25">
      <c r="A2178" s="1261">
        <v>42386</v>
      </c>
      <c r="B2178" s="2177">
        <f t="shared" si="141"/>
        <v>1241</v>
      </c>
      <c r="C2178" s="2178" t="s">
        <v>1144</v>
      </c>
      <c r="D2178" s="2160">
        <f t="shared" si="142"/>
        <v>51241</v>
      </c>
      <c r="E2178" s="2150" t="s">
        <v>6556</v>
      </c>
      <c r="F2178" s="2167">
        <v>660</v>
      </c>
      <c r="G2178" s="722">
        <v>42387</v>
      </c>
      <c r="H2178" s="2050">
        <v>660</v>
      </c>
      <c r="I2178" s="1263">
        <f t="shared" si="140"/>
        <v>0</v>
      </c>
    </row>
    <row r="2179" spans="1:9" x14ac:dyDescent="0.25">
      <c r="A2179" s="1261">
        <v>42386</v>
      </c>
      <c r="B2179" s="2177">
        <f t="shared" si="141"/>
        <v>1242</v>
      </c>
      <c r="C2179" s="2178" t="s">
        <v>1144</v>
      </c>
      <c r="D2179" s="2160">
        <f t="shared" si="142"/>
        <v>51242</v>
      </c>
      <c r="E2179" s="2150" t="s">
        <v>6557</v>
      </c>
      <c r="F2179" s="2167">
        <v>6810</v>
      </c>
      <c r="G2179" s="722">
        <v>42387</v>
      </c>
      <c r="H2179" s="2050">
        <v>6810</v>
      </c>
      <c r="I2179" s="1263">
        <f t="shared" si="140"/>
        <v>0</v>
      </c>
    </row>
    <row r="2180" spans="1:9" x14ac:dyDescent="0.25">
      <c r="A2180" s="1261">
        <v>42386</v>
      </c>
      <c r="B2180" s="2177">
        <f t="shared" si="141"/>
        <v>1243</v>
      </c>
      <c r="C2180" s="2178" t="s">
        <v>1144</v>
      </c>
      <c r="D2180" s="2160">
        <f t="shared" si="142"/>
        <v>51243</v>
      </c>
      <c r="E2180" s="2150" t="s">
        <v>6558</v>
      </c>
      <c r="F2180" s="2167">
        <v>5561.2</v>
      </c>
      <c r="G2180" s="722">
        <v>42387</v>
      </c>
      <c r="H2180" s="2050">
        <v>5561.2</v>
      </c>
      <c r="I2180" s="1263">
        <f t="shared" si="140"/>
        <v>0</v>
      </c>
    </row>
    <row r="2181" spans="1:9" x14ac:dyDescent="0.25">
      <c r="A2181" s="1261">
        <v>42386</v>
      </c>
      <c r="B2181" s="2177">
        <f t="shared" si="141"/>
        <v>1244</v>
      </c>
      <c r="C2181" s="2178" t="s">
        <v>1144</v>
      </c>
      <c r="D2181" s="2160">
        <f t="shared" si="142"/>
        <v>51244</v>
      </c>
      <c r="E2181" s="2150" t="s">
        <v>6559</v>
      </c>
      <c r="F2181" s="2167">
        <v>10094.200000000001</v>
      </c>
      <c r="G2181" s="722">
        <v>42387</v>
      </c>
      <c r="H2181" s="2050">
        <v>10094.200000000001</v>
      </c>
      <c r="I2181" s="1263">
        <f t="shared" si="140"/>
        <v>0</v>
      </c>
    </row>
    <row r="2182" spans="1:9" x14ac:dyDescent="0.25">
      <c r="A2182" s="1261">
        <v>42386</v>
      </c>
      <c r="B2182" s="2177">
        <f t="shared" si="141"/>
        <v>1245</v>
      </c>
      <c r="C2182" s="2178" t="s">
        <v>1144</v>
      </c>
      <c r="D2182" s="2160">
        <f t="shared" si="142"/>
        <v>51245</v>
      </c>
      <c r="E2182" s="2150" t="s">
        <v>6560</v>
      </c>
      <c r="F2182" s="2167">
        <v>2680</v>
      </c>
      <c r="G2182" s="722">
        <v>42387</v>
      </c>
      <c r="H2182" s="2050">
        <v>2680</v>
      </c>
      <c r="I2182" s="1263">
        <f t="shared" si="140"/>
        <v>0</v>
      </c>
    </row>
    <row r="2183" spans="1:9" x14ac:dyDescent="0.25">
      <c r="A2183" s="1261">
        <v>42386</v>
      </c>
      <c r="B2183" s="2177">
        <f t="shared" si="141"/>
        <v>1246</v>
      </c>
      <c r="C2183" s="2178" t="s">
        <v>1144</v>
      </c>
      <c r="D2183" s="2160">
        <f t="shared" si="142"/>
        <v>51246</v>
      </c>
      <c r="E2183" s="2150" t="s">
        <v>6561</v>
      </c>
      <c r="F2183" s="2167">
        <v>2400</v>
      </c>
      <c r="G2183" s="722">
        <v>42387</v>
      </c>
      <c r="H2183" s="2050">
        <v>2400</v>
      </c>
      <c r="I2183" s="1263">
        <f t="shared" si="140"/>
        <v>0</v>
      </c>
    </row>
    <row r="2184" spans="1:9" x14ac:dyDescent="0.25">
      <c r="A2184" s="1261">
        <v>42386</v>
      </c>
      <c r="B2184" s="2177">
        <f t="shared" si="141"/>
        <v>1247</v>
      </c>
      <c r="C2184" s="2178" t="s">
        <v>1144</v>
      </c>
      <c r="D2184" s="2160">
        <f t="shared" si="142"/>
        <v>51247</v>
      </c>
      <c r="E2184" s="2150" t="s">
        <v>6562</v>
      </c>
      <c r="F2184" s="2167">
        <v>3550.75</v>
      </c>
      <c r="G2184" s="722">
        <v>42387</v>
      </c>
      <c r="H2184" s="2050">
        <v>3550.75</v>
      </c>
      <c r="I2184" s="1263">
        <f t="shared" si="140"/>
        <v>0</v>
      </c>
    </row>
    <row r="2185" spans="1:9" x14ac:dyDescent="0.25">
      <c r="A2185" s="1261">
        <v>42386</v>
      </c>
      <c r="B2185" s="2177">
        <f t="shared" si="141"/>
        <v>1248</v>
      </c>
      <c r="C2185" s="2178" t="s">
        <v>1144</v>
      </c>
      <c r="D2185" s="2160">
        <f t="shared" si="142"/>
        <v>51248</v>
      </c>
      <c r="E2185" s="2150" t="s">
        <v>6563</v>
      </c>
      <c r="F2185" s="2167">
        <v>3564</v>
      </c>
      <c r="G2185" s="722">
        <v>42387</v>
      </c>
      <c r="H2185" s="2050">
        <v>3564</v>
      </c>
      <c r="I2185" s="1263">
        <f t="shared" si="140"/>
        <v>0</v>
      </c>
    </row>
    <row r="2186" spans="1:9" x14ac:dyDescent="0.25">
      <c r="A2186" s="1261">
        <v>42386</v>
      </c>
      <c r="B2186" s="2177">
        <f t="shared" si="141"/>
        <v>1249</v>
      </c>
      <c r="C2186" s="2178" t="s">
        <v>1144</v>
      </c>
      <c r="D2186" s="2160">
        <f t="shared" si="142"/>
        <v>51249</v>
      </c>
      <c r="E2186" s="2150" t="s">
        <v>6564</v>
      </c>
      <c r="F2186" s="2167">
        <v>195.2</v>
      </c>
      <c r="G2186" s="722">
        <v>42386</v>
      </c>
      <c r="H2186" s="2050">
        <f t="shared" ref="H2186:H2250" si="143">F2186</f>
        <v>195.2</v>
      </c>
      <c r="I2186" s="1263">
        <f t="shared" ref="I2186:I2252" si="144">F2186-H2186</f>
        <v>0</v>
      </c>
    </row>
    <row r="2187" spans="1:9" x14ac:dyDescent="0.25">
      <c r="A2187" s="1261">
        <v>42386</v>
      </c>
      <c r="B2187" s="2177">
        <f t="shared" si="141"/>
        <v>1250</v>
      </c>
      <c r="C2187" s="2178" t="s">
        <v>1144</v>
      </c>
      <c r="D2187" s="2160">
        <f t="shared" si="142"/>
        <v>51250</v>
      </c>
      <c r="E2187" s="2150" t="s">
        <v>6555</v>
      </c>
      <c r="F2187" s="2167">
        <v>28072</v>
      </c>
      <c r="G2187" s="722">
        <v>42386</v>
      </c>
      <c r="H2187" s="2050">
        <f t="shared" si="143"/>
        <v>28072</v>
      </c>
      <c r="I2187" s="1263">
        <f t="shared" si="144"/>
        <v>0</v>
      </c>
    </row>
    <row r="2188" spans="1:9" x14ac:dyDescent="0.25">
      <c r="A2188" s="1261">
        <v>42386</v>
      </c>
      <c r="B2188" s="2177">
        <f t="shared" si="141"/>
        <v>1251</v>
      </c>
      <c r="C2188" s="2178" t="s">
        <v>1144</v>
      </c>
      <c r="D2188" s="2160">
        <f t="shared" si="142"/>
        <v>51251</v>
      </c>
      <c r="E2188" s="2182" t="s">
        <v>2249</v>
      </c>
      <c r="F2188" s="2167">
        <v>0</v>
      </c>
      <c r="G2188" s="722"/>
      <c r="H2188" s="2050"/>
      <c r="I2188" s="1263"/>
    </row>
    <row r="2189" spans="1:9" x14ac:dyDescent="0.25">
      <c r="A2189" s="1261">
        <v>42386</v>
      </c>
      <c r="B2189" s="2177">
        <f t="shared" si="141"/>
        <v>1252</v>
      </c>
      <c r="C2189" s="2178" t="s">
        <v>1144</v>
      </c>
      <c r="D2189" s="2160">
        <f t="shared" si="142"/>
        <v>51252</v>
      </c>
      <c r="E2189" s="2150" t="s">
        <v>6565</v>
      </c>
      <c r="F2189" s="2167">
        <v>3872.6</v>
      </c>
      <c r="G2189" s="722">
        <v>42387</v>
      </c>
      <c r="H2189" s="2050">
        <v>3872.6</v>
      </c>
      <c r="I2189" s="1263">
        <f t="shared" si="144"/>
        <v>0</v>
      </c>
    </row>
    <row r="2190" spans="1:9" x14ac:dyDescent="0.25">
      <c r="A2190" s="1261">
        <v>42386</v>
      </c>
      <c r="B2190" s="2177">
        <f t="shared" si="141"/>
        <v>1253</v>
      </c>
      <c r="C2190" s="2178" t="s">
        <v>1144</v>
      </c>
      <c r="D2190" s="2160">
        <f t="shared" si="142"/>
        <v>51253</v>
      </c>
      <c r="E2190" s="2150" t="s">
        <v>6566</v>
      </c>
      <c r="F2190" s="2167">
        <v>875.6</v>
      </c>
      <c r="G2190" s="722">
        <v>42386</v>
      </c>
      <c r="H2190" s="2050">
        <f t="shared" si="143"/>
        <v>875.6</v>
      </c>
      <c r="I2190" s="1263">
        <f t="shared" si="144"/>
        <v>0</v>
      </c>
    </row>
    <row r="2191" spans="1:9" x14ac:dyDescent="0.25">
      <c r="A2191" s="1261">
        <v>42386</v>
      </c>
      <c r="B2191" s="2177">
        <f t="shared" si="141"/>
        <v>1254</v>
      </c>
      <c r="C2191" s="2178" t="s">
        <v>1144</v>
      </c>
      <c r="D2191" s="2160">
        <f t="shared" si="142"/>
        <v>51254</v>
      </c>
      <c r="E2191" s="2150" t="s">
        <v>6567</v>
      </c>
      <c r="F2191" s="2167">
        <v>521.6</v>
      </c>
      <c r="G2191" s="722">
        <v>42387</v>
      </c>
      <c r="H2191" s="2050">
        <v>521.6</v>
      </c>
      <c r="I2191" s="1263">
        <f t="shared" si="144"/>
        <v>0</v>
      </c>
    </row>
    <row r="2192" spans="1:9" x14ac:dyDescent="0.25">
      <c r="A2192" s="1261">
        <v>42386</v>
      </c>
      <c r="B2192" s="2177">
        <f t="shared" si="141"/>
        <v>1255</v>
      </c>
      <c r="C2192" s="2178" t="s">
        <v>1144</v>
      </c>
      <c r="D2192" s="2160">
        <f t="shared" si="142"/>
        <v>51255</v>
      </c>
      <c r="E2192" s="2150" t="s">
        <v>6534</v>
      </c>
      <c r="F2192" s="2153">
        <v>160241.9</v>
      </c>
      <c r="G2192" s="722">
        <v>42391</v>
      </c>
      <c r="H2192" s="2050">
        <v>160241.9</v>
      </c>
      <c r="I2192" s="1263">
        <f t="shared" si="144"/>
        <v>0</v>
      </c>
    </row>
    <row r="2193" spans="1:9" x14ac:dyDescent="0.25">
      <c r="A2193" s="1261">
        <v>42386</v>
      </c>
      <c r="B2193" s="2177">
        <f t="shared" si="141"/>
        <v>1256</v>
      </c>
      <c r="C2193" s="2178" t="s">
        <v>1144</v>
      </c>
      <c r="D2193" s="2160">
        <f t="shared" si="142"/>
        <v>51256</v>
      </c>
      <c r="E2193" s="2150" t="s">
        <v>6567</v>
      </c>
      <c r="F2193" s="2167">
        <v>238.4</v>
      </c>
      <c r="G2193" s="722">
        <v>42387</v>
      </c>
      <c r="H2193" s="2050">
        <v>238.4</v>
      </c>
      <c r="I2193" s="1263">
        <f t="shared" si="144"/>
        <v>0</v>
      </c>
    </row>
    <row r="2194" spans="1:9" x14ac:dyDescent="0.25">
      <c r="A2194" s="1261">
        <v>42386</v>
      </c>
      <c r="B2194" s="2177">
        <f t="shared" si="141"/>
        <v>1257</v>
      </c>
      <c r="C2194" s="2178" t="s">
        <v>1144</v>
      </c>
      <c r="D2194" s="2160">
        <f t="shared" si="142"/>
        <v>51257</v>
      </c>
      <c r="E2194" s="2150" t="s">
        <v>6564</v>
      </c>
      <c r="F2194" s="2167">
        <v>682.9</v>
      </c>
      <c r="G2194" s="722">
        <v>42386</v>
      </c>
      <c r="H2194" s="2050">
        <f t="shared" si="143"/>
        <v>682.9</v>
      </c>
      <c r="I2194" s="1263">
        <f t="shared" si="144"/>
        <v>0</v>
      </c>
    </row>
    <row r="2195" spans="1:9" x14ac:dyDescent="0.25">
      <c r="A2195" s="1261">
        <v>42386</v>
      </c>
      <c r="B2195" s="2177">
        <f t="shared" si="141"/>
        <v>1258</v>
      </c>
      <c r="C2195" s="2178" t="s">
        <v>1144</v>
      </c>
      <c r="D2195" s="2160">
        <f t="shared" si="142"/>
        <v>51258</v>
      </c>
      <c r="E2195" s="2150" t="s">
        <v>6568</v>
      </c>
      <c r="F2195" s="2167">
        <v>268.45</v>
      </c>
      <c r="G2195" s="722">
        <v>42386</v>
      </c>
      <c r="H2195" s="2050">
        <f t="shared" si="143"/>
        <v>268.45</v>
      </c>
      <c r="I2195" s="1263">
        <f t="shared" si="144"/>
        <v>0</v>
      </c>
    </row>
    <row r="2196" spans="1:9" x14ac:dyDescent="0.25">
      <c r="A2196" s="1261">
        <v>42386</v>
      </c>
      <c r="B2196" s="2177">
        <f t="shared" si="141"/>
        <v>1259</v>
      </c>
      <c r="C2196" s="2178" t="s">
        <v>1144</v>
      </c>
      <c r="D2196" s="2160">
        <f t="shared" si="142"/>
        <v>51259</v>
      </c>
      <c r="E2196" s="2150" t="s">
        <v>6569</v>
      </c>
      <c r="F2196" s="2167">
        <v>820</v>
      </c>
      <c r="G2196" s="722">
        <v>42386</v>
      </c>
      <c r="H2196" s="2050">
        <f t="shared" si="143"/>
        <v>820</v>
      </c>
      <c r="I2196" s="1263">
        <f t="shared" si="144"/>
        <v>0</v>
      </c>
    </row>
    <row r="2197" spans="1:9" x14ac:dyDescent="0.25">
      <c r="A2197" s="1261">
        <v>42386</v>
      </c>
      <c r="B2197" s="2177">
        <f t="shared" si="141"/>
        <v>1260</v>
      </c>
      <c r="C2197" s="2178" t="s">
        <v>1144</v>
      </c>
      <c r="D2197" s="2160">
        <f t="shared" si="142"/>
        <v>51260</v>
      </c>
      <c r="E2197" s="2150" t="s">
        <v>6534</v>
      </c>
      <c r="F2197" s="2153">
        <v>2997.7</v>
      </c>
      <c r="G2197" s="722">
        <v>42391</v>
      </c>
      <c r="H2197" s="2050">
        <v>2997.7</v>
      </c>
      <c r="I2197" s="1263">
        <f t="shared" si="144"/>
        <v>0</v>
      </c>
    </row>
    <row r="2198" spans="1:9" x14ac:dyDescent="0.25">
      <c r="A2198" s="1261">
        <v>42386</v>
      </c>
      <c r="B2198" s="2177">
        <f t="shared" si="141"/>
        <v>1261</v>
      </c>
      <c r="C2198" s="2178" t="s">
        <v>1144</v>
      </c>
      <c r="D2198" s="2160">
        <f t="shared" si="142"/>
        <v>51261</v>
      </c>
      <c r="E2198" s="2150" t="s">
        <v>6570</v>
      </c>
      <c r="F2198" s="2167">
        <v>39577.199999999997</v>
      </c>
      <c r="G2198" s="722">
        <v>42389</v>
      </c>
      <c r="H2198" s="2050">
        <f>1896.2+19100+18581</f>
        <v>39577.199999999997</v>
      </c>
      <c r="I2198" s="1263">
        <f t="shared" si="144"/>
        <v>0</v>
      </c>
    </row>
    <row r="2199" spans="1:9" x14ac:dyDescent="0.25">
      <c r="A2199" s="1261">
        <v>42386</v>
      </c>
      <c r="B2199" s="2177">
        <f t="shared" si="141"/>
        <v>1262</v>
      </c>
      <c r="C2199" s="2178" t="s">
        <v>1144</v>
      </c>
      <c r="D2199" s="2160">
        <f t="shared" si="142"/>
        <v>51262</v>
      </c>
      <c r="E2199" s="2150" t="s">
        <v>6571</v>
      </c>
      <c r="F2199" s="2167">
        <v>3600</v>
      </c>
      <c r="G2199" s="722">
        <v>42386</v>
      </c>
      <c r="H2199" s="2050">
        <f t="shared" si="143"/>
        <v>3600</v>
      </c>
      <c r="I2199" s="1263">
        <f t="shared" si="144"/>
        <v>0</v>
      </c>
    </row>
    <row r="2200" spans="1:9" x14ac:dyDescent="0.25">
      <c r="A2200" s="1261">
        <v>42386</v>
      </c>
      <c r="B2200" s="2177">
        <f t="shared" si="141"/>
        <v>1263</v>
      </c>
      <c r="C2200" s="2178" t="s">
        <v>1144</v>
      </c>
      <c r="D2200" s="2160">
        <f t="shared" si="142"/>
        <v>51263</v>
      </c>
      <c r="E2200" s="2150" t="s">
        <v>6572</v>
      </c>
      <c r="F2200" s="2167">
        <v>9492</v>
      </c>
      <c r="G2200" s="722">
        <v>42387</v>
      </c>
      <c r="H2200" s="2050">
        <v>9492</v>
      </c>
      <c r="I2200" s="1263">
        <f t="shared" si="144"/>
        <v>0</v>
      </c>
    </row>
    <row r="2201" spans="1:9" x14ac:dyDescent="0.25">
      <c r="A2201" s="1261">
        <v>42386</v>
      </c>
      <c r="B2201" s="2177">
        <f t="shared" si="141"/>
        <v>1264</v>
      </c>
      <c r="C2201" s="2178" t="s">
        <v>1144</v>
      </c>
      <c r="D2201" s="2160">
        <f t="shared" si="142"/>
        <v>51264</v>
      </c>
      <c r="E2201" s="2150" t="s">
        <v>6567</v>
      </c>
      <c r="F2201" s="2167">
        <v>755.2</v>
      </c>
      <c r="G2201" s="722">
        <v>42386</v>
      </c>
      <c r="H2201" s="2050">
        <f t="shared" si="143"/>
        <v>755.2</v>
      </c>
      <c r="I2201" s="1263">
        <f t="shared" si="144"/>
        <v>0</v>
      </c>
    </row>
    <row r="2202" spans="1:9" x14ac:dyDescent="0.25">
      <c r="A2202" s="1261">
        <v>42386</v>
      </c>
      <c r="B2202" s="2177">
        <f t="shared" si="141"/>
        <v>1265</v>
      </c>
      <c r="C2202" s="2178" t="s">
        <v>1144</v>
      </c>
      <c r="D2202" s="2160">
        <f t="shared" si="142"/>
        <v>51265</v>
      </c>
      <c r="E2202" s="2150" t="s">
        <v>6573</v>
      </c>
      <c r="F2202" s="2167">
        <v>5409.6</v>
      </c>
      <c r="G2202" s="722">
        <v>42386</v>
      </c>
      <c r="H2202" s="2050">
        <f t="shared" si="143"/>
        <v>5409.6</v>
      </c>
      <c r="I2202" s="1263">
        <f t="shared" si="144"/>
        <v>0</v>
      </c>
    </row>
    <row r="2203" spans="1:9" x14ac:dyDescent="0.25">
      <c r="A2203" s="1261">
        <v>42386</v>
      </c>
      <c r="B2203" s="2177">
        <f t="shared" si="141"/>
        <v>1266</v>
      </c>
      <c r="C2203" s="2178" t="s">
        <v>1144</v>
      </c>
      <c r="D2203" s="2160">
        <f t="shared" si="142"/>
        <v>51266</v>
      </c>
      <c r="E2203" s="2150" t="s">
        <v>6574</v>
      </c>
      <c r="F2203" s="2167">
        <v>1302.8</v>
      </c>
      <c r="G2203" s="722">
        <v>42386</v>
      </c>
      <c r="H2203" s="2050">
        <f t="shared" si="143"/>
        <v>1302.8</v>
      </c>
      <c r="I2203" s="1263">
        <f t="shared" si="144"/>
        <v>0</v>
      </c>
    </row>
    <row r="2204" spans="1:9" x14ac:dyDescent="0.25">
      <c r="A2204" s="1261">
        <v>42386</v>
      </c>
      <c r="B2204" s="2177">
        <f t="shared" si="141"/>
        <v>1267</v>
      </c>
      <c r="C2204" s="2178" t="s">
        <v>1144</v>
      </c>
      <c r="D2204" s="2160">
        <f t="shared" si="142"/>
        <v>51267</v>
      </c>
      <c r="E2204" s="2150" t="s">
        <v>6575</v>
      </c>
      <c r="F2204" s="2167">
        <v>385</v>
      </c>
      <c r="G2204" s="722">
        <v>42386</v>
      </c>
      <c r="H2204" s="2050">
        <f t="shared" si="143"/>
        <v>385</v>
      </c>
      <c r="I2204" s="1263">
        <f t="shared" si="144"/>
        <v>0</v>
      </c>
    </row>
    <row r="2205" spans="1:9" x14ac:dyDescent="0.25">
      <c r="A2205" s="1261">
        <v>42386</v>
      </c>
      <c r="B2205" s="2177">
        <f t="shared" si="141"/>
        <v>1268</v>
      </c>
      <c r="C2205" s="2178" t="s">
        <v>1144</v>
      </c>
      <c r="D2205" s="2160">
        <f t="shared" si="142"/>
        <v>51268</v>
      </c>
      <c r="E2205" s="2150" t="s">
        <v>6576</v>
      </c>
      <c r="F2205" s="2167">
        <v>9000</v>
      </c>
      <c r="G2205" s="722">
        <v>42387</v>
      </c>
      <c r="H2205" s="2050">
        <v>9000</v>
      </c>
      <c r="I2205" s="1263">
        <f t="shared" si="144"/>
        <v>0</v>
      </c>
    </row>
    <row r="2206" spans="1:9" x14ac:dyDescent="0.25">
      <c r="A2206" s="1261">
        <v>42386</v>
      </c>
      <c r="B2206" s="2177">
        <f t="shared" si="141"/>
        <v>1269</v>
      </c>
      <c r="C2206" s="2178" t="s">
        <v>1144</v>
      </c>
      <c r="D2206" s="2160">
        <f t="shared" si="142"/>
        <v>51269</v>
      </c>
      <c r="E2206" s="2150" t="s">
        <v>6577</v>
      </c>
      <c r="F2206" s="2167">
        <v>2681</v>
      </c>
      <c r="G2206" s="722">
        <v>42386</v>
      </c>
      <c r="H2206" s="2050">
        <f t="shared" si="143"/>
        <v>2681</v>
      </c>
      <c r="I2206" s="1263">
        <f t="shared" si="144"/>
        <v>0</v>
      </c>
    </row>
    <row r="2207" spans="1:9" x14ac:dyDescent="0.25">
      <c r="A2207" s="1261">
        <v>42386</v>
      </c>
      <c r="B2207" s="2177">
        <f t="shared" si="141"/>
        <v>1270</v>
      </c>
      <c r="C2207" s="2178" t="s">
        <v>1144</v>
      </c>
      <c r="D2207" s="2160">
        <f t="shared" si="142"/>
        <v>51270</v>
      </c>
      <c r="E2207" s="2150" t="s">
        <v>6574</v>
      </c>
      <c r="F2207" s="2167">
        <v>820</v>
      </c>
      <c r="G2207" s="722">
        <v>42387</v>
      </c>
      <c r="H2207" s="2050">
        <v>820</v>
      </c>
      <c r="I2207" s="1263">
        <f t="shared" si="144"/>
        <v>0</v>
      </c>
    </row>
    <row r="2208" spans="1:9" x14ac:dyDescent="0.25">
      <c r="A2208" s="1261">
        <v>42386</v>
      </c>
      <c r="B2208" s="2177">
        <f t="shared" si="141"/>
        <v>1271</v>
      </c>
      <c r="C2208" s="2178" t="s">
        <v>1144</v>
      </c>
      <c r="D2208" s="2160">
        <f t="shared" si="142"/>
        <v>51271</v>
      </c>
      <c r="E2208" s="2150" t="s">
        <v>6534</v>
      </c>
      <c r="F2208" s="2153">
        <v>1414.4</v>
      </c>
      <c r="G2208" s="722">
        <v>42391</v>
      </c>
      <c r="H2208" s="2050">
        <v>1414.4</v>
      </c>
      <c r="I2208" s="1263">
        <f t="shared" si="144"/>
        <v>0</v>
      </c>
    </row>
    <row r="2209" spans="1:9" x14ac:dyDescent="0.25">
      <c r="A2209" s="1261">
        <v>42386</v>
      </c>
      <c r="B2209" s="2177">
        <f t="shared" si="141"/>
        <v>1272</v>
      </c>
      <c r="C2209" s="2178" t="s">
        <v>1144</v>
      </c>
      <c r="D2209" s="2160">
        <f t="shared" si="142"/>
        <v>51272</v>
      </c>
      <c r="E2209" s="2150" t="s">
        <v>6527</v>
      </c>
      <c r="F2209" s="2167">
        <v>475.2</v>
      </c>
      <c r="G2209" s="722">
        <v>42386</v>
      </c>
      <c r="H2209" s="2050">
        <f t="shared" si="143"/>
        <v>475.2</v>
      </c>
      <c r="I2209" s="1263">
        <f t="shared" si="144"/>
        <v>0</v>
      </c>
    </row>
    <row r="2210" spans="1:9" x14ac:dyDescent="0.25">
      <c r="A2210" s="1261">
        <v>42386</v>
      </c>
      <c r="B2210" s="2177">
        <f t="shared" si="141"/>
        <v>1273</v>
      </c>
      <c r="C2210" s="2178" t="s">
        <v>1144</v>
      </c>
      <c r="D2210" s="2160">
        <f t="shared" si="142"/>
        <v>51273</v>
      </c>
      <c r="E2210" s="2150" t="s">
        <v>6578</v>
      </c>
      <c r="F2210" s="2167">
        <v>168</v>
      </c>
      <c r="G2210" s="722">
        <v>42387</v>
      </c>
      <c r="H2210" s="2050">
        <v>168</v>
      </c>
      <c r="I2210" s="1263">
        <f t="shared" si="144"/>
        <v>0</v>
      </c>
    </row>
    <row r="2211" spans="1:9" x14ac:dyDescent="0.25">
      <c r="A2211" s="1261">
        <v>42386</v>
      </c>
      <c r="B2211" s="2177">
        <f t="shared" si="141"/>
        <v>1274</v>
      </c>
      <c r="C2211" s="2178" t="s">
        <v>1144</v>
      </c>
      <c r="D2211" s="2160">
        <f t="shared" si="142"/>
        <v>51274</v>
      </c>
      <c r="E2211" s="2150" t="s">
        <v>6574</v>
      </c>
      <c r="F2211" s="2167">
        <v>2110.6</v>
      </c>
      <c r="G2211" s="722">
        <v>42387</v>
      </c>
      <c r="H2211" s="2050">
        <v>2110.6</v>
      </c>
      <c r="I2211" s="1263">
        <f t="shared" si="144"/>
        <v>0</v>
      </c>
    </row>
    <row r="2212" spans="1:9" x14ac:dyDescent="0.25">
      <c r="A2212" s="1261">
        <v>42387</v>
      </c>
      <c r="B2212" s="2177">
        <f t="shared" ref="B2212:B2278" si="145">B2211+1</f>
        <v>1275</v>
      </c>
      <c r="C2212" s="2178" t="s">
        <v>1144</v>
      </c>
      <c r="D2212" s="2160">
        <f t="shared" si="142"/>
        <v>51275</v>
      </c>
      <c r="E2212" s="2150" t="s">
        <v>6579</v>
      </c>
      <c r="F2212" s="2167">
        <v>30286.400000000001</v>
      </c>
      <c r="G2212" s="722" t="s">
        <v>8156</v>
      </c>
      <c r="H2212" s="2050">
        <f>28000+2286.4</f>
        <v>30286.400000000001</v>
      </c>
      <c r="I2212" s="1263">
        <f t="shared" si="144"/>
        <v>0</v>
      </c>
    </row>
    <row r="2213" spans="1:9" x14ac:dyDescent="0.25">
      <c r="A2213" s="1261">
        <v>42387</v>
      </c>
      <c r="B2213" s="2177">
        <f t="shared" si="145"/>
        <v>1276</v>
      </c>
      <c r="C2213" s="2178" t="s">
        <v>1144</v>
      </c>
      <c r="D2213" s="2160">
        <f t="shared" si="142"/>
        <v>51276</v>
      </c>
      <c r="E2213" s="2151" t="s">
        <v>6580</v>
      </c>
      <c r="F2213" s="2167">
        <v>6184.2</v>
      </c>
      <c r="G2213" s="722">
        <v>42387</v>
      </c>
      <c r="H2213" s="2050">
        <f t="shared" si="143"/>
        <v>6184.2</v>
      </c>
      <c r="I2213" s="1263">
        <f t="shared" si="144"/>
        <v>0</v>
      </c>
    </row>
    <row r="2214" spans="1:9" x14ac:dyDescent="0.25">
      <c r="A2214" s="1261">
        <v>42387</v>
      </c>
      <c r="B2214" s="2177">
        <f t="shared" si="145"/>
        <v>1277</v>
      </c>
      <c r="C2214" s="2178" t="s">
        <v>1144</v>
      </c>
      <c r="D2214" s="2160">
        <f t="shared" si="142"/>
        <v>51277</v>
      </c>
      <c r="E2214" s="2149" t="s">
        <v>6581</v>
      </c>
      <c r="F2214" s="2166">
        <v>4689.2</v>
      </c>
      <c r="G2214" s="722">
        <v>42387</v>
      </c>
      <c r="H2214" s="2050">
        <f t="shared" si="143"/>
        <v>4689.2</v>
      </c>
      <c r="I2214" s="1263">
        <f t="shared" si="144"/>
        <v>0</v>
      </c>
    </row>
    <row r="2215" spans="1:9" x14ac:dyDescent="0.25">
      <c r="A2215" s="1261">
        <v>42387</v>
      </c>
      <c r="B2215" s="2177">
        <f t="shared" si="145"/>
        <v>1278</v>
      </c>
      <c r="C2215" s="2178" t="s">
        <v>1144</v>
      </c>
      <c r="D2215" s="2160">
        <f t="shared" si="142"/>
        <v>51278</v>
      </c>
      <c r="E2215" s="2150" t="s">
        <v>6582</v>
      </c>
      <c r="F2215" s="2167">
        <v>4385.3999999999996</v>
      </c>
      <c r="G2215" s="722">
        <v>42388</v>
      </c>
      <c r="H2215" s="2050">
        <v>4385.3999999999996</v>
      </c>
      <c r="I2215" s="1263">
        <f t="shared" si="144"/>
        <v>0</v>
      </c>
    </row>
    <row r="2216" spans="1:9" x14ac:dyDescent="0.25">
      <c r="A2216" s="1261">
        <v>42387</v>
      </c>
      <c r="B2216" s="2177">
        <f t="shared" si="145"/>
        <v>1279</v>
      </c>
      <c r="C2216" s="2178" t="s">
        <v>1144</v>
      </c>
      <c r="D2216" s="2160">
        <f t="shared" si="142"/>
        <v>51279</v>
      </c>
      <c r="E2216" s="2150" t="s">
        <v>6582</v>
      </c>
      <c r="F2216" s="2167">
        <v>30270.9</v>
      </c>
      <c r="G2216" s="722">
        <v>42388</v>
      </c>
      <c r="H2216" s="2050">
        <v>30270.9</v>
      </c>
      <c r="I2216" s="1263">
        <f t="shared" si="144"/>
        <v>0</v>
      </c>
    </row>
    <row r="2217" spans="1:9" x14ac:dyDescent="0.25">
      <c r="A2217" s="1261">
        <v>42387</v>
      </c>
      <c r="B2217" s="2177">
        <f t="shared" si="145"/>
        <v>1280</v>
      </c>
      <c r="C2217" s="2178" t="s">
        <v>1144</v>
      </c>
      <c r="D2217" s="2160">
        <f t="shared" si="142"/>
        <v>51280</v>
      </c>
      <c r="E2217" s="2150" t="s">
        <v>6583</v>
      </c>
      <c r="F2217" s="2167">
        <v>5461.6</v>
      </c>
      <c r="G2217" s="722">
        <v>42387</v>
      </c>
      <c r="H2217" s="2050">
        <f t="shared" si="143"/>
        <v>5461.6</v>
      </c>
      <c r="I2217" s="1263">
        <f t="shared" si="144"/>
        <v>0</v>
      </c>
    </row>
    <row r="2218" spans="1:9" x14ac:dyDescent="0.25">
      <c r="A2218" s="1261">
        <v>42387</v>
      </c>
      <c r="B2218" s="2177">
        <f t="shared" si="145"/>
        <v>1281</v>
      </c>
      <c r="C2218" s="2178" t="s">
        <v>1144</v>
      </c>
      <c r="D2218" s="2160">
        <f t="shared" si="142"/>
        <v>51281</v>
      </c>
      <c r="E2218" s="2150" t="s">
        <v>6584</v>
      </c>
      <c r="F2218" s="2167">
        <v>950.95</v>
      </c>
      <c r="G2218" s="722">
        <v>42387</v>
      </c>
      <c r="H2218" s="2050">
        <f t="shared" si="143"/>
        <v>950.95</v>
      </c>
      <c r="I2218" s="1263">
        <f t="shared" si="144"/>
        <v>0</v>
      </c>
    </row>
    <row r="2219" spans="1:9" x14ac:dyDescent="0.25">
      <c r="A2219" s="1261">
        <v>42387</v>
      </c>
      <c r="B2219" s="2177">
        <f t="shared" si="145"/>
        <v>1282</v>
      </c>
      <c r="C2219" s="2178" t="s">
        <v>1144</v>
      </c>
      <c r="D2219" s="2160">
        <f t="shared" si="142"/>
        <v>51282</v>
      </c>
      <c r="E2219" s="2150" t="s">
        <v>6585</v>
      </c>
      <c r="F2219" s="2167">
        <v>1640</v>
      </c>
      <c r="G2219" s="722">
        <v>42387</v>
      </c>
      <c r="H2219" s="2050">
        <f t="shared" si="143"/>
        <v>1640</v>
      </c>
      <c r="I2219" s="1263">
        <f t="shared" si="144"/>
        <v>0</v>
      </c>
    </row>
    <row r="2220" spans="1:9" x14ac:dyDescent="0.25">
      <c r="A2220" s="1261">
        <v>42387</v>
      </c>
      <c r="B2220" s="2177">
        <f t="shared" si="145"/>
        <v>1283</v>
      </c>
      <c r="C2220" s="2178" t="s">
        <v>1144</v>
      </c>
      <c r="D2220" s="2160">
        <f t="shared" si="142"/>
        <v>51283</v>
      </c>
      <c r="E2220" s="2150" t="s">
        <v>6586</v>
      </c>
      <c r="F2220" s="2167">
        <v>4690.2</v>
      </c>
      <c r="G2220" s="722">
        <v>42389</v>
      </c>
      <c r="H2220" s="2050">
        <v>4690.2</v>
      </c>
      <c r="I2220" s="1263">
        <f t="shared" si="144"/>
        <v>0</v>
      </c>
    </row>
    <row r="2221" spans="1:9" x14ac:dyDescent="0.25">
      <c r="A2221" s="1261">
        <v>42387</v>
      </c>
      <c r="B2221" s="2177">
        <f t="shared" si="145"/>
        <v>1284</v>
      </c>
      <c r="C2221" s="2178" t="s">
        <v>1144</v>
      </c>
      <c r="D2221" s="2160">
        <f t="shared" si="142"/>
        <v>51284</v>
      </c>
      <c r="E2221" s="2150" t="s">
        <v>6587</v>
      </c>
      <c r="F2221" s="2153">
        <v>57492.6</v>
      </c>
      <c r="G2221" s="722"/>
      <c r="H2221" s="2050"/>
      <c r="I2221" s="1263">
        <f t="shared" si="144"/>
        <v>57492.6</v>
      </c>
    </row>
    <row r="2222" spans="1:9" x14ac:dyDescent="0.25">
      <c r="A2222" s="1261">
        <v>42387</v>
      </c>
      <c r="B2222" s="2177">
        <f t="shared" si="145"/>
        <v>1285</v>
      </c>
      <c r="C2222" s="2178" t="s">
        <v>1144</v>
      </c>
      <c r="D2222" s="2160">
        <f t="shared" si="142"/>
        <v>51285</v>
      </c>
      <c r="E2222" s="2150" t="s">
        <v>6588</v>
      </c>
      <c r="F2222" s="2167">
        <v>3202.95</v>
      </c>
      <c r="G2222" s="722">
        <v>42388</v>
      </c>
      <c r="H2222" s="2050">
        <v>3202.95</v>
      </c>
      <c r="I2222" s="1263">
        <f t="shared" si="144"/>
        <v>0</v>
      </c>
    </row>
    <row r="2223" spans="1:9" x14ac:dyDescent="0.25">
      <c r="A2223" s="1261">
        <v>42387</v>
      </c>
      <c r="B2223" s="2177">
        <f t="shared" si="145"/>
        <v>1286</v>
      </c>
      <c r="C2223" s="2178" t="s">
        <v>1144</v>
      </c>
      <c r="D2223" s="2160">
        <f t="shared" si="142"/>
        <v>51286</v>
      </c>
      <c r="E2223" s="2150" t="s">
        <v>6589</v>
      </c>
      <c r="F2223" s="2167">
        <v>6078.1</v>
      </c>
      <c r="G2223" s="722">
        <v>42387</v>
      </c>
      <c r="H2223" s="2050">
        <f t="shared" si="143"/>
        <v>6078.1</v>
      </c>
      <c r="I2223" s="1263">
        <f t="shared" si="144"/>
        <v>0</v>
      </c>
    </row>
    <row r="2224" spans="1:9" x14ac:dyDescent="0.25">
      <c r="A2224" s="1261">
        <v>42387</v>
      </c>
      <c r="B2224" s="2177">
        <f t="shared" si="145"/>
        <v>1287</v>
      </c>
      <c r="C2224" s="2178" t="s">
        <v>1144</v>
      </c>
      <c r="D2224" s="2160">
        <f t="shared" si="142"/>
        <v>51287</v>
      </c>
      <c r="E2224" s="2150" t="s">
        <v>6590</v>
      </c>
      <c r="F2224" s="2167">
        <v>1688.4</v>
      </c>
      <c r="G2224" s="722">
        <v>42387</v>
      </c>
      <c r="H2224" s="2050">
        <f t="shared" si="143"/>
        <v>1688.4</v>
      </c>
      <c r="I2224" s="1263">
        <f t="shared" si="144"/>
        <v>0</v>
      </c>
    </row>
    <row r="2225" spans="1:9" x14ac:dyDescent="0.25">
      <c r="A2225" s="1261">
        <v>42387</v>
      </c>
      <c r="B2225" s="2177">
        <f t="shared" si="145"/>
        <v>1288</v>
      </c>
      <c r="C2225" s="2178" t="s">
        <v>1144</v>
      </c>
      <c r="D2225" s="2160">
        <f t="shared" si="142"/>
        <v>51288</v>
      </c>
      <c r="E2225" s="2150" t="s">
        <v>6591</v>
      </c>
      <c r="F2225" s="2167">
        <v>9088.2000000000007</v>
      </c>
      <c r="G2225" s="722">
        <v>42388</v>
      </c>
      <c r="H2225" s="2050">
        <v>9088.2000000000007</v>
      </c>
      <c r="I2225" s="1263">
        <f t="shared" si="144"/>
        <v>0</v>
      </c>
    </row>
    <row r="2226" spans="1:9" x14ac:dyDescent="0.25">
      <c r="A2226" s="1261">
        <v>42387</v>
      </c>
      <c r="B2226" s="2177">
        <f t="shared" si="145"/>
        <v>1289</v>
      </c>
      <c r="C2226" s="2178" t="s">
        <v>1144</v>
      </c>
      <c r="D2226" s="2160">
        <f t="shared" si="142"/>
        <v>51289</v>
      </c>
      <c r="E2226" s="2150" t="s">
        <v>6592</v>
      </c>
      <c r="F2226" s="2167">
        <v>5894.9</v>
      </c>
      <c r="G2226" s="722">
        <v>42387</v>
      </c>
      <c r="H2226" s="2050">
        <f t="shared" si="143"/>
        <v>5894.9</v>
      </c>
      <c r="I2226" s="1263">
        <f t="shared" si="144"/>
        <v>0</v>
      </c>
    </row>
    <row r="2227" spans="1:9" x14ac:dyDescent="0.25">
      <c r="A2227" s="1261">
        <v>42387</v>
      </c>
      <c r="B2227" s="2177">
        <f t="shared" si="145"/>
        <v>1290</v>
      </c>
      <c r="C2227" s="2178" t="s">
        <v>1144</v>
      </c>
      <c r="D2227" s="2160">
        <f t="shared" si="142"/>
        <v>51290</v>
      </c>
      <c r="E2227" s="2150" t="s">
        <v>6593</v>
      </c>
      <c r="F2227" s="2167">
        <v>15675</v>
      </c>
      <c r="G2227" s="722">
        <v>42387</v>
      </c>
      <c r="H2227" s="2050">
        <f t="shared" si="143"/>
        <v>15675</v>
      </c>
      <c r="I2227" s="1263">
        <f t="shared" si="144"/>
        <v>0</v>
      </c>
    </row>
    <row r="2228" spans="1:9" x14ac:dyDescent="0.25">
      <c r="A2228" s="1261">
        <v>42387</v>
      </c>
      <c r="B2228" s="2177">
        <f t="shared" si="145"/>
        <v>1291</v>
      </c>
      <c r="C2228" s="2178" t="s">
        <v>1144</v>
      </c>
      <c r="D2228" s="2160">
        <f t="shared" si="142"/>
        <v>51291</v>
      </c>
      <c r="E2228" s="2150" t="s">
        <v>6594</v>
      </c>
      <c r="F2228" s="2153">
        <v>41544</v>
      </c>
      <c r="G2228" s="722">
        <v>42397</v>
      </c>
      <c r="H2228" s="2050">
        <v>41544</v>
      </c>
      <c r="I2228" s="1263">
        <f t="shared" si="144"/>
        <v>0</v>
      </c>
    </row>
    <row r="2229" spans="1:9" x14ac:dyDescent="0.25">
      <c r="A2229" s="1261">
        <v>42387</v>
      </c>
      <c r="B2229" s="2177">
        <f t="shared" si="145"/>
        <v>1292</v>
      </c>
      <c r="C2229" s="2178" t="s">
        <v>1144</v>
      </c>
      <c r="D2229" s="2160">
        <f t="shared" si="142"/>
        <v>51292</v>
      </c>
      <c r="E2229" s="2150" t="s">
        <v>6595</v>
      </c>
      <c r="F2229" s="2167">
        <v>32176.2</v>
      </c>
      <c r="G2229" s="722" t="s">
        <v>8166</v>
      </c>
      <c r="H2229" s="2050">
        <f>12176+10000+10000.2</f>
        <v>32176.2</v>
      </c>
      <c r="I2229" s="1263">
        <f t="shared" si="144"/>
        <v>0</v>
      </c>
    </row>
    <row r="2230" spans="1:9" x14ac:dyDescent="0.25">
      <c r="A2230" s="1261">
        <v>42387</v>
      </c>
      <c r="B2230" s="2177">
        <f t="shared" si="145"/>
        <v>1293</v>
      </c>
      <c r="C2230" s="2178" t="s">
        <v>1144</v>
      </c>
      <c r="D2230" s="2160">
        <f t="shared" si="142"/>
        <v>51293</v>
      </c>
      <c r="E2230" s="2182" t="s">
        <v>2249</v>
      </c>
      <c r="F2230" s="2167">
        <v>0</v>
      </c>
      <c r="G2230" s="722"/>
      <c r="H2230" s="2050"/>
      <c r="I2230" s="1263">
        <f t="shared" si="144"/>
        <v>0</v>
      </c>
    </row>
    <row r="2231" spans="1:9" x14ac:dyDescent="0.25">
      <c r="A2231" s="1261">
        <v>42387</v>
      </c>
      <c r="B2231" s="2177">
        <f t="shared" si="145"/>
        <v>1294</v>
      </c>
      <c r="C2231" s="2178" t="s">
        <v>1144</v>
      </c>
      <c r="D2231" s="2160">
        <f t="shared" si="142"/>
        <v>51294</v>
      </c>
      <c r="E2231" s="2150" t="s">
        <v>6596</v>
      </c>
      <c r="F2231" s="2153">
        <v>5154.8</v>
      </c>
      <c r="G2231" s="722">
        <v>42393</v>
      </c>
      <c r="H2231" s="2050">
        <v>5154.8</v>
      </c>
      <c r="I2231" s="1263">
        <f t="shared" si="144"/>
        <v>0</v>
      </c>
    </row>
    <row r="2232" spans="1:9" x14ac:dyDescent="0.25">
      <c r="A2232" s="1261">
        <v>42387</v>
      </c>
      <c r="B2232" s="2177">
        <f t="shared" si="145"/>
        <v>1295</v>
      </c>
      <c r="C2232" s="2178" t="s">
        <v>1144</v>
      </c>
      <c r="D2232" s="2160">
        <f t="shared" si="142"/>
        <v>51295</v>
      </c>
      <c r="E2232" s="2150" t="s">
        <v>6597</v>
      </c>
      <c r="F2232" s="2167">
        <v>1131.55</v>
      </c>
      <c r="G2232" s="722">
        <v>42387</v>
      </c>
      <c r="H2232" s="2050">
        <f t="shared" si="143"/>
        <v>1131.55</v>
      </c>
      <c r="I2232" s="1263">
        <f t="shared" si="144"/>
        <v>0</v>
      </c>
    </row>
    <row r="2233" spans="1:9" x14ac:dyDescent="0.25">
      <c r="A2233" s="1261">
        <v>42387</v>
      </c>
      <c r="B2233" s="2177">
        <f t="shared" si="145"/>
        <v>1296</v>
      </c>
      <c r="C2233" s="2178" t="s">
        <v>1144</v>
      </c>
      <c r="D2233" s="2160">
        <f t="shared" ref="D2233:D2299" si="146">D2232+1</f>
        <v>51296</v>
      </c>
      <c r="E2233" s="2150" t="s">
        <v>6598</v>
      </c>
      <c r="F2233" s="2167">
        <v>8876.7999999999993</v>
      </c>
      <c r="G2233" s="722">
        <v>42395</v>
      </c>
      <c r="H2233" s="2050">
        <v>8876.7999999999993</v>
      </c>
      <c r="I2233" s="1263">
        <f t="shared" si="144"/>
        <v>0</v>
      </c>
    </row>
    <row r="2234" spans="1:9" x14ac:dyDescent="0.25">
      <c r="A2234" s="1261">
        <v>42387</v>
      </c>
      <c r="B2234" s="2177">
        <f t="shared" si="145"/>
        <v>1297</v>
      </c>
      <c r="C2234" s="2178" t="s">
        <v>1144</v>
      </c>
      <c r="D2234" s="2160">
        <f t="shared" si="146"/>
        <v>51297</v>
      </c>
      <c r="E2234" s="2150" t="s">
        <v>6599</v>
      </c>
      <c r="F2234" s="2167">
        <v>13349.94</v>
      </c>
      <c r="G2234" s="722">
        <v>42387</v>
      </c>
      <c r="H2234" s="2050">
        <f t="shared" si="143"/>
        <v>13349.94</v>
      </c>
      <c r="I2234" s="1263">
        <f t="shared" si="144"/>
        <v>0</v>
      </c>
    </row>
    <row r="2235" spans="1:9" x14ac:dyDescent="0.25">
      <c r="A2235" s="1261">
        <v>42387</v>
      </c>
      <c r="B2235" s="2177">
        <f t="shared" si="145"/>
        <v>1298</v>
      </c>
      <c r="C2235" s="2178" t="s">
        <v>1144</v>
      </c>
      <c r="D2235" s="2160">
        <f t="shared" si="146"/>
        <v>51298</v>
      </c>
      <c r="E2235" s="2150" t="s">
        <v>6600</v>
      </c>
      <c r="F2235" s="2167">
        <v>2553.6</v>
      </c>
      <c r="G2235" s="722">
        <v>42395</v>
      </c>
      <c r="H2235" s="2050">
        <v>2553.6</v>
      </c>
      <c r="I2235" s="1263">
        <f t="shared" si="144"/>
        <v>0</v>
      </c>
    </row>
    <row r="2236" spans="1:9" x14ac:dyDescent="0.25">
      <c r="A2236" s="1261">
        <v>42387</v>
      </c>
      <c r="B2236" s="2177">
        <f t="shared" si="145"/>
        <v>1299</v>
      </c>
      <c r="C2236" s="2178" t="s">
        <v>1144</v>
      </c>
      <c r="D2236" s="2160">
        <f t="shared" si="146"/>
        <v>51299</v>
      </c>
      <c r="E2236" s="2150" t="s">
        <v>6601</v>
      </c>
      <c r="F2236" s="2167">
        <v>19757.400000000001</v>
      </c>
      <c r="G2236" s="722">
        <v>42387</v>
      </c>
      <c r="H2236" s="2050">
        <f t="shared" si="143"/>
        <v>19757.400000000001</v>
      </c>
      <c r="I2236" s="1263">
        <f t="shared" si="144"/>
        <v>0</v>
      </c>
    </row>
    <row r="2237" spans="1:9" x14ac:dyDescent="0.25">
      <c r="A2237" s="1261">
        <v>42387</v>
      </c>
      <c r="B2237" s="2177">
        <f t="shared" si="145"/>
        <v>1300</v>
      </c>
      <c r="C2237" s="2178" t="s">
        <v>1144</v>
      </c>
      <c r="D2237" s="2160">
        <f t="shared" si="146"/>
        <v>51300</v>
      </c>
      <c r="E2237" s="2182" t="s">
        <v>2249</v>
      </c>
      <c r="F2237" s="2167">
        <v>0</v>
      </c>
      <c r="G2237" s="722"/>
      <c r="H2237" s="2050"/>
      <c r="I2237" s="1263">
        <f t="shared" si="144"/>
        <v>0</v>
      </c>
    </row>
    <row r="2238" spans="1:9" x14ac:dyDescent="0.25">
      <c r="A2238" s="1261">
        <v>42387</v>
      </c>
      <c r="B2238" s="2177">
        <f t="shared" si="145"/>
        <v>1301</v>
      </c>
      <c r="C2238" s="2178" t="s">
        <v>1144</v>
      </c>
      <c r="D2238" s="2160">
        <f t="shared" si="146"/>
        <v>51301</v>
      </c>
      <c r="E2238" s="2150" t="s">
        <v>6602</v>
      </c>
      <c r="F2238" s="2167">
        <v>3834</v>
      </c>
      <c r="G2238" s="722">
        <v>42387</v>
      </c>
      <c r="H2238" s="2050">
        <f t="shared" si="143"/>
        <v>3834</v>
      </c>
      <c r="I2238" s="1263">
        <f t="shared" si="144"/>
        <v>0</v>
      </c>
    </row>
    <row r="2239" spans="1:9" x14ac:dyDescent="0.25">
      <c r="A2239" s="1261">
        <v>42387</v>
      </c>
      <c r="B2239" s="2177">
        <f t="shared" si="145"/>
        <v>1302</v>
      </c>
      <c r="C2239" s="2178" t="s">
        <v>1144</v>
      </c>
      <c r="D2239" s="2160">
        <f t="shared" si="146"/>
        <v>51302</v>
      </c>
      <c r="E2239" s="2150" t="s">
        <v>6603</v>
      </c>
      <c r="F2239" s="2167">
        <v>14949</v>
      </c>
      <c r="G2239" s="722">
        <v>42388</v>
      </c>
      <c r="H2239" s="2050">
        <v>14949</v>
      </c>
      <c r="I2239" s="1263">
        <f t="shared" si="144"/>
        <v>0</v>
      </c>
    </row>
    <row r="2240" spans="1:9" x14ac:dyDescent="0.25">
      <c r="A2240" s="1261">
        <v>42387</v>
      </c>
      <c r="B2240" s="2177">
        <f t="shared" si="145"/>
        <v>1303</v>
      </c>
      <c r="C2240" s="2178" t="s">
        <v>1144</v>
      </c>
      <c r="D2240" s="2160">
        <f t="shared" si="146"/>
        <v>51303</v>
      </c>
      <c r="E2240" s="2150" t="s">
        <v>6604</v>
      </c>
      <c r="F2240" s="2167">
        <v>9009</v>
      </c>
      <c r="G2240" s="722">
        <v>42388</v>
      </c>
      <c r="H2240" s="2050">
        <v>9009</v>
      </c>
      <c r="I2240" s="1263">
        <f t="shared" si="144"/>
        <v>0</v>
      </c>
    </row>
    <row r="2241" spans="1:9" x14ac:dyDescent="0.25">
      <c r="A2241" s="1261">
        <v>42387</v>
      </c>
      <c r="B2241" s="2177">
        <f t="shared" si="145"/>
        <v>1304</v>
      </c>
      <c r="C2241" s="2178" t="s">
        <v>1144</v>
      </c>
      <c r="D2241" s="2160">
        <f t="shared" si="146"/>
        <v>51304</v>
      </c>
      <c r="E2241" s="2150" t="s">
        <v>6605</v>
      </c>
      <c r="F2241" s="2167">
        <v>8016</v>
      </c>
      <c r="G2241" s="722">
        <v>42389</v>
      </c>
      <c r="H2241" s="2050">
        <v>8016</v>
      </c>
      <c r="I2241" s="1263">
        <f t="shared" si="144"/>
        <v>0</v>
      </c>
    </row>
    <row r="2242" spans="1:9" x14ac:dyDescent="0.25">
      <c r="A2242" s="1261">
        <v>42387</v>
      </c>
      <c r="B2242" s="2177">
        <f t="shared" si="145"/>
        <v>1305</v>
      </c>
      <c r="C2242" s="2178" t="s">
        <v>1144</v>
      </c>
      <c r="D2242" s="2160">
        <f t="shared" si="146"/>
        <v>51305</v>
      </c>
      <c r="E2242" s="2150" t="s">
        <v>6606</v>
      </c>
      <c r="F2242" s="2167">
        <v>1588.6</v>
      </c>
      <c r="G2242" s="722">
        <v>42388</v>
      </c>
      <c r="H2242" s="2050">
        <v>1588.6</v>
      </c>
      <c r="I2242" s="1263">
        <f t="shared" si="144"/>
        <v>0</v>
      </c>
    </row>
    <row r="2243" spans="1:9" x14ac:dyDescent="0.25">
      <c r="A2243" s="1261">
        <v>42387</v>
      </c>
      <c r="B2243" s="2177">
        <f t="shared" si="145"/>
        <v>1306</v>
      </c>
      <c r="C2243" s="2178" t="s">
        <v>1144</v>
      </c>
      <c r="D2243" s="2160">
        <f t="shared" si="146"/>
        <v>51306</v>
      </c>
      <c r="E2243" s="2150" t="s">
        <v>6607</v>
      </c>
      <c r="F2243" s="2167">
        <v>4928.1000000000004</v>
      </c>
      <c r="G2243" s="722">
        <v>42389</v>
      </c>
      <c r="H2243" s="2050">
        <v>4928.1000000000004</v>
      </c>
      <c r="I2243" s="1263">
        <f t="shared" si="144"/>
        <v>0</v>
      </c>
    </row>
    <row r="2244" spans="1:9" x14ac:dyDescent="0.25">
      <c r="A2244" s="1261">
        <v>42387</v>
      </c>
      <c r="B2244" s="2177">
        <f t="shared" si="145"/>
        <v>1307</v>
      </c>
      <c r="C2244" s="2178" t="s">
        <v>1144</v>
      </c>
      <c r="D2244" s="2160">
        <f t="shared" si="146"/>
        <v>51307</v>
      </c>
      <c r="E2244" s="2150" t="s">
        <v>6608</v>
      </c>
      <c r="F2244" s="2167">
        <v>28681</v>
      </c>
      <c r="G2244" s="722">
        <v>42388</v>
      </c>
      <c r="H2244" s="2050">
        <v>28681</v>
      </c>
      <c r="I2244" s="1263">
        <f t="shared" si="144"/>
        <v>0</v>
      </c>
    </row>
    <row r="2245" spans="1:9" x14ac:dyDescent="0.25">
      <c r="A2245" s="1261">
        <v>42387</v>
      </c>
      <c r="B2245" s="2177">
        <f t="shared" si="145"/>
        <v>1308</v>
      </c>
      <c r="C2245" s="2178" t="s">
        <v>1144</v>
      </c>
      <c r="D2245" s="2160">
        <f t="shared" si="146"/>
        <v>51308</v>
      </c>
      <c r="E2245" s="2150" t="s">
        <v>6605</v>
      </c>
      <c r="F2245" s="2167">
        <v>13944</v>
      </c>
      <c r="G2245" s="722">
        <v>42389</v>
      </c>
      <c r="H2245" s="2050">
        <v>13944</v>
      </c>
      <c r="I2245" s="1263">
        <f t="shared" si="144"/>
        <v>0</v>
      </c>
    </row>
    <row r="2246" spans="1:9" x14ac:dyDescent="0.25">
      <c r="A2246" s="1261">
        <v>42387</v>
      </c>
      <c r="B2246" s="2177">
        <f t="shared" si="145"/>
        <v>1309</v>
      </c>
      <c r="C2246" s="2178" t="s">
        <v>1144</v>
      </c>
      <c r="D2246" s="2160">
        <f t="shared" si="146"/>
        <v>51309</v>
      </c>
      <c r="E2246" s="2150" t="s">
        <v>6609</v>
      </c>
      <c r="F2246" s="2167">
        <v>950.3</v>
      </c>
      <c r="G2246" s="722">
        <v>42387</v>
      </c>
      <c r="H2246" s="2050">
        <f t="shared" si="143"/>
        <v>950.3</v>
      </c>
      <c r="I2246" s="1263">
        <f t="shared" si="144"/>
        <v>0</v>
      </c>
    </row>
    <row r="2247" spans="1:9" x14ac:dyDescent="0.25">
      <c r="A2247" s="1261">
        <v>42387</v>
      </c>
      <c r="B2247" s="2177">
        <f t="shared" si="145"/>
        <v>1310</v>
      </c>
      <c r="C2247" s="2178" t="s">
        <v>1144</v>
      </c>
      <c r="D2247" s="2160">
        <f t="shared" si="146"/>
        <v>51310</v>
      </c>
      <c r="E2247" s="2150" t="s">
        <v>6610</v>
      </c>
      <c r="F2247" s="2167">
        <v>28855</v>
      </c>
      <c r="G2247" s="722">
        <v>42389</v>
      </c>
      <c r="H2247" s="2050">
        <v>28855</v>
      </c>
      <c r="I2247" s="1263">
        <f t="shared" si="144"/>
        <v>0</v>
      </c>
    </row>
    <row r="2248" spans="1:9" x14ac:dyDescent="0.25">
      <c r="A2248" s="1261">
        <v>42387</v>
      </c>
      <c r="B2248" s="2177">
        <f t="shared" si="145"/>
        <v>1311</v>
      </c>
      <c r="C2248" s="2178" t="s">
        <v>1144</v>
      </c>
      <c r="D2248" s="2160">
        <f t="shared" si="146"/>
        <v>51311</v>
      </c>
      <c r="E2248" s="2150" t="s">
        <v>6611</v>
      </c>
      <c r="F2248" s="2167">
        <v>3175.6</v>
      </c>
      <c r="G2248" s="722">
        <v>42387</v>
      </c>
      <c r="H2248" s="2050">
        <f t="shared" si="143"/>
        <v>3175.6</v>
      </c>
      <c r="I2248" s="1263">
        <f t="shared" si="144"/>
        <v>0</v>
      </c>
    </row>
    <row r="2249" spans="1:9" x14ac:dyDescent="0.25">
      <c r="A2249" s="1261">
        <v>42387</v>
      </c>
      <c r="B2249" s="2177">
        <f t="shared" si="145"/>
        <v>1312</v>
      </c>
      <c r="C2249" s="2178" t="s">
        <v>1144</v>
      </c>
      <c r="D2249" s="2160">
        <f t="shared" si="146"/>
        <v>51312</v>
      </c>
      <c r="E2249" s="2150" t="s">
        <v>6612</v>
      </c>
      <c r="F2249" s="2167">
        <v>1126.2</v>
      </c>
      <c r="G2249" s="722">
        <v>42387</v>
      </c>
      <c r="H2249" s="2050">
        <f t="shared" si="143"/>
        <v>1126.2</v>
      </c>
      <c r="I2249" s="1263">
        <f t="shared" si="144"/>
        <v>0</v>
      </c>
    </row>
    <row r="2250" spans="1:9" x14ac:dyDescent="0.25">
      <c r="A2250" s="1261">
        <v>42387</v>
      </c>
      <c r="B2250" s="2177">
        <f t="shared" si="145"/>
        <v>1313</v>
      </c>
      <c r="C2250" s="2178" t="s">
        <v>1144</v>
      </c>
      <c r="D2250" s="2160">
        <f t="shared" si="146"/>
        <v>51313</v>
      </c>
      <c r="E2250" s="2150" t="s">
        <v>6613</v>
      </c>
      <c r="F2250" s="2167">
        <v>1250.2</v>
      </c>
      <c r="G2250" s="722">
        <v>42387</v>
      </c>
      <c r="H2250" s="2050">
        <f t="shared" si="143"/>
        <v>1250.2</v>
      </c>
      <c r="I2250" s="1263">
        <f t="shared" si="144"/>
        <v>0</v>
      </c>
    </row>
    <row r="2251" spans="1:9" x14ac:dyDescent="0.25">
      <c r="A2251" s="1261">
        <v>42387</v>
      </c>
      <c r="B2251" s="2177">
        <f t="shared" si="145"/>
        <v>1314</v>
      </c>
      <c r="C2251" s="2178" t="s">
        <v>1144</v>
      </c>
      <c r="D2251" s="2160">
        <f t="shared" si="146"/>
        <v>51314</v>
      </c>
      <c r="E2251" s="2150" t="s">
        <v>6614</v>
      </c>
      <c r="F2251" s="2167">
        <v>29693.24</v>
      </c>
      <c r="G2251" s="722">
        <v>42387</v>
      </c>
      <c r="H2251" s="2050">
        <f t="shared" ref="H2251:H2317" si="147">F2251</f>
        <v>29693.24</v>
      </c>
      <c r="I2251" s="1263">
        <f t="shared" si="144"/>
        <v>0</v>
      </c>
    </row>
    <row r="2252" spans="1:9" x14ac:dyDescent="0.25">
      <c r="A2252" s="1261">
        <v>42387</v>
      </c>
      <c r="B2252" s="2177">
        <f t="shared" si="145"/>
        <v>1315</v>
      </c>
      <c r="C2252" s="2178" t="s">
        <v>1144</v>
      </c>
      <c r="D2252" s="2160">
        <f t="shared" si="146"/>
        <v>51315</v>
      </c>
      <c r="E2252" s="2150" t="s">
        <v>6615</v>
      </c>
      <c r="F2252" s="2167">
        <v>10575.5</v>
      </c>
      <c r="G2252" s="722">
        <v>42387</v>
      </c>
      <c r="H2252" s="2050">
        <f t="shared" si="147"/>
        <v>10575.5</v>
      </c>
      <c r="I2252" s="1263">
        <f t="shared" si="144"/>
        <v>0</v>
      </c>
    </row>
    <row r="2253" spans="1:9" x14ac:dyDescent="0.25">
      <c r="A2253" s="1261">
        <v>42387</v>
      </c>
      <c r="B2253" s="2177">
        <f t="shared" si="145"/>
        <v>1316</v>
      </c>
      <c r="C2253" s="2178" t="s">
        <v>1144</v>
      </c>
      <c r="D2253" s="2160">
        <f t="shared" si="146"/>
        <v>51316</v>
      </c>
      <c r="E2253" s="2150" t="s">
        <v>6616</v>
      </c>
      <c r="F2253" s="2167">
        <v>5796.6</v>
      </c>
      <c r="G2253" s="722">
        <v>42387</v>
      </c>
      <c r="H2253" s="2050">
        <f t="shared" si="147"/>
        <v>5796.6</v>
      </c>
      <c r="I2253" s="1263">
        <f t="shared" ref="I2253:I2320" si="148">F2253-H2253</f>
        <v>0</v>
      </c>
    </row>
    <row r="2254" spans="1:9" x14ac:dyDescent="0.25">
      <c r="A2254" s="1261">
        <v>42387</v>
      </c>
      <c r="B2254" s="2177">
        <f t="shared" si="145"/>
        <v>1317</v>
      </c>
      <c r="C2254" s="2178" t="s">
        <v>1144</v>
      </c>
      <c r="D2254" s="2160">
        <f t="shared" si="146"/>
        <v>51317</v>
      </c>
      <c r="E2254" s="2150" t="s">
        <v>6617</v>
      </c>
      <c r="F2254" s="2167">
        <v>692.35</v>
      </c>
      <c r="G2254" s="722">
        <v>42387</v>
      </c>
      <c r="H2254" s="2050">
        <f t="shared" si="147"/>
        <v>692.35</v>
      </c>
      <c r="I2254" s="1263">
        <f t="shared" si="148"/>
        <v>0</v>
      </c>
    </row>
    <row r="2255" spans="1:9" x14ac:dyDescent="0.25">
      <c r="A2255" s="1261">
        <v>42387</v>
      </c>
      <c r="B2255" s="2177">
        <f t="shared" si="145"/>
        <v>1318</v>
      </c>
      <c r="C2255" s="2178" t="s">
        <v>1144</v>
      </c>
      <c r="D2255" s="2160">
        <f t="shared" si="146"/>
        <v>51318</v>
      </c>
      <c r="E2255" s="2150" t="s">
        <v>6618</v>
      </c>
      <c r="F2255" s="2153">
        <v>29464</v>
      </c>
      <c r="G2255" s="722">
        <v>42387</v>
      </c>
      <c r="H2255" s="2050">
        <f t="shared" si="147"/>
        <v>29464</v>
      </c>
      <c r="I2255" s="1263">
        <f t="shared" si="148"/>
        <v>0</v>
      </c>
    </row>
    <row r="2256" spans="1:9" x14ac:dyDescent="0.25">
      <c r="A2256" s="1261">
        <v>42387</v>
      </c>
      <c r="B2256" s="2177">
        <f t="shared" si="145"/>
        <v>1319</v>
      </c>
      <c r="C2256" s="2178" t="s">
        <v>1144</v>
      </c>
      <c r="D2256" s="2160">
        <f t="shared" si="146"/>
        <v>51319</v>
      </c>
      <c r="E2256" s="2150" t="s">
        <v>6619</v>
      </c>
      <c r="F2256" s="2167">
        <v>774</v>
      </c>
      <c r="G2256" s="722">
        <v>42387</v>
      </c>
      <c r="H2256" s="2050">
        <f t="shared" si="147"/>
        <v>774</v>
      </c>
      <c r="I2256" s="1263">
        <f t="shared" si="148"/>
        <v>0</v>
      </c>
    </row>
    <row r="2257" spans="1:9" x14ac:dyDescent="0.25">
      <c r="A2257" s="1261">
        <v>42387</v>
      </c>
      <c r="B2257" s="2177">
        <f t="shared" si="145"/>
        <v>1320</v>
      </c>
      <c r="C2257" s="2178" t="s">
        <v>1144</v>
      </c>
      <c r="D2257" s="2160">
        <f t="shared" si="146"/>
        <v>51320</v>
      </c>
      <c r="E2257" s="2150" t="s">
        <v>6620</v>
      </c>
      <c r="F2257" s="2167">
        <v>25248.799999999999</v>
      </c>
      <c r="G2257" s="722">
        <v>42399</v>
      </c>
      <c r="H2257" s="2050">
        <v>25248.799999999999</v>
      </c>
      <c r="I2257" s="1263">
        <f t="shared" si="148"/>
        <v>0</v>
      </c>
    </row>
    <row r="2258" spans="1:9" x14ac:dyDescent="0.25">
      <c r="A2258" s="1261">
        <v>42387</v>
      </c>
      <c r="B2258" s="2177">
        <f t="shared" si="145"/>
        <v>1321</v>
      </c>
      <c r="C2258" s="2178" t="s">
        <v>1144</v>
      </c>
      <c r="D2258" s="2160">
        <f t="shared" si="146"/>
        <v>51321</v>
      </c>
      <c r="E2258" s="2150" t="s">
        <v>6621</v>
      </c>
      <c r="F2258" s="2167">
        <v>1008.6</v>
      </c>
      <c r="G2258" s="722">
        <v>42387</v>
      </c>
      <c r="H2258" s="2050">
        <f t="shared" si="147"/>
        <v>1008.6</v>
      </c>
      <c r="I2258" s="1263">
        <f t="shared" si="148"/>
        <v>0</v>
      </c>
    </row>
    <row r="2259" spans="1:9" x14ac:dyDescent="0.25">
      <c r="A2259" s="1261">
        <v>42387</v>
      </c>
      <c r="B2259" s="2177">
        <f t="shared" si="145"/>
        <v>1322</v>
      </c>
      <c r="C2259" s="2178" t="s">
        <v>1144</v>
      </c>
      <c r="D2259" s="2160">
        <f t="shared" si="146"/>
        <v>51322</v>
      </c>
      <c r="E2259" s="2151" t="s">
        <v>6622</v>
      </c>
      <c r="F2259" s="2153">
        <v>7083</v>
      </c>
      <c r="G2259" s="722">
        <v>42387</v>
      </c>
      <c r="H2259" s="2050">
        <f t="shared" si="147"/>
        <v>7083</v>
      </c>
      <c r="I2259" s="1263">
        <f t="shared" si="148"/>
        <v>0</v>
      </c>
    </row>
    <row r="2260" spans="1:9" x14ac:dyDescent="0.25">
      <c r="A2260" s="1261">
        <v>42387</v>
      </c>
      <c r="B2260" s="2177">
        <f t="shared" si="145"/>
        <v>1323</v>
      </c>
      <c r="C2260" s="2178" t="s">
        <v>1144</v>
      </c>
      <c r="D2260" s="2160">
        <f t="shared" si="146"/>
        <v>51323</v>
      </c>
      <c r="E2260" s="2149" t="s">
        <v>6623</v>
      </c>
      <c r="F2260" s="2166">
        <v>8091.5</v>
      </c>
      <c r="G2260" s="722">
        <v>42387</v>
      </c>
      <c r="H2260" s="2050">
        <f t="shared" si="147"/>
        <v>8091.5</v>
      </c>
      <c r="I2260" s="1263">
        <f t="shared" si="148"/>
        <v>0</v>
      </c>
    </row>
    <row r="2261" spans="1:9" x14ac:dyDescent="0.25">
      <c r="A2261" s="1261">
        <v>42387</v>
      </c>
      <c r="B2261" s="2177">
        <f t="shared" si="145"/>
        <v>1324</v>
      </c>
      <c r="C2261" s="2178" t="s">
        <v>1144</v>
      </c>
      <c r="D2261" s="2160">
        <f t="shared" si="146"/>
        <v>51324</v>
      </c>
      <c r="E2261" s="2150" t="s">
        <v>6624</v>
      </c>
      <c r="F2261" s="2167">
        <v>27782</v>
      </c>
      <c r="G2261" s="722">
        <v>42387</v>
      </c>
      <c r="H2261" s="2050">
        <f t="shared" si="147"/>
        <v>27782</v>
      </c>
      <c r="I2261" s="1263">
        <f t="shared" si="148"/>
        <v>0</v>
      </c>
    </row>
    <row r="2262" spans="1:9" x14ac:dyDescent="0.25">
      <c r="A2262" s="1261">
        <v>42387</v>
      </c>
      <c r="B2262" s="2177">
        <f t="shared" si="145"/>
        <v>1325</v>
      </c>
      <c r="C2262" s="2178" t="s">
        <v>1144</v>
      </c>
      <c r="D2262" s="2160">
        <f t="shared" si="146"/>
        <v>51325</v>
      </c>
      <c r="E2262" s="2150" t="s">
        <v>6625</v>
      </c>
      <c r="F2262" s="2167">
        <v>2826.6</v>
      </c>
      <c r="G2262" s="722">
        <v>42389</v>
      </c>
      <c r="H2262" s="2050">
        <v>2826.6</v>
      </c>
      <c r="I2262" s="1263">
        <f t="shared" si="148"/>
        <v>0</v>
      </c>
    </row>
    <row r="2263" spans="1:9" x14ac:dyDescent="0.25">
      <c r="A2263" s="1261">
        <v>42387</v>
      </c>
      <c r="B2263" s="2177">
        <f t="shared" si="145"/>
        <v>1326</v>
      </c>
      <c r="C2263" s="2178" t="s">
        <v>1144</v>
      </c>
      <c r="D2263" s="2160">
        <f t="shared" si="146"/>
        <v>51326</v>
      </c>
      <c r="E2263" s="2150" t="s">
        <v>6626</v>
      </c>
      <c r="F2263" s="2167">
        <v>849.8</v>
      </c>
      <c r="G2263" s="722">
        <v>42387</v>
      </c>
      <c r="H2263" s="2050">
        <f t="shared" si="147"/>
        <v>849.8</v>
      </c>
      <c r="I2263" s="1263">
        <f t="shared" si="148"/>
        <v>0</v>
      </c>
    </row>
    <row r="2264" spans="1:9" x14ac:dyDescent="0.25">
      <c r="A2264" s="1261">
        <v>42387</v>
      </c>
      <c r="B2264" s="2177">
        <f t="shared" si="145"/>
        <v>1327</v>
      </c>
      <c r="C2264" s="2178" t="s">
        <v>1144</v>
      </c>
      <c r="D2264" s="2160">
        <f t="shared" si="146"/>
        <v>51327</v>
      </c>
      <c r="E2264" s="2150" t="s">
        <v>6580</v>
      </c>
      <c r="F2264" s="2167">
        <v>8723.4</v>
      </c>
      <c r="G2264" s="722">
        <v>42387</v>
      </c>
      <c r="H2264" s="2050">
        <f t="shared" si="147"/>
        <v>8723.4</v>
      </c>
      <c r="I2264" s="1263">
        <f t="shared" si="148"/>
        <v>0</v>
      </c>
    </row>
    <row r="2265" spans="1:9" x14ac:dyDescent="0.25">
      <c r="A2265" s="1261">
        <v>42387</v>
      </c>
      <c r="B2265" s="2177">
        <f t="shared" si="145"/>
        <v>1328</v>
      </c>
      <c r="C2265" s="2178" t="s">
        <v>1144</v>
      </c>
      <c r="D2265" s="2160">
        <f t="shared" si="146"/>
        <v>51328</v>
      </c>
      <c r="E2265" s="2150" t="s">
        <v>6627</v>
      </c>
      <c r="F2265" s="2153">
        <v>1257.5</v>
      </c>
      <c r="G2265" s="722">
        <v>42390</v>
      </c>
      <c r="H2265" s="2050">
        <v>1257.5</v>
      </c>
      <c r="I2265" s="1263">
        <f t="shared" si="148"/>
        <v>0</v>
      </c>
    </row>
    <row r="2266" spans="1:9" x14ac:dyDescent="0.25">
      <c r="A2266" s="1261">
        <v>42387</v>
      </c>
      <c r="B2266" s="2177">
        <f t="shared" si="145"/>
        <v>1329</v>
      </c>
      <c r="C2266" s="2178" t="s">
        <v>1144</v>
      </c>
      <c r="D2266" s="2160">
        <f t="shared" si="146"/>
        <v>51329</v>
      </c>
      <c r="E2266" s="2150" t="s">
        <v>6587</v>
      </c>
      <c r="F2266" s="2153">
        <v>28941</v>
      </c>
      <c r="G2266" s="722"/>
      <c r="H2266" s="2050"/>
      <c r="I2266" s="1263">
        <f t="shared" si="148"/>
        <v>28941</v>
      </c>
    </row>
    <row r="2267" spans="1:9" x14ac:dyDescent="0.25">
      <c r="A2267" s="1261">
        <v>42387</v>
      </c>
      <c r="B2267" s="2177">
        <f t="shared" si="145"/>
        <v>1330</v>
      </c>
      <c r="C2267" s="2178" t="s">
        <v>1144</v>
      </c>
      <c r="D2267" s="2160">
        <f t="shared" si="146"/>
        <v>51330</v>
      </c>
      <c r="E2267" s="2182" t="s">
        <v>2249</v>
      </c>
      <c r="F2267" s="2153">
        <v>0</v>
      </c>
      <c r="G2267" s="722"/>
      <c r="H2267" s="2050"/>
      <c r="I2267" s="1263">
        <f t="shared" si="148"/>
        <v>0</v>
      </c>
    </row>
    <row r="2268" spans="1:9" x14ac:dyDescent="0.25">
      <c r="A2268" s="1261">
        <v>42387</v>
      </c>
      <c r="B2268" s="2177">
        <f t="shared" si="145"/>
        <v>1331</v>
      </c>
      <c r="C2268" s="2178" t="s">
        <v>1144</v>
      </c>
      <c r="D2268" s="2160">
        <f t="shared" si="146"/>
        <v>51331</v>
      </c>
      <c r="E2268" s="2150" t="s">
        <v>6628</v>
      </c>
      <c r="F2268" s="2153">
        <v>33042</v>
      </c>
      <c r="G2268" s="722">
        <v>42396</v>
      </c>
      <c r="H2268" s="2050">
        <v>33042</v>
      </c>
      <c r="I2268" s="1263">
        <f t="shared" si="148"/>
        <v>0</v>
      </c>
    </row>
    <row r="2269" spans="1:9" x14ac:dyDescent="0.25">
      <c r="A2269" s="1261">
        <v>42387</v>
      </c>
      <c r="B2269" s="2177">
        <f t="shared" si="145"/>
        <v>1332</v>
      </c>
      <c r="C2269" s="2178" t="s">
        <v>1144</v>
      </c>
      <c r="D2269" s="2160">
        <f t="shared" si="146"/>
        <v>51332</v>
      </c>
      <c r="E2269" s="2150" t="s">
        <v>6629</v>
      </c>
      <c r="F2269" s="2167">
        <v>399.6</v>
      </c>
      <c r="G2269" s="722">
        <v>42387</v>
      </c>
      <c r="H2269" s="2050">
        <f t="shared" si="147"/>
        <v>399.6</v>
      </c>
      <c r="I2269" s="1263">
        <f t="shared" si="148"/>
        <v>0</v>
      </c>
    </row>
    <row r="2270" spans="1:9" x14ac:dyDescent="0.25">
      <c r="A2270" s="1261">
        <v>42387</v>
      </c>
      <c r="B2270" s="2177">
        <f t="shared" si="145"/>
        <v>1333</v>
      </c>
      <c r="C2270" s="2178" t="s">
        <v>1144</v>
      </c>
      <c r="D2270" s="2160">
        <f t="shared" si="146"/>
        <v>51333</v>
      </c>
      <c r="E2270" s="2150" t="s">
        <v>6630</v>
      </c>
      <c r="F2270" s="2167">
        <v>22200</v>
      </c>
      <c r="G2270" s="722">
        <v>42388</v>
      </c>
      <c r="H2270" s="2050">
        <v>22200</v>
      </c>
      <c r="I2270" s="1263">
        <f t="shared" si="148"/>
        <v>0</v>
      </c>
    </row>
    <row r="2271" spans="1:9" x14ac:dyDescent="0.25">
      <c r="A2271" s="1261">
        <v>42387</v>
      </c>
      <c r="B2271" s="2177">
        <f t="shared" si="145"/>
        <v>1334</v>
      </c>
      <c r="C2271" s="2178" t="s">
        <v>1144</v>
      </c>
      <c r="D2271" s="2160">
        <f t="shared" si="146"/>
        <v>51334</v>
      </c>
      <c r="E2271" s="2150" t="s">
        <v>6631</v>
      </c>
      <c r="F2271" s="2167">
        <v>23110.6</v>
      </c>
      <c r="G2271" s="722"/>
      <c r="H2271" s="2050"/>
      <c r="I2271" s="1263">
        <f t="shared" si="148"/>
        <v>23110.6</v>
      </c>
    </row>
    <row r="2272" spans="1:9" x14ac:dyDescent="0.25">
      <c r="A2272" s="1261">
        <v>42387</v>
      </c>
      <c r="B2272" s="2177">
        <f t="shared" si="145"/>
        <v>1335</v>
      </c>
      <c r="C2272" s="2178" t="s">
        <v>1144</v>
      </c>
      <c r="D2272" s="2160">
        <f t="shared" si="146"/>
        <v>51335</v>
      </c>
      <c r="E2272" s="2150" t="s">
        <v>6632</v>
      </c>
      <c r="F2272" s="2167">
        <v>2872.8</v>
      </c>
      <c r="G2272" s="722">
        <v>42387</v>
      </c>
      <c r="H2272" s="2050">
        <f t="shared" si="147"/>
        <v>2872.8</v>
      </c>
      <c r="I2272" s="1263">
        <f t="shared" si="148"/>
        <v>0</v>
      </c>
    </row>
    <row r="2273" spans="1:9" x14ac:dyDescent="0.25">
      <c r="A2273" s="1261">
        <v>42387</v>
      </c>
      <c r="B2273" s="2177">
        <f t="shared" si="145"/>
        <v>1336</v>
      </c>
      <c r="C2273" s="2178" t="s">
        <v>1144</v>
      </c>
      <c r="D2273" s="2160">
        <f t="shared" si="146"/>
        <v>51336</v>
      </c>
      <c r="E2273" s="2150" t="s">
        <v>6633</v>
      </c>
      <c r="F2273" s="2167">
        <v>1087.9000000000001</v>
      </c>
      <c r="G2273" s="722">
        <v>42393</v>
      </c>
      <c r="H2273" s="2050">
        <v>1087.9000000000001</v>
      </c>
      <c r="I2273" s="1263">
        <f t="shared" si="148"/>
        <v>0</v>
      </c>
    </row>
    <row r="2274" spans="1:9" x14ac:dyDescent="0.25">
      <c r="A2274" s="1261">
        <v>42387</v>
      </c>
      <c r="B2274" s="2177">
        <f t="shared" si="145"/>
        <v>1337</v>
      </c>
      <c r="C2274" s="2178" t="s">
        <v>1144</v>
      </c>
      <c r="D2274" s="2160">
        <f t="shared" si="146"/>
        <v>51337</v>
      </c>
      <c r="E2274" s="2150" t="s">
        <v>6634</v>
      </c>
      <c r="F2274" s="2167">
        <v>188</v>
      </c>
      <c r="G2274" s="722">
        <v>42387</v>
      </c>
      <c r="H2274" s="2050">
        <f t="shared" si="147"/>
        <v>188</v>
      </c>
      <c r="I2274" s="1263">
        <f t="shared" si="148"/>
        <v>0</v>
      </c>
    </row>
    <row r="2275" spans="1:9" x14ac:dyDescent="0.25">
      <c r="A2275" s="1261">
        <v>42387</v>
      </c>
      <c r="B2275" s="2177">
        <f t="shared" si="145"/>
        <v>1338</v>
      </c>
      <c r="C2275" s="2178" t="s">
        <v>1144</v>
      </c>
      <c r="D2275" s="2160">
        <f t="shared" si="146"/>
        <v>51338</v>
      </c>
      <c r="E2275" s="2150" t="s">
        <v>6635</v>
      </c>
      <c r="F2275" s="2167">
        <v>2135.8000000000002</v>
      </c>
      <c r="G2275" s="722">
        <v>42387</v>
      </c>
      <c r="H2275" s="2050">
        <f t="shared" si="147"/>
        <v>2135.8000000000002</v>
      </c>
      <c r="I2275" s="1263">
        <f t="shared" si="148"/>
        <v>0</v>
      </c>
    </row>
    <row r="2276" spans="1:9" x14ac:dyDescent="0.25">
      <c r="A2276" s="1261">
        <v>42387</v>
      </c>
      <c r="B2276" s="2177">
        <f t="shared" si="145"/>
        <v>1339</v>
      </c>
      <c r="C2276" s="2178" t="s">
        <v>1144</v>
      </c>
      <c r="D2276" s="2160">
        <f t="shared" si="146"/>
        <v>51339</v>
      </c>
      <c r="E2276" s="2150" t="s">
        <v>6636</v>
      </c>
      <c r="F2276" s="2167">
        <v>3005.2</v>
      </c>
      <c r="G2276" s="722">
        <v>42387</v>
      </c>
      <c r="H2276" s="2050">
        <f t="shared" si="147"/>
        <v>3005.2</v>
      </c>
      <c r="I2276" s="1263">
        <f t="shared" si="148"/>
        <v>0</v>
      </c>
    </row>
    <row r="2277" spans="1:9" x14ac:dyDescent="0.25">
      <c r="A2277" s="1261">
        <v>42387</v>
      </c>
      <c r="B2277" s="2177">
        <f t="shared" si="145"/>
        <v>1340</v>
      </c>
      <c r="C2277" s="2178" t="s">
        <v>1144</v>
      </c>
      <c r="D2277" s="2160">
        <f t="shared" si="146"/>
        <v>51340</v>
      </c>
      <c r="E2277" s="2150" t="s">
        <v>6637</v>
      </c>
      <c r="F2277" s="2167">
        <v>15534.4</v>
      </c>
      <c r="G2277" s="722">
        <v>42388</v>
      </c>
      <c r="H2277" s="2050">
        <v>15534.4</v>
      </c>
      <c r="I2277" s="1263">
        <f t="shared" si="148"/>
        <v>0</v>
      </c>
    </row>
    <row r="2278" spans="1:9" x14ac:dyDescent="0.25">
      <c r="A2278" s="1261">
        <v>42387</v>
      </c>
      <c r="B2278" s="2177">
        <f t="shared" si="145"/>
        <v>1341</v>
      </c>
      <c r="C2278" s="2178" t="s">
        <v>1144</v>
      </c>
      <c r="D2278" s="2160">
        <f t="shared" si="146"/>
        <v>51341</v>
      </c>
      <c r="E2278" s="2150" t="s">
        <v>6638</v>
      </c>
      <c r="F2278" s="2167">
        <v>1392.5</v>
      </c>
      <c r="G2278" s="722">
        <v>42387</v>
      </c>
      <c r="H2278" s="2050">
        <f t="shared" si="147"/>
        <v>1392.5</v>
      </c>
      <c r="I2278" s="1263">
        <f t="shared" si="148"/>
        <v>0</v>
      </c>
    </row>
    <row r="2279" spans="1:9" x14ac:dyDescent="0.25">
      <c r="A2279" s="1261">
        <v>42387</v>
      </c>
      <c r="B2279" s="2177">
        <f t="shared" ref="B2279:B2346" si="149">B2278+1</f>
        <v>1342</v>
      </c>
      <c r="C2279" s="2178" t="s">
        <v>1144</v>
      </c>
      <c r="D2279" s="2160">
        <f t="shared" si="146"/>
        <v>51342</v>
      </c>
      <c r="E2279" s="2150" t="s">
        <v>6639</v>
      </c>
      <c r="F2279" s="2167">
        <v>3540.8</v>
      </c>
      <c r="G2279" s="722">
        <v>42387</v>
      </c>
      <c r="H2279" s="2050">
        <f t="shared" si="147"/>
        <v>3540.8</v>
      </c>
      <c r="I2279" s="1263">
        <f t="shared" si="148"/>
        <v>0</v>
      </c>
    </row>
    <row r="2280" spans="1:9" x14ac:dyDescent="0.25">
      <c r="A2280" s="1261">
        <v>42387</v>
      </c>
      <c r="B2280" s="2177">
        <f t="shared" si="149"/>
        <v>1343</v>
      </c>
      <c r="C2280" s="2178" t="s">
        <v>1144</v>
      </c>
      <c r="D2280" s="2160">
        <f t="shared" si="146"/>
        <v>51343</v>
      </c>
      <c r="E2280" s="2150" t="s">
        <v>6640</v>
      </c>
      <c r="F2280" s="2167">
        <v>2983.05</v>
      </c>
      <c r="G2280" s="722">
        <v>42388</v>
      </c>
      <c r="H2280" s="2050">
        <v>2983.05</v>
      </c>
      <c r="I2280" s="1263">
        <f t="shared" si="148"/>
        <v>0</v>
      </c>
    </row>
    <row r="2281" spans="1:9" x14ac:dyDescent="0.25">
      <c r="A2281" s="1261">
        <v>42387</v>
      </c>
      <c r="B2281" s="2177">
        <f t="shared" si="149"/>
        <v>1344</v>
      </c>
      <c r="C2281" s="2178" t="s">
        <v>1144</v>
      </c>
      <c r="D2281" s="2160">
        <f t="shared" si="146"/>
        <v>51344</v>
      </c>
      <c r="E2281" s="2150" t="s">
        <v>6641</v>
      </c>
      <c r="F2281" s="2167">
        <v>6898.6</v>
      </c>
      <c r="G2281" s="722">
        <v>42387</v>
      </c>
      <c r="H2281" s="2050">
        <f t="shared" si="147"/>
        <v>6898.6</v>
      </c>
      <c r="I2281" s="1263">
        <f t="shared" si="148"/>
        <v>0</v>
      </c>
    </row>
    <row r="2282" spans="1:9" x14ac:dyDescent="0.25">
      <c r="A2282" s="1261">
        <v>42387</v>
      </c>
      <c r="B2282" s="2177">
        <f t="shared" si="149"/>
        <v>1345</v>
      </c>
      <c r="C2282" s="2178" t="s">
        <v>1144</v>
      </c>
      <c r="D2282" s="2160">
        <f t="shared" si="146"/>
        <v>51345</v>
      </c>
      <c r="E2282" s="2150" t="s">
        <v>6642</v>
      </c>
      <c r="F2282" s="2167">
        <v>4105</v>
      </c>
      <c r="G2282" s="722">
        <v>42388</v>
      </c>
      <c r="H2282" s="2050">
        <v>4105</v>
      </c>
      <c r="I2282" s="1263">
        <f t="shared" si="148"/>
        <v>0</v>
      </c>
    </row>
    <row r="2283" spans="1:9" x14ac:dyDescent="0.25">
      <c r="A2283" s="1261">
        <v>42387</v>
      </c>
      <c r="B2283" s="2177">
        <f t="shared" si="149"/>
        <v>1346</v>
      </c>
      <c r="C2283" s="2178" t="s">
        <v>1144</v>
      </c>
      <c r="D2283" s="2160">
        <f t="shared" si="146"/>
        <v>51346</v>
      </c>
      <c r="E2283" s="2150" t="s">
        <v>6643</v>
      </c>
      <c r="F2283" s="2167">
        <v>1004.5</v>
      </c>
      <c r="G2283" s="722">
        <v>42387</v>
      </c>
      <c r="H2283" s="2050">
        <f t="shared" si="147"/>
        <v>1004.5</v>
      </c>
      <c r="I2283" s="1263">
        <f t="shared" si="148"/>
        <v>0</v>
      </c>
    </row>
    <row r="2284" spans="1:9" x14ac:dyDescent="0.25">
      <c r="A2284" s="1261">
        <v>42387</v>
      </c>
      <c r="B2284" s="2177">
        <f t="shared" si="149"/>
        <v>1347</v>
      </c>
      <c r="C2284" s="2178" t="s">
        <v>1144</v>
      </c>
      <c r="D2284" s="2160">
        <f t="shared" si="146"/>
        <v>51347</v>
      </c>
      <c r="E2284" s="2150" t="s">
        <v>6644</v>
      </c>
      <c r="F2284" s="2167">
        <v>1919.4</v>
      </c>
      <c r="G2284" s="722">
        <v>42387</v>
      </c>
      <c r="H2284" s="2050">
        <f t="shared" si="147"/>
        <v>1919.4</v>
      </c>
      <c r="I2284" s="1263">
        <f t="shared" si="148"/>
        <v>0</v>
      </c>
    </row>
    <row r="2285" spans="1:9" x14ac:dyDescent="0.25">
      <c r="A2285" s="1261">
        <v>42387</v>
      </c>
      <c r="B2285" s="2177">
        <f t="shared" si="149"/>
        <v>1348</v>
      </c>
      <c r="C2285" s="2178" t="s">
        <v>1144</v>
      </c>
      <c r="D2285" s="2160">
        <f t="shared" si="146"/>
        <v>51348</v>
      </c>
      <c r="E2285" s="2150" t="s">
        <v>6645</v>
      </c>
      <c r="F2285" s="2167">
        <v>8112</v>
      </c>
      <c r="G2285" s="722">
        <v>42388</v>
      </c>
      <c r="H2285" s="2050">
        <v>8112</v>
      </c>
      <c r="I2285" s="1263">
        <f t="shared" si="148"/>
        <v>0</v>
      </c>
    </row>
    <row r="2286" spans="1:9" x14ac:dyDescent="0.25">
      <c r="A2286" s="1261">
        <v>42387</v>
      </c>
      <c r="B2286" s="2177">
        <f t="shared" si="149"/>
        <v>1349</v>
      </c>
      <c r="C2286" s="2178" t="s">
        <v>1144</v>
      </c>
      <c r="D2286" s="2160">
        <f t="shared" si="146"/>
        <v>51349</v>
      </c>
      <c r="E2286" s="2150" t="s">
        <v>6646</v>
      </c>
      <c r="F2286" s="2167">
        <v>2031</v>
      </c>
      <c r="G2286" s="722">
        <v>42387</v>
      </c>
      <c r="H2286" s="2050">
        <f t="shared" si="147"/>
        <v>2031</v>
      </c>
      <c r="I2286" s="1263">
        <f t="shared" si="148"/>
        <v>0</v>
      </c>
    </row>
    <row r="2287" spans="1:9" x14ac:dyDescent="0.25">
      <c r="A2287" s="1261">
        <v>42387</v>
      </c>
      <c r="B2287" s="2177">
        <f t="shared" si="149"/>
        <v>1350</v>
      </c>
      <c r="C2287" s="2178" t="s">
        <v>1144</v>
      </c>
      <c r="D2287" s="2160">
        <f t="shared" si="146"/>
        <v>51350</v>
      </c>
      <c r="E2287" s="2150" t="s">
        <v>6647</v>
      </c>
      <c r="F2287" s="2167">
        <v>2110</v>
      </c>
      <c r="G2287" s="722">
        <v>42387</v>
      </c>
      <c r="H2287" s="2050">
        <f t="shared" si="147"/>
        <v>2110</v>
      </c>
      <c r="I2287" s="1263">
        <f t="shared" si="148"/>
        <v>0</v>
      </c>
    </row>
    <row r="2288" spans="1:9" x14ac:dyDescent="0.25">
      <c r="A2288" s="1261">
        <v>42387</v>
      </c>
      <c r="B2288" s="2177">
        <f t="shared" si="149"/>
        <v>1351</v>
      </c>
      <c r="C2288" s="2178" t="s">
        <v>1144</v>
      </c>
      <c r="D2288" s="2160">
        <f t="shared" si="146"/>
        <v>51351</v>
      </c>
      <c r="E2288" s="2150" t="s">
        <v>6648</v>
      </c>
      <c r="F2288" s="2167">
        <v>6259</v>
      </c>
      <c r="G2288" s="722">
        <v>42390</v>
      </c>
      <c r="H2288" s="2050">
        <v>6259</v>
      </c>
      <c r="I2288" s="1263">
        <f t="shared" si="148"/>
        <v>0</v>
      </c>
    </row>
    <row r="2289" spans="1:9" x14ac:dyDescent="0.25">
      <c r="A2289" s="1261">
        <v>42387</v>
      </c>
      <c r="B2289" s="2177">
        <f t="shared" si="149"/>
        <v>1352</v>
      </c>
      <c r="C2289" s="2178" t="s">
        <v>1144</v>
      </c>
      <c r="D2289" s="2160">
        <f t="shared" si="146"/>
        <v>51352</v>
      </c>
      <c r="E2289" s="2150" t="s">
        <v>6648</v>
      </c>
      <c r="F2289" s="2167">
        <v>214</v>
      </c>
      <c r="G2289" s="722">
        <v>42387</v>
      </c>
      <c r="H2289" s="2050">
        <f t="shared" si="147"/>
        <v>214</v>
      </c>
      <c r="I2289" s="1263">
        <f t="shared" si="148"/>
        <v>0</v>
      </c>
    </row>
    <row r="2290" spans="1:9" x14ac:dyDescent="0.25">
      <c r="A2290" s="1261">
        <v>42387</v>
      </c>
      <c r="B2290" s="2177">
        <f t="shared" si="149"/>
        <v>1353</v>
      </c>
      <c r="C2290" s="2178" t="s">
        <v>1144</v>
      </c>
      <c r="D2290" s="2160">
        <f t="shared" si="146"/>
        <v>51353</v>
      </c>
      <c r="E2290" s="2150" t="s">
        <v>6649</v>
      </c>
      <c r="F2290" s="2167">
        <v>3859</v>
      </c>
      <c r="G2290" s="722">
        <v>42387</v>
      </c>
      <c r="H2290" s="2050">
        <f t="shared" si="147"/>
        <v>3859</v>
      </c>
      <c r="I2290" s="1263">
        <f t="shared" si="148"/>
        <v>0</v>
      </c>
    </row>
    <row r="2291" spans="1:9" x14ac:dyDescent="0.25">
      <c r="A2291" s="1261">
        <v>42387</v>
      </c>
      <c r="B2291" s="2177">
        <f t="shared" si="149"/>
        <v>1354</v>
      </c>
      <c r="C2291" s="2178" t="s">
        <v>1144</v>
      </c>
      <c r="D2291" s="2160">
        <f t="shared" si="146"/>
        <v>51354</v>
      </c>
      <c r="E2291" s="2182" t="s">
        <v>2249</v>
      </c>
      <c r="F2291" s="2167">
        <v>0</v>
      </c>
      <c r="G2291" s="722"/>
      <c r="H2291" s="2050">
        <f t="shared" si="147"/>
        <v>0</v>
      </c>
      <c r="I2291" s="1263">
        <f t="shared" si="148"/>
        <v>0</v>
      </c>
    </row>
    <row r="2292" spans="1:9" x14ac:dyDescent="0.25">
      <c r="A2292" s="1261">
        <v>42387</v>
      </c>
      <c r="B2292" s="2177">
        <f t="shared" si="149"/>
        <v>1355</v>
      </c>
      <c r="C2292" s="2178" t="s">
        <v>1144</v>
      </c>
      <c r="D2292" s="2160">
        <f t="shared" si="146"/>
        <v>51355</v>
      </c>
      <c r="E2292" s="2150" t="s">
        <v>6650</v>
      </c>
      <c r="F2292" s="2167">
        <v>2569.6</v>
      </c>
      <c r="G2292" s="722">
        <v>42387</v>
      </c>
      <c r="H2292" s="2050">
        <f t="shared" si="147"/>
        <v>2569.6</v>
      </c>
      <c r="I2292" s="1263">
        <f t="shared" si="148"/>
        <v>0</v>
      </c>
    </row>
    <row r="2293" spans="1:9" x14ac:dyDescent="0.25">
      <c r="A2293" s="1261">
        <v>42387</v>
      </c>
      <c r="B2293" s="2177">
        <f t="shared" si="149"/>
        <v>1356</v>
      </c>
      <c r="C2293" s="2178" t="s">
        <v>1144</v>
      </c>
      <c r="D2293" s="2160">
        <f t="shared" si="146"/>
        <v>51356</v>
      </c>
      <c r="E2293" s="2150" t="s">
        <v>6651</v>
      </c>
      <c r="F2293" s="2167">
        <v>1435</v>
      </c>
      <c r="G2293" s="722">
        <v>42387</v>
      </c>
      <c r="H2293" s="2050">
        <f t="shared" si="147"/>
        <v>1435</v>
      </c>
      <c r="I2293" s="1263">
        <f t="shared" si="148"/>
        <v>0</v>
      </c>
    </row>
    <row r="2294" spans="1:9" x14ac:dyDescent="0.25">
      <c r="A2294" s="1261">
        <v>42387</v>
      </c>
      <c r="B2294" s="2177">
        <f t="shared" si="149"/>
        <v>1357</v>
      </c>
      <c r="C2294" s="2178" t="s">
        <v>1144</v>
      </c>
      <c r="D2294" s="2160">
        <f t="shared" si="146"/>
        <v>51357</v>
      </c>
      <c r="E2294" s="2150" t="s">
        <v>6652</v>
      </c>
      <c r="F2294" s="2167">
        <v>1230</v>
      </c>
      <c r="G2294" s="722">
        <v>42390</v>
      </c>
      <c r="H2294" s="2050">
        <v>1230</v>
      </c>
      <c r="I2294" s="1263">
        <f t="shared" si="148"/>
        <v>0</v>
      </c>
    </row>
    <row r="2295" spans="1:9" x14ac:dyDescent="0.25">
      <c r="A2295" s="1261">
        <v>42387</v>
      </c>
      <c r="B2295" s="2177">
        <f t="shared" si="149"/>
        <v>1358</v>
      </c>
      <c r="C2295" s="2178" t="s">
        <v>1144</v>
      </c>
      <c r="D2295" s="2160">
        <f t="shared" si="146"/>
        <v>51358</v>
      </c>
      <c r="E2295" s="2150" t="s">
        <v>6653</v>
      </c>
      <c r="F2295" s="2167">
        <v>10764.5</v>
      </c>
      <c r="G2295" s="722">
        <v>42390</v>
      </c>
      <c r="H2295" s="2050">
        <v>10764.5</v>
      </c>
      <c r="I2295" s="1263">
        <f t="shared" si="148"/>
        <v>0</v>
      </c>
    </row>
    <row r="2296" spans="1:9" x14ac:dyDescent="0.25">
      <c r="A2296" s="1261">
        <v>42387</v>
      </c>
      <c r="B2296" s="2177">
        <f t="shared" si="149"/>
        <v>1359</v>
      </c>
      <c r="C2296" s="2178" t="s">
        <v>1144</v>
      </c>
      <c r="D2296" s="2160">
        <f t="shared" si="146"/>
        <v>51359</v>
      </c>
      <c r="E2296" s="2150" t="s">
        <v>6601</v>
      </c>
      <c r="F2296" s="2167">
        <v>6000</v>
      </c>
      <c r="G2296" s="722" t="s">
        <v>8157</v>
      </c>
      <c r="H2296" s="2050">
        <f>3000+3000</f>
        <v>6000</v>
      </c>
      <c r="I2296" s="1263">
        <f t="shared" si="148"/>
        <v>0</v>
      </c>
    </row>
    <row r="2297" spans="1:9" x14ac:dyDescent="0.25">
      <c r="A2297" s="1261">
        <v>42387</v>
      </c>
      <c r="B2297" s="2177">
        <f t="shared" si="149"/>
        <v>1360</v>
      </c>
      <c r="C2297" s="2178" t="s">
        <v>1144</v>
      </c>
      <c r="D2297" s="2160">
        <f t="shared" si="146"/>
        <v>51360</v>
      </c>
      <c r="E2297" s="2150" t="s">
        <v>6654</v>
      </c>
      <c r="F2297" s="2153">
        <v>11809.2</v>
      </c>
      <c r="G2297" s="722">
        <v>42388</v>
      </c>
      <c r="H2297" s="2050">
        <v>11809.2</v>
      </c>
      <c r="I2297" s="1263">
        <f t="shared" si="148"/>
        <v>0</v>
      </c>
    </row>
    <row r="2298" spans="1:9" x14ac:dyDescent="0.25">
      <c r="A2298" s="1261">
        <v>42387</v>
      </c>
      <c r="B2298" s="2177">
        <f t="shared" si="149"/>
        <v>1361</v>
      </c>
      <c r="C2298" s="2178" t="s">
        <v>1144</v>
      </c>
      <c r="D2298" s="2160">
        <f t="shared" si="146"/>
        <v>51361</v>
      </c>
      <c r="E2298" s="2150" t="s">
        <v>6655</v>
      </c>
      <c r="F2298" s="2167">
        <v>9817.5</v>
      </c>
      <c r="G2298" s="722">
        <v>42387</v>
      </c>
      <c r="H2298" s="2050">
        <f t="shared" si="147"/>
        <v>9817.5</v>
      </c>
      <c r="I2298" s="1263">
        <f t="shared" si="148"/>
        <v>0</v>
      </c>
    </row>
    <row r="2299" spans="1:9" x14ac:dyDescent="0.25">
      <c r="A2299" s="1261">
        <v>42387</v>
      </c>
      <c r="B2299" s="2177">
        <f t="shared" si="149"/>
        <v>1362</v>
      </c>
      <c r="C2299" s="2178" t="s">
        <v>1144</v>
      </c>
      <c r="D2299" s="2160">
        <f t="shared" si="146"/>
        <v>51362</v>
      </c>
      <c r="E2299" s="2150" t="s">
        <v>6653</v>
      </c>
      <c r="F2299" s="2167">
        <v>469.7</v>
      </c>
      <c r="G2299" s="722">
        <v>42390</v>
      </c>
      <c r="H2299" s="2050">
        <v>469.7</v>
      </c>
      <c r="I2299" s="1263">
        <f t="shared" si="148"/>
        <v>0</v>
      </c>
    </row>
    <row r="2300" spans="1:9" x14ac:dyDescent="0.25">
      <c r="A2300" s="1261">
        <v>42387</v>
      </c>
      <c r="B2300" s="2177">
        <f t="shared" si="149"/>
        <v>1363</v>
      </c>
      <c r="C2300" s="2178" t="s">
        <v>1144</v>
      </c>
      <c r="D2300" s="2160">
        <f t="shared" ref="D2300:D2367" si="150">D2299+1</f>
        <v>51363</v>
      </c>
      <c r="E2300" s="2150" t="s">
        <v>6656</v>
      </c>
      <c r="F2300" s="2167">
        <v>201.6</v>
      </c>
      <c r="G2300" s="722">
        <v>42387</v>
      </c>
      <c r="H2300" s="2050">
        <f t="shared" si="147"/>
        <v>201.6</v>
      </c>
      <c r="I2300" s="1263">
        <f t="shared" si="148"/>
        <v>0</v>
      </c>
    </row>
    <row r="2301" spans="1:9" x14ac:dyDescent="0.25">
      <c r="A2301" s="1261">
        <v>42387</v>
      </c>
      <c r="B2301" s="2177">
        <f t="shared" si="149"/>
        <v>1364</v>
      </c>
      <c r="C2301" s="2178" t="s">
        <v>1144</v>
      </c>
      <c r="D2301" s="2160">
        <f t="shared" si="150"/>
        <v>51364</v>
      </c>
      <c r="E2301" s="2150" t="s">
        <v>6583</v>
      </c>
      <c r="F2301" s="2167">
        <v>1704.3</v>
      </c>
      <c r="G2301" s="722">
        <v>42387</v>
      </c>
      <c r="H2301" s="2050">
        <f t="shared" si="147"/>
        <v>1704.3</v>
      </c>
      <c r="I2301" s="1263">
        <f t="shared" si="148"/>
        <v>0</v>
      </c>
    </row>
    <row r="2302" spans="1:9" x14ac:dyDescent="0.25">
      <c r="A2302" s="1261">
        <v>42387</v>
      </c>
      <c r="B2302" s="2177">
        <f t="shared" si="149"/>
        <v>1365</v>
      </c>
      <c r="C2302" s="2178" t="s">
        <v>1144</v>
      </c>
      <c r="D2302" s="2160">
        <f t="shared" si="150"/>
        <v>51365</v>
      </c>
      <c r="E2302" s="2150" t="s">
        <v>6657</v>
      </c>
      <c r="F2302" s="2167">
        <v>29752.2</v>
      </c>
      <c r="G2302" s="722">
        <v>42399</v>
      </c>
      <c r="H2302" s="2050">
        <v>29752.2</v>
      </c>
      <c r="I2302" s="1263">
        <f t="shared" si="148"/>
        <v>0</v>
      </c>
    </row>
    <row r="2303" spans="1:9" x14ac:dyDescent="0.25">
      <c r="A2303" s="1261">
        <v>42387</v>
      </c>
      <c r="B2303" s="2177">
        <f t="shared" si="149"/>
        <v>1366</v>
      </c>
      <c r="C2303" s="2178" t="s">
        <v>1144</v>
      </c>
      <c r="D2303" s="2160">
        <f t="shared" si="150"/>
        <v>51366</v>
      </c>
      <c r="E2303" s="2150" t="s">
        <v>6658</v>
      </c>
      <c r="F2303" s="2167">
        <v>16372.38</v>
      </c>
      <c r="G2303" s="722">
        <v>42399</v>
      </c>
      <c r="H2303" s="2050">
        <v>16372.38</v>
      </c>
      <c r="I2303" s="1263">
        <f t="shared" si="148"/>
        <v>0</v>
      </c>
    </row>
    <row r="2304" spans="1:9" x14ac:dyDescent="0.25">
      <c r="A2304" s="1261">
        <v>42387</v>
      </c>
      <c r="B2304" s="2177">
        <f t="shared" si="149"/>
        <v>1367</v>
      </c>
      <c r="C2304" s="2178" t="s">
        <v>1144</v>
      </c>
      <c r="D2304" s="2160">
        <f t="shared" si="150"/>
        <v>51367</v>
      </c>
      <c r="E2304" s="2150" t="s">
        <v>6659</v>
      </c>
      <c r="F2304" s="2153">
        <v>27914.6</v>
      </c>
      <c r="G2304" s="722">
        <v>42399</v>
      </c>
      <c r="H2304" s="2050">
        <v>27914.6</v>
      </c>
      <c r="I2304" s="1263">
        <f t="shared" si="148"/>
        <v>0</v>
      </c>
    </row>
    <row r="2305" spans="1:9" x14ac:dyDescent="0.25">
      <c r="A2305" s="1261">
        <v>42387</v>
      </c>
      <c r="B2305" s="2177">
        <f t="shared" si="149"/>
        <v>1368</v>
      </c>
      <c r="C2305" s="2178" t="s">
        <v>1144</v>
      </c>
      <c r="D2305" s="2160">
        <f t="shared" si="150"/>
        <v>51368</v>
      </c>
      <c r="E2305" s="2151" t="s">
        <v>6660</v>
      </c>
      <c r="F2305" s="2153">
        <v>1416.48</v>
      </c>
      <c r="G2305" s="722">
        <v>42388</v>
      </c>
      <c r="H2305" s="2050">
        <v>1416.48</v>
      </c>
      <c r="I2305" s="1263">
        <f t="shared" si="148"/>
        <v>0</v>
      </c>
    </row>
    <row r="2306" spans="1:9" x14ac:dyDescent="0.25">
      <c r="A2306" s="1261">
        <v>42387</v>
      </c>
      <c r="B2306" s="2177">
        <f t="shared" si="149"/>
        <v>1369</v>
      </c>
      <c r="C2306" s="2178" t="s">
        <v>1144</v>
      </c>
      <c r="D2306" s="2160">
        <f t="shared" si="150"/>
        <v>51369</v>
      </c>
      <c r="E2306" s="2149" t="s">
        <v>6661</v>
      </c>
      <c r="F2306" s="2166">
        <v>410</v>
      </c>
      <c r="G2306" s="722">
        <v>42387</v>
      </c>
      <c r="H2306" s="2050">
        <f t="shared" si="147"/>
        <v>410</v>
      </c>
      <c r="I2306" s="1263">
        <f t="shared" si="148"/>
        <v>0</v>
      </c>
    </row>
    <row r="2307" spans="1:9" x14ac:dyDescent="0.25">
      <c r="A2307" s="1261">
        <v>42387</v>
      </c>
      <c r="B2307" s="2177">
        <f t="shared" si="149"/>
        <v>1370</v>
      </c>
      <c r="C2307" s="2178" t="s">
        <v>1144</v>
      </c>
      <c r="D2307" s="2160">
        <f t="shared" si="150"/>
        <v>51370</v>
      </c>
      <c r="E2307" s="2182" t="s">
        <v>2249</v>
      </c>
      <c r="F2307" s="2167">
        <v>0</v>
      </c>
      <c r="G2307" s="722"/>
      <c r="H2307" s="2050"/>
      <c r="I2307" s="1263">
        <f t="shared" si="148"/>
        <v>0</v>
      </c>
    </row>
    <row r="2308" spans="1:9" x14ac:dyDescent="0.25">
      <c r="A2308" s="1261">
        <v>42387</v>
      </c>
      <c r="B2308" s="2177">
        <f t="shared" si="149"/>
        <v>1371</v>
      </c>
      <c r="C2308" s="2178" t="s">
        <v>1144</v>
      </c>
      <c r="D2308" s="2160">
        <f t="shared" si="150"/>
        <v>51371</v>
      </c>
      <c r="E2308" s="2150" t="s">
        <v>6662</v>
      </c>
      <c r="F2308" s="2167">
        <v>76062.399999999994</v>
      </c>
      <c r="G2308" s="722">
        <v>42388</v>
      </c>
      <c r="H2308" s="2050">
        <v>76062.399999999994</v>
      </c>
      <c r="I2308" s="1263">
        <f t="shared" si="148"/>
        <v>0</v>
      </c>
    </row>
    <row r="2309" spans="1:9" x14ac:dyDescent="0.25">
      <c r="A2309" s="1261">
        <v>42387</v>
      </c>
      <c r="B2309" s="2177">
        <f t="shared" si="149"/>
        <v>1372</v>
      </c>
      <c r="C2309" s="2178" t="s">
        <v>1144</v>
      </c>
      <c r="D2309" s="2160">
        <f t="shared" si="150"/>
        <v>51372</v>
      </c>
      <c r="E2309" s="2150" t="s">
        <v>6663</v>
      </c>
      <c r="F2309" s="2153">
        <v>1288.9000000000001</v>
      </c>
      <c r="G2309" s="722">
        <v>42387</v>
      </c>
      <c r="H2309" s="2050">
        <f t="shared" si="147"/>
        <v>1288.9000000000001</v>
      </c>
      <c r="I2309" s="1263">
        <f t="shared" si="148"/>
        <v>0</v>
      </c>
    </row>
    <row r="2310" spans="1:9" x14ac:dyDescent="0.25">
      <c r="A2310" s="1261">
        <v>42387</v>
      </c>
      <c r="B2310" s="2177">
        <f t="shared" si="149"/>
        <v>1373</v>
      </c>
      <c r="C2310" s="2178" t="s">
        <v>1144</v>
      </c>
      <c r="D2310" s="2160">
        <f t="shared" si="150"/>
        <v>51373</v>
      </c>
      <c r="E2310" s="2150" t="s">
        <v>6664</v>
      </c>
      <c r="F2310" s="2167">
        <v>3154.8</v>
      </c>
      <c r="G2310" s="722">
        <v>42387</v>
      </c>
      <c r="H2310" s="2050">
        <f t="shared" si="147"/>
        <v>3154.8</v>
      </c>
      <c r="I2310" s="1263">
        <f t="shared" si="148"/>
        <v>0</v>
      </c>
    </row>
    <row r="2311" spans="1:9" x14ac:dyDescent="0.25">
      <c r="A2311" s="1261">
        <v>42387</v>
      </c>
      <c r="B2311" s="2177">
        <f t="shared" si="149"/>
        <v>1374</v>
      </c>
      <c r="C2311" s="2178" t="s">
        <v>1144</v>
      </c>
      <c r="D2311" s="2160">
        <f t="shared" si="150"/>
        <v>51374</v>
      </c>
      <c r="E2311" s="2150" t="s">
        <v>6631</v>
      </c>
      <c r="F2311" s="2167">
        <v>120</v>
      </c>
      <c r="G2311" s="722"/>
      <c r="H2311" s="2050"/>
      <c r="I2311" s="1263">
        <f t="shared" si="148"/>
        <v>120</v>
      </c>
    </row>
    <row r="2312" spans="1:9" x14ac:dyDescent="0.25">
      <c r="A2312" s="1261">
        <v>42387</v>
      </c>
      <c r="B2312" s="2177">
        <f t="shared" si="149"/>
        <v>1375</v>
      </c>
      <c r="C2312" s="2178" t="s">
        <v>1144</v>
      </c>
      <c r="D2312" s="2160">
        <f t="shared" si="150"/>
        <v>51375</v>
      </c>
      <c r="E2312" s="2150" t="s">
        <v>6665</v>
      </c>
      <c r="F2312" s="2167">
        <v>3793.7</v>
      </c>
      <c r="G2312" s="722">
        <v>42387</v>
      </c>
      <c r="H2312" s="2050">
        <f t="shared" si="147"/>
        <v>3793.7</v>
      </c>
      <c r="I2312" s="1263">
        <f t="shared" si="148"/>
        <v>0</v>
      </c>
    </row>
    <row r="2313" spans="1:9" x14ac:dyDescent="0.25">
      <c r="A2313" s="1261">
        <v>42387</v>
      </c>
      <c r="B2313" s="2177">
        <f t="shared" si="149"/>
        <v>1376</v>
      </c>
      <c r="C2313" s="2178" t="s">
        <v>1144</v>
      </c>
      <c r="D2313" s="2160">
        <f t="shared" si="150"/>
        <v>51376</v>
      </c>
      <c r="E2313" s="2150" t="s">
        <v>6663</v>
      </c>
      <c r="F2313" s="2153">
        <v>31443.8</v>
      </c>
      <c r="G2313" s="722">
        <v>42390</v>
      </c>
      <c r="H2313" s="2050">
        <v>31443.8</v>
      </c>
      <c r="I2313" s="1263">
        <f t="shared" si="148"/>
        <v>0</v>
      </c>
    </row>
    <row r="2314" spans="1:9" x14ac:dyDescent="0.25">
      <c r="A2314" s="1261">
        <v>42387</v>
      </c>
      <c r="B2314" s="2177">
        <f t="shared" si="149"/>
        <v>1377</v>
      </c>
      <c r="C2314" s="2178" t="s">
        <v>1144</v>
      </c>
      <c r="D2314" s="2160">
        <f t="shared" si="150"/>
        <v>51377</v>
      </c>
      <c r="E2314" s="2150" t="s">
        <v>6638</v>
      </c>
      <c r="F2314" s="2167">
        <v>195.2</v>
      </c>
      <c r="G2314" s="722">
        <v>42387</v>
      </c>
      <c r="H2314" s="2050">
        <f t="shared" si="147"/>
        <v>195.2</v>
      </c>
      <c r="I2314" s="1263">
        <f t="shared" si="148"/>
        <v>0</v>
      </c>
    </row>
    <row r="2315" spans="1:9" x14ac:dyDescent="0.25">
      <c r="A2315" s="1261">
        <v>42387</v>
      </c>
      <c r="B2315" s="2177">
        <f t="shared" si="149"/>
        <v>1378</v>
      </c>
      <c r="C2315" s="2178" t="s">
        <v>1144</v>
      </c>
      <c r="D2315" s="2160">
        <f t="shared" si="150"/>
        <v>51378</v>
      </c>
      <c r="E2315" s="2150" t="s">
        <v>6666</v>
      </c>
      <c r="F2315" s="2167">
        <v>3382.4</v>
      </c>
      <c r="G2315" s="722">
        <v>42387</v>
      </c>
      <c r="H2315" s="2050">
        <f t="shared" si="147"/>
        <v>3382.4</v>
      </c>
      <c r="I2315" s="1263">
        <f t="shared" si="148"/>
        <v>0</v>
      </c>
    </row>
    <row r="2316" spans="1:9" x14ac:dyDescent="0.25">
      <c r="A2316" s="1261">
        <v>42387</v>
      </c>
      <c r="B2316" s="2177">
        <f t="shared" si="149"/>
        <v>1379</v>
      </c>
      <c r="C2316" s="2178" t="s">
        <v>1144</v>
      </c>
      <c r="D2316" s="2160">
        <f t="shared" si="150"/>
        <v>51379</v>
      </c>
      <c r="E2316" s="2150" t="s">
        <v>6667</v>
      </c>
      <c r="F2316" s="2153">
        <v>6339.8</v>
      </c>
      <c r="G2316" s="722">
        <v>42387</v>
      </c>
      <c r="H2316" s="2050">
        <f t="shared" si="147"/>
        <v>6339.8</v>
      </c>
      <c r="I2316" s="1263">
        <f t="shared" si="148"/>
        <v>0</v>
      </c>
    </row>
    <row r="2317" spans="1:9" x14ac:dyDescent="0.25">
      <c r="A2317" s="1261">
        <v>42387</v>
      </c>
      <c r="B2317" s="2177">
        <f t="shared" si="149"/>
        <v>1380</v>
      </c>
      <c r="C2317" s="2178" t="s">
        <v>1144</v>
      </c>
      <c r="D2317" s="2160">
        <f t="shared" si="150"/>
        <v>51380</v>
      </c>
      <c r="E2317" s="2150" t="s">
        <v>6668</v>
      </c>
      <c r="F2317" s="2167">
        <v>8872.5</v>
      </c>
      <c r="G2317" s="722">
        <v>42387</v>
      </c>
      <c r="H2317" s="2050">
        <f t="shared" si="147"/>
        <v>8872.5</v>
      </c>
      <c r="I2317" s="1263">
        <f t="shared" si="148"/>
        <v>0</v>
      </c>
    </row>
    <row r="2318" spans="1:9" x14ac:dyDescent="0.25">
      <c r="A2318" s="1261">
        <v>42387</v>
      </c>
      <c r="B2318" s="2177">
        <f t="shared" si="149"/>
        <v>1381</v>
      </c>
      <c r="C2318" s="2178" t="s">
        <v>1144</v>
      </c>
      <c r="D2318" s="2160">
        <f t="shared" si="150"/>
        <v>51381</v>
      </c>
      <c r="E2318" s="2150" t="s">
        <v>6669</v>
      </c>
      <c r="F2318" s="2167">
        <v>20117.8</v>
      </c>
      <c r="G2318" s="722">
        <v>42390</v>
      </c>
      <c r="H2318" s="2050">
        <v>20117.8</v>
      </c>
      <c r="I2318" s="1263">
        <f t="shared" si="148"/>
        <v>0</v>
      </c>
    </row>
    <row r="2319" spans="1:9" x14ac:dyDescent="0.25">
      <c r="A2319" s="1261">
        <v>42387</v>
      </c>
      <c r="B2319" s="2177">
        <f t="shared" si="149"/>
        <v>1382</v>
      </c>
      <c r="C2319" s="2178" t="s">
        <v>1144</v>
      </c>
      <c r="D2319" s="2160">
        <f t="shared" si="150"/>
        <v>51382</v>
      </c>
      <c r="E2319" s="2150" t="s">
        <v>6670</v>
      </c>
      <c r="F2319" s="2167">
        <v>287</v>
      </c>
      <c r="G2319" s="722">
        <v>42387</v>
      </c>
      <c r="H2319" s="2050">
        <f t="shared" ref="H2319:H2385" si="151">F2319</f>
        <v>287</v>
      </c>
      <c r="I2319" s="1263">
        <f t="shared" si="148"/>
        <v>0</v>
      </c>
    </row>
    <row r="2320" spans="1:9" x14ac:dyDescent="0.25">
      <c r="A2320" s="1261">
        <v>42387</v>
      </c>
      <c r="B2320" s="2177">
        <f t="shared" si="149"/>
        <v>1383</v>
      </c>
      <c r="C2320" s="2178" t="s">
        <v>1144</v>
      </c>
      <c r="D2320" s="2160">
        <f t="shared" si="150"/>
        <v>51383</v>
      </c>
      <c r="E2320" s="2182" t="s">
        <v>2249</v>
      </c>
      <c r="F2320" s="2167">
        <v>0</v>
      </c>
      <c r="G2320" s="722"/>
      <c r="H2320" s="2050">
        <f t="shared" si="151"/>
        <v>0</v>
      </c>
      <c r="I2320" s="1263">
        <f t="shared" si="148"/>
        <v>0</v>
      </c>
    </row>
    <row r="2321" spans="1:9" x14ac:dyDescent="0.25">
      <c r="A2321" s="1261">
        <v>42387</v>
      </c>
      <c r="B2321" s="2177">
        <f t="shared" si="149"/>
        <v>1384</v>
      </c>
      <c r="C2321" s="2178" t="s">
        <v>1144</v>
      </c>
      <c r="D2321" s="2160">
        <f t="shared" si="150"/>
        <v>51384</v>
      </c>
      <c r="E2321" s="2150" t="s">
        <v>6671</v>
      </c>
      <c r="F2321" s="2167">
        <v>15024</v>
      </c>
      <c r="G2321" s="722">
        <v>42388</v>
      </c>
      <c r="H2321" s="2050">
        <v>15024</v>
      </c>
      <c r="I2321" s="1263">
        <f t="shared" ref="I2321:I2387" si="152">F2321-H2321</f>
        <v>0</v>
      </c>
    </row>
    <row r="2322" spans="1:9" x14ac:dyDescent="0.25">
      <c r="A2322" s="1261">
        <v>42387</v>
      </c>
      <c r="B2322" s="2177">
        <f t="shared" si="149"/>
        <v>1385</v>
      </c>
      <c r="C2322" s="2178" t="s">
        <v>1144</v>
      </c>
      <c r="D2322" s="2160">
        <f t="shared" si="150"/>
        <v>51385</v>
      </c>
      <c r="E2322" s="2150" t="s">
        <v>6672</v>
      </c>
      <c r="F2322" s="2167">
        <v>2257</v>
      </c>
      <c r="G2322" s="722">
        <v>42388</v>
      </c>
      <c r="H2322" s="2050">
        <v>2257</v>
      </c>
      <c r="I2322" s="1263">
        <f t="shared" si="152"/>
        <v>0</v>
      </c>
    </row>
    <row r="2323" spans="1:9" x14ac:dyDescent="0.25">
      <c r="A2323" s="1261">
        <v>42387</v>
      </c>
      <c r="B2323" s="2177">
        <f t="shared" si="149"/>
        <v>1386</v>
      </c>
      <c r="C2323" s="2178" t="s">
        <v>1144</v>
      </c>
      <c r="D2323" s="2160">
        <f t="shared" si="150"/>
        <v>51386</v>
      </c>
      <c r="E2323" s="2150" t="s">
        <v>6672</v>
      </c>
      <c r="F2323" s="2167">
        <v>1550.4</v>
      </c>
      <c r="G2323" s="722">
        <v>42388</v>
      </c>
      <c r="H2323" s="2050">
        <v>1550.4</v>
      </c>
      <c r="I2323" s="1263">
        <f t="shared" si="152"/>
        <v>0</v>
      </c>
    </row>
    <row r="2324" spans="1:9" x14ac:dyDescent="0.25">
      <c r="A2324" s="1261">
        <v>42387</v>
      </c>
      <c r="B2324" s="2177">
        <f t="shared" si="149"/>
        <v>1387</v>
      </c>
      <c r="C2324" s="2178" t="s">
        <v>1144</v>
      </c>
      <c r="D2324" s="2160">
        <f t="shared" si="150"/>
        <v>51387</v>
      </c>
      <c r="E2324" s="2150" t="s">
        <v>6673</v>
      </c>
      <c r="F2324" s="2167">
        <v>1485.7</v>
      </c>
      <c r="G2324" s="722">
        <v>42388</v>
      </c>
      <c r="H2324" s="2050">
        <v>1485.7</v>
      </c>
      <c r="I2324" s="1263">
        <f t="shared" si="152"/>
        <v>0</v>
      </c>
    </row>
    <row r="2325" spans="1:9" x14ac:dyDescent="0.25">
      <c r="A2325" s="1261">
        <v>42387</v>
      </c>
      <c r="B2325" s="2177">
        <f t="shared" si="149"/>
        <v>1388</v>
      </c>
      <c r="C2325" s="2178" t="s">
        <v>1144</v>
      </c>
      <c r="D2325" s="2160">
        <f t="shared" si="150"/>
        <v>51388</v>
      </c>
      <c r="E2325" s="2150" t="s">
        <v>6674</v>
      </c>
      <c r="F2325" s="2167">
        <v>3526.32</v>
      </c>
      <c r="G2325" s="722">
        <v>42391</v>
      </c>
      <c r="H2325" s="2050">
        <v>3526.32</v>
      </c>
      <c r="I2325" s="1263">
        <f t="shared" si="152"/>
        <v>0</v>
      </c>
    </row>
    <row r="2326" spans="1:9" x14ac:dyDescent="0.25">
      <c r="A2326" s="1261">
        <v>42387</v>
      </c>
      <c r="B2326" s="2177">
        <f t="shared" si="149"/>
        <v>1389</v>
      </c>
      <c r="C2326" s="2178" t="s">
        <v>1144</v>
      </c>
      <c r="D2326" s="2160">
        <f t="shared" si="150"/>
        <v>51389</v>
      </c>
      <c r="E2326" s="2150" t="s">
        <v>6675</v>
      </c>
      <c r="F2326" s="2153">
        <v>126</v>
      </c>
      <c r="G2326" s="722">
        <v>42388</v>
      </c>
      <c r="H2326" s="2050">
        <v>126</v>
      </c>
      <c r="I2326" s="1263">
        <f t="shared" si="152"/>
        <v>0</v>
      </c>
    </row>
    <row r="2327" spans="1:9" x14ac:dyDescent="0.25">
      <c r="A2327" s="1261">
        <v>42387</v>
      </c>
      <c r="B2327" s="2177">
        <f t="shared" si="149"/>
        <v>1390</v>
      </c>
      <c r="C2327" s="2178" t="s">
        <v>1144</v>
      </c>
      <c r="D2327" s="2160">
        <f t="shared" si="150"/>
        <v>51390</v>
      </c>
      <c r="E2327" s="2150" t="s">
        <v>6676</v>
      </c>
      <c r="F2327" s="2167">
        <v>4084.5</v>
      </c>
      <c r="G2327" s="722">
        <v>42391</v>
      </c>
      <c r="H2327" s="2050">
        <v>4084.5</v>
      </c>
      <c r="I2327" s="1263">
        <f t="shared" si="152"/>
        <v>0</v>
      </c>
    </row>
    <row r="2328" spans="1:9" x14ac:dyDescent="0.25">
      <c r="A2328" s="1261">
        <v>42387</v>
      </c>
      <c r="B2328" s="2177">
        <f t="shared" si="149"/>
        <v>1391</v>
      </c>
      <c r="C2328" s="2178" t="s">
        <v>1144</v>
      </c>
      <c r="D2328" s="2160">
        <f t="shared" si="150"/>
        <v>51391</v>
      </c>
      <c r="E2328" s="2150" t="s">
        <v>6677</v>
      </c>
      <c r="F2328" s="2153">
        <v>1401.65</v>
      </c>
      <c r="G2328" s="722">
        <v>42387</v>
      </c>
      <c r="H2328" s="2050">
        <f t="shared" si="151"/>
        <v>1401.65</v>
      </c>
      <c r="I2328" s="1263">
        <f t="shared" si="152"/>
        <v>0</v>
      </c>
    </row>
    <row r="2329" spans="1:9" x14ac:dyDescent="0.25">
      <c r="A2329" s="1261">
        <v>42387</v>
      </c>
      <c r="B2329" s="2177">
        <f t="shared" si="149"/>
        <v>1392</v>
      </c>
      <c r="C2329" s="2178" t="s">
        <v>1144</v>
      </c>
      <c r="D2329" s="2160">
        <f t="shared" si="150"/>
        <v>51392</v>
      </c>
      <c r="E2329" s="2150" t="s">
        <v>6580</v>
      </c>
      <c r="F2329" s="2167">
        <v>26796</v>
      </c>
      <c r="G2329" s="722">
        <v>42387</v>
      </c>
      <c r="H2329" s="2050">
        <f t="shared" si="151"/>
        <v>26796</v>
      </c>
      <c r="I2329" s="1263">
        <f t="shared" si="152"/>
        <v>0</v>
      </c>
    </row>
    <row r="2330" spans="1:9" x14ac:dyDescent="0.25">
      <c r="A2330" s="1261">
        <v>42387</v>
      </c>
      <c r="B2330" s="2177">
        <f t="shared" si="149"/>
        <v>1393</v>
      </c>
      <c r="C2330" s="2178" t="s">
        <v>1144</v>
      </c>
      <c r="D2330" s="2160">
        <f t="shared" si="150"/>
        <v>51393</v>
      </c>
      <c r="E2330" s="2150" t="s">
        <v>6678</v>
      </c>
      <c r="F2330" s="2167">
        <v>869.4</v>
      </c>
      <c r="G2330" s="722">
        <v>42387</v>
      </c>
      <c r="H2330" s="2050">
        <f t="shared" si="151"/>
        <v>869.4</v>
      </c>
      <c r="I2330" s="1263">
        <f t="shared" si="152"/>
        <v>0</v>
      </c>
    </row>
    <row r="2331" spans="1:9" x14ac:dyDescent="0.25">
      <c r="A2331" s="1261">
        <v>42387</v>
      </c>
      <c r="B2331" s="2177">
        <f t="shared" si="149"/>
        <v>1394</v>
      </c>
      <c r="C2331" s="2178" t="s">
        <v>1144</v>
      </c>
      <c r="D2331" s="2160">
        <f t="shared" si="150"/>
        <v>51394</v>
      </c>
      <c r="E2331" s="2150" t="s">
        <v>6679</v>
      </c>
      <c r="F2331" s="2167">
        <v>32580</v>
      </c>
      <c r="G2331" s="722">
        <v>42388</v>
      </c>
      <c r="H2331" s="2050">
        <v>32580</v>
      </c>
      <c r="I2331" s="1263">
        <f t="shared" si="152"/>
        <v>0</v>
      </c>
    </row>
    <row r="2332" spans="1:9" x14ac:dyDescent="0.25">
      <c r="A2332" s="1261">
        <v>42387</v>
      </c>
      <c r="B2332" s="2177">
        <f t="shared" si="149"/>
        <v>1395</v>
      </c>
      <c r="C2332" s="2178" t="s">
        <v>1144</v>
      </c>
      <c r="D2332" s="2160">
        <f t="shared" si="150"/>
        <v>51395</v>
      </c>
      <c r="E2332" s="2150" t="s">
        <v>6580</v>
      </c>
      <c r="F2332" s="2167">
        <v>83.2</v>
      </c>
      <c r="G2332" s="722">
        <v>42387</v>
      </c>
      <c r="H2332" s="2050">
        <f t="shared" si="151"/>
        <v>83.2</v>
      </c>
      <c r="I2332" s="1263">
        <f t="shared" si="152"/>
        <v>0</v>
      </c>
    </row>
    <row r="2333" spans="1:9" x14ac:dyDescent="0.25">
      <c r="A2333" s="1261">
        <v>42387</v>
      </c>
      <c r="B2333" s="2177">
        <f t="shared" si="149"/>
        <v>1396</v>
      </c>
      <c r="C2333" s="2178" t="s">
        <v>1144</v>
      </c>
      <c r="D2333" s="2160">
        <f t="shared" si="150"/>
        <v>51396</v>
      </c>
      <c r="E2333" s="2150" t="s">
        <v>6680</v>
      </c>
      <c r="F2333" s="2153">
        <v>62661.4</v>
      </c>
      <c r="G2333" s="722">
        <v>42391</v>
      </c>
      <c r="H2333" s="2050">
        <v>62661.4</v>
      </c>
      <c r="I2333" s="1263">
        <f t="shared" si="152"/>
        <v>0</v>
      </c>
    </row>
    <row r="2334" spans="1:9" x14ac:dyDescent="0.25">
      <c r="A2334" s="1261">
        <v>42387</v>
      </c>
      <c r="B2334" s="2177">
        <f t="shared" si="149"/>
        <v>1397</v>
      </c>
      <c r="C2334" s="2178" t="s">
        <v>1144</v>
      </c>
      <c r="D2334" s="2160">
        <f t="shared" si="150"/>
        <v>51397</v>
      </c>
      <c r="E2334" s="2150" t="s">
        <v>6681</v>
      </c>
      <c r="F2334" s="2167">
        <v>4317</v>
      </c>
      <c r="G2334" s="722">
        <v>42389</v>
      </c>
      <c r="H2334" s="2050">
        <v>4317</v>
      </c>
      <c r="I2334" s="1263">
        <f t="shared" si="152"/>
        <v>0</v>
      </c>
    </row>
    <row r="2335" spans="1:9" x14ac:dyDescent="0.25">
      <c r="A2335" s="1261">
        <v>42387</v>
      </c>
      <c r="B2335" s="2177">
        <f t="shared" si="149"/>
        <v>1398</v>
      </c>
      <c r="C2335" s="2178" t="s">
        <v>1144</v>
      </c>
      <c r="D2335" s="2160">
        <f t="shared" si="150"/>
        <v>51398</v>
      </c>
      <c r="E2335" s="2150" t="s">
        <v>6682</v>
      </c>
      <c r="F2335" s="2153">
        <v>8053.6</v>
      </c>
      <c r="G2335" s="722">
        <v>42392</v>
      </c>
      <c r="H2335" s="2050">
        <v>8053.6</v>
      </c>
      <c r="I2335" s="1263">
        <f t="shared" si="152"/>
        <v>0</v>
      </c>
    </row>
    <row r="2336" spans="1:9" x14ac:dyDescent="0.25">
      <c r="A2336" s="1261">
        <v>42387</v>
      </c>
      <c r="B2336" s="2177">
        <f t="shared" si="149"/>
        <v>1399</v>
      </c>
      <c r="C2336" s="2178" t="s">
        <v>1144</v>
      </c>
      <c r="D2336" s="2160">
        <f t="shared" si="150"/>
        <v>51399</v>
      </c>
      <c r="E2336" s="2150" t="s">
        <v>6683</v>
      </c>
      <c r="F2336" s="2167">
        <v>8822.7999999999993</v>
      </c>
      <c r="G2336" s="722">
        <v>42396</v>
      </c>
      <c r="H2336" s="2050">
        <v>8822.7999999999993</v>
      </c>
      <c r="I2336" s="1263">
        <f t="shared" si="152"/>
        <v>0</v>
      </c>
    </row>
    <row r="2337" spans="1:9" x14ac:dyDescent="0.25">
      <c r="A2337" s="1261">
        <v>42387</v>
      </c>
      <c r="B2337" s="2177">
        <f t="shared" si="149"/>
        <v>1400</v>
      </c>
      <c r="C2337" s="2178" t="s">
        <v>1144</v>
      </c>
      <c r="D2337" s="2160">
        <f t="shared" si="150"/>
        <v>51400</v>
      </c>
      <c r="E2337" s="2150" t="s">
        <v>6684</v>
      </c>
      <c r="F2337" s="2167">
        <v>2734.8</v>
      </c>
      <c r="G2337" s="722">
        <v>42387</v>
      </c>
      <c r="H2337" s="2050">
        <f t="shared" si="151"/>
        <v>2734.8</v>
      </c>
      <c r="I2337" s="1263">
        <f t="shared" si="152"/>
        <v>0</v>
      </c>
    </row>
    <row r="2338" spans="1:9" x14ac:dyDescent="0.25">
      <c r="A2338" s="1261">
        <v>42387</v>
      </c>
      <c r="B2338" s="2177">
        <f t="shared" si="149"/>
        <v>1401</v>
      </c>
      <c r="C2338" s="2178" t="s">
        <v>1144</v>
      </c>
      <c r="D2338" s="2160">
        <f t="shared" si="150"/>
        <v>51401</v>
      </c>
      <c r="E2338" s="2150" t="s">
        <v>6685</v>
      </c>
      <c r="F2338" s="2167">
        <v>13377.6</v>
      </c>
      <c r="G2338" s="722">
        <v>42389</v>
      </c>
      <c r="H2338" s="2050">
        <v>13377.6</v>
      </c>
      <c r="I2338" s="1263">
        <f t="shared" si="152"/>
        <v>0</v>
      </c>
    </row>
    <row r="2339" spans="1:9" x14ac:dyDescent="0.25">
      <c r="A2339" s="1261">
        <v>42387</v>
      </c>
      <c r="B2339" s="2177">
        <f t="shared" si="149"/>
        <v>1402</v>
      </c>
      <c r="C2339" s="2178" t="s">
        <v>1144</v>
      </c>
      <c r="D2339" s="2160">
        <f t="shared" si="150"/>
        <v>51402</v>
      </c>
      <c r="E2339" s="2150" t="s">
        <v>6686</v>
      </c>
      <c r="F2339" s="2167">
        <v>3404.8</v>
      </c>
      <c r="G2339" s="722">
        <v>42387</v>
      </c>
      <c r="H2339" s="2050">
        <f t="shared" si="151"/>
        <v>3404.8</v>
      </c>
      <c r="I2339" s="1263">
        <f t="shared" si="152"/>
        <v>0</v>
      </c>
    </row>
    <row r="2340" spans="1:9" x14ac:dyDescent="0.25">
      <c r="A2340" s="1261">
        <v>42387</v>
      </c>
      <c r="B2340" s="2177">
        <f t="shared" si="149"/>
        <v>1403</v>
      </c>
      <c r="C2340" s="2178" t="s">
        <v>1144</v>
      </c>
      <c r="D2340" s="2160">
        <f t="shared" si="150"/>
        <v>51403</v>
      </c>
      <c r="E2340" s="2150" t="s">
        <v>6687</v>
      </c>
      <c r="F2340" s="2167">
        <v>988.8</v>
      </c>
      <c r="G2340" s="722">
        <v>42387</v>
      </c>
      <c r="H2340" s="2050">
        <f t="shared" si="151"/>
        <v>988.8</v>
      </c>
      <c r="I2340" s="1263">
        <f t="shared" si="152"/>
        <v>0</v>
      </c>
    </row>
    <row r="2341" spans="1:9" x14ac:dyDescent="0.25">
      <c r="A2341" s="1261">
        <v>42387</v>
      </c>
      <c r="B2341" s="2177">
        <f t="shared" si="149"/>
        <v>1404</v>
      </c>
      <c r="C2341" s="2178" t="s">
        <v>1144</v>
      </c>
      <c r="D2341" s="2160">
        <f t="shared" si="150"/>
        <v>51404</v>
      </c>
      <c r="E2341" s="2150" t="s">
        <v>6688</v>
      </c>
      <c r="F2341" s="2153">
        <v>167599.01999999999</v>
      </c>
      <c r="G2341" s="722">
        <v>42389</v>
      </c>
      <c r="H2341" s="2050">
        <v>167599.01999999999</v>
      </c>
      <c r="I2341" s="1263">
        <f t="shared" si="152"/>
        <v>0</v>
      </c>
    </row>
    <row r="2342" spans="1:9" x14ac:dyDescent="0.25">
      <c r="A2342" s="1261">
        <v>42387</v>
      </c>
      <c r="B2342" s="2177">
        <f t="shared" si="149"/>
        <v>1405</v>
      </c>
      <c r="C2342" s="2178" t="s">
        <v>1144</v>
      </c>
      <c r="D2342" s="2160">
        <f t="shared" si="150"/>
        <v>51405</v>
      </c>
      <c r="E2342" s="2182" t="s">
        <v>2249</v>
      </c>
      <c r="F2342" s="2153">
        <v>0</v>
      </c>
      <c r="G2342" s="722"/>
      <c r="H2342" s="2050"/>
      <c r="I2342" s="1263">
        <f t="shared" si="152"/>
        <v>0</v>
      </c>
    </row>
    <row r="2343" spans="1:9" x14ac:dyDescent="0.25">
      <c r="A2343" s="1261">
        <v>42387</v>
      </c>
      <c r="B2343" s="2177">
        <f t="shared" si="149"/>
        <v>1406</v>
      </c>
      <c r="C2343" s="2178" t="s">
        <v>1144</v>
      </c>
      <c r="D2343" s="2160">
        <f t="shared" si="150"/>
        <v>51406</v>
      </c>
      <c r="E2343" s="2150" t="s">
        <v>6689</v>
      </c>
      <c r="F2343" s="2167">
        <v>22200.2</v>
      </c>
      <c r="G2343" s="722">
        <v>42389</v>
      </c>
      <c r="H2343" s="2050">
        <v>22200.2</v>
      </c>
      <c r="I2343" s="1263">
        <f t="shared" si="152"/>
        <v>0</v>
      </c>
    </row>
    <row r="2344" spans="1:9" x14ac:dyDescent="0.25">
      <c r="A2344" s="1261">
        <v>42387</v>
      </c>
      <c r="B2344" s="2177">
        <f t="shared" si="149"/>
        <v>1407</v>
      </c>
      <c r="C2344" s="2178" t="s">
        <v>1144</v>
      </c>
      <c r="D2344" s="2160">
        <f t="shared" si="150"/>
        <v>51407</v>
      </c>
      <c r="E2344" s="2150" t="s">
        <v>6679</v>
      </c>
      <c r="F2344" s="2167">
        <v>26767</v>
      </c>
      <c r="G2344" s="722" t="s">
        <v>8177</v>
      </c>
      <c r="H2344" s="2050">
        <f>24721.69+2045.31</f>
        <v>26767</v>
      </c>
      <c r="I2344" s="1263">
        <f t="shared" si="152"/>
        <v>0</v>
      </c>
    </row>
    <row r="2345" spans="1:9" x14ac:dyDescent="0.25">
      <c r="A2345" s="1261">
        <v>42387</v>
      </c>
      <c r="B2345" s="2177">
        <f t="shared" si="149"/>
        <v>1408</v>
      </c>
      <c r="C2345" s="2178" t="s">
        <v>1144</v>
      </c>
      <c r="D2345" s="2160">
        <f t="shared" si="150"/>
        <v>51408</v>
      </c>
      <c r="E2345" s="2150" t="s">
        <v>6690</v>
      </c>
      <c r="F2345" s="2167">
        <v>35485.4</v>
      </c>
      <c r="G2345" s="722">
        <v>42388</v>
      </c>
      <c r="H2345" s="2050">
        <v>35485.4</v>
      </c>
      <c r="I2345" s="1263">
        <f t="shared" si="152"/>
        <v>0</v>
      </c>
    </row>
    <row r="2346" spans="1:9" x14ac:dyDescent="0.25">
      <c r="A2346" s="1261">
        <v>42387</v>
      </c>
      <c r="B2346" s="2177">
        <f t="shared" si="149"/>
        <v>1409</v>
      </c>
      <c r="C2346" s="2178" t="s">
        <v>1144</v>
      </c>
      <c r="D2346" s="2160">
        <f t="shared" si="150"/>
        <v>51409</v>
      </c>
      <c r="E2346" s="2150" t="s">
        <v>6691</v>
      </c>
      <c r="F2346" s="2167">
        <v>16644.599999999999</v>
      </c>
      <c r="G2346" s="722">
        <v>42388</v>
      </c>
      <c r="H2346" s="2050">
        <v>16644.599999999999</v>
      </c>
      <c r="I2346" s="1263">
        <f t="shared" si="152"/>
        <v>0</v>
      </c>
    </row>
    <row r="2347" spans="1:9" x14ac:dyDescent="0.25">
      <c r="A2347" s="1261">
        <v>42387</v>
      </c>
      <c r="B2347" s="2177">
        <f t="shared" ref="B2347:B2413" si="153">B2346+1</f>
        <v>1410</v>
      </c>
      <c r="C2347" s="2178" t="s">
        <v>1144</v>
      </c>
      <c r="D2347" s="2160">
        <f t="shared" si="150"/>
        <v>51410</v>
      </c>
      <c r="E2347" s="2150" t="s">
        <v>6692</v>
      </c>
      <c r="F2347" s="2167">
        <v>10269.08</v>
      </c>
      <c r="G2347" s="722">
        <v>42389</v>
      </c>
      <c r="H2347" s="2050">
        <v>10269.08</v>
      </c>
      <c r="I2347" s="1263">
        <f t="shared" si="152"/>
        <v>0</v>
      </c>
    </row>
    <row r="2348" spans="1:9" x14ac:dyDescent="0.25">
      <c r="A2348" s="1261">
        <v>42387</v>
      </c>
      <c r="B2348" s="2177">
        <f t="shared" si="153"/>
        <v>1411</v>
      </c>
      <c r="C2348" s="2178" t="s">
        <v>1144</v>
      </c>
      <c r="D2348" s="2160">
        <f t="shared" si="150"/>
        <v>51411</v>
      </c>
      <c r="E2348" s="2150" t="s">
        <v>6693</v>
      </c>
      <c r="F2348" s="2153">
        <v>3266.4</v>
      </c>
      <c r="G2348" s="722">
        <v>42389</v>
      </c>
      <c r="H2348" s="2050">
        <v>3266.4</v>
      </c>
      <c r="I2348" s="1263">
        <f t="shared" si="152"/>
        <v>0</v>
      </c>
    </row>
    <row r="2349" spans="1:9" x14ac:dyDescent="0.25">
      <c r="A2349" s="1261">
        <v>42387</v>
      </c>
      <c r="B2349" s="2177">
        <f t="shared" si="153"/>
        <v>1412</v>
      </c>
      <c r="C2349" s="2178" t="s">
        <v>1144</v>
      </c>
      <c r="D2349" s="2160">
        <f t="shared" si="150"/>
        <v>51412</v>
      </c>
      <c r="E2349" s="2150" t="s">
        <v>6694</v>
      </c>
      <c r="F2349" s="2167">
        <v>14445.1</v>
      </c>
      <c r="G2349" s="722">
        <v>36914</v>
      </c>
      <c r="H2349" s="2050">
        <v>14445.1</v>
      </c>
      <c r="I2349" s="1263">
        <f t="shared" si="152"/>
        <v>0</v>
      </c>
    </row>
    <row r="2350" spans="1:9" x14ac:dyDescent="0.25">
      <c r="A2350" s="1261">
        <v>42387</v>
      </c>
      <c r="B2350" s="2177">
        <f t="shared" si="153"/>
        <v>1413</v>
      </c>
      <c r="C2350" s="2178" t="s">
        <v>1144</v>
      </c>
      <c r="D2350" s="2160">
        <f t="shared" si="150"/>
        <v>51413</v>
      </c>
      <c r="E2350" s="2150" t="s">
        <v>6695</v>
      </c>
      <c r="F2350" s="2153">
        <v>9730</v>
      </c>
      <c r="G2350" s="722">
        <v>42389</v>
      </c>
      <c r="H2350" s="2050">
        <v>9730</v>
      </c>
      <c r="I2350" s="1263">
        <f t="shared" si="152"/>
        <v>0</v>
      </c>
    </row>
    <row r="2351" spans="1:9" x14ac:dyDescent="0.25">
      <c r="A2351" s="1261">
        <v>42387</v>
      </c>
      <c r="B2351" s="2177">
        <f t="shared" si="153"/>
        <v>1414</v>
      </c>
      <c r="C2351" s="2178" t="s">
        <v>1144</v>
      </c>
      <c r="D2351" s="2160">
        <f t="shared" si="150"/>
        <v>51414</v>
      </c>
      <c r="E2351" s="2150" t="s">
        <v>6688</v>
      </c>
      <c r="F2351" s="2153">
        <v>65834.2</v>
      </c>
      <c r="G2351" s="722">
        <v>42389</v>
      </c>
      <c r="H2351" s="2050">
        <v>65834.2</v>
      </c>
      <c r="I2351" s="1263">
        <f t="shared" si="152"/>
        <v>0</v>
      </c>
    </row>
    <row r="2352" spans="1:9" x14ac:dyDescent="0.25">
      <c r="A2352" s="1261">
        <v>42387</v>
      </c>
      <c r="B2352" s="2177">
        <f t="shared" si="153"/>
        <v>1415</v>
      </c>
      <c r="C2352" s="2178" t="s">
        <v>1144</v>
      </c>
      <c r="D2352" s="2160">
        <f t="shared" si="150"/>
        <v>51415</v>
      </c>
      <c r="E2352" s="2182" t="s">
        <v>2249</v>
      </c>
      <c r="F2352" s="2153">
        <v>0</v>
      </c>
      <c r="G2352" s="722"/>
      <c r="H2352" s="2050"/>
      <c r="I2352" s="1263">
        <f t="shared" si="152"/>
        <v>0</v>
      </c>
    </row>
    <row r="2353" spans="1:9" x14ac:dyDescent="0.25">
      <c r="A2353" s="1261">
        <v>42387</v>
      </c>
      <c r="B2353" s="2177">
        <f t="shared" si="153"/>
        <v>1416</v>
      </c>
      <c r="C2353" s="2178" t="s">
        <v>1144</v>
      </c>
      <c r="D2353" s="2160">
        <f t="shared" si="150"/>
        <v>51416</v>
      </c>
      <c r="E2353" s="2151" t="s">
        <v>6603</v>
      </c>
      <c r="F2353" s="2167">
        <v>9214.7999999999993</v>
      </c>
      <c r="G2353" s="722">
        <v>42389</v>
      </c>
      <c r="H2353" s="2050">
        <v>9214.7999999999993</v>
      </c>
      <c r="I2353" s="1263">
        <f t="shared" si="152"/>
        <v>0</v>
      </c>
    </row>
    <row r="2354" spans="1:9" x14ac:dyDescent="0.25">
      <c r="A2354" s="1261">
        <v>42387</v>
      </c>
      <c r="B2354" s="2177">
        <f t="shared" si="153"/>
        <v>1417</v>
      </c>
      <c r="C2354" s="2178" t="s">
        <v>1144</v>
      </c>
      <c r="D2354" s="2160">
        <f t="shared" si="150"/>
        <v>51417</v>
      </c>
      <c r="E2354" s="2149" t="s">
        <v>6696</v>
      </c>
      <c r="F2354" s="2166">
        <v>12695.6</v>
      </c>
      <c r="G2354" s="722">
        <v>42389</v>
      </c>
      <c r="H2354" s="2050">
        <v>12695.6</v>
      </c>
      <c r="I2354" s="1263">
        <f t="shared" si="152"/>
        <v>0</v>
      </c>
    </row>
    <row r="2355" spans="1:9" x14ac:dyDescent="0.25">
      <c r="A2355" s="1261">
        <v>42387</v>
      </c>
      <c r="B2355" s="2177">
        <f t="shared" si="153"/>
        <v>1418</v>
      </c>
      <c r="C2355" s="2178" t="s">
        <v>1144</v>
      </c>
      <c r="D2355" s="2160">
        <f t="shared" si="150"/>
        <v>51418</v>
      </c>
      <c r="E2355" s="2150" t="s">
        <v>6697</v>
      </c>
      <c r="F2355" s="2167">
        <v>10331.200000000001</v>
      </c>
      <c r="G2355" s="722">
        <v>42389</v>
      </c>
      <c r="H2355" s="2050">
        <v>10331.200000000001</v>
      </c>
      <c r="I2355" s="1263">
        <f t="shared" si="152"/>
        <v>0</v>
      </c>
    </row>
    <row r="2356" spans="1:9" x14ac:dyDescent="0.25">
      <c r="A2356" s="1261">
        <v>42387</v>
      </c>
      <c r="B2356" s="2177">
        <f t="shared" si="153"/>
        <v>1419</v>
      </c>
      <c r="C2356" s="2178" t="s">
        <v>1144</v>
      </c>
      <c r="D2356" s="2160">
        <f t="shared" si="150"/>
        <v>51419</v>
      </c>
      <c r="E2356" s="2150" t="s">
        <v>6698</v>
      </c>
      <c r="F2356" s="2167">
        <v>43738.5</v>
      </c>
      <c r="G2356" s="722">
        <v>42398</v>
      </c>
      <c r="H2356" s="2050">
        <v>43738.5</v>
      </c>
      <c r="I2356" s="1263">
        <f t="shared" si="152"/>
        <v>0</v>
      </c>
    </row>
    <row r="2357" spans="1:9" x14ac:dyDescent="0.25">
      <c r="A2357" s="1261">
        <v>42387</v>
      </c>
      <c r="B2357" s="2177">
        <f t="shared" si="153"/>
        <v>1420</v>
      </c>
      <c r="C2357" s="2178" t="s">
        <v>1144</v>
      </c>
      <c r="D2357" s="2160">
        <f t="shared" si="150"/>
        <v>51420</v>
      </c>
      <c r="E2357" s="2150" t="s">
        <v>6699</v>
      </c>
      <c r="F2357" s="2153">
        <v>20340.2</v>
      </c>
      <c r="G2357" s="722">
        <v>42389</v>
      </c>
      <c r="H2357" s="2050">
        <v>20340.2</v>
      </c>
      <c r="I2357" s="1263">
        <f t="shared" si="152"/>
        <v>0</v>
      </c>
    </row>
    <row r="2358" spans="1:9" x14ac:dyDescent="0.25">
      <c r="A2358" s="1261">
        <v>42387</v>
      </c>
      <c r="B2358" s="2177">
        <f t="shared" si="153"/>
        <v>1421</v>
      </c>
      <c r="C2358" s="2178" t="s">
        <v>1144</v>
      </c>
      <c r="D2358" s="2160">
        <f t="shared" si="150"/>
        <v>51421</v>
      </c>
      <c r="E2358" s="2185" t="s">
        <v>6700</v>
      </c>
      <c r="F2358" s="2186">
        <v>1465.2</v>
      </c>
      <c r="G2358" s="722"/>
      <c r="H2358" s="2050"/>
      <c r="I2358" s="1263">
        <f t="shared" si="152"/>
        <v>1465.2</v>
      </c>
    </row>
    <row r="2359" spans="1:9" x14ac:dyDescent="0.25">
      <c r="A2359" s="1261">
        <v>42387</v>
      </c>
      <c r="B2359" s="2177">
        <f t="shared" si="153"/>
        <v>1422</v>
      </c>
      <c r="C2359" s="2178" t="s">
        <v>1144</v>
      </c>
      <c r="D2359" s="2160">
        <f t="shared" si="150"/>
        <v>51422</v>
      </c>
      <c r="E2359" s="2150" t="s">
        <v>6580</v>
      </c>
      <c r="F2359" s="2167">
        <v>81.599999999999994</v>
      </c>
      <c r="G2359" s="722">
        <v>42387</v>
      </c>
      <c r="H2359" s="2050">
        <f t="shared" si="151"/>
        <v>81.599999999999994</v>
      </c>
      <c r="I2359" s="1263">
        <f t="shared" si="152"/>
        <v>0</v>
      </c>
    </row>
    <row r="2360" spans="1:9" x14ac:dyDescent="0.25">
      <c r="A2360" s="1261">
        <v>42387</v>
      </c>
      <c r="B2360" s="2177">
        <f t="shared" si="153"/>
        <v>1423</v>
      </c>
      <c r="C2360" s="2178" t="s">
        <v>1144</v>
      </c>
      <c r="D2360" s="2160">
        <f t="shared" si="150"/>
        <v>51423</v>
      </c>
      <c r="E2360" s="2150" t="s">
        <v>6701</v>
      </c>
      <c r="F2360" s="2167">
        <v>39775.4</v>
      </c>
      <c r="G2360" s="722">
        <v>42390</v>
      </c>
      <c r="H2360" s="2050">
        <v>39775.4</v>
      </c>
      <c r="I2360" s="1263">
        <f t="shared" si="152"/>
        <v>0</v>
      </c>
    </row>
    <row r="2361" spans="1:9" x14ac:dyDescent="0.25">
      <c r="A2361" s="1261">
        <v>42387</v>
      </c>
      <c r="B2361" s="2177">
        <f t="shared" si="153"/>
        <v>1424</v>
      </c>
      <c r="C2361" s="2178" t="s">
        <v>1144</v>
      </c>
      <c r="D2361" s="2160">
        <f t="shared" si="150"/>
        <v>51424</v>
      </c>
      <c r="E2361" s="2150" t="s">
        <v>6680</v>
      </c>
      <c r="F2361" s="2153">
        <v>245967.4</v>
      </c>
      <c r="G2361" s="722">
        <v>42391</v>
      </c>
      <c r="H2361" s="2050">
        <v>245967.4</v>
      </c>
      <c r="I2361" s="1263">
        <f t="shared" si="152"/>
        <v>0</v>
      </c>
    </row>
    <row r="2362" spans="1:9" x14ac:dyDescent="0.25">
      <c r="A2362" s="1261">
        <v>42387</v>
      </c>
      <c r="B2362" s="2177">
        <f t="shared" si="153"/>
        <v>1425</v>
      </c>
      <c r="C2362" s="2178" t="s">
        <v>1144</v>
      </c>
      <c r="D2362" s="2160">
        <f t="shared" si="150"/>
        <v>51425</v>
      </c>
      <c r="E2362" s="2150" t="s">
        <v>6702</v>
      </c>
      <c r="F2362" s="2167">
        <v>13071.24</v>
      </c>
      <c r="G2362" s="722">
        <v>42396</v>
      </c>
      <c r="H2362" s="2050">
        <v>13071.24</v>
      </c>
      <c r="I2362" s="1263">
        <f t="shared" si="152"/>
        <v>0</v>
      </c>
    </row>
    <row r="2363" spans="1:9" x14ac:dyDescent="0.25">
      <c r="A2363" s="1261">
        <v>42387</v>
      </c>
      <c r="B2363" s="2177">
        <f t="shared" si="153"/>
        <v>1426</v>
      </c>
      <c r="C2363" s="2178" t="s">
        <v>1144</v>
      </c>
      <c r="D2363" s="2160">
        <f t="shared" si="150"/>
        <v>51426</v>
      </c>
      <c r="E2363" s="2150" t="s">
        <v>6703</v>
      </c>
      <c r="F2363" s="2167">
        <v>4862.3999999999996</v>
      </c>
      <c r="G2363" s="722">
        <v>42387</v>
      </c>
      <c r="H2363" s="2050">
        <f t="shared" si="151"/>
        <v>4862.3999999999996</v>
      </c>
      <c r="I2363" s="1263">
        <f t="shared" si="152"/>
        <v>0</v>
      </c>
    </row>
    <row r="2364" spans="1:9" x14ac:dyDescent="0.25">
      <c r="A2364" s="1261">
        <v>42387</v>
      </c>
      <c r="B2364" s="2177">
        <f t="shared" si="153"/>
        <v>1427</v>
      </c>
      <c r="C2364" s="2178" t="s">
        <v>1144</v>
      </c>
      <c r="D2364" s="2160">
        <f t="shared" si="150"/>
        <v>51427</v>
      </c>
      <c r="E2364" s="2150" t="s">
        <v>6680</v>
      </c>
      <c r="F2364" s="2153">
        <v>29421.3</v>
      </c>
      <c r="G2364" s="722">
        <v>42392</v>
      </c>
      <c r="H2364" s="2050">
        <v>29421.3</v>
      </c>
      <c r="I2364" s="1263">
        <f t="shared" si="152"/>
        <v>0</v>
      </c>
    </row>
    <row r="2365" spans="1:9" x14ac:dyDescent="0.25">
      <c r="A2365" s="1261">
        <v>42387</v>
      </c>
      <c r="B2365" s="2177">
        <f t="shared" si="153"/>
        <v>1428</v>
      </c>
      <c r="C2365" s="2178" t="s">
        <v>1144</v>
      </c>
      <c r="D2365" s="2160">
        <f t="shared" si="150"/>
        <v>51428</v>
      </c>
      <c r="E2365" s="2150" t="s">
        <v>6704</v>
      </c>
      <c r="F2365" s="2167">
        <v>279</v>
      </c>
      <c r="G2365" s="722">
        <v>42388</v>
      </c>
      <c r="H2365" s="2050">
        <v>279</v>
      </c>
      <c r="I2365" s="1263">
        <f t="shared" si="152"/>
        <v>0</v>
      </c>
    </row>
    <row r="2366" spans="1:9" x14ac:dyDescent="0.25">
      <c r="A2366" s="1261">
        <v>42387</v>
      </c>
      <c r="B2366" s="2177">
        <f t="shared" si="153"/>
        <v>1429</v>
      </c>
      <c r="C2366" s="2178" t="s">
        <v>1144</v>
      </c>
      <c r="D2366" s="2160">
        <f t="shared" si="150"/>
        <v>51429</v>
      </c>
      <c r="E2366" s="2150" t="s">
        <v>6680</v>
      </c>
      <c r="F2366" s="2153">
        <v>2691.6</v>
      </c>
      <c r="G2366" s="722">
        <v>42392</v>
      </c>
      <c r="H2366" s="2050">
        <v>2691.6</v>
      </c>
      <c r="I2366" s="1263">
        <f t="shared" si="152"/>
        <v>0</v>
      </c>
    </row>
    <row r="2367" spans="1:9" x14ac:dyDescent="0.25">
      <c r="A2367" s="1261">
        <v>42387</v>
      </c>
      <c r="B2367" s="2177">
        <f t="shared" si="153"/>
        <v>1430</v>
      </c>
      <c r="C2367" s="2178" t="s">
        <v>1144</v>
      </c>
      <c r="D2367" s="2160">
        <f t="shared" si="150"/>
        <v>51430</v>
      </c>
      <c r="E2367" s="2182" t="s">
        <v>2249</v>
      </c>
      <c r="F2367" s="2153">
        <v>0</v>
      </c>
      <c r="G2367" s="722"/>
      <c r="H2367" s="2050"/>
      <c r="I2367" s="1263">
        <f t="shared" si="152"/>
        <v>0</v>
      </c>
    </row>
    <row r="2368" spans="1:9" x14ac:dyDescent="0.25">
      <c r="A2368" s="1261">
        <v>42387</v>
      </c>
      <c r="B2368" s="2177">
        <f t="shared" si="153"/>
        <v>1431</v>
      </c>
      <c r="C2368" s="2178" t="s">
        <v>1144</v>
      </c>
      <c r="D2368" s="2160">
        <f t="shared" ref="D2368" si="154">D2367+1</f>
        <v>51431</v>
      </c>
      <c r="E2368" s="2150" t="s">
        <v>6678</v>
      </c>
      <c r="F2368" s="2167">
        <v>436.5</v>
      </c>
      <c r="G2368" s="722">
        <v>42387</v>
      </c>
      <c r="H2368" s="2050">
        <f t="shared" si="151"/>
        <v>436.5</v>
      </c>
      <c r="I2368" s="1263">
        <f t="shared" si="152"/>
        <v>0</v>
      </c>
    </row>
    <row r="2369" spans="1:9" x14ac:dyDescent="0.25">
      <c r="A2369" s="1261">
        <v>42388</v>
      </c>
      <c r="B2369" s="2177">
        <f t="shared" si="153"/>
        <v>1432</v>
      </c>
      <c r="C2369" s="2178" t="s">
        <v>1144</v>
      </c>
      <c r="D2369" s="2160">
        <f t="shared" ref="D2369:D2434" si="155">D2368+1</f>
        <v>51432</v>
      </c>
      <c r="E2369" s="2150" t="s">
        <v>6705</v>
      </c>
      <c r="F2369" s="2153">
        <v>55357.25</v>
      </c>
      <c r="G2369" s="722"/>
      <c r="H2369" s="2050"/>
      <c r="I2369" s="1263">
        <f t="shared" si="152"/>
        <v>55357.25</v>
      </c>
    </row>
    <row r="2370" spans="1:9" x14ac:dyDescent="0.25">
      <c r="A2370" s="1261">
        <v>42388</v>
      </c>
      <c r="B2370" s="2177">
        <f t="shared" si="153"/>
        <v>1433</v>
      </c>
      <c r="C2370" s="2178" t="s">
        <v>1144</v>
      </c>
      <c r="D2370" s="2160">
        <f t="shared" si="155"/>
        <v>51433</v>
      </c>
      <c r="E2370" s="2150" t="s">
        <v>6706</v>
      </c>
      <c r="F2370" s="2167">
        <v>6006</v>
      </c>
      <c r="G2370" s="722">
        <v>42389</v>
      </c>
      <c r="H2370" s="2050">
        <v>6006</v>
      </c>
      <c r="I2370" s="1263">
        <f t="shared" si="152"/>
        <v>0</v>
      </c>
    </row>
    <row r="2371" spans="1:9" x14ac:dyDescent="0.25">
      <c r="A2371" s="1261">
        <v>42388</v>
      </c>
      <c r="B2371" s="2177">
        <f t="shared" si="153"/>
        <v>1434</v>
      </c>
      <c r="C2371" s="2178" t="s">
        <v>1144</v>
      </c>
      <c r="D2371" s="2160">
        <f t="shared" si="155"/>
        <v>51434</v>
      </c>
      <c r="E2371" s="2150" t="s">
        <v>6706</v>
      </c>
      <c r="F2371" s="2167">
        <v>25720.5</v>
      </c>
      <c r="G2371" s="722">
        <v>42389</v>
      </c>
      <c r="H2371" s="2050">
        <v>25720.5</v>
      </c>
      <c r="I2371" s="1263">
        <f t="shared" si="152"/>
        <v>0</v>
      </c>
    </row>
    <row r="2372" spans="1:9" x14ac:dyDescent="0.25">
      <c r="A2372" s="1261">
        <v>42388</v>
      </c>
      <c r="B2372" s="2177">
        <f t="shared" si="153"/>
        <v>1435</v>
      </c>
      <c r="C2372" s="2178" t="s">
        <v>1144</v>
      </c>
      <c r="D2372" s="2160">
        <f t="shared" si="155"/>
        <v>51435</v>
      </c>
      <c r="E2372" s="2150" t="s">
        <v>6707</v>
      </c>
      <c r="F2372" s="2167">
        <v>9343.75</v>
      </c>
      <c r="G2372" s="722">
        <v>42388</v>
      </c>
      <c r="H2372" s="2050">
        <f t="shared" si="151"/>
        <v>9343.75</v>
      </c>
      <c r="I2372" s="1263">
        <f t="shared" si="152"/>
        <v>0</v>
      </c>
    </row>
    <row r="2373" spans="1:9" x14ac:dyDescent="0.25">
      <c r="A2373" s="1261">
        <v>42388</v>
      </c>
      <c r="B2373" s="2177">
        <f t="shared" si="153"/>
        <v>1436</v>
      </c>
      <c r="C2373" s="2178" t="s">
        <v>1144</v>
      </c>
      <c r="D2373" s="2160">
        <f t="shared" si="155"/>
        <v>51436</v>
      </c>
      <c r="E2373" s="2150" t="s">
        <v>6708</v>
      </c>
      <c r="F2373" s="2167">
        <v>3453.3</v>
      </c>
      <c r="G2373" s="722">
        <v>42388</v>
      </c>
      <c r="H2373" s="2050">
        <f t="shared" si="151"/>
        <v>3453.3</v>
      </c>
      <c r="I2373" s="1263">
        <f t="shared" si="152"/>
        <v>0</v>
      </c>
    </row>
    <row r="2374" spans="1:9" x14ac:dyDescent="0.25">
      <c r="A2374" s="1261">
        <v>42388</v>
      </c>
      <c r="B2374" s="2177">
        <f t="shared" si="153"/>
        <v>1437</v>
      </c>
      <c r="C2374" s="2178" t="s">
        <v>1144</v>
      </c>
      <c r="D2374" s="2160">
        <f t="shared" si="155"/>
        <v>51437</v>
      </c>
      <c r="E2374" s="2150" t="s">
        <v>6709</v>
      </c>
      <c r="F2374" s="2167">
        <v>1452</v>
      </c>
      <c r="G2374" s="722">
        <v>42388</v>
      </c>
      <c r="H2374" s="2050">
        <f t="shared" si="151"/>
        <v>1452</v>
      </c>
      <c r="I2374" s="1263">
        <f t="shared" si="152"/>
        <v>0</v>
      </c>
    </row>
    <row r="2375" spans="1:9" x14ac:dyDescent="0.25">
      <c r="A2375" s="1261">
        <v>42388</v>
      </c>
      <c r="B2375" s="2177">
        <f t="shared" si="153"/>
        <v>1438</v>
      </c>
      <c r="C2375" s="2178" t="s">
        <v>1144</v>
      </c>
      <c r="D2375" s="2160">
        <f t="shared" si="155"/>
        <v>51438</v>
      </c>
      <c r="E2375" s="2150" t="s">
        <v>6710</v>
      </c>
      <c r="F2375" s="2167">
        <v>6523.5</v>
      </c>
      <c r="G2375" s="722">
        <v>42388</v>
      </c>
      <c r="H2375" s="2050">
        <f t="shared" si="151"/>
        <v>6523.5</v>
      </c>
      <c r="I2375" s="1263">
        <f t="shared" si="152"/>
        <v>0</v>
      </c>
    </row>
    <row r="2376" spans="1:9" x14ac:dyDescent="0.25">
      <c r="A2376" s="1261">
        <v>42388</v>
      </c>
      <c r="B2376" s="2177">
        <f t="shared" si="153"/>
        <v>1439</v>
      </c>
      <c r="C2376" s="2178" t="s">
        <v>1144</v>
      </c>
      <c r="D2376" s="2160">
        <f t="shared" si="155"/>
        <v>51439</v>
      </c>
      <c r="E2376" s="2150" t="s">
        <v>6711</v>
      </c>
      <c r="F2376" s="2167">
        <v>1470</v>
      </c>
      <c r="G2376" s="722">
        <v>42388</v>
      </c>
      <c r="H2376" s="2050">
        <f t="shared" si="151"/>
        <v>1470</v>
      </c>
      <c r="I2376" s="1263">
        <f t="shared" si="152"/>
        <v>0</v>
      </c>
    </row>
    <row r="2377" spans="1:9" x14ac:dyDescent="0.25">
      <c r="A2377" s="1261">
        <v>42388</v>
      </c>
      <c r="B2377" s="2177">
        <f t="shared" si="153"/>
        <v>1440</v>
      </c>
      <c r="C2377" s="2178" t="s">
        <v>1144</v>
      </c>
      <c r="D2377" s="2160">
        <f t="shared" si="155"/>
        <v>51440</v>
      </c>
      <c r="E2377" s="2150" t="s">
        <v>6712</v>
      </c>
      <c r="F2377" s="2167">
        <v>5986.8</v>
      </c>
      <c r="G2377" s="722">
        <v>42388</v>
      </c>
      <c r="H2377" s="2050">
        <f t="shared" si="151"/>
        <v>5986.8</v>
      </c>
      <c r="I2377" s="1263">
        <f t="shared" si="152"/>
        <v>0</v>
      </c>
    </row>
    <row r="2378" spans="1:9" x14ac:dyDescent="0.25">
      <c r="A2378" s="1261">
        <v>42388</v>
      </c>
      <c r="B2378" s="2177">
        <f t="shared" si="153"/>
        <v>1441</v>
      </c>
      <c r="C2378" s="2178" t="s">
        <v>1144</v>
      </c>
      <c r="D2378" s="2160">
        <f t="shared" si="155"/>
        <v>51441</v>
      </c>
      <c r="E2378" s="2150" t="s">
        <v>6713</v>
      </c>
      <c r="F2378" s="2153">
        <v>14683.5</v>
      </c>
      <c r="G2378" s="722"/>
      <c r="H2378" s="2050"/>
      <c r="I2378" s="1263">
        <f t="shared" si="152"/>
        <v>14683.5</v>
      </c>
    </row>
    <row r="2379" spans="1:9" x14ac:dyDescent="0.25">
      <c r="A2379" s="1261">
        <v>42388</v>
      </c>
      <c r="B2379" s="2177">
        <f t="shared" si="153"/>
        <v>1442</v>
      </c>
      <c r="C2379" s="2178" t="s">
        <v>1144</v>
      </c>
      <c r="D2379" s="2160">
        <f t="shared" si="155"/>
        <v>51442</v>
      </c>
      <c r="E2379" s="2150" t="s">
        <v>6714</v>
      </c>
      <c r="F2379" s="2167">
        <v>6298.5</v>
      </c>
      <c r="G2379" s="722">
        <v>42389</v>
      </c>
      <c r="H2379" s="2050">
        <v>6298.5</v>
      </c>
      <c r="I2379" s="1263">
        <f t="shared" si="152"/>
        <v>0</v>
      </c>
    </row>
    <row r="2380" spans="1:9" x14ac:dyDescent="0.25">
      <c r="A2380" s="1261">
        <v>42388</v>
      </c>
      <c r="B2380" s="2177">
        <f t="shared" si="153"/>
        <v>1443</v>
      </c>
      <c r="C2380" s="2178" t="s">
        <v>1144</v>
      </c>
      <c r="D2380" s="2160">
        <f t="shared" si="155"/>
        <v>51443</v>
      </c>
      <c r="E2380" s="2150" t="s">
        <v>6707</v>
      </c>
      <c r="F2380" s="2167">
        <v>342.3</v>
      </c>
      <c r="G2380" s="722">
        <v>42388</v>
      </c>
      <c r="H2380" s="2050">
        <f t="shared" si="151"/>
        <v>342.3</v>
      </c>
      <c r="I2380" s="1263">
        <f t="shared" si="152"/>
        <v>0</v>
      </c>
    </row>
    <row r="2381" spans="1:9" x14ac:dyDescent="0.25">
      <c r="A2381" s="1261">
        <v>42388</v>
      </c>
      <c r="B2381" s="2177">
        <f t="shared" si="153"/>
        <v>1444</v>
      </c>
      <c r="C2381" s="2178" t="s">
        <v>1144</v>
      </c>
      <c r="D2381" s="2160">
        <f t="shared" si="155"/>
        <v>51444</v>
      </c>
      <c r="E2381" s="2150" t="s">
        <v>6715</v>
      </c>
      <c r="F2381" s="2167">
        <v>13862.5</v>
      </c>
      <c r="G2381" s="722">
        <v>42388</v>
      </c>
      <c r="H2381" s="2050">
        <f t="shared" si="151"/>
        <v>13862.5</v>
      </c>
      <c r="I2381" s="1263">
        <f t="shared" si="152"/>
        <v>0</v>
      </c>
    </row>
    <row r="2382" spans="1:9" x14ac:dyDescent="0.25">
      <c r="A2382" s="1261">
        <v>42388</v>
      </c>
      <c r="B2382" s="2177">
        <f t="shared" si="153"/>
        <v>1445</v>
      </c>
      <c r="C2382" s="2178" t="s">
        <v>1144</v>
      </c>
      <c r="D2382" s="2160">
        <f t="shared" si="155"/>
        <v>51445</v>
      </c>
      <c r="E2382" s="2150" t="s">
        <v>6716</v>
      </c>
      <c r="F2382" s="2167">
        <v>4484</v>
      </c>
      <c r="G2382" s="722">
        <v>42388</v>
      </c>
      <c r="H2382" s="2050">
        <f t="shared" si="151"/>
        <v>4484</v>
      </c>
      <c r="I2382" s="1263">
        <f t="shared" si="152"/>
        <v>0</v>
      </c>
    </row>
    <row r="2383" spans="1:9" x14ac:dyDescent="0.25">
      <c r="A2383" s="1261">
        <v>42388</v>
      </c>
      <c r="B2383" s="2177">
        <f t="shared" si="153"/>
        <v>1446</v>
      </c>
      <c r="C2383" s="2178" t="s">
        <v>1144</v>
      </c>
      <c r="D2383" s="2160">
        <f t="shared" si="155"/>
        <v>51446</v>
      </c>
      <c r="E2383" s="2150" t="s">
        <v>6717</v>
      </c>
      <c r="F2383" s="2167">
        <v>3008.3</v>
      </c>
      <c r="G2383" s="722">
        <v>42391</v>
      </c>
      <c r="H2383" s="2050">
        <v>3008.3</v>
      </c>
      <c r="I2383" s="1263">
        <f t="shared" si="152"/>
        <v>0</v>
      </c>
    </row>
    <row r="2384" spans="1:9" x14ac:dyDescent="0.25">
      <c r="A2384" s="1261">
        <v>42388</v>
      </c>
      <c r="B2384" s="2177">
        <f t="shared" si="153"/>
        <v>1447</v>
      </c>
      <c r="C2384" s="2178" t="s">
        <v>1144</v>
      </c>
      <c r="D2384" s="2160">
        <f t="shared" si="155"/>
        <v>51447</v>
      </c>
      <c r="E2384" s="2150" t="s">
        <v>6718</v>
      </c>
      <c r="F2384" s="2167">
        <v>2050</v>
      </c>
      <c r="G2384" s="722">
        <v>42388</v>
      </c>
      <c r="H2384" s="2050">
        <f t="shared" si="151"/>
        <v>2050</v>
      </c>
      <c r="I2384" s="1263">
        <f t="shared" si="152"/>
        <v>0</v>
      </c>
    </row>
    <row r="2385" spans="1:9" x14ac:dyDescent="0.25">
      <c r="A2385" s="1261">
        <v>42388</v>
      </c>
      <c r="B2385" s="2177">
        <f t="shared" si="153"/>
        <v>1448</v>
      </c>
      <c r="C2385" s="2178" t="s">
        <v>1144</v>
      </c>
      <c r="D2385" s="2160">
        <f t="shared" si="155"/>
        <v>51448</v>
      </c>
      <c r="E2385" s="2150" t="s">
        <v>6719</v>
      </c>
      <c r="F2385" s="2167">
        <v>3528.15</v>
      </c>
      <c r="G2385" s="722">
        <v>42388</v>
      </c>
      <c r="H2385" s="2050">
        <f t="shared" si="151"/>
        <v>3528.15</v>
      </c>
      <c r="I2385" s="1263">
        <f t="shared" si="152"/>
        <v>0</v>
      </c>
    </row>
    <row r="2386" spans="1:9" x14ac:dyDescent="0.25">
      <c r="A2386" s="1261">
        <v>42388</v>
      </c>
      <c r="B2386" s="2177">
        <f t="shared" si="153"/>
        <v>1449</v>
      </c>
      <c r="C2386" s="2178" t="s">
        <v>1144</v>
      </c>
      <c r="D2386" s="2160">
        <f t="shared" si="155"/>
        <v>51449</v>
      </c>
      <c r="E2386" s="2150" t="s">
        <v>6720</v>
      </c>
      <c r="F2386" s="2167">
        <v>9149.4</v>
      </c>
      <c r="G2386" s="722">
        <v>42393</v>
      </c>
      <c r="H2386" s="2050">
        <v>9149.4</v>
      </c>
      <c r="I2386" s="1263">
        <f t="shared" si="152"/>
        <v>0</v>
      </c>
    </row>
    <row r="2387" spans="1:9" x14ac:dyDescent="0.25">
      <c r="A2387" s="1261">
        <v>42388</v>
      </c>
      <c r="B2387" s="2177">
        <f t="shared" si="153"/>
        <v>1450</v>
      </c>
      <c r="C2387" s="2178" t="s">
        <v>1144</v>
      </c>
      <c r="D2387" s="2160">
        <f t="shared" si="155"/>
        <v>51450</v>
      </c>
      <c r="E2387" s="2150" t="s">
        <v>6721</v>
      </c>
      <c r="F2387" s="2167">
        <v>1606</v>
      </c>
      <c r="G2387" s="722">
        <v>42389</v>
      </c>
      <c r="H2387" s="2050">
        <v>1606</v>
      </c>
      <c r="I2387" s="1263">
        <f t="shared" si="152"/>
        <v>0</v>
      </c>
    </row>
    <row r="2388" spans="1:9" x14ac:dyDescent="0.25">
      <c r="A2388" s="1261">
        <v>42388</v>
      </c>
      <c r="B2388" s="2177">
        <f t="shared" si="153"/>
        <v>1451</v>
      </c>
      <c r="C2388" s="2178" t="s">
        <v>1144</v>
      </c>
      <c r="D2388" s="2160">
        <f t="shared" si="155"/>
        <v>51451</v>
      </c>
      <c r="E2388" s="2150" t="s">
        <v>6715</v>
      </c>
      <c r="F2388" s="2167">
        <v>594</v>
      </c>
      <c r="G2388" s="722">
        <v>42388</v>
      </c>
      <c r="H2388" s="2050">
        <f t="shared" ref="H2388:H2449" si="156">F2388</f>
        <v>594</v>
      </c>
      <c r="I2388" s="1263">
        <f t="shared" ref="I2388:I2453" si="157">F2388-H2388</f>
        <v>0</v>
      </c>
    </row>
    <row r="2389" spans="1:9" x14ac:dyDescent="0.25">
      <c r="A2389" s="1261">
        <v>42388</v>
      </c>
      <c r="B2389" s="2177">
        <f t="shared" si="153"/>
        <v>1452</v>
      </c>
      <c r="C2389" s="2178" t="s">
        <v>1144</v>
      </c>
      <c r="D2389" s="2160">
        <f t="shared" si="155"/>
        <v>51452</v>
      </c>
      <c r="E2389" s="2150" t="s">
        <v>6722</v>
      </c>
      <c r="F2389" s="2167">
        <v>1435</v>
      </c>
      <c r="G2389" s="722">
        <v>42390</v>
      </c>
      <c r="H2389" s="2050">
        <v>1435</v>
      </c>
      <c r="I2389" s="1263">
        <f t="shared" si="157"/>
        <v>0</v>
      </c>
    </row>
    <row r="2390" spans="1:9" x14ac:dyDescent="0.25">
      <c r="A2390" s="1261">
        <v>42388</v>
      </c>
      <c r="B2390" s="2177">
        <f t="shared" si="153"/>
        <v>1453</v>
      </c>
      <c r="C2390" s="2178" t="s">
        <v>1144</v>
      </c>
      <c r="D2390" s="2160">
        <f t="shared" si="155"/>
        <v>51453</v>
      </c>
      <c r="E2390" s="2182" t="s">
        <v>2249</v>
      </c>
      <c r="F2390" s="2167">
        <v>0</v>
      </c>
      <c r="G2390" s="722"/>
      <c r="H2390" s="2050"/>
      <c r="I2390" s="1263">
        <f t="shared" si="157"/>
        <v>0</v>
      </c>
    </row>
    <row r="2391" spans="1:9" x14ac:dyDescent="0.25">
      <c r="A2391" s="1261">
        <v>42388</v>
      </c>
      <c r="B2391" s="2177">
        <f t="shared" si="153"/>
        <v>1454</v>
      </c>
      <c r="C2391" s="2178" t="s">
        <v>1144</v>
      </c>
      <c r="D2391" s="2160">
        <f t="shared" si="155"/>
        <v>51454</v>
      </c>
      <c r="E2391" s="2150" t="s">
        <v>6723</v>
      </c>
      <c r="F2391" s="2167">
        <v>9113.4</v>
      </c>
      <c r="G2391" s="722">
        <v>42390</v>
      </c>
      <c r="H2391" s="2050">
        <v>9113.4</v>
      </c>
      <c r="I2391" s="1263">
        <f t="shared" si="157"/>
        <v>0</v>
      </c>
    </row>
    <row r="2392" spans="1:9" x14ac:dyDescent="0.25">
      <c r="A2392" s="1261">
        <v>42388</v>
      </c>
      <c r="B2392" s="2177">
        <f t="shared" si="153"/>
        <v>1455</v>
      </c>
      <c r="C2392" s="2178" t="s">
        <v>1144</v>
      </c>
      <c r="D2392" s="2160">
        <f t="shared" si="155"/>
        <v>51455</v>
      </c>
      <c r="E2392" s="2150" t="s">
        <v>6724</v>
      </c>
      <c r="F2392" s="2167">
        <v>6480.6</v>
      </c>
      <c r="G2392" s="722">
        <v>42390</v>
      </c>
      <c r="H2392" s="2050">
        <v>6480.6</v>
      </c>
      <c r="I2392" s="1263">
        <f t="shared" si="157"/>
        <v>0</v>
      </c>
    </row>
    <row r="2393" spans="1:9" x14ac:dyDescent="0.25">
      <c r="A2393" s="1261">
        <v>42388</v>
      </c>
      <c r="B2393" s="2177">
        <f t="shared" si="153"/>
        <v>1456</v>
      </c>
      <c r="C2393" s="2178" t="s">
        <v>1144</v>
      </c>
      <c r="D2393" s="2160">
        <f t="shared" si="155"/>
        <v>51456</v>
      </c>
      <c r="E2393" s="2150" t="s">
        <v>6725</v>
      </c>
      <c r="F2393" s="2167">
        <v>1812.8</v>
      </c>
      <c r="G2393" s="722">
        <v>42390</v>
      </c>
      <c r="H2393" s="2050">
        <v>1812.8</v>
      </c>
      <c r="I2393" s="1263">
        <f t="shared" si="157"/>
        <v>0</v>
      </c>
    </row>
    <row r="2394" spans="1:9" x14ac:dyDescent="0.25">
      <c r="A2394" s="1261">
        <v>42388</v>
      </c>
      <c r="B2394" s="2177">
        <f t="shared" si="153"/>
        <v>1457</v>
      </c>
      <c r="C2394" s="2178" t="s">
        <v>1144</v>
      </c>
      <c r="D2394" s="2160">
        <f t="shared" si="155"/>
        <v>51457</v>
      </c>
      <c r="E2394" s="2150" t="s">
        <v>6726</v>
      </c>
      <c r="F2394" s="2167">
        <v>2970</v>
      </c>
      <c r="G2394" s="722">
        <v>42390</v>
      </c>
      <c r="H2394" s="2050">
        <v>2970</v>
      </c>
      <c r="I2394" s="1263">
        <f t="shared" si="157"/>
        <v>0</v>
      </c>
    </row>
    <row r="2395" spans="1:9" x14ac:dyDescent="0.25">
      <c r="A2395" s="1261">
        <v>42388</v>
      </c>
      <c r="B2395" s="2177">
        <f t="shared" si="153"/>
        <v>1458</v>
      </c>
      <c r="C2395" s="2178" t="s">
        <v>1144</v>
      </c>
      <c r="D2395" s="2160">
        <f t="shared" si="155"/>
        <v>51458</v>
      </c>
      <c r="E2395" s="2150" t="s">
        <v>6727</v>
      </c>
      <c r="F2395" s="2167">
        <v>2778.48</v>
      </c>
      <c r="G2395" s="722">
        <v>42390</v>
      </c>
      <c r="H2395" s="2050">
        <v>2778.48</v>
      </c>
      <c r="I2395" s="1263">
        <f t="shared" si="157"/>
        <v>0</v>
      </c>
    </row>
    <row r="2396" spans="1:9" x14ac:dyDescent="0.25">
      <c r="A2396" s="1261">
        <v>42388</v>
      </c>
      <c r="B2396" s="2177">
        <f t="shared" si="153"/>
        <v>1459</v>
      </c>
      <c r="C2396" s="2178" t="s">
        <v>1144</v>
      </c>
      <c r="D2396" s="2160">
        <f t="shared" si="155"/>
        <v>51459</v>
      </c>
      <c r="E2396" s="2150" t="s">
        <v>6728</v>
      </c>
      <c r="F2396" s="2167">
        <v>4369.2</v>
      </c>
      <c r="G2396" s="722">
        <v>42390</v>
      </c>
      <c r="H2396" s="2050">
        <v>4359.2</v>
      </c>
      <c r="I2396" s="1263">
        <f t="shared" si="157"/>
        <v>10</v>
      </c>
    </row>
    <row r="2397" spans="1:9" x14ac:dyDescent="0.25">
      <c r="A2397" s="1261">
        <v>42388</v>
      </c>
      <c r="B2397" s="2177">
        <f t="shared" si="153"/>
        <v>1460</v>
      </c>
      <c r="C2397" s="2178" t="s">
        <v>1144</v>
      </c>
      <c r="D2397" s="2160">
        <f t="shared" si="155"/>
        <v>51460</v>
      </c>
      <c r="E2397" s="2150" t="s">
        <v>6729</v>
      </c>
      <c r="F2397" s="2167">
        <v>1377.6</v>
      </c>
      <c r="G2397" s="722">
        <v>42388</v>
      </c>
      <c r="H2397" s="2050">
        <f t="shared" si="156"/>
        <v>1377.6</v>
      </c>
      <c r="I2397" s="1263">
        <f t="shared" si="157"/>
        <v>0</v>
      </c>
    </row>
    <row r="2398" spans="1:9" x14ac:dyDescent="0.25">
      <c r="A2398" s="1261">
        <v>42388</v>
      </c>
      <c r="B2398" s="2177">
        <f t="shared" si="153"/>
        <v>1461</v>
      </c>
      <c r="C2398" s="2178" t="s">
        <v>1144</v>
      </c>
      <c r="D2398" s="2160">
        <f t="shared" si="155"/>
        <v>51461</v>
      </c>
      <c r="E2398" s="2150" t="s">
        <v>6730</v>
      </c>
      <c r="F2398" s="2167">
        <v>4099.7</v>
      </c>
      <c r="G2398" s="722">
        <v>42388</v>
      </c>
      <c r="H2398" s="2050">
        <f t="shared" si="156"/>
        <v>4099.7</v>
      </c>
      <c r="I2398" s="1263">
        <f t="shared" si="157"/>
        <v>0</v>
      </c>
    </row>
    <row r="2399" spans="1:9" x14ac:dyDescent="0.25">
      <c r="A2399" s="1261">
        <v>42388</v>
      </c>
      <c r="B2399" s="2177">
        <f t="shared" si="153"/>
        <v>1462</v>
      </c>
      <c r="C2399" s="2178" t="s">
        <v>1144</v>
      </c>
      <c r="D2399" s="2160">
        <f t="shared" si="155"/>
        <v>51462</v>
      </c>
      <c r="E2399" s="2151" t="s">
        <v>6731</v>
      </c>
      <c r="F2399" s="2167">
        <v>818.2</v>
      </c>
      <c r="G2399" s="722">
        <v>42388</v>
      </c>
      <c r="H2399" s="2050">
        <f t="shared" si="156"/>
        <v>818.2</v>
      </c>
      <c r="I2399" s="1263">
        <f t="shared" si="157"/>
        <v>0</v>
      </c>
    </row>
    <row r="2400" spans="1:9" x14ac:dyDescent="0.25">
      <c r="A2400" s="1261">
        <v>42388</v>
      </c>
      <c r="B2400" s="2177">
        <f t="shared" si="153"/>
        <v>1463</v>
      </c>
      <c r="C2400" s="2178" t="s">
        <v>1144</v>
      </c>
      <c r="D2400" s="2160">
        <f t="shared" si="155"/>
        <v>51463</v>
      </c>
      <c r="E2400" s="2149" t="s">
        <v>6732</v>
      </c>
      <c r="F2400" s="2166">
        <v>15718.2</v>
      </c>
      <c r="G2400" s="722">
        <v>42389</v>
      </c>
      <c r="H2400" s="2050">
        <v>15718.2</v>
      </c>
      <c r="I2400" s="1263">
        <f t="shared" si="157"/>
        <v>0</v>
      </c>
    </row>
    <row r="2401" spans="1:9" x14ac:dyDescent="0.25">
      <c r="A2401" s="1261">
        <v>42388</v>
      </c>
      <c r="B2401" s="2177">
        <f t="shared" si="153"/>
        <v>1464</v>
      </c>
      <c r="C2401" s="2178" t="s">
        <v>1144</v>
      </c>
      <c r="D2401" s="2160">
        <f t="shared" si="155"/>
        <v>51464</v>
      </c>
      <c r="E2401" s="2150" t="s">
        <v>6733</v>
      </c>
      <c r="F2401" s="2167">
        <v>14236.1</v>
      </c>
      <c r="G2401" s="722">
        <v>42389</v>
      </c>
      <c r="H2401" s="2050">
        <v>14236.1</v>
      </c>
      <c r="I2401" s="1263">
        <f t="shared" si="157"/>
        <v>0</v>
      </c>
    </row>
    <row r="2402" spans="1:9" x14ac:dyDescent="0.25">
      <c r="A2402" s="1261">
        <v>42388</v>
      </c>
      <c r="B2402" s="2177">
        <f t="shared" si="153"/>
        <v>1465</v>
      </c>
      <c r="C2402" s="2178" t="s">
        <v>1144</v>
      </c>
      <c r="D2402" s="2160">
        <f t="shared" si="155"/>
        <v>51465</v>
      </c>
      <c r="E2402" s="2150" t="s">
        <v>6734</v>
      </c>
      <c r="F2402" s="2167">
        <v>14956</v>
      </c>
      <c r="G2402" s="722">
        <v>42389</v>
      </c>
      <c r="H2402" s="2050">
        <v>14956</v>
      </c>
      <c r="I2402" s="1263">
        <f t="shared" si="157"/>
        <v>0</v>
      </c>
    </row>
    <row r="2403" spans="1:9" x14ac:dyDescent="0.25">
      <c r="A2403" s="1261">
        <v>42388</v>
      </c>
      <c r="B2403" s="2177">
        <f t="shared" si="153"/>
        <v>1466</v>
      </c>
      <c r="C2403" s="2178" t="s">
        <v>1144</v>
      </c>
      <c r="D2403" s="2160">
        <f t="shared" si="155"/>
        <v>51466</v>
      </c>
      <c r="E2403" s="2150" t="s">
        <v>6735</v>
      </c>
      <c r="F2403" s="2167">
        <v>1208.3</v>
      </c>
      <c r="G2403" s="722">
        <v>42388</v>
      </c>
      <c r="H2403" s="2050">
        <f t="shared" si="156"/>
        <v>1208.3</v>
      </c>
      <c r="I2403" s="1263">
        <f t="shared" si="157"/>
        <v>0</v>
      </c>
    </row>
    <row r="2404" spans="1:9" x14ac:dyDescent="0.25">
      <c r="A2404" s="1261">
        <v>42388</v>
      </c>
      <c r="B2404" s="2177">
        <f t="shared" si="153"/>
        <v>1467</v>
      </c>
      <c r="C2404" s="2178" t="s">
        <v>1144</v>
      </c>
      <c r="D2404" s="2160">
        <f t="shared" si="155"/>
        <v>51467</v>
      </c>
      <c r="E2404" s="2150" t="s">
        <v>6736</v>
      </c>
      <c r="F2404" s="2153">
        <v>6060</v>
      </c>
      <c r="G2404" s="722">
        <v>42388</v>
      </c>
      <c r="H2404" s="2050">
        <f t="shared" si="156"/>
        <v>6060</v>
      </c>
      <c r="I2404" s="1263">
        <f t="shared" si="157"/>
        <v>0</v>
      </c>
    </row>
    <row r="2405" spans="1:9" x14ac:dyDescent="0.25">
      <c r="A2405" s="1261">
        <v>42388</v>
      </c>
      <c r="B2405" s="2177">
        <f t="shared" si="153"/>
        <v>1468</v>
      </c>
      <c r="C2405" s="2178" t="s">
        <v>1144</v>
      </c>
      <c r="D2405" s="2160">
        <f t="shared" si="155"/>
        <v>51468</v>
      </c>
      <c r="E2405" s="2150" t="s">
        <v>6737</v>
      </c>
      <c r="F2405" s="2167">
        <v>22048</v>
      </c>
      <c r="G2405" s="722" t="s">
        <v>8172</v>
      </c>
      <c r="H2405" s="2050">
        <f>18000+4048</f>
        <v>22048</v>
      </c>
      <c r="I2405" s="1263">
        <f t="shared" si="157"/>
        <v>0</v>
      </c>
    </row>
    <row r="2406" spans="1:9" x14ac:dyDescent="0.25">
      <c r="A2406" s="1261">
        <v>42388</v>
      </c>
      <c r="B2406" s="2177">
        <f t="shared" si="153"/>
        <v>1469</v>
      </c>
      <c r="C2406" s="2178" t="s">
        <v>1144</v>
      </c>
      <c r="D2406" s="2160">
        <f t="shared" si="155"/>
        <v>51469</v>
      </c>
      <c r="E2406" s="2150" t="s">
        <v>6738</v>
      </c>
      <c r="F2406" s="2167">
        <v>1381</v>
      </c>
      <c r="G2406" s="722">
        <v>42389</v>
      </c>
      <c r="H2406" s="2050">
        <v>1381</v>
      </c>
      <c r="I2406" s="1263">
        <f t="shared" si="157"/>
        <v>0</v>
      </c>
    </row>
    <row r="2407" spans="1:9" x14ac:dyDescent="0.25">
      <c r="A2407" s="1261">
        <v>42388</v>
      </c>
      <c r="B2407" s="2177">
        <f t="shared" si="153"/>
        <v>1470</v>
      </c>
      <c r="C2407" s="2178" t="s">
        <v>1144</v>
      </c>
      <c r="D2407" s="2160">
        <f t="shared" si="155"/>
        <v>51470</v>
      </c>
      <c r="E2407" s="2150" t="s">
        <v>6739</v>
      </c>
      <c r="F2407" s="2167">
        <v>4502.3999999999996</v>
      </c>
      <c r="G2407" s="722">
        <v>42389</v>
      </c>
      <c r="H2407" s="2050">
        <v>4502.3999999999996</v>
      </c>
      <c r="I2407" s="1263">
        <f t="shared" si="157"/>
        <v>0</v>
      </c>
    </row>
    <row r="2408" spans="1:9" x14ac:dyDescent="0.25">
      <c r="A2408" s="1261">
        <v>42388</v>
      </c>
      <c r="B2408" s="2177">
        <f t="shared" si="153"/>
        <v>1471</v>
      </c>
      <c r="C2408" s="2178" t="s">
        <v>1144</v>
      </c>
      <c r="D2408" s="2160">
        <f t="shared" si="155"/>
        <v>51471</v>
      </c>
      <c r="E2408" s="2150" t="s">
        <v>6740</v>
      </c>
      <c r="F2408" s="2167">
        <v>2693.4</v>
      </c>
      <c r="G2408" s="722">
        <v>42388</v>
      </c>
      <c r="H2408" s="2050">
        <f t="shared" si="156"/>
        <v>2693.4</v>
      </c>
      <c r="I2408" s="1263">
        <f t="shared" si="157"/>
        <v>0</v>
      </c>
    </row>
    <row r="2409" spans="1:9" x14ac:dyDescent="0.25">
      <c r="A2409" s="1261">
        <v>42388</v>
      </c>
      <c r="B2409" s="2177">
        <f t="shared" si="153"/>
        <v>1472</v>
      </c>
      <c r="C2409" s="2178" t="s">
        <v>1144</v>
      </c>
      <c r="D2409" s="2160">
        <f t="shared" si="155"/>
        <v>51472</v>
      </c>
      <c r="E2409" s="2150" t="s">
        <v>6741</v>
      </c>
      <c r="F2409" s="2167">
        <v>345.4</v>
      </c>
      <c r="G2409" s="722">
        <v>42388</v>
      </c>
      <c r="H2409" s="2050">
        <f t="shared" si="156"/>
        <v>345.4</v>
      </c>
      <c r="I2409" s="1263">
        <f t="shared" si="157"/>
        <v>0</v>
      </c>
    </row>
    <row r="2410" spans="1:9" x14ac:dyDescent="0.25">
      <c r="A2410" s="1261">
        <v>42388</v>
      </c>
      <c r="B2410" s="2177">
        <f t="shared" si="153"/>
        <v>1473</v>
      </c>
      <c r="C2410" s="2178" t="s">
        <v>1144</v>
      </c>
      <c r="D2410" s="2160">
        <f t="shared" si="155"/>
        <v>51473</v>
      </c>
      <c r="E2410" s="2150" t="s">
        <v>6742</v>
      </c>
      <c r="F2410" s="2167">
        <v>11372.95</v>
      </c>
      <c r="G2410" s="722">
        <v>42388</v>
      </c>
      <c r="H2410" s="2050">
        <f t="shared" si="156"/>
        <v>11372.95</v>
      </c>
      <c r="I2410" s="1263">
        <f t="shared" si="157"/>
        <v>0</v>
      </c>
    </row>
    <row r="2411" spans="1:9" x14ac:dyDescent="0.25">
      <c r="A2411" s="1261">
        <v>42388</v>
      </c>
      <c r="B2411" s="2177">
        <f t="shared" si="153"/>
        <v>1474</v>
      </c>
      <c r="C2411" s="2178" t="s">
        <v>1144</v>
      </c>
      <c r="D2411" s="2160">
        <f t="shared" si="155"/>
        <v>51474</v>
      </c>
      <c r="E2411" s="2150" t="s">
        <v>6743</v>
      </c>
      <c r="F2411" s="2167">
        <v>5924.5</v>
      </c>
      <c r="G2411" s="722">
        <v>42388</v>
      </c>
      <c r="H2411" s="2050">
        <f t="shared" si="156"/>
        <v>5924.5</v>
      </c>
      <c r="I2411" s="1263">
        <f t="shared" si="157"/>
        <v>0</v>
      </c>
    </row>
    <row r="2412" spans="1:9" x14ac:dyDescent="0.25">
      <c r="A2412" s="1261">
        <v>42388</v>
      </c>
      <c r="B2412" s="2177">
        <f t="shared" si="153"/>
        <v>1475</v>
      </c>
      <c r="C2412" s="2178" t="s">
        <v>1144</v>
      </c>
      <c r="D2412" s="2160">
        <f t="shared" si="155"/>
        <v>51475</v>
      </c>
      <c r="E2412" s="2150" t="s">
        <v>6744</v>
      </c>
      <c r="F2412" s="2167">
        <v>9659.4</v>
      </c>
      <c r="G2412" s="722">
        <v>42388</v>
      </c>
      <c r="H2412" s="2050">
        <f t="shared" si="156"/>
        <v>9659.4</v>
      </c>
      <c r="I2412" s="1263">
        <f t="shared" si="157"/>
        <v>0</v>
      </c>
    </row>
    <row r="2413" spans="1:9" x14ac:dyDescent="0.25">
      <c r="A2413" s="1261">
        <v>42388</v>
      </c>
      <c r="B2413" s="2177">
        <f t="shared" si="153"/>
        <v>1476</v>
      </c>
      <c r="C2413" s="2178" t="s">
        <v>1144</v>
      </c>
      <c r="D2413" s="2160">
        <f t="shared" si="155"/>
        <v>51476</v>
      </c>
      <c r="E2413" s="2150" t="s">
        <v>6745</v>
      </c>
      <c r="F2413" s="2167">
        <v>411.8</v>
      </c>
      <c r="G2413" s="722">
        <v>42388</v>
      </c>
      <c r="H2413" s="2050">
        <f t="shared" si="156"/>
        <v>411.8</v>
      </c>
      <c r="I2413" s="1263">
        <f t="shared" si="157"/>
        <v>0</v>
      </c>
    </row>
    <row r="2414" spans="1:9" x14ac:dyDescent="0.25">
      <c r="A2414" s="1261">
        <v>42388</v>
      </c>
      <c r="B2414" s="2177">
        <f t="shared" ref="B2414:B2478" si="158">B2413+1</f>
        <v>1477</v>
      </c>
      <c r="C2414" s="2178" t="s">
        <v>1144</v>
      </c>
      <c r="D2414" s="2160">
        <f t="shared" si="155"/>
        <v>51477</v>
      </c>
      <c r="E2414" s="2150" t="s">
        <v>6746</v>
      </c>
      <c r="F2414" s="2167">
        <v>1517.9</v>
      </c>
      <c r="G2414" s="722">
        <v>42388</v>
      </c>
      <c r="H2414" s="2050">
        <f t="shared" si="156"/>
        <v>1517.9</v>
      </c>
      <c r="I2414" s="1263">
        <f t="shared" si="157"/>
        <v>0</v>
      </c>
    </row>
    <row r="2415" spans="1:9" x14ac:dyDescent="0.25">
      <c r="A2415" s="1261">
        <v>42388</v>
      </c>
      <c r="B2415" s="2177">
        <f t="shared" si="158"/>
        <v>1478</v>
      </c>
      <c r="C2415" s="2178" t="s">
        <v>1144</v>
      </c>
      <c r="D2415" s="2160">
        <f t="shared" si="155"/>
        <v>51478</v>
      </c>
      <c r="E2415" s="2150" t="s">
        <v>6747</v>
      </c>
      <c r="F2415" s="2167">
        <v>1093.0999999999999</v>
      </c>
      <c r="G2415" s="722">
        <v>42388</v>
      </c>
      <c r="H2415" s="2050">
        <f t="shared" si="156"/>
        <v>1093.0999999999999</v>
      </c>
      <c r="I2415" s="1263">
        <f t="shared" si="157"/>
        <v>0</v>
      </c>
    </row>
    <row r="2416" spans="1:9" x14ac:dyDescent="0.25">
      <c r="A2416" s="1261">
        <v>42388</v>
      </c>
      <c r="B2416" s="2177">
        <f t="shared" si="158"/>
        <v>1479</v>
      </c>
      <c r="C2416" s="2178" t="s">
        <v>1144</v>
      </c>
      <c r="D2416" s="2160">
        <f t="shared" si="155"/>
        <v>51479</v>
      </c>
      <c r="E2416" s="2150" t="s">
        <v>6748</v>
      </c>
      <c r="F2416" s="2167">
        <v>1497.1</v>
      </c>
      <c r="G2416" s="722">
        <v>42388</v>
      </c>
      <c r="H2416" s="2050">
        <f t="shared" si="156"/>
        <v>1497.1</v>
      </c>
      <c r="I2416" s="1263">
        <f t="shared" si="157"/>
        <v>0</v>
      </c>
    </row>
    <row r="2417" spans="1:9" x14ac:dyDescent="0.25">
      <c r="A2417" s="1261">
        <v>42388</v>
      </c>
      <c r="B2417" s="2177">
        <f t="shared" si="158"/>
        <v>1480</v>
      </c>
      <c r="C2417" s="2178" t="s">
        <v>1144</v>
      </c>
      <c r="D2417" s="2160">
        <f t="shared" si="155"/>
        <v>51480</v>
      </c>
      <c r="E2417" s="2150" t="s">
        <v>6749</v>
      </c>
      <c r="F2417" s="2167">
        <v>2870</v>
      </c>
      <c r="G2417" s="722">
        <v>42390</v>
      </c>
      <c r="H2417" s="2050">
        <v>2870</v>
      </c>
      <c r="I2417" s="1263">
        <f t="shared" si="157"/>
        <v>0</v>
      </c>
    </row>
    <row r="2418" spans="1:9" x14ac:dyDescent="0.25">
      <c r="A2418" s="1261">
        <v>42388</v>
      </c>
      <c r="B2418" s="2177">
        <f t="shared" si="158"/>
        <v>1481</v>
      </c>
      <c r="C2418" s="2178" t="s">
        <v>1144</v>
      </c>
      <c r="D2418" s="2160">
        <f t="shared" si="155"/>
        <v>51481</v>
      </c>
      <c r="E2418" s="2150" t="s">
        <v>6750</v>
      </c>
      <c r="F2418" s="2167">
        <v>430.5</v>
      </c>
      <c r="G2418" s="722">
        <v>42388</v>
      </c>
      <c r="H2418" s="2050">
        <f t="shared" si="156"/>
        <v>430.5</v>
      </c>
      <c r="I2418" s="1263">
        <f t="shared" si="157"/>
        <v>0</v>
      </c>
    </row>
    <row r="2419" spans="1:9" x14ac:dyDescent="0.25">
      <c r="A2419" s="1261">
        <v>42388</v>
      </c>
      <c r="B2419" s="2177">
        <f t="shared" si="158"/>
        <v>1482</v>
      </c>
      <c r="C2419" s="2178" t="s">
        <v>1144</v>
      </c>
      <c r="D2419" s="2160">
        <f t="shared" si="155"/>
        <v>51482</v>
      </c>
      <c r="E2419" s="2182" t="s">
        <v>2249</v>
      </c>
      <c r="F2419" s="2167">
        <v>0</v>
      </c>
      <c r="G2419" s="722"/>
      <c r="H2419" s="2050">
        <f t="shared" si="156"/>
        <v>0</v>
      </c>
      <c r="I2419" s="1263">
        <f t="shared" si="157"/>
        <v>0</v>
      </c>
    </row>
    <row r="2420" spans="1:9" x14ac:dyDescent="0.25">
      <c r="A2420" s="1261">
        <v>42388</v>
      </c>
      <c r="B2420" s="2177">
        <f t="shared" si="158"/>
        <v>1483</v>
      </c>
      <c r="C2420" s="2178" t="s">
        <v>1144</v>
      </c>
      <c r="D2420" s="2160">
        <f t="shared" si="155"/>
        <v>51483</v>
      </c>
      <c r="E2420" s="2150" t="s">
        <v>6751</v>
      </c>
      <c r="F2420" s="2167">
        <v>6323.2</v>
      </c>
      <c r="G2420" s="722">
        <v>42392</v>
      </c>
      <c r="H2420" s="2050">
        <v>6323.2</v>
      </c>
      <c r="I2420" s="1263">
        <f t="shared" si="157"/>
        <v>0</v>
      </c>
    </row>
    <row r="2421" spans="1:9" x14ac:dyDescent="0.25">
      <c r="A2421" s="1261">
        <v>42388</v>
      </c>
      <c r="B2421" s="2177">
        <f t="shared" si="158"/>
        <v>1484</v>
      </c>
      <c r="C2421" s="2178" t="s">
        <v>1144</v>
      </c>
      <c r="D2421" s="2160">
        <f t="shared" si="155"/>
        <v>51484</v>
      </c>
      <c r="E2421" s="2150" t="s">
        <v>6752</v>
      </c>
      <c r="F2421" s="2167">
        <v>1028</v>
      </c>
      <c r="G2421" s="722">
        <v>42390</v>
      </c>
      <c r="H2421" s="2050">
        <v>1028</v>
      </c>
      <c r="I2421" s="1263">
        <f t="shared" si="157"/>
        <v>0</v>
      </c>
    </row>
    <row r="2422" spans="1:9" x14ac:dyDescent="0.25">
      <c r="A2422" s="1261">
        <v>42388</v>
      </c>
      <c r="B2422" s="2177">
        <f t="shared" si="158"/>
        <v>1485</v>
      </c>
      <c r="C2422" s="2178" t="s">
        <v>1144</v>
      </c>
      <c r="D2422" s="2160">
        <f t="shared" si="155"/>
        <v>51485</v>
      </c>
      <c r="E2422" s="2150" t="s">
        <v>6753</v>
      </c>
      <c r="F2422" s="2153">
        <v>10122.4</v>
      </c>
      <c r="G2422" s="722">
        <v>42394</v>
      </c>
      <c r="H2422" s="2050">
        <v>10122.4</v>
      </c>
      <c r="I2422" s="1263">
        <f t="shared" si="157"/>
        <v>0</v>
      </c>
    </row>
    <row r="2423" spans="1:9" x14ac:dyDescent="0.25">
      <c r="A2423" s="1261">
        <v>42388</v>
      </c>
      <c r="B2423" s="2177">
        <f t="shared" si="158"/>
        <v>1486</v>
      </c>
      <c r="C2423" s="2178" t="s">
        <v>1144</v>
      </c>
      <c r="D2423" s="2160">
        <f t="shared" si="155"/>
        <v>51486</v>
      </c>
      <c r="E2423" s="2150" t="s">
        <v>6754</v>
      </c>
      <c r="F2423" s="2167">
        <v>2536</v>
      </c>
      <c r="G2423" s="722">
        <v>42389</v>
      </c>
      <c r="H2423" s="2050">
        <v>2536</v>
      </c>
      <c r="I2423" s="1263">
        <f t="shared" si="157"/>
        <v>0</v>
      </c>
    </row>
    <row r="2424" spans="1:9" x14ac:dyDescent="0.25">
      <c r="A2424" s="1261">
        <v>42388</v>
      </c>
      <c r="B2424" s="2177">
        <f t="shared" si="158"/>
        <v>1487</v>
      </c>
      <c r="C2424" s="2178" t="s">
        <v>1144</v>
      </c>
      <c r="D2424" s="2160">
        <f t="shared" si="155"/>
        <v>51487</v>
      </c>
      <c r="E2424" s="2150" t="s">
        <v>6755</v>
      </c>
      <c r="F2424" s="2167">
        <v>2189.8000000000002</v>
      </c>
      <c r="G2424" s="722">
        <v>42390</v>
      </c>
      <c r="H2424" s="2050">
        <v>2189.8000000000002</v>
      </c>
      <c r="I2424" s="1263">
        <f t="shared" si="157"/>
        <v>0</v>
      </c>
    </row>
    <row r="2425" spans="1:9" x14ac:dyDescent="0.25">
      <c r="A2425" s="1261">
        <v>42388</v>
      </c>
      <c r="B2425" s="2177">
        <f t="shared" si="158"/>
        <v>1488</v>
      </c>
      <c r="C2425" s="2178" t="s">
        <v>1144</v>
      </c>
      <c r="D2425" s="2160">
        <f t="shared" si="155"/>
        <v>51488</v>
      </c>
      <c r="E2425" s="2150" t="s">
        <v>6756</v>
      </c>
      <c r="F2425" s="2167">
        <v>1366.2</v>
      </c>
      <c r="G2425" s="722">
        <v>42388</v>
      </c>
      <c r="H2425" s="2050">
        <f t="shared" si="156"/>
        <v>1366.2</v>
      </c>
      <c r="I2425" s="1263">
        <f t="shared" si="157"/>
        <v>0</v>
      </c>
    </row>
    <row r="2426" spans="1:9" x14ac:dyDescent="0.25">
      <c r="A2426" s="1261">
        <v>42388</v>
      </c>
      <c r="B2426" s="2177">
        <f t="shared" si="158"/>
        <v>1489</v>
      </c>
      <c r="C2426" s="2178" t="s">
        <v>1144</v>
      </c>
      <c r="D2426" s="2160">
        <f t="shared" si="155"/>
        <v>51489</v>
      </c>
      <c r="E2426" s="2150" t="s">
        <v>6757</v>
      </c>
      <c r="F2426" s="2167">
        <v>4369.2</v>
      </c>
      <c r="G2426" s="722">
        <v>42388</v>
      </c>
      <c r="H2426" s="2050">
        <f t="shared" si="156"/>
        <v>4369.2</v>
      </c>
      <c r="I2426" s="1263">
        <f t="shared" si="157"/>
        <v>0</v>
      </c>
    </row>
    <row r="2427" spans="1:9" x14ac:dyDescent="0.25">
      <c r="A2427" s="1261">
        <v>42388</v>
      </c>
      <c r="B2427" s="2177">
        <f t="shared" si="158"/>
        <v>1490</v>
      </c>
      <c r="C2427" s="2178" t="s">
        <v>1144</v>
      </c>
      <c r="D2427" s="2160">
        <f t="shared" si="155"/>
        <v>51490</v>
      </c>
      <c r="E2427" s="2150" t="s">
        <v>6758</v>
      </c>
      <c r="F2427" s="2167">
        <v>2940</v>
      </c>
      <c r="G2427" s="722">
        <v>42388</v>
      </c>
      <c r="H2427" s="2050">
        <f t="shared" si="156"/>
        <v>2940</v>
      </c>
      <c r="I2427" s="1263">
        <f t="shared" si="157"/>
        <v>0</v>
      </c>
    </row>
    <row r="2428" spans="1:9" x14ac:dyDescent="0.25">
      <c r="A2428" s="1261">
        <v>42388</v>
      </c>
      <c r="B2428" s="2177">
        <f t="shared" si="158"/>
        <v>1491</v>
      </c>
      <c r="C2428" s="2178" t="s">
        <v>1144</v>
      </c>
      <c r="D2428" s="2160">
        <f t="shared" si="155"/>
        <v>51491</v>
      </c>
      <c r="E2428" s="2150" t="s">
        <v>6759</v>
      </c>
      <c r="F2428" s="2167">
        <v>2936</v>
      </c>
      <c r="G2428" s="722">
        <v>42391</v>
      </c>
      <c r="H2428" s="2050">
        <v>2936</v>
      </c>
      <c r="I2428" s="1263">
        <f t="shared" si="157"/>
        <v>0</v>
      </c>
    </row>
    <row r="2429" spans="1:9" x14ac:dyDescent="0.25">
      <c r="A2429" s="1261">
        <v>42388</v>
      </c>
      <c r="B2429" s="2177">
        <f t="shared" si="158"/>
        <v>1492</v>
      </c>
      <c r="C2429" s="2178" t="s">
        <v>1144</v>
      </c>
      <c r="D2429" s="2160">
        <f t="shared" si="155"/>
        <v>51492</v>
      </c>
      <c r="E2429" s="2150" t="s">
        <v>6760</v>
      </c>
      <c r="F2429" s="2167">
        <v>2738.4</v>
      </c>
      <c r="G2429" s="722">
        <v>42390</v>
      </c>
      <c r="H2429" s="2050">
        <v>2738.4</v>
      </c>
      <c r="I2429" s="1263">
        <f t="shared" si="157"/>
        <v>0</v>
      </c>
    </row>
    <row r="2430" spans="1:9" x14ac:dyDescent="0.25">
      <c r="A2430" s="1261">
        <v>42388</v>
      </c>
      <c r="B2430" s="2177">
        <f t="shared" si="158"/>
        <v>1493</v>
      </c>
      <c r="C2430" s="2178" t="s">
        <v>1144</v>
      </c>
      <c r="D2430" s="2160">
        <f t="shared" si="155"/>
        <v>51493</v>
      </c>
      <c r="E2430" s="2150" t="s">
        <v>6761</v>
      </c>
      <c r="F2430" s="2167">
        <v>4594.8500000000004</v>
      </c>
      <c r="G2430" s="722">
        <v>42388</v>
      </c>
      <c r="H2430" s="2050">
        <f t="shared" si="156"/>
        <v>4594.8500000000004</v>
      </c>
      <c r="I2430" s="1263">
        <f t="shared" si="157"/>
        <v>0</v>
      </c>
    </row>
    <row r="2431" spans="1:9" x14ac:dyDescent="0.25">
      <c r="A2431" s="1261">
        <v>42388</v>
      </c>
      <c r="B2431" s="2177">
        <f t="shared" si="158"/>
        <v>1494</v>
      </c>
      <c r="C2431" s="2178" t="s">
        <v>1144</v>
      </c>
      <c r="D2431" s="2160">
        <f t="shared" si="155"/>
        <v>51494</v>
      </c>
      <c r="E2431" s="2150" t="s">
        <v>6762</v>
      </c>
      <c r="F2431" s="2153">
        <v>1817.8</v>
      </c>
      <c r="G2431" s="722">
        <v>42388</v>
      </c>
      <c r="H2431" s="2050">
        <f t="shared" si="156"/>
        <v>1817.8</v>
      </c>
      <c r="I2431" s="1263">
        <f t="shared" si="157"/>
        <v>0</v>
      </c>
    </row>
    <row r="2432" spans="1:9" x14ac:dyDescent="0.25">
      <c r="A2432" s="1261">
        <v>42388</v>
      </c>
      <c r="B2432" s="2177">
        <f t="shared" si="158"/>
        <v>1495</v>
      </c>
      <c r="C2432" s="2178" t="s">
        <v>1144</v>
      </c>
      <c r="D2432" s="2160">
        <f t="shared" si="155"/>
        <v>51495</v>
      </c>
      <c r="E2432" s="2150" t="s">
        <v>6763</v>
      </c>
      <c r="F2432" s="2167">
        <v>224</v>
      </c>
      <c r="G2432" s="722">
        <v>42388</v>
      </c>
      <c r="H2432" s="2050">
        <f t="shared" si="156"/>
        <v>224</v>
      </c>
      <c r="I2432" s="1263">
        <f t="shared" si="157"/>
        <v>0</v>
      </c>
    </row>
    <row r="2433" spans="1:9" x14ac:dyDescent="0.25">
      <c r="A2433" s="1261">
        <v>42388</v>
      </c>
      <c r="B2433" s="2177">
        <f t="shared" si="158"/>
        <v>1496</v>
      </c>
      <c r="C2433" s="2178" t="s">
        <v>1144</v>
      </c>
      <c r="D2433" s="2160">
        <f t="shared" si="155"/>
        <v>51496</v>
      </c>
      <c r="E2433" s="2150" t="s">
        <v>6764</v>
      </c>
      <c r="F2433" s="2167">
        <v>4799.1499999999996</v>
      </c>
      <c r="G2433" s="722">
        <v>42388</v>
      </c>
      <c r="H2433" s="2050">
        <f t="shared" si="156"/>
        <v>4799.1499999999996</v>
      </c>
      <c r="I2433" s="1263">
        <f t="shared" si="157"/>
        <v>0</v>
      </c>
    </row>
    <row r="2434" spans="1:9" x14ac:dyDescent="0.25">
      <c r="A2434" s="1261">
        <v>42388</v>
      </c>
      <c r="B2434" s="2177">
        <f t="shared" si="158"/>
        <v>1497</v>
      </c>
      <c r="C2434" s="2178" t="s">
        <v>1144</v>
      </c>
      <c r="D2434" s="2160">
        <f t="shared" si="155"/>
        <v>51497</v>
      </c>
      <c r="E2434" s="2150" t="s">
        <v>6765</v>
      </c>
      <c r="F2434" s="2167">
        <v>2252.6999999999998</v>
      </c>
      <c r="G2434" s="722">
        <v>42388</v>
      </c>
      <c r="H2434" s="2050">
        <f t="shared" si="156"/>
        <v>2252.6999999999998</v>
      </c>
      <c r="I2434" s="1263">
        <f t="shared" si="157"/>
        <v>0</v>
      </c>
    </row>
    <row r="2435" spans="1:9" x14ac:dyDescent="0.25">
      <c r="A2435" s="1261">
        <v>42388</v>
      </c>
      <c r="B2435" s="2177">
        <f t="shared" si="158"/>
        <v>1498</v>
      </c>
      <c r="C2435" s="2178" t="s">
        <v>1144</v>
      </c>
      <c r="D2435" s="2160">
        <f t="shared" ref="D2435:D2498" si="159">D2434+1</f>
        <v>51498</v>
      </c>
      <c r="E2435" s="2150" t="s">
        <v>6705</v>
      </c>
      <c r="F2435" s="2153">
        <v>27469</v>
      </c>
      <c r="G2435" s="722"/>
      <c r="H2435" s="2050"/>
      <c r="I2435" s="1263">
        <f t="shared" si="157"/>
        <v>27469</v>
      </c>
    </row>
    <row r="2436" spans="1:9" x14ac:dyDescent="0.25">
      <c r="A2436" s="1261">
        <v>42388</v>
      </c>
      <c r="B2436" s="2177">
        <f t="shared" si="158"/>
        <v>1499</v>
      </c>
      <c r="C2436" s="2178" t="s">
        <v>1144</v>
      </c>
      <c r="D2436" s="2160">
        <f t="shared" si="159"/>
        <v>51499</v>
      </c>
      <c r="E2436" s="2150" t="s">
        <v>6766</v>
      </c>
      <c r="F2436" s="2167">
        <v>1929</v>
      </c>
      <c r="G2436" s="722">
        <v>42388</v>
      </c>
      <c r="H2436" s="2050">
        <f t="shared" si="156"/>
        <v>1929</v>
      </c>
      <c r="I2436" s="1263">
        <f t="shared" si="157"/>
        <v>0</v>
      </c>
    </row>
    <row r="2437" spans="1:9" x14ac:dyDescent="0.25">
      <c r="A2437" s="1261">
        <v>42388</v>
      </c>
      <c r="B2437" s="2177">
        <f t="shared" si="158"/>
        <v>1500</v>
      </c>
      <c r="C2437" s="2178" t="s">
        <v>1144</v>
      </c>
      <c r="D2437" s="2160">
        <f t="shared" si="159"/>
        <v>51500</v>
      </c>
      <c r="E2437" s="2150" t="s">
        <v>6705</v>
      </c>
      <c r="F2437" s="2153">
        <v>34500</v>
      </c>
      <c r="G2437" s="722"/>
      <c r="H2437" s="2050"/>
      <c r="I2437" s="1263">
        <f t="shared" si="157"/>
        <v>34500</v>
      </c>
    </row>
    <row r="2438" spans="1:9" x14ac:dyDescent="0.25">
      <c r="A2438" s="1261">
        <v>42388</v>
      </c>
      <c r="B2438" s="2177">
        <f t="shared" si="158"/>
        <v>1501</v>
      </c>
      <c r="C2438" s="2178" t="s">
        <v>1144</v>
      </c>
      <c r="D2438" s="2160">
        <f t="shared" si="159"/>
        <v>51501</v>
      </c>
      <c r="E2438" s="2150" t="s">
        <v>6767</v>
      </c>
      <c r="F2438" s="2167">
        <v>2049.7600000000002</v>
      </c>
      <c r="G2438" s="722">
        <v>42391</v>
      </c>
      <c r="H2438" s="2050">
        <v>2049.7600000000002</v>
      </c>
      <c r="I2438" s="1263">
        <f t="shared" si="157"/>
        <v>0</v>
      </c>
    </row>
    <row r="2439" spans="1:9" x14ac:dyDescent="0.25">
      <c r="A2439" s="1261">
        <v>42388</v>
      </c>
      <c r="B2439" s="2177">
        <f t="shared" si="158"/>
        <v>1502</v>
      </c>
      <c r="C2439" s="2178" t="s">
        <v>1144</v>
      </c>
      <c r="D2439" s="2160">
        <f t="shared" si="159"/>
        <v>51502</v>
      </c>
      <c r="E2439" s="2150" t="s">
        <v>6768</v>
      </c>
      <c r="F2439" s="2167">
        <v>11816.5</v>
      </c>
      <c r="G2439" s="722">
        <v>42390</v>
      </c>
      <c r="H2439" s="2050">
        <v>11816.5</v>
      </c>
      <c r="I2439" s="1263">
        <f t="shared" si="157"/>
        <v>0</v>
      </c>
    </row>
    <row r="2440" spans="1:9" x14ac:dyDescent="0.25">
      <c r="A2440" s="1261">
        <v>42388</v>
      </c>
      <c r="B2440" s="2177">
        <f t="shared" si="158"/>
        <v>1503</v>
      </c>
      <c r="C2440" s="2178" t="s">
        <v>1144</v>
      </c>
      <c r="D2440" s="2160">
        <f t="shared" si="159"/>
        <v>51503</v>
      </c>
      <c r="E2440" s="2150" t="s">
        <v>6769</v>
      </c>
      <c r="F2440" s="2167">
        <v>997.7</v>
      </c>
      <c r="G2440" s="722">
        <v>42388</v>
      </c>
      <c r="H2440" s="2050">
        <f t="shared" si="156"/>
        <v>997.7</v>
      </c>
      <c r="I2440" s="1263">
        <f t="shared" si="157"/>
        <v>0</v>
      </c>
    </row>
    <row r="2441" spans="1:9" x14ac:dyDescent="0.25">
      <c r="A2441" s="1261">
        <v>42388</v>
      </c>
      <c r="B2441" s="2177">
        <f t="shared" si="158"/>
        <v>1504</v>
      </c>
      <c r="C2441" s="2178" t="s">
        <v>1144</v>
      </c>
      <c r="D2441" s="2160">
        <f t="shared" si="159"/>
        <v>51504</v>
      </c>
      <c r="E2441" s="2150" t="s">
        <v>6737</v>
      </c>
      <c r="F2441" s="2167">
        <v>3000</v>
      </c>
      <c r="G2441" s="722">
        <v>42396</v>
      </c>
      <c r="H2441" s="2050">
        <v>3000</v>
      </c>
      <c r="I2441" s="1805">
        <f t="shared" si="157"/>
        <v>0</v>
      </c>
    </row>
    <row r="2442" spans="1:9" x14ac:dyDescent="0.25">
      <c r="A2442" s="1261">
        <v>42388</v>
      </c>
      <c r="B2442" s="2177">
        <f t="shared" si="158"/>
        <v>1505</v>
      </c>
      <c r="C2442" s="2178" t="s">
        <v>1144</v>
      </c>
      <c r="D2442" s="2160">
        <f t="shared" si="159"/>
        <v>51505</v>
      </c>
      <c r="E2442" s="2150" t="s">
        <v>6770</v>
      </c>
      <c r="F2442" s="2167">
        <v>1268.4000000000001</v>
      </c>
      <c r="G2442" s="722">
        <v>42388</v>
      </c>
      <c r="H2442" s="2050">
        <f t="shared" si="156"/>
        <v>1268.4000000000001</v>
      </c>
      <c r="I2442" s="1263">
        <f t="shared" si="157"/>
        <v>0</v>
      </c>
    </row>
    <row r="2443" spans="1:9" x14ac:dyDescent="0.25">
      <c r="A2443" s="1261">
        <v>42388</v>
      </c>
      <c r="B2443" s="2177">
        <f t="shared" si="158"/>
        <v>1506</v>
      </c>
      <c r="C2443" s="2178" t="s">
        <v>1144</v>
      </c>
      <c r="D2443" s="2160">
        <f t="shared" si="159"/>
        <v>51506</v>
      </c>
      <c r="E2443" s="2150" t="s">
        <v>6707</v>
      </c>
      <c r="F2443" s="2167">
        <v>1585.05</v>
      </c>
      <c r="G2443" s="722">
        <v>42388</v>
      </c>
      <c r="H2443" s="2050">
        <f t="shared" si="156"/>
        <v>1585.05</v>
      </c>
      <c r="I2443" s="1263">
        <f t="shared" si="157"/>
        <v>0</v>
      </c>
    </row>
    <row r="2444" spans="1:9" x14ac:dyDescent="0.25">
      <c r="A2444" s="1261">
        <v>42388</v>
      </c>
      <c r="B2444" s="2177">
        <f t="shared" si="158"/>
        <v>1507</v>
      </c>
      <c r="C2444" s="2178" t="s">
        <v>1144</v>
      </c>
      <c r="D2444" s="2160">
        <f t="shared" si="159"/>
        <v>51507</v>
      </c>
      <c r="E2444" s="2151" t="s">
        <v>6771</v>
      </c>
      <c r="F2444" s="2167">
        <v>760.8</v>
      </c>
      <c r="G2444" s="722">
        <v>42388</v>
      </c>
      <c r="H2444" s="2050">
        <f t="shared" si="156"/>
        <v>760.8</v>
      </c>
      <c r="I2444" s="1263">
        <f t="shared" si="157"/>
        <v>0</v>
      </c>
    </row>
    <row r="2445" spans="1:9" x14ac:dyDescent="0.25">
      <c r="A2445" s="1261">
        <v>42388</v>
      </c>
      <c r="B2445" s="2177">
        <f t="shared" si="158"/>
        <v>1508</v>
      </c>
      <c r="C2445" s="2178" t="s">
        <v>1144</v>
      </c>
      <c r="D2445" s="2160">
        <f t="shared" si="159"/>
        <v>51508</v>
      </c>
      <c r="E2445" s="2149" t="s">
        <v>6772</v>
      </c>
      <c r="F2445" s="2166">
        <v>410</v>
      </c>
      <c r="G2445" s="722">
        <v>42388</v>
      </c>
      <c r="H2445" s="2050">
        <f t="shared" si="156"/>
        <v>410</v>
      </c>
      <c r="I2445" s="1263">
        <f t="shared" si="157"/>
        <v>0</v>
      </c>
    </row>
    <row r="2446" spans="1:9" x14ac:dyDescent="0.25">
      <c r="A2446" s="1261">
        <v>42388</v>
      </c>
      <c r="B2446" s="2177">
        <f t="shared" si="158"/>
        <v>1509</v>
      </c>
      <c r="C2446" s="2178" t="s">
        <v>1144</v>
      </c>
      <c r="D2446" s="2160">
        <f t="shared" si="159"/>
        <v>51509</v>
      </c>
      <c r="E2446" s="2150" t="s">
        <v>6773</v>
      </c>
      <c r="F2446" s="2167">
        <v>3755.9</v>
      </c>
      <c r="G2446" s="722">
        <v>42388</v>
      </c>
      <c r="H2446" s="2050">
        <f t="shared" si="156"/>
        <v>3755.9</v>
      </c>
      <c r="I2446" s="1263">
        <f t="shared" si="157"/>
        <v>0</v>
      </c>
    </row>
    <row r="2447" spans="1:9" x14ac:dyDescent="0.25">
      <c r="A2447" s="1261">
        <v>42388</v>
      </c>
      <c r="B2447" s="2177">
        <f t="shared" si="158"/>
        <v>1510</v>
      </c>
      <c r="C2447" s="2178" t="s">
        <v>1144</v>
      </c>
      <c r="D2447" s="2160">
        <f t="shared" si="159"/>
        <v>51510</v>
      </c>
      <c r="E2447" s="2150" t="s">
        <v>6774</v>
      </c>
      <c r="F2447" s="2167">
        <v>2656.5</v>
      </c>
      <c r="G2447" s="722">
        <v>42388</v>
      </c>
      <c r="H2447" s="2050">
        <f t="shared" si="156"/>
        <v>2656.5</v>
      </c>
      <c r="I2447" s="1263">
        <f t="shared" si="157"/>
        <v>0</v>
      </c>
    </row>
    <row r="2448" spans="1:9" x14ac:dyDescent="0.25">
      <c r="A2448" s="1261">
        <v>42388</v>
      </c>
      <c r="B2448" s="2177">
        <f t="shared" si="158"/>
        <v>1511</v>
      </c>
      <c r="C2448" s="2178" t="s">
        <v>1144</v>
      </c>
      <c r="D2448" s="2160">
        <f t="shared" si="159"/>
        <v>51511</v>
      </c>
      <c r="E2448" s="2150" t="s">
        <v>6715</v>
      </c>
      <c r="F2448" s="2167">
        <v>3585.25</v>
      </c>
      <c r="G2448" s="722">
        <v>42390</v>
      </c>
      <c r="H2448" s="2050">
        <v>3585.25</v>
      </c>
      <c r="I2448" s="1263">
        <f t="shared" si="157"/>
        <v>0</v>
      </c>
    </row>
    <row r="2449" spans="1:9" x14ac:dyDescent="0.25">
      <c r="A2449" s="1261">
        <v>42388</v>
      </c>
      <c r="B2449" s="2177">
        <f t="shared" si="158"/>
        <v>1512</v>
      </c>
      <c r="C2449" s="2178" t="s">
        <v>1144</v>
      </c>
      <c r="D2449" s="2160">
        <f t="shared" si="159"/>
        <v>51512</v>
      </c>
      <c r="E2449" s="2150" t="s">
        <v>6775</v>
      </c>
      <c r="F2449" s="2167">
        <v>1211.3499999999999</v>
      </c>
      <c r="G2449" s="722">
        <v>42388</v>
      </c>
      <c r="H2449" s="2050">
        <f t="shared" si="156"/>
        <v>1211.3499999999999</v>
      </c>
      <c r="I2449" s="1263">
        <f t="shared" si="157"/>
        <v>0</v>
      </c>
    </row>
    <row r="2450" spans="1:9" x14ac:dyDescent="0.25">
      <c r="A2450" s="1261">
        <v>42388</v>
      </c>
      <c r="B2450" s="2177">
        <f t="shared" si="158"/>
        <v>1513</v>
      </c>
      <c r="C2450" s="2178" t="s">
        <v>1144</v>
      </c>
      <c r="D2450" s="2160">
        <f t="shared" si="159"/>
        <v>51513</v>
      </c>
      <c r="E2450" s="2150" t="s">
        <v>6776</v>
      </c>
      <c r="F2450" s="2167">
        <v>13696.5</v>
      </c>
      <c r="G2450" s="722">
        <v>42399</v>
      </c>
      <c r="H2450" s="2050">
        <v>13696.5</v>
      </c>
      <c r="I2450" s="1263">
        <f t="shared" si="157"/>
        <v>0</v>
      </c>
    </row>
    <row r="2451" spans="1:9" x14ac:dyDescent="0.25">
      <c r="A2451" s="1261">
        <v>42388</v>
      </c>
      <c r="B2451" s="2177">
        <f t="shared" si="158"/>
        <v>1514</v>
      </c>
      <c r="C2451" s="2178" t="s">
        <v>1144</v>
      </c>
      <c r="D2451" s="2160">
        <f t="shared" si="159"/>
        <v>51514</v>
      </c>
      <c r="E2451" s="2150" t="s">
        <v>6776</v>
      </c>
      <c r="F2451" s="2167">
        <v>2951</v>
      </c>
      <c r="G2451" s="722">
        <v>42399</v>
      </c>
      <c r="H2451" s="2050">
        <v>2951</v>
      </c>
      <c r="I2451" s="1263">
        <f t="shared" si="157"/>
        <v>0</v>
      </c>
    </row>
    <row r="2452" spans="1:9" x14ac:dyDescent="0.25">
      <c r="A2452" s="1261">
        <v>42388</v>
      </c>
      <c r="B2452" s="2177">
        <f t="shared" si="158"/>
        <v>1515</v>
      </c>
      <c r="C2452" s="2178" t="s">
        <v>1144</v>
      </c>
      <c r="D2452" s="2160">
        <f t="shared" si="159"/>
        <v>51515</v>
      </c>
      <c r="E2452" s="2150" t="s">
        <v>6748</v>
      </c>
      <c r="F2452" s="2167">
        <v>167.2</v>
      </c>
      <c r="G2452" s="722">
        <v>42388</v>
      </c>
      <c r="H2452" s="2050">
        <f t="shared" ref="H2452:H2515" si="160">F2452</f>
        <v>167.2</v>
      </c>
      <c r="I2452" s="1263">
        <f t="shared" si="157"/>
        <v>0</v>
      </c>
    </row>
    <row r="2453" spans="1:9" x14ac:dyDescent="0.25">
      <c r="A2453" s="1261">
        <v>42388</v>
      </c>
      <c r="B2453" s="2177">
        <f t="shared" si="158"/>
        <v>1516</v>
      </c>
      <c r="C2453" s="2178" t="s">
        <v>1144</v>
      </c>
      <c r="D2453" s="2160">
        <f t="shared" si="159"/>
        <v>51516</v>
      </c>
      <c r="E2453" s="2150" t="s">
        <v>6736</v>
      </c>
      <c r="F2453" s="2153">
        <v>532044.46</v>
      </c>
      <c r="G2453" s="722"/>
      <c r="H2453" s="2050"/>
      <c r="I2453" s="1263">
        <f t="shared" si="157"/>
        <v>532044.46</v>
      </c>
    </row>
    <row r="2454" spans="1:9" x14ac:dyDescent="0.25">
      <c r="A2454" s="1261">
        <v>42388</v>
      </c>
      <c r="B2454" s="2177">
        <f t="shared" si="158"/>
        <v>1517</v>
      </c>
      <c r="C2454" s="2178" t="s">
        <v>1144</v>
      </c>
      <c r="D2454" s="2160">
        <f t="shared" si="159"/>
        <v>51517</v>
      </c>
      <c r="E2454" s="2150" t="s">
        <v>6777</v>
      </c>
      <c r="F2454" s="2153">
        <v>30131</v>
      </c>
      <c r="G2454" s="722">
        <v>42396</v>
      </c>
      <c r="H2454" s="2050">
        <v>30131</v>
      </c>
      <c r="I2454" s="1263">
        <f t="shared" ref="I2454:I2517" si="161">F2454-H2454</f>
        <v>0</v>
      </c>
    </row>
    <row r="2455" spans="1:9" x14ac:dyDescent="0.25">
      <c r="A2455" s="1261">
        <v>42388</v>
      </c>
      <c r="B2455" s="2177">
        <f t="shared" si="158"/>
        <v>1518</v>
      </c>
      <c r="C2455" s="2178" t="s">
        <v>1144</v>
      </c>
      <c r="D2455" s="2160">
        <f t="shared" si="159"/>
        <v>51518</v>
      </c>
      <c r="E2455" s="2150" t="s">
        <v>6778</v>
      </c>
      <c r="F2455" s="2167">
        <v>4466.3999999999996</v>
      </c>
      <c r="G2455" s="722">
        <v>42388</v>
      </c>
      <c r="H2455" s="2050">
        <f t="shared" si="160"/>
        <v>4466.3999999999996</v>
      </c>
      <c r="I2455" s="1263">
        <f t="shared" si="161"/>
        <v>0</v>
      </c>
    </row>
    <row r="2456" spans="1:9" x14ac:dyDescent="0.25">
      <c r="A2456" s="1261">
        <v>42388</v>
      </c>
      <c r="B2456" s="2177">
        <f t="shared" si="158"/>
        <v>1519</v>
      </c>
      <c r="C2456" s="2178" t="s">
        <v>1144</v>
      </c>
      <c r="D2456" s="2160">
        <f t="shared" si="159"/>
        <v>51519</v>
      </c>
      <c r="E2456" s="2150" t="s">
        <v>6779</v>
      </c>
      <c r="F2456" s="2167">
        <v>206.4</v>
      </c>
      <c r="G2456" s="722">
        <v>42390</v>
      </c>
      <c r="H2456" s="2050">
        <v>206.4</v>
      </c>
      <c r="I2456" s="1263">
        <f t="shared" si="161"/>
        <v>0</v>
      </c>
    </row>
    <row r="2457" spans="1:9" x14ac:dyDescent="0.25">
      <c r="A2457" s="1261">
        <v>42388</v>
      </c>
      <c r="B2457" s="2177">
        <f t="shared" si="158"/>
        <v>1520</v>
      </c>
      <c r="C2457" s="2178" t="s">
        <v>1144</v>
      </c>
      <c r="D2457" s="2160">
        <f t="shared" si="159"/>
        <v>51520</v>
      </c>
      <c r="E2457" s="2150" t="s">
        <v>6780</v>
      </c>
      <c r="F2457" s="2167">
        <v>35497.9</v>
      </c>
      <c r="G2457" s="722">
        <v>42388</v>
      </c>
      <c r="H2457" s="2050">
        <f t="shared" si="160"/>
        <v>35497.9</v>
      </c>
      <c r="I2457" s="1263">
        <f t="shared" si="161"/>
        <v>0</v>
      </c>
    </row>
    <row r="2458" spans="1:9" x14ac:dyDescent="0.25">
      <c r="A2458" s="1261">
        <v>42388</v>
      </c>
      <c r="B2458" s="2177">
        <f t="shared" si="158"/>
        <v>1521</v>
      </c>
      <c r="C2458" s="2178" t="s">
        <v>1144</v>
      </c>
      <c r="D2458" s="2160">
        <f t="shared" si="159"/>
        <v>51521</v>
      </c>
      <c r="E2458" s="2150" t="s">
        <v>6707</v>
      </c>
      <c r="F2458" s="2167">
        <v>960</v>
      </c>
      <c r="G2458" s="722">
        <v>42390</v>
      </c>
      <c r="H2458" s="2050">
        <v>960</v>
      </c>
      <c r="I2458" s="1263">
        <f t="shared" si="161"/>
        <v>0</v>
      </c>
    </row>
    <row r="2459" spans="1:9" x14ac:dyDescent="0.25">
      <c r="A2459" s="1261">
        <v>42388</v>
      </c>
      <c r="B2459" s="2177">
        <f t="shared" si="158"/>
        <v>1522</v>
      </c>
      <c r="C2459" s="2178" t="s">
        <v>1144</v>
      </c>
      <c r="D2459" s="2160">
        <f t="shared" si="159"/>
        <v>51522</v>
      </c>
      <c r="E2459" s="2150" t="s">
        <v>6781</v>
      </c>
      <c r="F2459" s="2167">
        <v>671.9</v>
      </c>
      <c r="G2459" s="722">
        <v>42388</v>
      </c>
      <c r="H2459" s="2050">
        <f t="shared" si="160"/>
        <v>671.9</v>
      </c>
      <c r="I2459" s="1263">
        <f t="shared" si="161"/>
        <v>0</v>
      </c>
    </row>
    <row r="2460" spans="1:9" x14ac:dyDescent="0.25">
      <c r="A2460" s="1261">
        <v>42388</v>
      </c>
      <c r="B2460" s="2177">
        <f t="shared" si="158"/>
        <v>1523</v>
      </c>
      <c r="C2460" s="2178" t="s">
        <v>1144</v>
      </c>
      <c r="D2460" s="2160">
        <f t="shared" si="159"/>
        <v>51523</v>
      </c>
      <c r="E2460" s="2150" t="s">
        <v>6782</v>
      </c>
      <c r="F2460" s="2167">
        <v>246</v>
      </c>
      <c r="G2460" s="722">
        <v>42388</v>
      </c>
      <c r="H2460" s="2050">
        <f t="shared" si="160"/>
        <v>246</v>
      </c>
      <c r="I2460" s="1263">
        <f t="shared" si="161"/>
        <v>0</v>
      </c>
    </row>
    <row r="2461" spans="1:9" x14ac:dyDescent="0.25">
      <c r="A2461" s="1261">
        <v>42388</v>
      </c>
      <c r="B2461" s="2177">
        <f t="shared" si="158"/>
        <v>1524</v>
      </c>
      <c r="C2461" s="2178" t="s">
        <v>1144</v>
      </c>
      <c r="D2461" s="2160">
        <f t="shared" si="159"/>
        <v>51524</v>
      </c>
      <c r="E2461" s="2150" t="s">
        <v>6783</v>
      </c>
      <c r="F2461" s="2167">
        <v>2352.6</v>
      </c>
      <c r="G2461" s="722">
        <v>42390</v>
      </c>
      <c r="H2461" s="2050">
        <v>2352.6</v>
      </c>
      <c r="I2461" s="1263">
        <f t="shared" si="161"/>
        <v>0</v>
      </c>
    </row>
    <row r="2462" spans="1:9" x14ac:dyDescent="0.25">
      <c r="A2462" s="1261">
        <v>42388</v>
      </c>
      <c r="B2462" s="2177">
        <f t="shared" si="158"/>
        <v>1525</v>
      </c>
      <c r="C2462" s="2178" t="s">
        <v>1144</v>
      </c>
      <c r="D2462" s="2160">
        <f t="shared" si="159"/>
        <v>51525</v>
      </c>
      <c r="E2462" s="2150" t="s">
        <v>6784</v>
      </c>
      <c r="F2462" s="2167">
        <v>2345.1999999999998</v>
      </c>
      <c r="G2462" s="722">
        <v>42390</v>
      </c>
      <c r="H2462" s="2050">
        <v>2345.1999999999998</v>
      </c>
      <c r="I2462" s="1263">
        <f t="shared" si="161"/>
        <v>0</v>
      </c>
    </row>
    <row r="2463" spans="1:9" x14ac:dyDescent="0.25">
      <c r="A2463" s="1261">
        <v>42388</v>
      </c>
      <c r="B2463" s="2177">
        <f t="shared" si="158"/>
        <v>1526</v>
      </c>
      <c r="C2463" s="2178" t="s">
        <v>1144</v>
      </c>
      <c r="D2463" s="2160">
        <f t="shared" si="159"/>
        <v>51526</v>
      </c>
      <c r="E2463" s="2150" t="s">
        <v>6767</v>
      </c>
      <c r="F2463" s="2167">
        <v>5280.8</v>
      </c>
      <c r="G2463" s="722">
        <v>42391</v>
      </c>
      <c r="H2463" s="2050">
        <v>5280.8</v>
      </c>
      <c r="I2463" s="1263">
        <f t="shared" si="161"/>
        <v>0</v>
      </c>
    </row>
    <row r="2464" spans="1:9" x14ac:dyDescent="0.25">
      <c r="A2464" s="1261">
        <v>42388</v>
      </c>
      <c r="B2464" s="2177">
        <f t="shared" si="158"/>
        <v>1527</v>
      </c>
      <c r="C2464" s="2178" t="s">
        <v>1144</v>
      </c>
      <c r="D2464" s="2160">
        <f t="shared" si="159"/>
        <v>51527</v>
      </c>
      <c r="E2464" s="2150" t="s">
        <v>6785</v>
      </c>
      <c r="F2464" s="2167">
        <v>1155.2</v>
      </c>
      <c r="G2464" s="722">
        <v>42390</v>
      </c>
      <c r="H2464" s="2050">
        <v>1155.2</v>
      </c>
      <c r="I2464" s="1263">
        <f t="shared" si="161"/>
        <v>0</v>
      </c>
    </row>
    <row r="2465" spans="1:9" x14ac:dyDescent="0.25">
      <c r="A2465" s="1261">
        <v>42388</v>
      </c>
      <c r="B2465" s="2177">
        <f t="shared" si="158"/>
        <v>1528</v>
      </c>
      <c r="C2465" s="2178" t="s">
        <v>1144</v>
      </c>
      <c r="D2465" s="2160">
        <f t="shared" si="159"/>
        <v>51528</v>
      </c>
      <c r="E2465" s="2150" t="s">
        <v>6785</v>
      </c>
      <c r="F2465" s="2167">
        <v>381.25</v>
      </c>
      <c r="G2465" s="722">
        <v>42390</v>
      </c>
      <c r="H2465" s="2050">
        <v>381.25</v>
      </c>
      <c r="I2465" s="1263">
        <f t="shared" si="161"/>
        <v>0</v>
      </c>
    </row>
    <row r="2466" spans="1:9" x14ac:dyDescent="0.25">
      <c r="A2466" s="1261">
        <v>42388</v>
      </c>
      <c r="B2466" s="2177">
        <f t="shared" si="158"/>
        <v>1529</v>
      </c>
      <c r="C2466" s="2178" t="s">
        <v>1144</v>
      </c>
      <c r="D2466" s="2160">
        <f t="shared" si="159"/>
        <v>51529</v>
      </c>
      <c r="E2466" s="2150" t="s">
        <v>6786</v>
      </c>
      <c r="F2466" s="2167">
        <v>1415.44</v>
      </c>
      <c r="G2466" s="722">
        <v>42390</v>
      </c>
      <c r="H2466" s="2050">
        <v>1415.44</v>
      </c>
      <c r="I2466" s="1263">
        <f t="shared" si="161"/>
        <v>0</v>
      </c>
    </row>
    <row r="2467" spans="1:9" x14ac:dyDescent="0.25">
      <c r="A2467" s="1261">
        <v>42388</v>
      </c>
      <c r="B2467" s="2177">
        <f t="shared" si="158"/>
        <v>1530</v>
      </c>
      <c r="C2467" s="2178" t="s">
        <v>1144</v>
      </c>
      <c r="D2467" s="2160">
        <f t="shared" si="159"/>
        <v>51530</v>
      </c>
      <c r="E2467" s="2150" t="s">
        <v>6787</v>
      </c>
      <c r="F2467" s="2167">
        <v>7488</v>
      </c>
      <c r="G2467" s="722">
        <v>42390</v>
      </c>
      <c r="H2467" s="2050">
        <v>7488</v>
      </c>
      <c r="I2467" s="1805">
        <f t="shared" si="161"/>
        <v>0</v>
      </c>
    </row>
    <row r="2468" spans="1:9" x14ac:dyDescent="0.25">
      <c r="A2468" s="1261">
        <v>42388</v>
      </c>
      <c r="B2468" s="2177">
        <f t="shared" si="158"/>
        <v>1531</v>
      </c>
      <c r="C2468" s="2178" t="s">
        <v>1144</v>
      </c>
      <c r="D2468" s="2160">
        <f t="shared" si="159"/>
        <v>51531</v>
      </c>
      <c r="E2468" s="2150" t="s">
        <v>6788</v>
      </c>
      <c r="F2468" s="2153">
        <v>6920.8</v>
      </c>
      <c r="G2468" s="722">
        <v>42390</v>
      </c>
      <c r="H2468" s="2050">
        <v>6920.8</v>
      </c>
      <c r="I2468" s="1263">
        <f t="shared" si="161"/>
        <v>0</v>
      </c>
    </row>
    <row r="2469" spans="1:9" x14ac:dyDescent="0.25">
      <c r="A2469" s="1261">
        <v>42388</v>
      </c>
      <c r="B2469" s="2177">
        <f t="shared" si="158"/>
        <v>1532</v>
      </c>
      <c r="C2469" s="2178" t="s">
        <v>1144</v>
      </c>
      <c r="D2469" s="2160">
        <f t="shared" si="159"/>
        <v>51532</v>
      </c>
      <c r="E2469" s="2150" t="s">
        <v>6789</v>
      </c>
      <c r="F2469" s="2167">
        <v>26680</v>
      </c>
      <c r="G2469" s="722">
        <v>42390</v>
      </c>
      <c r="H2469" s="2050">
        <v>26680</v>
      </c>
      <c r="I2469" s="1263">
        <f t="shared" si="161"/>
        <v>0</v>
      </c>
    </row>
    <row r="2470" spans="1:9" x14ac:dyDescent="0.25">
      <c r="A2470" s="1261">
        <v>42388</v>
      </c>
      <c r="B2470" s="2177">
        <f t="shared" si="158"/>
        <v>1533</v>
      </c>
      <c r="C2470" s="2178" t="s">
        <v>1144</v>
      </c>
      <c r="D2470" s="2160">
        <f t="shared" si="159"/>
        <v>51533</v>
      </c>
      <c r="E2470" s="2150" t="s">
        <v>6790</v>
      </c>
      <c r="F2470" s="2167">
        <v>660</v>
      </c>
      <c r="G2470" s="722">
        <v>42390</v>
      </c>
      <c r="H2470" s="2050">
        <v>660</v>
      </c>
      <c r="I2470" s="1263">
        <f t="shared" si="161"/>
        <v>0</v>
      </c>
    </row>
    <row r="2471" spans="1:9" x14ac:dyDescent="0.25">
      <c r="A2471" s="1261">
        <v>42388</v>
      </c>
      <c r="B2471" s="2177">
        <f t="shared" si="158"/>
        <v>1534</v>
      </c>
      <c r="C2471" s="2178" t="s">
        <v>1144</v>
      </c>
      <c r="D2471" s="2160">
        <f t="shared" si="159"/>
        <v>51534</v>
      </c>
      <c r="E2471" s="2150" t="s">
        <v>6791</v>
      </c>
      <c r="F2471" s="2167">
        <v>40825.199999999997</v>
      </c>
      <c r="G2471" s="722" t="s">
        <v>8163</v>
      </c>
      <c r="H2471" s="2050">
        <f>1643.6+9000+30181.6</f>
        <v>40825.199999999997</v>
      </c>
      <c r="I2471" s="1263">
        <f t="shared" si="161"/>
        <v>0</v>
      </c>
    </row>
    <row r="2472" spans="1:9" x14ac:dyDescent="0.25">
      <c r="A2472" s="1261">
        <v>42388</v>
      </c>
      <c r="B2472" s="2177">
        <f t="shared" si="158"/>
        <v>1535</v>
      </c>
      <c r="C2472" s="2178" t="s">
        <v>1144</v>
      </c>
      <c r="D2472" s="2160">
        <f t="shared" si="159"/>
        <v>51535</v>
      </c>
      <c r="E2472" s="2150" t="s">
        <v>6792</v>
      </c>
      <c r="F2472" s="2167">
        <v>4680.5</v>
      </c>
      <c r="G2472" s="722">
        <v>42389</v>
      </c>
      <c r="H2472" s="2050">
        <v>4680.5</v>
      </c>
      <c r="I2472" s="1263">
        <f t="shared" si="161"/>
        <v>0</v>
      </c>
    </row>
    <row r="2473" spans="1:9" x14ac:dyDescent="0.25">
      <c r="A2473" s="1261">
        <v>42388</v>
      </c>
      <c r="B2473" s="2177">
        <f t="shared" si="158"/>
        <v>1536</v>
      </c>
      <c r="C2473" s="2178" t="s">
        <v>1144</v>
      </c>
      <c r="D2473" s="2160">
        <f t="shared" si="159"/>
        <v>51536</v>
      </c>
      <c r="E2473" s="2150" t="s">
        <v>6793</v>
      </c>
      <c r="F2473" s="2167">
        <v>615</v>
      </c>
      <c r="G2473" s="722">
        <v>42390</v>
      </c>
      <c r="H2473" s="2050">
        <v>615</v>
      </c>
      <c r="I2473" s="1263">
        <f t="shared" si="161"/>
        <v>0</v>
      </c>
    </row>
    <row r="2474" spans="1:9" x14ac:dyDescent="0.25">
      <c r="A2474" s="1261">
        <v>42388</v>
      </c>
      <c r="B2474" s="2177">
        <f t="shared" si="158"/>
        <v>1537</v>
      </c>
      <c r="C2474" s="2178" t="s">
        <v>1144</v>
      </c>
      <c r="D2474" s="2160">
        <f t="shared" si="159"/>
        <v>51537</v>
      </c>
      <c r="E2474" s="2150" t="s">
        <v>6707</v>
      </c>
      <c r="F2474" s="2167">
        <v>12.3</v>
      </c>
      <c r="G2474" s="722">
        <v>42388</v>
      </c>
      <c r="H2474" s="2050">
        <f t="shared" si="160"/>
        <v>12.3</v>
      </c>
      <c r="I2474" s="1263">
        <f t="shared" si="161"/>
        <v>0</v>
      </c>
    </row>
    <row r="2475" spans="1:9" x14ac:dyDescent="0.25">
      <c r="A2475" s="1261">
        <v>42388</v>
      </c>
      <c r="B2475" s="2177">
        <f t="shared" si="158"/>
        <v>1538</v>
      </c>
      <c r="C2475" s="2178" t="s">
        <v>1144</v>
      </c>
      <c r="D2475" s="2160">
        <f t="shared" si="159"/>
        <v>51538</v>
      </c>
      <c r="E2475" s="2150" t="s">
        <v>6794</v>
      </c>
      <c r="F2475" s="2167">
        <v>2849.5</v>
      </c>
      <c r="G2475" s="722">
        <v>42392</v>
      </c>
      <c r="H2475" s="2050">
        <v>2849.5</v>
      </c>
      <c r="I2475" s="1263">
        <f t="shared" si="161"/>
        <v>0</v>
      </c>
    </row>
    <row r="2476" spans="1:9" x14ac:dyDescent="0.25">
      <c r="A2476" s="1261">
        <v>42388</v>
      </c>
      <c r="B2476" s="2177">
        <f t="shared" si="158"/>
        <v>1539</v>
      </c>
      <c r="C2476" s="2178" t="s">
        <v>1144</v>
      </c>
      <c r="D2476" s="2160">
        <f t="shared" si="159"/>
        <v>51539</v>
      </c>
      <c r="E2476" s="2150" t="s">
        <v>6795</v>
      </c>
      <c r="F2476" s="2167">
        <v>2620.1999999999998</v>
      </c>
      <c r="G2476" s="722">
        <v>42390</v>
      </c>
      <c r="H2476" s="2050">
        <v>2620.1999999999998</v>
      </c>
      <c r="I2476" s="1263">
        <f t="shared" si="161"/>
        <v>0</v>
      </c>
    </row>
    <row r="2477" spans="1:9" x14ac:dyDescent="0.25">
      <c r="A2477" s="1261">
        <v>42388</v>
      </c>
      <c r="B2477" s="2177">
        <f t="shared" si="158"/>
        <v>1540</v>
      </c>
      <c r="C2477" s="2178" t="s">
        <v>1144</v>
      </c>
      <c r="D2477" s="2160">
        <f t="shared" si="159"/>
        <v>51540</v>
      </c>
      <c r="E2477" s="2150" t="s">
        <v>6796</v>
      </c>
      <c r="F2477" s="2167">
        <v>27689.200000000001</v>
      </c>
      <c r="G2477" s="722">
        <v>42390</v>
      </c>
      <c r="H2477" s="2050">
        <v>27689.200000000001</v>
      </c>
      <c r="I2477" s="1263">
        <f t="shared" si="161"/>
        <v>0</v>
      </c>
    </row>
    <row r="2478" spans="1:9" x14ac:dyDescent="0.25">
      <c r="A2478" s="1261">
        <v>42388</v>
      </c>
      <c r="B2478" s="2177">
        <f t="shared" si="158"/>
        <v>1541</v>
      </c>
      <c r="C2478" s="2178" t="s">
        <v>1144</v>
      </c>
      <c r="D2478" s="2160">
        <f t="shared" si="159"/>
        <v>51541</v>
      </c>
      <c r="E2478" s="2150" t="s">
        <v>6797</v>
      </c>
      <c r="F2478" s="2167">
        <v>4219.8999999999996</v>
      </c>
      <c r="G2478" s="722">
        <v>42388</v>
      </c>
      <c r="H2478" s="2050">
        <f t="shared" si="160"/>
        <v>4219.8999999999996</v>
      </c>
      <c r="I2478" s="1263">
        <f t="shared" si="161"/>
        <v>0</v>
      </c>
    </row>
    <row r="2479" spans="1:9" x14ac:dyDescent="0.25">
      <c r="A2479" s="1261">
        <v>42388</v>
      </c>
      <c r="B2479" s="2177">
        <f t="shared" ref="B2479:B2543" si="162">B2478+1</f>
        <v>1542</v>
      </c>
      <c r="C2479" s="2178" t="s">
        <v>1144</v>
      </c>
      <c r="D2479" s="2160">
        <f t="shared" si="159"/>
        <v>51542</v>
      </c>
      <c r="E2479" s="2150" t="s">
        <v>6707</v>
      </c>
      <c r="F2479" s="2167">
        <v>32.4</v>
      </c>
      <c r="G2479" s="722">
        <v>42388</v>
      </c>
      <c r="H2479" s="2050">
        <f t="shared" si="160"/>
        <v>32.4</v>
      </c>
      <c r="I2479" s="1263">
        <f t="shared" si="161"/>
        <v>0</v>
      </c>
    </row>
    <row r="2480" spans="1:9" x14ac:dyDescent="0.25">
      <c r="A2480" s="1261">
        <v>42388</v>
      </c>
      <c r="B2480" s="2177">
        <f t="shared" si="162"/>
        <v>1543</v>
      </c>
      <c r="C2480" s="2178" t="s">
        <v>1144</v>
      </c>
      <c r="D2480" s="2160">
        <f t="shared" si="159"/>
        <v>51543</v>
      </c>
      <c r="E2480" s="2150" t="s">
        <v>6798</v>
      </c>
      <c r="F2480" s="2153">
        <v>79948.899999999994</v>
      </c>
      <c r="G2480" s="722" t="s">
        <v>8167</v>
      </c>
      <c r="H2480" s="2050">
        <f>54508.33+25440.57</f>
        <v>79948.899999999994</v>
      </c>
      <c r="I2480" s="1263">
        <f t="shared" si="161"/>
        <v>0</v>
      </c>
    </row>
    <row r="2481" spans="1:9" x14ac:dyDescent="0.25">
      <c r="A2481" s="1261">
        <v>42388</v>
      </c>
      <c r="B2481" s="2177">
        <f t="shared" si="162"/>
        <v>1544</v>
      </c>
      <c r="C2481" s="2178" t="s">
        <v>1144</v>
      </c>
      <c r="D2481" s="2160">
        <f t="shared" si="159"/>
        <v>51544</v>
      </c>
      <c r="E2481" s="2150" t="s">
        <v>6799</v>
      </c>
      <c r="F2481" s="2167">
        <v>836.4</v>
      </c>
      <c r="G2481" s="722">
        <v>42388</v>
      </c>
      <c r="H2481" s="2050">
        <f t="shared" si="160"/>
        <v>836.4</v>
      </c>
      <c r="I2481" s="1263">
        <f t="shared" si="161"/>
        <v>0</v>
      </c>
    </row>
    <row r="2482" spans="1:9" x14ac:dyDescent="0.25">
      <c r="A2482" s="1261">
        <v>42388</v>
      </c>
      <c r="B2482" s="2177">
        <f t="shared" si="162"/>
        <v>1545</v>
      </c>
      <c r="C2482" s="2178" t="s">
        <v>1144</v>
      </c>
      <c r="D2482" s="2160">
        <f t="shared" si="159"/>
        <v>51545</v>
      </c>
      <c r="E2482" s="2150" t="s">
        <v>6752</v>
      </c>
      <c r="F2482" s="2167">
        <v>1348.2</v>
      </c>
      <c r="G2482" s="722">
        <v>42388</v>
      </c>
      <c r="H2482" s="2050">
        <f t="shared" si="160"/>
        <v>1348.2</v>
      </c>
      <c r="I2482" s="1263">
        <f t="shared" si="161"/>
        <v>0</v>
      </c>
    </row>
    <row r="2483" spans="1:9" x14ac:dyDescent="0.25">
      <c r="A2483" s="1261">
        <v>42388</v>
      </c>
      <c r="B2483" s="2177">
        <f t="shared" si="162"/>
        <v>1546</v>
      </c>
      <c r="C2483" s="2178" t="s">
        <v>1144</v>
      </c>
      <c r="D2483" s="2160">
        <f t="shared" si="159"/>
        <v>51546</v>
      </c>
      <c r="E2483" s="2150" t="s">
        <v>6800</v>
      </c>
      <c r="F2483" s="2167">
        <v>10210</v>
      </c>
      <c r="G2483" s="722">
        <v>42388</v>
      </c>
      <c r="H2483" s="2050">
        <f t="shared" si="160"/>
        <v>10210</v>
      </c>
      <c r="I2483" s="1263">
        <f t="shared" si="161"/>
        <v>0</v>
      </c>
    </row>
    <row r="2484" spans="1:9" x14ac:dyDescent="0.25">
      <c r="A2484" s="1261">
        <v>42388</v>
      </c>
      <c r="B2484" s="2177">
        <f t="shared" si="162"/>
        <v>1547</v>
      </c>
      <c r="C2484" s="2178" t="s">
        <v>1144</v>
      </c>
      <c r="D2484" s="2160">
        <f t="shared" si="159"/>
        <v>51547</v>
      </c>
      <c r="E2484" s="2150" t="s">
        <v>6798</v>
      </c>
      <c r="F2484" s="2153">
        <v>97512.5</v>
      </c>
      <c r="G2484" s="722">
        <v>42392</v>
      </c>
      <c r="H2484" s="2050">
        <v>97512.5</v>
      </c>
      <c r="I2484" s="1263">
        <f t="shared" si="161"/>
        <v>0</v>
      </c>
    </row>
    <row r="2485" spans="1:9" x14ac:dyDescent="0.25">
      <c r="A2485" s="1261">
        <v>42388</v>
      </c>
      <c r="B2485" s="2177">
        <f t="shared" si="162"/>
        <v>1548</v>
      </c>
      <c r="C2485" s="2178" t="s">
        <v>1144</v>
      </c>
      <c r="D2485" s="2160">
        <f t="shared" si="159"/>
        <v>51548</v>
      </c>
      <c r="E2485" s="2150" t="s">
        <v>6766</v>
      </c>
      <c r="F2485" s="2167">
        <v>6508.6</v>
      </c>
      <c r="G2485" s="722">
        <v>42388</v>
      </c>
      <c r="H2485" s="2050">
        <f t="shared" si="160"/>
        <v>6508.6</v>
      </c>
      <c r="I2485" s="1263">
        <f t="shared" si="161"/>
        <v>0</v>
      </c>
    </row>
    <row r="2486" spans="1:9" x14ac:dyDescent="0.25">
      <c r="A2486" s="1261">
        <v>42388</v>
      </c>
      <c r="B2486" s="2177">
        <f t="shared" si="162"/>
        <v>1549</v>
      </c>
      <c r="C2486" s="2178" t="s">
        <v>1144</v>
      </c>
      <c r="D2486" s="2160">
        <f t="shared" si="159"/>
        <v>51549</v>
      </c>
      <c r="E2486" s="2150" t="s">
        <v>6798</v>
      </c>
      <c r="F2486" s="2153">
        <v>4882.5</v>
      </c>
      <c r="G2486" s="722">
        <v>42392</v>
      </c>
      <c r="H2486" s="2050">
        <v>4882.5</v>
      </c>
      <c r="I2486" s="1263">
        <f t="shared" si="161"/>
        <v>0</v>
      </c>
    </row>
    <row r="2487" spans="1:9" x14ac:dyDescent="0.25">
      <c r="A2487" s="1261">
        <v>42388</v>
      </c>
      <c r="B2487" s="2177">
        <f t="shared" si="162"/>
        <v>1550</v>
      </c>
      <c r="C2487" s="2178" t="s">
        <v>1144</v>
      </c>
      <c r="D2487" s="2160">
        <f t="shared" si="159"/>
        <v>51550</v>
      </c>
      <c r="E2487" s="2150" t="s">
        <v>6743</v>
      </c>
      <c r="F2487" s="2167">
        <v>705.6</v>
      </c>
      <c r="G2487" s="722">
        <v>42388</v>
      </c>
      <c r="H2487" s="2050">
        <f t="shared" si="160"/>
        <v>705.6</v>
      </c>
      <c r="I2487" s="1263">
        <f t="shared" si="161"/>
        <v>0</v>
      </c>
    </row>
    <row r="2488" spans="1:9" x14ac:dyDescent="0.25">
      <c r="A2488" s="1261">
        <v>42388</v>
      </c>
      <c r="B2488" s="2177">
        <f t="shared" si="162"/>
        <v>1551</v>
      </c>
      <c r="C2488" s="2178" t="s">
        <v>1144</v>
      </c>
      <c r="D2488" s="2160">
        <f t="shared" si="159"/>
        <v>51551</v>
      </c>
      <c r="E2488" s="2151" t="s">
        <v>6798</v>
      </c>
      <c r="F2488" s="2154">
        <v>124689.7</v>
      </c>
      <c r="G2488" s="722">
        <v>42392</v>
      </c>
      <c r="H2488" s="2050">
        <v>124689.7</v>
      </c>
      <c r="I2488" s="1263">
        <f t="shared" si="161"/>
        <v>0</v>
      </c>
    </row>
    <row r="2489" spans="1:9" x14ac:dyDescent="0.25">
      <c r="A2489" s="1261">
        <v>42388</v>
      </c>
      <c r="B2489" s="2177">
        <f t="shared" si="162"/>
        <v>1552</v>
      </c>
      <c r="C2489" s="2178" t="s">
        <v>1144</v>
      </c>
      <c r="D2489" s="2160">
        <f t="shared" si="159"/>
        <v>51552</v>
      </c>
      <c r="E2489" s="2149" t="s">
        <v>6801</v>
      </c>
      <c r="F2489" s="2152">
        <v>4816.8999999999996</v>
      </c>
      <c r="G2489" s="722">
        <v>42388</v>
      </c>
      <c r="H2489" s="2050">
        <f t="shared" si="160"/>
        <v>4816.8999999999996</v>
      </c>
      <c r="I2489" s="1263">
        <f t="shared" si="161"/>
        <v>0</v>
      </c>
    </row>
    <row r="2490" spans="1:9" x14ac:dyDescent="0.25">
      <c r="A2490" s="1261">
        <v>42388</v>
      </c>
      <c r="B2490" s="2177">
        <f t="shared" si="162"/>
        <v>1553</v>
      </c>
      <c r="C2490" s="2178" t="s">
        <v>1144</v>
      </c>
      <c r="D2490" s="2160">
        <f t="shared" si="159"/>
        <v>51553</v>
      </c>
      <c r="E2490" s="2150" t="s">
        <v>6801</v>
      </c>
      <c r="F2490" s="2153">
        <v>723.6</v>
      </c>
      <c r="G2490" s="722">
        <v>42388</v>
      </c>
      <c r="H2490" s="2050">
        <f t="shared" si="160"/>
        <v>723.6</v>
      </c>
      <c r="I2490" s="1263">
        <f t="shared" si="161"/>
        <v>0</v>
      </c>
    </row>
    <row r="2491" spans="1:9" x14ac:dyDescent="0.25">
      <c r="A2491" s="1261">
        <v>42388</v>
      </c>
      <c r="B2491" s="2177">
        <f t="shared" si="162"/>
        <v>1554</v>
      </c>
      <c r="C2491" s="2178" t="s">
        <v>1144</v>
      </c>
      <c r="D2491" s="2160">
        <f t="shared" si="159"/>
        <v>51554</v>
      </c>
      <c r="E2491" s="2150" t="s">
        <v>6802</v>
      </c>
      <c r="F2491" s="2167">
        <v>5001.6000000000004</v>
      </c>
      <c r="G2491" s="722">
        <v>42388</v>
      </c>
      <c r="H2491" s="2050">
        <f t="shared" si="160"/>
        <v>5001.6000000000004</v>
      </c>
      <c r="I2491" s="1263">
        <f t="shared" si="161"/>
        <v>0</v>
      </c>
    </row>
    <row r="2492" spans="1:9" x14ac:dyDescent="0.25">
      <c r="A2492" s="1261">
        <v>42388</v>
      </c>
      <c r="B2492" s="2177">
        <f t="shared" si="162"/>
        <v>1555</v>
      </c>
      <c r="C2492" s="2178" t="s">
        <v>1144</v>
      </c>
      <c r="D2492" s="2160">
        <f t="shared" si="159"/>
        <v>51555</v>
      </c>
      <c r="E2492" s="2150" t="s">
        <v>6803</v>
      </c>
      <c r="F2492" s="2167">
        <v>14000</v>
      </c>
      <c r="G2492" s="722" t="s">
        <v>8168</v>
      </c>
      <c r="H2492" s="2050">
        <f>10000+4000</f>
        <v>14000</v>
      </c>
      <c r="I2492" s="1263">
        <f t="shared" si="161"/>
        <v>0</v>
      </c>
    </row>
    <row r="2493" spans="1:9" x14ac:dyDescent="0.25">
      <c r="A2493" s="1261">
        <v>42388</v>
      </c>
      <c r="B2493" s="2177">
        <f t="shared" si="162"/>
        <v>1556</v>
      </c>
      <c r="C2493" s="2178" t="s">
        <v>1144</v>
      </c>
      <c r="D2493" s="2160">
        <f t="shared" si="159"/>
        <v>51556</v>
      </c>
      <c r="E2493" s="2150" t="s">
        <v>6804</v>
      </c>
      <c r="F2493" s="2167">
        <v>25357.5</v>
      </c>
      <c r="G2493" s="722">
        <v>42396</v>
      </c>
      <c r="H2493" s="2050">
        <v>25357.5</v>
      </c>
      <c r="I2493" s="1263">
        <f t="shared" si="161"/>
        <v>0</v>
      </c>
    </row>
    <row r="2494" spans="1:9" x14ac:dyDescent="0.25">
      <c r="A2494" s="1261">
        <v>42388</v>
      </c>
      <c r="B2494" s="2177">
        <f t="shared" si="162"/>
        <v>1557</v>
      </c>
      <c r="C2494" s="2178" t="s">
        <v>1144</v>
      </c>
      <c r="D2494" s="2160">
        <f t="shared" si="159"/>
        <v>51557</v>
      </c>
      <c r="E2494" s="2150" t="s">
        <v>6805</v>
      </c>
      <c r="F2494" s="2167">
        <v>2714.8</v>
      </c>
      <c r="G2494" s="722">
        <v>42389</v>
      </c>
      <c r="H2494" s="2050">
        <v>2714.8</v>
      </c>
      <c r="I2494" s="1263">
        <f t="shared" si="161"/>
        <v>0</v>
      </c>
    </row>
    <row r="2495" spans="1:9" x14ac:dyDescent="0.25">
      <c r="A2495" s="1261">
        <v>42388</v>
      </c>
      <c r="B2495" s="2177">
        <f t="shared" si="162"/>
        <v>1558</v>
      </c>
      <c r="C2495" s="2178" t="s">
        <v>1144</v>
      </c>
      <c r="D2495" s="2160">
        <f t="shared" si="159"/>
        <v>51558</v>
      </c>
      <c r="E2495" s="2150" t="s">
        <v>6707</v>
      </c>
      <c r="F2495" s="2167">
        <v>119.5</v>
      </c>
      <c r="G2495" s="722">
        <v>42394</v>
      </c>
      <c r="H2495" s="2050">
        <v>119.5</v>
      </c>
      <c r="I2495" s="1263">
        <f t="shared" si="161"/>
        <v>0</v>
      </c>
    </row>
    <row r="2496" spans="1:9" x14ac:dyDescent="0.25">
      <c r="A2496" s="1261">
        <v>42389</v>
      </c>
      <c r="B2496" s="2177">
        <f t="shared" si="162"/>
        <v>1559</v>
      </c>
      <c r="C2496" s="2178" t="s">
        <v>1144</v>
      </c>
      <c r="D2496" s="2160">
        <f t="shared" si="159"/>
        <v>51559</v>
      </c>
      <c r="E2496" s="2150" t="s">
        <v>6806</v>
      </c>
      <c r="F2496" s="2167">
        <v>4617</v>
      </c>
      <c r="G2496" s="722">
        <v>42389</v>
      </c>
      <c r="H2496" s="2050">
        <f t="shared" si="160"/>
        <v>4617</v>
      </c>
      <c r="I2496" s="1263">
        <f t="shared" si="161"/>
        <v>0</v>
      </c>
    </row>
    <row r="2497" spans="1:9" x14ac:dyDescent="0.25">
      <c r="A2497" s="1261">
        <v>42389</v>
      </c>
      <c r="B2497" s="2177">
        <f t="shared" si="162"/>
        <v>1560</v>
      </c>
      <c r="C2497" s="2178" t="s">
        <v>1144</v>
      </c>
      <c r="D2497" s="2160">
        <f t="shared" si="159"/>
        <v>51560</v>
      </c>
      <c r="E2497" s="2150" t="s">
        <v>6807</v>
      </c>
      <c r="F2497" s="2167">
        <v>5889</v>
      </c>
      <c r="G2497" s="722">
        <v>42389</v>
      </c>
      <c r="H2497" s="2050">
        <f t="shared" si="160"/>
        <v>5889</v>
      </c>
      <c r="I2497" s="1263">
        <f t="shared" si="161"/>
        <v>0</v>
      </c>
    </row>
    <row r="2498" spans="1:9" x14ac:dyDescent="0.25">
      <c r="A2498" s="1261">
        <v>42389</v>
      </c>
      <c r="B2498" s="2177">
        <f t="shared" si="162"/>
        <v>1561</v>
      </c>
      <c r="C2498" s="2178" t="s">
        <v>1144</v>
      </c>
      <c r="D2498" s="2160">
        <f t="shared" si="159"/>
        <v>51561</v>
      </c>
      <c r="E2498" s="2150" t="s">
        <v>6807</v>
      </c>
      <c r="F2498" s="2167">
        <v>28388.75</v>
      </c>
      <c r="G2498" s="722">
        <v>42390</v>
      </c>
      <c r="H2498" s="2050">
        <v>28388.75</v>
      </c>
      <c r="I2498" s="1263">
        <f t="shared" si="161"/>
        <v>0</v>
      </c>
    </row>
    <row r="2499" spans="1:9" x14ac:dyDescent="0.25">
      <c r="A2499" s="1261">
        <v>42389</v>
      </c>
      <c r="B2499" s="2177">
        <f t="shared" si="162"/>
        <v>1562</v>
      </c>
      <c r="C2499" s="2178" t="s">
        <v>1144</v>
      </c>
      <c r="D2499" s="2160">
        <f t="shared" ref="D2499:D2563" si="163">D2498+1</f>
        <v>51562</v>
      </c>
      <c r="E2499" s="2150" t="s">
        <v>6808</v>
      </c>
      <c r="F2499" s="2153">
        <v>7043.3</v>
      </c>
      <c r="G2499" s="722"/>
      <c r="H2499" s="2050"/>
      <c r="I2499" s="1263">
        <f t="shared" si="161"/>
        <v>7043.3</v>
      </c>
    </row>
    <row r="2500" spans="1:9" x14ac:dyDescent="0.25">
      <c r="A2500" s="1261">
        <v>42389</v>
      </c>
      <c r="B2500" s="2177">
        <f t="shared" si="162"/>
        <v>1563</v>
      </c>
      <c r="C2500" s="2178" t="s">
        <v>1144</v>
      </c>
      <c r="D2500" s="2160">
        <f t="shared" si="163"/>
        <v>51563</v>
      </c>
      <c r="E2500" s="2150" t="s">
        <v>6809</v>
      </c>
      <c r="F2500" s="2167">
        <v>2437.9</v>
      </c>
      <c r="G2500" s="722">
        <v>42389</v>
      </c>
      <c r="H2500" s="2050">
        <f t="shared" si="160"/>
        <v>2437.9</v>
      </c>
      <c r="I2500" s="1263">
        <f t="shared" si="161"/>
        <v>0</v>
      </c>
    </row>
    <row r="2501" spans="1:9" x14ac:dyDescent="0.25">
      <c r="A2501" s="1261">
        <v>42389</v>
      </c>
      <c r="B2501" s="2177">
        <f t="shared" si="162"/>
        <v>1564</v>
      </c>
      <c r="C2501" s="2178" t="s">
        <v>1144</v>
      </c>
      <c r="D2501" s="2160">
        <f t="shared" si="163"/>
        <v>51564</v>
      </c>
      <c r="E2501" s="2150" t="s">
        <v>6810</v>
      </c>
      <c r="F2501" s="2167">
        <v>1726.5</v>
      </c>
      <c r="G2501" s="722">
        <v>42389</v>
      </c>
      <c r="H2501" s="2050">
        <f t="shared" si="160"/>
        <v>1726.5</v>
      </c>
      <c r="I2501" s="1263">
        <f t="shared" si="161"/>
        <v>0</v>
      </c>
    </row>
    <row r="2502" spans="1:9" x14ac:dyDescent="0.25">
      <c r="A2502" s="1261">
        <v>42389</v>
      </c>
      <c r="B2502" s="2177">
        <f t="shared" si="162"/>
        <v>1565</v>
      </c>
      <c r="C2502" s="2178" t="s">
        <v>1144</v>
      </c>
      <c r="D2502" s="2160">
        <f t="shared" si="163"/>
        <v>51565</v>
      </c>
      <c r="E2502" s="2150" t="s">
        <v>6811</v>
      </c>
      <c r="F2502" s="2167">
        <v>1640</v>
      </c>
      <c r="G2502" s="722">
        <v>42389</v>
      </c>
      <c r="H2502" s="2050">
        <f t="shared" si="160"/>
        <v>1640</v>
      </c>
      <c r="I2502" s="1263">
        <f t="shared" si="161"/>
        <v>0</v>
      </c>
    </row>
    <row r="2503" spans="1:9" x14ac:dyDescent="0.25">
      <c r="A2503" s="1261">
        <v>42389</v>
      </c>
      <c r="B2503" s="2177">
        <f t="shared" si="162"/>
        <v>1566</v>
      </c>
      <c r="C2503" s="2178" t="s">
        <v>1144</v>
      </c>
      <c r="D2503" s="2160">
        <f t="shared" si="163"/>
        <v>51566</v>
      </c>
      <c r="E2503" s="2150" t="s">
        <v>6812</v>
      </c>
      <c r="F2503" s="2167">
        <v>2747.8</v>
      </c>
      <c r="G2503" s="722">
        <v>42390</v>
      </c>
      <c r="H2503" s="2050">
        <v>2747.8</v>
      </c>
      <c r="I2503" s="1263">
        <f t="shared" si="161"/>
        <v>0</v>
      </c>
    </row>
    <row r="2504" spans="1:9" x14ac:dyDescent="0.25">
      <c r="A2504" s="1261">
        <v>42389</v>
      </c>
      <c r="B2504" s="2177">
        <f t="shared" si="162"/>
        <v>1567</v>
      </c>
      <c r="C2504" s="2178" t="s">
        <v>1144</v>
      </c>
      <c r="D2504" s="2160">
        <f t="shared" si="163"/>
        <v>51567</v>
      </c>
      <c r="E2504" s="2150" t="s">
        <v>6813</v>
      </c>
      <c r="F2504" s="2167">
        <v>5701.7</v>
      </c>
      <c r="G2504" s="722">
        <v>42389</v>
      </c>
      <c r="H2504" s="2050">
        <f t="shared" si="160"/>
        <v>5701.7</v>
      </c>
      <c r="I2504" s="1263">
        <f t="shared" si="161"/>
        <v>0</v>
      </c>
    </row>
    <row r="2505" spans="1:9" x14ac:dyDescent="0.25">
      <c r="A2505" s="1261">
        <v>42389</v>
      </c>
      <c r="B2505" s="2177">
        <f t="shared" si="162"/>
        <v>1568</v>
      </c>
      <c r="C2505" s="2178" t="s">
        <v>1144</v>
      </c>
      <c r="D2505" s="2160">
        <f t="shared" si="163"/>
        <v>51568</v>
      </c>
      <c r="E2505" s="2150" t="s">
        <v>6814</v>
      </c>
      <c r="F2505" s="2167">
        <v>2118.6</v>
      </c>
      <c r="G2505" s="722">
        <v>42389</v>
      </c>
      <c r="H2505" s="2050">
        <f t="shared" si="160"/>
        <v>2118.6</v>
      </c>
      <c r="I2505" s="1263">
        <f t="shared" si="161"/>
        <v>0</v>
      </c>
    </row>
    <row r="2506" spans="1:9" x14ac:dyDescent="0.25">
      <c r="A2506" s="1261">
        <v>42389</v>
      </c>
      <c r="B2506" s="2177">
        <f t="shared" si="162"/>
        <v>1569</v>
      </c>
      <c r="C2506" s="2178" t="s">
        <v>1144</v>
      </c>
      <c r="D2506" s="2160">
        <f t="shared" si="163"/>
        <v>51569</v>
      </c>
      <c r="E2506" s="2150" t="s">
        <v>6815</v>
      </c>
      <c r="F2506" s="2167">
        <v>4233.3</v>
      </c>
      <c r="G2506" s="722">
        <v>42391</v>
      </c>
      <c r="H2506" s="2050">
        <v>4233.3</v>
      </c>
      <c r="I2506" s="1263">
        <f t="shared" si="161"/>
        <v>0</v>
      </c>
    </row>
    <row r="2507" spans="1:9" x14ac:dyDescent="0.25">
      <c r="A2507" s="1261">
        <v>42389</v>
      </c>
      <c r="B2507" s="2177">
        <f t="shared" si="162"/>
        <v>1570</v>
      </c>
      <c r="C2507" s="2178" t="s">
        <v>1144</v>
      </c>
      <c r="D2507" s="2160">
        <f t="shared" si="163"/>
        <v>51570</v>
      </c>
      <c r="E2507" s="2150" t="s">
        <v>6816</v>
      </c>
      <c r="F2507" s="2167">
        <v>1638</v>
      </c>
      <c r="G2507" s="722">
        <v>42389</v>
      </c>
      <c r="H2507" s="2050">
        <f t="shared" si="160"/>
        <v>1638</v>
      </c>
      <c r="I2507" s="1263">
        <f t="shared" si="161"/>
        <v>0</v>
      </c>
    </row>
    <row r="2508" spans="1:9" x14ac:dyDescent="0.25">
      <c r="A2508" s="1261">
        <v>42389</v>
      </c>
      <c r="B2508" s="2177">
        <f t="shared" si="162"/>
        <v>1571</v>
      </c>
      <c r="C2508" s="2178" t="s">
        <v>1144</v>
      </c>
      <c r="D2508" s="2160">
        <f t="shared" si="163"/>
        <v>51571</v>
      </c>
      <c r="E2508" s="2150" t="s">
        <v>6817</v>
      </c>
      <c r="F2508" s="2167">
        <v>5804.5</v>
      </c>
      <c r="G2508" s="722">
        <v>42391</v>
      </c>
      <c r="H2508" s="2050">
        <v>5804.5</v>
      </c>
      <c r="I2508" s="1263">
        <f t="shared" si="161"/>
        <v>0</v>
      </c>
    </row>
    <row r="2509" spans="1:9" x14ac:dyDescent="0.25">
      <c r="A2509" s="1261">
        <v>42389</v>
      </c>
      <c r="B2509" s="2177">
        <f t="shared" si="162"/>
        <v>1572</v>
      </c>
      <c r="C2509" s="2178" t="s">
        <v>1144</v>
      </c>
      <c r="D2509" s="2160">
        <f t="shared" si="163"/>
        <v>51572</v>
      </c>
      <c r="E2509" s="2150" t="s">
        <v>6818</v>
      </c>
      <c r="F2509" s="2153">
        <v>53917.5</v>
      </c>
      <c r="G2509" s="722"/>
      <c r="H2509" s="2050"/>
      <c r="I2509" s="1263">
        <f t="shared" si="161"/>
        <v>53917.5</v>
      </c>
    </row>
    <row r="2510" spans="1:9" x14ac:dyDescent="0.25">
      <c r="A2510" s="1261">
        <v>42389</v>
      </c>
      <c r="B2510" s="2177">
        <f t="shared" si="162"/>
        <v>1573</v>
      </c>
      <c r="C2510" s="2178" t="s">
        <v>1144</v>
      </c>
      <c r="D2510" s="2160">
        <f t="shared" si="163"/>
        <v>51573</v>
      </c>
      <c r="E2510" s="2150" t="s">
        <v>6819</v>
      </c>
      <c r="F2510" s="2153">
        <v>8807.5</v>
      </c>
      <c r="G2510" s="722">
        <v>42389</v>
      </c>
      <c r="H2510" s="2050">
        <f t="shared" si="160"/>
        <v>8807.5</v>
      </c>
      <c r="I2510" s="1263">
        <f t="shared" si="161"/>
        <v>0</v>
      </c>
    </row>
    <row r="2511" spans="1:9" x14ac:dyDescent="0.25">
      <c r="A2511" s="1261">
        <v>42389</v>
      </c>
      <c r="B2511" s="2177">
        <f t="shared" si="162"/>
        <v>1574</v>
      </c>
      <c r="C2511" s="2178" t="s">
        <v>1144</v>
      </c>
      <c r="D2511" s="2160">
        <f t="shared" si="163"/>
        <v>51574</v>
      </c>
      <c r="E2511" s="2150" t="s">
        <v>6820</v>
      </c>
      <c r="F2511" s="2167">
        <v>1898.4</v>
      </c>
      <c r="G2511" s="722">
        <v>42389</v>
      </c>
      <c r="H2511" s="2050">
        <f t="shared" si="160"/>
        <v>1898.4</v>
      </c>
      <c r="I2511" s="1263">
        <f t="shared" si="161"/>
        <v>0</v>
      </c>
    </row>
    <row r="2512" spans="1:9" x14ac:dyDescent="0.25">
      <c r="A2512" s="1261">
        <v>42389</v>
      </c>
      <c r="B2512" s="2177">
        <f t="shared" si="162"/>
        <v>1575</v>
      </c>
      <c r="C2512" s="2178" t="s">
        <v>1144</v>
      </c>
      <c r="D2512" s="2160">
        <f t="shared" si="163"/>
        <v>51575</v>
      </c>
      <c r="E2512" s="2150" t="s">
        <v>6821</v>
      </c>
      <c r="F2512" s="2167">
        <v>5636.4</v>
      </c>
      <c r="G2512" s="722">
        <v>42389</v>
      </c>
      <c r="H2512" s="2050">
        <f t="shared" si="160"/>
        <v>5636.4</v>
      </c>
      <c r="I2512" s="1263">
        <f t="shared" si="161"/>
        <v>0</v>
      </c>
    </row>
    <row r="2513" spans="1:9" x14ac:dyDescent="0.25">
      <c r="A2513" s="1261">
        <v>42389</v>
      </c>
      <c r="B2513" s="2177">
        <f t="shared" si="162"/>
        <v>1576</v>
      </c>
      <c r="C2513" s="2178" t="s">
        <v>1144</v>
      </c>
      <c r="D2513" s="2160">
        <f t="shared" si="163"/>
        <v>51576</v>
      </c>
      <c r="E2513" s="2150" t="s">
        <v>6822</v>
      </c>
      <c r="F2513" s="2167">
        <v>494.6</v>
      </c>
      <c r="G2513" s="722">
        <v>42389</v>
      </c>
      <c r="H2513" s="2050">
        <f t="shared" si="160"/>
        <v>494.6</v>
      </c>
      <c r="I2513" s="1263">
        <f t="shared" si="161"/>
        <v>0</v>
      </c>
    </row>
    <row r="2514" spans="1:9" x14ac:dyDescent="0.25">
      <c r="A2514" s="1261">
        <v>42389</v>
      </c>
      <c r="B2514" s="2177">
        <f t="shared" si="162"/>
        <v>1577</v>
      </c>
      <c r="C2514" s="2178" t="s">
        <v>1144</v>
      </c>
      <c r="D2514" s="2160">
        <f t="shared" si="163"/>
        <v>51577</v>
      </c>
      <c r="E2514" s="2150" t="s">
        <v>6823</v>
      </c>
      <c r="F2514" s="2167">
        <v>5635.5</v>
      </c>
      <c r="G2514" s="722">
        <v>42389</v>
      </c>
      <c r="H2514" s="2050">
        <f t="shared" si="160"/>
        <v>5635.5</v>
      </c>
      <c r="I2514" s="1263">
        <f t="shared" si="161"/>
        <v>0</v>
      </c>
    </row>
    <row r="2515" spans="1:9" x14ac:dyDescent="0.25">
      <c r="A2515" s="1261">
        <v>42389</v>
      </c>
      <c r="B2515" s="2177">
        <f t="shared" si="162"/>
        <v>1578</v>
      </c>
      <c r="C2515" s="2178" t="s">
        <v>1144</v>
      </c>
      <c r="D2515" s="2160">
        <f t="shared" si="163"/>
        <v>51578</v>
      </c>
      <c r="E2515" s="2150" t="s">
        <v>6823</v>
      </c>
      <c r="F2515" s="2167">
        <v>81.900000000000006</v>
      </c>
      <c r="G2515" s="722">
        <v>42389</v>
      </c>
      <c r="H2515" s="2050">
        <f t="shared" si="160"/>
        <v>81.900000000000006</v>
      </c>
      <c r="I2515" s="1263">
        <f t="shared" si="161"/>
        <v>0</v>
      </c>
    </row>
    <row r="2516" spans="1:9" x14ac:dyDescent="0.25">
      <c r="A2516" s="1261">
        <v>42389</v>
      </c>
      <c r="B2516" s="2177">
        <f t="shared" si="162"/>
        <v>1579</v>
      </c>
      <c r="C2516" s="2178" t="s">
        <v>1144</v>
      </c>
      <c r="D2516" s="2160">
        <f t="shared" si="163"/>
        <v>51579</v>
      </c>
      <c r="E2516" s="2150" t="s">
        <v>6824</v>
      </c>
      <c r="F2516" s="2167">
        <v>2112</v>
      </c>
      <c r="G2516" s="722">
        <v>42389</v>
      </c>
      <c r="H2516" s="2050">
        <f t="shared" ref="H2516:H2529" si="164">F2516</f>
        <v>2112</v>
      </c>
      <c r="I2516" s="1263">
        <f t="shared" si="161"/>
        <v>0</v>
      </c>
    </row>
    <row r="2517" spans="1:9" x14ac:dyDescent="0.25">
      <c r="A2517" s="1261">
        <v>42389</v>
      </c>
      <c r="B2517" s="2177">
        <f t="shared" si="162"/>
        <v>1580</v>
      </c>
      <c r="C2517" s="2178" t="s">
        <v>1144</v>
      </c>
      <c r="D2517" s="2160">
        <f t="shared" si="163"/>
        <v>51580</v>
      </c>
      <c r="E2517" s="2150" t="s">
        <v>6825</v>
      </c>
      <c r="F2517" s="2167">
        <v>2710.5</v>
      </c>
      <c r="G2517" s="722">
        <v>42389</v>
      </c>
      <c r="H2517" s="2050">
        <f t="shared" si="164"/>
        <v>2710.5</v>
      </c>
      <c r="I2517" s="1263">
        <f t="shared" si="161"/>
        <v>0</v>
      </c>
    </row>
    <row r="2518" spans="1:9" x14ac:dyDescent="0.25">
      <c r="A2518" s="1261">
        <v>42389</v>
      </c>
      <c r="B2518" s="2177">
        <f t="shared" si="162"/>
        <v>1581</v>
      </c>
      <c r="C2518" s="2178" t="s">
        <v>1144</v>
      </c>
      <c r="D2518" s="2160">
        <f t="shared" si="163"/>
        <v>51581</v>
      </c>
      <c r="E2518" s="2150" t="s">
        <v>6826</v>
      </c>
      <c r="F2518" s="2167">
        <v>12404.25</v>
      </c>
      <c r="G2518" s="722">
        <v>42390</v>
      </c>
      <c r="H2518" s="2050">
        <v>12404.253000000001</v>
      </c>
      <c r="I2518" s="1263">
        <f t="shared" ref="I2518:I2582" si="165">F2518-H2518</f>
        <v>-3.0000000006111804E-3</v>
      </c>
    </row>
    <row r="2519" spans="1:9" x14ac:dyDescent="0.25">
      <c r="A2519" s="1261">
        <v>42389</v>
      </c>
      <c r="B2519" s="2177">
        <f t="shared" si="162"/>
        <v>1582</v>
      </c>
      <c r="C2519" s="2178" t="s">
        <v>1144</v>
      </c>
      <c r="D2519" s="2160">
        <f t="shared" si="163"/>
        <v>51582</v>
      </c>
      <c r="E2519" s="2150" t="s">
        <v>6827</v>
      </c>
      <c r="F2519" s="2167">
        <v>10612</v>
      </c>
      <c r="G2519" s="722">
        <v>42390</v>
      </c>
      <c r="H2519" s="2050">
        <v>10612</v>
      </c>
      <c r="I2519" s="1263">
        <f t="shared" si="165"/>
        <v>0</v>
      </c>
    </row>
    <row r="2520" spans="1:9" x14ac:dyDescent="0.25">
      <c r="A2520" s="1261">
        <v>42389</v>
      </c>
      <c r="B2520" s="2177">
        <f t="shared" si="162"/>
        <v>1583</v>
      </c>
      <c r="C2520" s="2178" t="s">
        <v>1144</v>
      </c>
      <c r="D2520" s="2160">
        <f t="shared" si="163"/>
        <v>51583</v>
      </c>
      <c r="E2520" s="2150" t="s">
        <v>6828</v>
      </c>
      <c r="F2520" s="2167">
        <v>1491</v>
      </c>
      <c r="G2520" s="722">
        <v>42389</v>
      </c>
      <c r="H2520" s="2050">
        <f t="shared" si="164"/>
        <v>1491</v>
      </c>
      <c r="I2520" s="1263">
        <f t="shared" si="165"/>
        <v>0</v>
      </c>
    </row>
    <row r="2521" spans="1:9" x14ac:dyDescent="0.25">
      <c r="A2521" s="1261">
        <v>42389</v>
      </c>
      <c r="B2521" s="2177">
        <f t="shared" si="162"/>
        <v>1584</v>
      </c>
      <c r="C2521" s="2178" t="s">
        <v>1144</v>
      </c>
      <c r="D2521" s="2160">
        <f t="shared" si="163"/>
        <v>51584</v>
      </c>
      <c r="E2521" s="2150" t="s">
        <v>6829</v>
      </c>
      <c r="F2521" s="2167">
        <v>2779.8</v>
      </c>
      <c r="G2521" s="722">
        <v>42389</v>
      </c>
      <c r="H2521" s="2050">
        <f t="shared" si="164"/>
        <v>2779.8</v>
      </c>
      <c r="I2521" s="1263">
        <f t="shared" si="165"/>
        <v>0</v>
      </c>
    </row>
    <row r="2522" spans="1:9" x14ac:dyDescent="0.25">
      <c r="A2522" s="1261">
        <v>42389</v>
      </c>
      <c r="B2522" s="2177">
        <f t="shared" si="162"/>
        <v>1585</v>
      </c>
      <c r="C2522" s="2178" t="s">
        <v>1144</v>
      </c>
      <c r="D2522" s="2160">
        <f t="shared" si="163"/>
        <v>51585</v>
      </c>
      <c r="E2522" s="2150" t="s">
        <v>6830</v>
      </c>
      <c r="F2522" s="2167">
        <v>1040</v>
      </c>
      <c r="G2522" s="722">
        <v>42389</v>
      </c>
      <c r="H2522" s="2050">
        <f t="shared" si="164"/>
        <v>1040</v>
      </c>
      <c r="I2522" s="1263">
        <f t="shared" si="165"/>
        <v>0</v>
      </c>
    </row>
    <row r="2523" spans="1:9" x14ac:dyDescent="0.25">
      <c r="A2523" s="1261">
        <v>42389</v>
      </c>
      <c r="B2523" s="2177">
        <f t="shared" si="162"/>
        <v>1586</v>
      </c>
      <c r="C2523" s="2178" t="s">
        <v>1144</v>
      </c>
      <c r="D2523" s="2160">
        <f t="shared" si="163"/>
        <v>51586</v>
      </c>
      <c r="E2523" s="2150" t="s">
        <v>6831</v>
      </c>
      <c r="F2523" s="2167">
        <v>1361.5</v>
      </c>
      <c r="G2523" s="722">
        <v>42389</v>
      </c>
      <c r="H2523" s="2050">
        <f t="shared" si="164"/>
        <v>1361.5</v>
      </c>
      <c r="I2523" s="1263">
        <f t="shared" si="165"/>
        <v>0</v>
      </c>
    </row>
    <row r="2524" spans="1:9" x14ac:dyDescent="0.25">
      <c r="A2524" s="1261">
        <v>42389</v>
      </c>
      <c r="B2524" s="2177">
        <f t="shared" si="162"/>
        <v>1587</v>
      </c>
      <c r="C2524" s="2178" t="s">
        <v>1144</v>
      </c>
      <c r="D2524" s="2160">
        <f t="shared" si="163"/>
        <v>51587</v>
      </c>
      <c r="E2524" s="2150" t="s">
        <v>6832</v>
      </c>
      <c r="F2524" s="2167">
        <v>3024</v>
      </c>
      <c r="G2524" s="722">
        <v>42389</v>
      </c>
      <c r="H2524" s="2050">
        <f t="shared" si="164"/>
        <v>3024</v>
      </c>
      <c r="I2524" s="1263">
        <f t="shared" si="165"/>
        <v>0</v>
      </c>
    </row>
    <row r="2525" spans="1:9" x14ac:dyDescent="0.25">
      <c r="A2525" s="1261">
        <v>42389</v>
      </c>
      <c r="B2525" s="2177">
        <f t="shared" si="162"/>
        <v>1588</v>
      </c>
      <c r="C2525" s="2178" t="s">
        <v>1144</v>
      </c>
      <c r="D2525" s="2160">
        <f t="shared" si="163"/>
        <v>51588</v>
      </c>
      <c r="E2525" s="2150" t="s">
        <v>6833</v>
      </c>
      <c r="F2525" s="2153">
        <v>6008.5</v>
      </c>
      <c r="G2525" s="722">
        <v>42389</v>
      </c>
      <c r="H2525" s="2050">
        <f t="shared" si="164"/>
        <v>6008.5</v>
      </c>
      <c r="I2525" s="1263">
        <f t="shared" si="165"/>
        <v>0</v>
      </c>
    </row>
    <row r="2526" spans="1:9" x14ac:dyDescent="0.25">
      <c r="A2526" s="1261">
        <v>42389</v>
      </c>
      <c r="B2526" s="2177">
        <f t="shared" si="162"/>
        <v>1589</v>
      </c>
      <c r="C2526" s="2178" t="s">
        <v>1144</v>
      </c>
      <c r="D2526" s="2160">
        <f t="shared" si="163"/>
        <v>51589</v>
      </c>
      <c r="E2526" s="2150" t="s">
        <v>6834</v>
      </c>
      <c r="F2526" s="2167">
        <v>1165.2</v>
      </c>
      <c r="G2526" s="722">
        <v>42389</v>
      </c>
      <c r="H2526" s="2050">
        <f t="shared" si="164"/>
        <v>1165.2</v>
      </c>
      <c r="I2526" s="1263">
        <f t="shared" si="165"/>
        <v>0</v>
      </c>
    </row>
    <row r="2527" spans="1:9" x14ac:dyDescent="0.25">
      <c r="A2527" s="1261">
        <v>42389</v>
      </c>
      <c r="B2527" s="2177">
        <f t="shared" si="162"/>
        <v>1590</v>
      </c>
      <c r="C2527" s="2178" t="s">
        <v>1144</v>
      </c>
      <c r="D2527" s="2160">
        <f t="shared" si="163"/>
        <v>51590</v>
      </c>
      <c r="E2527" s="2150" t="s">
        <v>6835</v>
      </c>
      <c r="F2527" s="2167">
        <v>290</v>
      </c>
      <c r="G2527" s="722">
        <v>42389</v>
      </c>
      <c r="H2527" s="2050">
        <f t="shared" si="164"/>
        <v>290</v>
      </c>
      <c r="I2527" s="1263">
        <f t="shared" si="165"/>
        <v>0</v>
      </c>
    </row>
    <row r="2528" spans="1:9" x14ac:dyDescent="0.25">
      <c r="A2528" s="1261">
        <v>42389</v>
      </c>
      <c r="B2528" s="2177">
        <f t="shared" si="162"/>
        <v>1591</v>
      </c>
      <c r="C2528" s="2178" t="s">
        <v>1144</v>
      </c>
      <c r="D2528" s="2160">
        <f t="shared" si="163"/>
        <v>51591</v>
      </c>
      <c r="E2528" s="2150" t="s">
        <v>6836</v>
      </c>
      <c r="F2528" s="2167">
        <v>932.2</v>
      </c>
      <c r="G2528" s="722">
        <v>42390</v>
      </c>
      <c r="H2528" s="2050">
        <v>932.2</v>
      </c>
      <c r="I2528" s="1263">
        <f t="shared" si="165"/>
        <v>0</v>
      </c>
    </row>
    <row r="2529" spans="1:9" x14ac:dyDescent="0.25">
      <c r="A2529" s="1261">
        <v>42389</v>
      </c>
      <c r="B2529" s="2177">
        <f t="shared" si="162"/>
        <v>1592</v>
      </c>
      <c r="C2529" s="2178" t="s">
        <v>1144</v>
      </c>
      <c r="D2529" s="2160">
        <f t="shared" si="163"/>
        <v>51592</v>
      </c>
      <c r="E2529" s="2150" t="s">
        <v>6837</v>
      </c>
      <c r="F2529" s="2167">
        <v>768.6</v>
      </c>
      <c r="G2529" s="722">
        <v>42389</v>
      </c>
      <c r="H2529" s="2050">
        <f t="shared" si="164"/>
        <v>768.6</v>
      </c>
      <c r="I2529" s="1263">
        <f t="shared" si="165"/>
        <v>0</v>
      </c>
    </row>
    <row r="2530" spans="1:9" x14ac:dyDescent="0.25">
      <c r="A2530" s="1261">
        <v>42389</v>
      </c>
      <c r="B2530" s="2177">
        <f t="shared" si="162"/>
        <v>1593</v>
      </c>
      <c r="C2530" s="2178" t="s">
        <v>1144</v>
      </c>
      <c r="D2530" s="2160">
        <f t="shared" si="163"/>
        <v>51593</v>
      </c>
      <c r="E2530" s="2150" t="s">
        <v>6838</v>
      </c>
      <c r="F2530" s="2167">
        <v>4119.2</v>
      </c>
      <c r="G2530" s="722">
        <v>42389</v>
      </c>
      <c r="H2530" s="2050">
        <f t="shared" ref="H2530:H2587" si="166">F2530</f>
        <v>4119.2</v>
      </c>
      <c r="I2530" s="1263">
        <f t="shared" si="165"/>
        <v>0</v>
      </c>
    </row>
    <row r="2531" spans="1:9" x14ac:dyDescent="0.25">
      <c r="A2531" s="1261">
        <v>42389</v>
      </c>
      <c r="B2531" s="2177">
        <f t="shared" si="162"/>
        <v>1594</v>
      </c>
      <c r="C2531" s="2178" t="s">
        <v>1144</v>
      </c>
      <c r="D2531" s="2160">
        <f t="shared" si="163"/>
        <v>51594</v>
      </c>
      <c r="E2531" s="2150" t="s">
        <v>6839</v>
      </c>
      <c r="F2531" s="2153">
        <v>4208</v>
      </c>
      <c r="G2531" s="722">
        <v>42389</v>
      </c>
      <c r="H2531" s="2050">
        <f t="shared" si="166"/>
        <v>4208</v>
      </c>
      <c r="I2531" s="1263">
        <f t="shared" si="165"/>
        <v>0</v>
      </c>
    </row>
    <row r="2532" spans="1:9" x14ac:dyDescent="0.25">
      <c r="A2532" s="1261">
        <v>42389</v>
      </c>
      <c r="B2532" s="2177">
        <f t="shared" si="162"/>
        <v>1595</v>
      </c>
      <c r="C2532" s="2178" t="s">
        <v>1144</v>
      </c>
      <c r="D2532" s="2160">
        <f t="shared" si="163"/>
        <v>51595</v>
      </c>
      <c r="E2532" s="2182" t="s">
        <v>2249</v>
      </c>
      <c r="F2532" s="2153">
        <v>0</v>
      </c>
      <c r="G2532" s="722"/>
      <c r="H2532" s="2050">
        <f t="shared" si="166"/>
        <v>0</v>
      </c>
      <c r="I2532" s="1263">
        <f t="shared" si="165"/>
        <v>0</v>
      </c>
    </row>
    <row r="2533" spans="1:9" x14ac:dyDescent="0.25">
      <c r="A2533" s="1261">
        <v>42389</v>
      </c>
      <c r="B2533" s="2177">
        <f t="shared" si="162"/>
        <v>1596</v>
      </c>
      <c r="C2533" s="2178" t="s">
        <v>1144</v>
      </c>
      <c r="D2533" s="2160">
        <f t="shared" si="163"/>
        <v>51596</v>
      </c>
      <c r="E2533" s="2151" t="s">
        <v>6840</v>
      </c>
      <c r="F2533" s="2153">
        <v>48241.5</v>
      </c>
      <c r="G2533" s="722"/>
      <c r="H2533" s="2050"/>
      <c r="I2533" s="1263">
        <f t="shared" si="165"/>
        <v>48241.5</v>
      </c>
    </row>
    <row r="2534" spans="1:9" x14ac:dyDescent="0.25">
      <c r="A2534" s="1261">
        <v>42389</v>
      </c>
      <c r="B2534" s="2177">
        <f t="shared" si="162"/>
        <v>1597</v>
      </c>
      <c r="C2534" s="2178" t="s">
        <v>1144</v>
      </c>
      <c r="D2534" s="2160">
        <f t="shared" si="163"/>
        <v>51597</v>
      </c>
      <c r="E2534" s="2149" t="s">
        <v>6841</v>
      </c>
      <c r="F2534" s="2166">
        <v>2216.4</v>
      </c>
      <c r="G2534" s="722">
        <v>42389</v>
      </c>
      <c r="H2534" s="2050">
        <f t="shared" si="166"/>
        <v>2216.4</v>
      </c>
      <c r="I2534" s="1263">
        <f t="shared" si="165"/>
        <v>0</v>
      </c>
    </row>
    <row r="2535" spans="1:9" x14ac:dyDescent="0.25">
      <c r="A2535" s="1261">
        <v>42389</v>
      </c>
      <c r="B2535" s="2177">
        <f t="shared" si="162"/>
        <v>1598</v>
      </c>
      <c r="C2535" s="2178" t="s">
        <v>1144</v>
      </c>
      <c r="D2535" s="2160">
        <f t="shared" si="163"/>
        <v>51598</v>
      </c>
      <c r="E2535" s="2150" t="s">
        <v>6842</v>
      </c>
      <c r="F2535" s="2167">
        <v>11225.5</v>
      </c>
      <c r="G2535" s="722">
        <v>42389</v>
      </c>
      <c r="H2535" s="2050">
        <f t="shared" si="166"/>
        <v>11225.5</v>
      </c>
      <c r="I2535" s="1263">
        <f t="shared" si="165"/>
        <v>0</v>
      </c>
    </row>
    <row r="2536" spans="1:9" x14ac:dyDescent="0.25">
      <c r="A2536" s="1261">
        <v>42389</v>
      </c>
      <c r="B2536" s="2177">
        <f t="shared" si="162"/>
        <v>1599</v>
      </c>
      <c r="C2536" s="2178" t="s">
        <v>1144</v>
      </c>
      <c r="D2536" s="2160">
        <f t="shared" si="163"/>
        <v>51599</v>
      </c>
      <c r="E2536" s="2150" t="s">
        <v>6843</v>
      </c>
      <c r="F2536" s="2167">
        <v>13978.5</v>
      </c>
      <c r="G2536" s="722">
        <v>42389</v>
      </c>
      <c r="H2536" s="2050">
        <f t="shared" si="166"/>
        <v>13978.5</v>
      </c>
      <c r="I2536" s="1263">
        <f t="shared" si="165"/>
        <v>0</v>
      </c>
    </row>
    <row r="2537" spans="1:9" x14ac:dyDescent="0.25">
      <c r="A2537" s="1261">
        <v>42389</v>
      </c>
      <c r="B2537" s="2177">
        <f t="shared" si="162"/>
        <v>1600</v>
      </c>
      <c r="C2537" s="2178" t="s">
        <v>1144</v>
      </c>
      <c r="D2537" s="2160">
        <f t="shared" si="163"/>
        <v>51600</v>
      </c>
      <c r="E2537" s="2150" t="s">
        <v>6841</v>
      </c>
      <c r="F2537" s="2167">
        <v>5309</v>
      </c>
      <c r="G2537" s="722">
        <v>42389</v>
      </c>
      <c r="H2537" s="2050">
        <f t="shared" si="166"/>
        <v>5309</v>
      </c>
      <c r="I2537" s="1263">
        <f t="shared" si="165"/>
        <v>0</v>
      </c>
    </row>
    <row r="2538" spans="1:9" x14ac:dyDescent="0.25">
      <c r="A2538" s="1261">
        <v>42389</v>
      </c>
      <c r="B2538" s="2177">
        <f t="shared" si="162"/>
        <v>1601</v>
      </c>
      <c r="C2538" s="2178" t="s">
        <v>1144</v>
      </c>
      <c r="D2538" s="2160">
        <f t="shared" si="163"/>
        <v>51601</v>
      </c>
      <c r="E2538" s="2150" t="s">
        <v>6844</v>
      </c>
      <c r="F2538" s="2167">
        <v>5343</v>
      </c>
      <c r="G2538" s="722">
        <v>42389</v>
      </c>
      <c r="H2538" s="2050">
        <f t="shared" si="166"/>
        <v>5343</v>
      </c>
      <c r="I2538" s="1263">
        <f t="shared" si="165"/>
        <v>0</v>
      </c>
    </row>
    <row r="2539" spans="1:9" x14ac:dyDescent="0.25">
      <c r="A2539" s="1261">
        <v>42389</v>
      </c>
      <c r="B2539" s="2177">
        <f t="shared" si="162"/>
        <v>1602</v>
      </c>
      <c r="C2539" s="2178" t="s">
        <v>1144</v>
      </c>
      <c r="D2539" s="2160">
        <f t="shared" si="163"/>
        <v>51602</v>
      </c>
      <c r="E2539" s="2150" t="s">
        <v>6845</v>
      </c>
      <c r="F2539" s="2167">
        <v>409</v>
      </c>
      <c r="G2539" s="722">
        <v>42389</v>
      </c>
      <c r="H2539" s="2050">
        <f t="shared" si="166"/>
        <v>409</v>
      </c>
      <c r="I2539" s="1263">
        <f t="shared" si="165"/>
        <v>0</v>
      </c>
    </row>
    <row r="2540" spans="1:9" x14ac:dyDescent="0.25">
      <c r="A2540" s="1261">
        <v>42389</v>
      </c>
      <c r="B2540" s="2177">
        <f t="shared" si="162"/>
        <v>1603</v>
      </c>
      <c r="C2540" s="2178" t="s">
        <v>1144</v>
      </c>
      <c r="D2540" s="2160">
        <f t="shared" si="163"/>
        <v>51603</v>
      </c>
      <c r="E2540" s="2150" t="s">
        <v>6846</v>
      </c>
      <c r="F2540" s="2167">
        <v>1330.1</v>
      </c>
      <c r="G2540" s="722">
        <v>42389</v>
      </c>
      <c r="H2540" s="2050">
        <f t="shared" si="166"/>
        <v>1330.1</v>
      </c>
      <c r="I2540" s="1263">
        <f t="shared" si="165"/>
        <v>0</v>
      </c>
    </row>
    <row r="2541" spans="1:9" x14ac:dyDescent="0.25">
      <c r="A2541" s="1261">
        <v>42389</v>
      </c>
      <c r="B2541" s="2177">
        <f t="shared" si="162"/>
        <v>1604</v>
      </c>
      <c r="C2541" s="2178" t="s">
        <v>1144</v>
      </c>
      <c r="D2541" s="2160">
        <f t="shared" si="163"/>
        <v>51604</v>
      </c>
      <c r="E2541" s="2150" t="s">
        <v>6847</v>
      </c>
      <c r="F2541" s="2167">
        <v>2567.8000000000002</v>
      </c>
      <c r="G2541" s="722">
        <v>42389</v>
      </c>
      <c r="H2541" s="2050">
        <f t="shared" si="166"/>
        <v>2567.8000000000002</v>
      </c>
      <c r="I2541" s="1263">
        <f t="shared" si="165"/>
        <v>0</v>
      </c>
    </row>
    <row r="2542" spans="1:9" x14ac:dyDescent="0.25">
      <c r="A2542" s="1261">
        <v>42389</v>
      </c>
      <c r="B2542" s="2177">
        <f t="shared" si="162"/>
        <v>1605</v>
      </c>
      <c r="C2542" s="2178" t="s">
        <v>1144</v>
      </c>
      <c r="D2542" s="2160">
        <f t="shared" si="163"/>
        <v>51605</v>
      </c>
      <c r="E2542" s="2150" t="s">
        <v>6848</v>
      </c>
      <c r="F2542" s="2167">
        <v>24998</v>
      </c>
      <c r="G2542" s="722">
        <v>42389</v>
      </c>
      <c r="H2542" s="2050">
        <f t="shared" si="166"/>
        <v>24998</v>
      </c>
      <c r="I2542" s="1263">
        <f t="shared" si="165"/>
        <v>0</v>
      </c>
    </row>
    <row r="2543" spans="1:9" x14ac:dyDescent="0.25">
      <c r="A2543" s="1261">
        <v>42389</v>
      </c>
      <c r="B2543" s="2177">
        <f t="shared" si="162"/>
        <v>1606</v>
      </c>
      <c r="C2543" s="2178" t="s">
        <v>1144</v>
      </c>
      <c r="D2543" s="2160">
        <f t="shared" si="163"/>
        <v>51606</v>
      </c>
      <c r="E2543" s="2150" t="s">
        <v>6849</v>
      </c>
      <c r="F2543" s="2167">
        <v>16872</v>
      </c>
      <c r="G2543" s="722">
        <v>42399</v>
      </c>
      <c r="H2543" s="2050">
        <v>16872</v>
      </c>
      <c r="I2543" s="1263">
        <f t="shared" si="165"/>
        <v>0</v>
      </c>
    </row>
    <row r="2544" spans="1:9" x14ac:dyDescent="0.25">
      <c r="A2544" s="1261">
        <v>42389</v>
      </c>
      <c r="B2544" s="2177">
        <f t="shared" ref="B2544:B2607" si="167">B2543+1</f>
        <v>1607</v>
      </c>
      <c r="C2544" s="2178" t="s">
        <v>1144</v>
      </c>
      <c r="D2544" s="2160">
        <f t="shared" si="163"/>
        <v>51607</v>
      </c>
      <c r="E2544" s="2150" t="s">
        <v>6850</v>
      </c>
      <c r="F2544" s="2167">
        <v>4971.7</v>
      </c>
      <c r="G2544" s="722">
        <v>42392</v>
      </c>
      <c r="H2544" s="2050">
        <v>4971.7</v>
      </c>
      <c r="I2544" s="1263">
        <f t="shared" si="165"/>
        <v>0</v>
      </c>
    </row>
    <row r="2545" spans="1:9" x14ac:dyDescent="0.25">
      <c r="A2545" s="1261">
        <v>42389</v>
      </c>
      <c r="B2545" s="2177">
        <f t="shared" si="167"/>
        <v>1608</v>
      </c>
      <c r="C2545" s="2178" t="s">
        <v>1144</v>
      </c>
      <c r="D2545" s="2160">
        <f t="shared" si="163"/>
        <v>51608</v>
      </c>
      <c r="E2545" s="2150" t="s">
        <v>6851</v>
      </c>
      <c r="F2545" s="2153">
        <v>2618.2199999999998</v>
      </c>
      <c r="G2545" s="722">
        <v>42389</v>
      </c>
      <c r="H2545" s="2050">
        <f t="shared" si="166"/>
        <v>2618.2199999999998</v>
      </c>
      <c r="I2545" s="1263">
        <f t="shared" si="165"/>
        <v>0</v>
      </c>
    </row>
    <row r="2546" spans="1:9" x14ac:dyDescent="0.25">
      <c r="A2546" s="1261">
        <v>42389</v>
      </c>
      <c r="B2546" s="2177">
        <f t="shared" si="167"/>
        <v>1609</v>
      </c>
      <c r="C2546" s="2178" t="s">
        <v>1144</v>
      </c>
      <c r="D2546" s="2160">
        <f t="shared" si="163"/>
        <v>51609</v>
      </c>
      <c r="E2546" s="2150" t="s">
        <v>6852</v>
      </c>
      <c r="F2546" s="2167">
        <v>252</v>
      </c>
      <c r="G2546" s="722">
        <v>42389</v>
      </c>
      <c r="H2546" s="2050">
        <f t="shared" si="166"/>
        <v>252</v>
      </c>
      <c r="I2546" s="1263">
        <f t="shared" si="165"/>
        <v>0</v>
      </c>
    </row>
    <row r="2547" spans="1:9" x14ac:dyDescent="0.25">
      <c r="A2547" s="1261">
        <v>42389</v>
      </c>
      <c r="B2547" s="2177">
        <f t="shared" si="167"/>
        <v>1610</v>
      </c>
      <c r="C2547" s="2178" t="s">
        <v>1144</v>
      </c>
      <c r="D2547" s="2160">
        <f t="shared" si="163"/>
        <v>51610</v>
      </c>
      <c r="E2547" s="2150" t="s">
        <v>6853</v>
      </c>
      <c r="F2547" s="2153">
        <v>5989.8</v>
      </c>
      <c r="G2547" s="722">
        <v>42389</v>
      </c>
      <c r="H2547" s="2050">
        <f t="shared" si="166"/>
        <v>5989.8</v>
      </c>
      <c r="I2547" s="1263">
        <f t="shared" si="165"/>
        <v>0</v>
      </c>
    </row>
    <row r="2548" spans="1:9" x14ac:dyDescent="0.25">
      <c r="A2548" s="1261">
        <v>42389</v>
      </c>
      <c r="B2548" s="2177">
        <f t="shared" si="167"/>
        <v>1611</v>
      </c>
      <c r="C2548" s="2178" t="s">
        <v>1144</v>
      </c>
      <c r="D2548" s="2160">
        <f t="shared" si="163"/>
        <v>51611</v>
      </c>
      <c r="E2548" s="2150" t="s">
        <v>6854</v>
      </c>
      <c r="F2548" s="2167">
        <v>17272.2</v>
      </c>
      <c r="G2548" s="722">
        <v>42390</v>
      </c>
      <c r="H2548" s="2050">
        <v>17272.2</v>
      </c>
      <c r="I2548" s="1263">
        <f t="shared" si="165"/>
        <v>0</v>
      </c>
    </row>
    <row r="2549" spans="1:9" x14ac:dyDescent="0.25">
      <c r="A2549" s="1261">
        <v>42389</v>
      </c>
      <c r="B2549" s="2177">
        <f t="shared" si="167"/>
        <v>1612</v>
      </c>
      <c r="C2549" s="2178" t="s">
        <v>1144</v>
      </c>
      <c r="D2549" s="2160">
        <f t="shared" si="163"/>
        <v>51612</v>
      </c>
      <c r="E2549" s="2150" t="s">
        <v>6855</v>
      </c>
      <c r="F2549" s="2167">
        <v>9604.08</v>
      </c>
      <c r="G2549" s="722">
        <v>42390</v>
      </c>
      <c r="H2549" s="2050">
        <v>9604.08</v>
      </c>
      <c r="I2549" s="1263">
        <f t="shared" si="165"/>
        <v>0</v>
      </c>
    </row>
    <row r="2550" spans="1:9" x14ac:dyDescent="0.25">
      <c r="A2550" s="1261">
        <v>42389</v>
      </c>
      <c r="B2550" s="2177">
        <f t="shared" si="167"/>
        <v>1613</v>
      </c>
      <c r="C2550" s="2178" t="s">
        <v>1144</v>
      </c>
      <c r="D2550" s="2160">
        <f t="shared" si="163"/>
        <v>51613</v>
      </c>
      <c r="E2550" s="2150" t="s">
        <v>6856</v>
      </c>
      <c r="F2550" s="2167">
        <v>39086.75</v>
      </c>
      <c r="G2550" s="722"/>
      <c r="H2550" s="2050"/>
      <c r="I2550" s="1263">
        <f t="shared" si="165"/>
        <v>39086.75</v>
      </c>
    </row>
    <row r="2551" spans="1:9" x14ac:dyDescent="0.25">
      <c r="A2551" s="1261">
        <v>42389</v>
      </c>
      <c r="B2551" s="2177">
        <f t="shared" si="167"/>
        <v>1614</v>
      </c>
      <c r="C2551" s="2178" t="s">
        <v>1144</v>
      </c>
      <c r="D2551" s="2160">
        <f t="shared" si="163"/>
        <v>51614</v>
      </c>
      <c r="E2551" s="2150" t="s">
        <v>6857</v>
      </c>
      <c r="F2551" s="2167">
        <v>5567.4</v>
      </c>
      <c r="G2551" s="722">
        <v>42390</v>
      </c>
      <c r="H2551" s="2050">
        <v>5567.4</v>
      </c>
      <c r="I2551" s="1263">
        <f t="shared" si="165"/>
        <v>0</v>
      </c>
    </row>
    <row r="2552" spans="1:9" x14ac:dyDescent="0.25">
      <c r="A2552" s="1261">
        <v>42389</v>
      </c>
      <c r="B2552" s="2177">
        <f t="shared" si="167"/>
        <v>1615</v>
      </c>
      <c r="C2552" s="2178" t="s">
        <v>1144</v>
      </c>
      <c r="D2552" s="2160">
        <f t="shared" si="163"/>
        <v>51615</v>
      </c>
      <c r="E2552" s="2150" t="s">
        <v>6858</v>
      </c>
      <c r="F2552" s="2167">
        <v>3280</v>
      </c>
      <c r="G2552" s="722">
        <v>42390</v>
      </c>
      <c r="H2552" s="2050">
        <v>3280</v>
      </c>
      <c r="I2552" s="1263">
        <f t="shared" si="165"/>
        <v>0</v>
      </c>
    </row>
    <row r="2553" spans="1:9" x14ac:dyDescent="0.25">
      <c r="A2553" s="1261">
        <v>42389</v>
      </c>
      <c r="B2553" s="2177">
        <f t="shared" si="167"/>
        <v>1616</v>
      </c>
      <c r="C2553" s="2178" t="s">
        <v>1144</v>
      </c>
      <c r="D2553" s="2160">
        <f t="shared" si="163"/>
        <v>51616</v>
      </c>
      <c r="E2553" s="2150" t="s">
        <v>6859</v>
      </c>
      <c r="F2553" s="2167">
        <v>29617</v>
      </c>
      <c r="G2553" s="722">
        <v>42389</v>
      </c>
      <c r="H2553" s="2050">
        <v>29617</v>
      </c>
      <c r="I2553" s="1263">
        <f t="shared" si="165"/>
        <v>0</v>
      </c>
    </row>
    <row r="2554" spans="1:9" x14ac:dyDescent="0.25">
      <c r="A2554" s="1261">
        <v>42389</v>
      </c>
      <c r="B2554" s="2177">
        <f t="shared" si="167"/>
        <v>1617</v>
      </c>
      <c r="C2554" s="2178" t="s">
        <v>1144</v>
      </c>
      <c r="D2554" s="2160">
        <f t="shared" si="163"/>
        <v>51617</v>
      </c>
      <c r="E2554" s="2150" t="s">
        <v>6860</v>
      </c>
      <c r="F2554" s="2167">
        <v>1593.05</v>
      </c>
      <c r="G2554" s="722">
        <v>42389</v>
      </c>
      <c r="H2554" s="2050">
        <f t="shared" si="166"/>
        <v>1593.05</v>
      </c>
      <c r="I2554" s="1263">
        <f t="shared" si="165"/>
        <v>0</v>
      </c>
    </row>
    <row r="2555" spans="1:9" x14ac:dyDescent="0.25">
      <c r="A2555" s="1261">
        <v>42389</v>
      </c>
      <c r="B2555" s="2177">
        <f t="shared" si="167"/>
        <v>1618</v>
      </c>
      <c r="C2555" s="2178" t="s">
        <v>1144</v>
      </c>
      <c r="D2555" s="2160">
        <f t="shared" si="163"/>
        <v>51618</v>
      </c>
      <c r="E2555" s="2150" t="s">
        <v>6861</v>
      </c>
      <c r="F2555" s="2167">
        <v>4508</v>
      </c>
      <c r="G2555" s="722">
        <v>42390</v>
      </c>
      <c r="H2555" s="2050">
        <v>4508</v>
      </c>
      <c r="I2555" s="1263">
        <f t="shared" si="165"/>
        <v>0</v>
      </c>
    </row>
    <row r="2556" spans="1:9" x14ac:dyDescent="0.25">
      <c r="A2556" s="1261">
        <v>42389</v>
      </c>
      <c r="B2556" s="2177">
        <f t="shared" si="167"/>
        <v>1619</v>
      </c>
      <c r="C2556" s="2178" t="s">
        <v>1144</v>
      </c>
      <c r="D2556" s="2160">
        <f t="shared" si="163"/>
        <v>51619</v>
      </c>
      <c r="E2556" s="2150" t="s">
        <v>6862</v>
      </c>
      <c r="F2556" s="2167">
        <v>2440</v>
      </c>
      <c r="G2556" s="722">
        <v>42390</v>
      </c>
      <c r="H2556" s="2050">
        <v>2440</v>
      </c>
      <c r="I2556" s="1263">
        <f t="shared" si="165"/>
        <v>0</v>
      </c>
    </row>
    <row r="2557" spans="1:9" x14ac:dyDescent="0.25">
      <c r="A2557" s="1261">
        <v>42389</v>
      </c>
      <c r="B2557" s="2177">
        <f t="shared" si="167"/>
        <v>1620</v>
      </c>
      <c r="C2557" s="2178" t="s">
        <v>1144</v>
      </c>
      <c r="D2557" s="2160">
        <f t="shared" si="163"/>
        <v>51620</v>
      </c>
      <c r="E2557" s="2150" t="s">
        <v>6863</v>
      </c>
      <c r="F2557" s="2167">
        <v>820</v>
      </c>
      <c r="G2557" s="722">
        <v>42389</v>
      </c>
      <c r="H2557" s="2050">
        <f t="shared" si="166"/>
        <v>820</v>
      </c>
      <c r="I2557" s="1263">
        <f t="shared" si="165"/>
        <v>0</v>
      </c>
    </row>
    <row r="2558" spans="1:9" x14ac:dyDescent="0.25">
      <c r="A2558" s="1261">
        <v>42389</v>
      </c>
      <c r="B2558" s="2177">
        <f t="shared" si="167"/>
        <v>1621</v>
      </c>
      <c r="C2558" s="2178" t="s">
        <v>1144</v>
      </c>
      <c r="D2558" s="2160">
        <f t="shared" si="163"/>
        <v>51621</v>
      </c>
      <c r="E2558" s="2150" t="s">
        <v>6862</v>
      </c>
      <c r="F2558" s="2167">
        <v>4199.6000000000004</v>
      </c>
      <c r="G2558" s="722">
        <v>42390</v>
      </c>
      <c r="H2558" s="2050">
        <v>4199.6000000000004</v>
      </c>
      <c r="I2558" s="1263">
        <f t="shared" si="165"/>
        <v>0</v>
      </c>
    </row>
    <row r="2559" spans="1:9" x14ac:dyDescent="0.25">
      <c r="A2559" s="1261">
        <v>42389</v>
      </c>
      <c r="B2559" s="2177">
        <f t="shared" si="167"/>
        <v>1622</v>
      </c>
      <c r="C2559" s="2178" t="s">
        <v>1144</v>
      </c>
      <c r="D2559" s="2160">
        <f t="shared" si="163"/>
        <v>51622</v>
      </c>
      <c r="E2559" s="2150" t="s">
        <v>6864</v>
      </c>
      <c r="F2559" s="2167">
        <v>1640</v>
      </c>
      <c r="G2559" s="722">
        <v>42389</v>
      </c>
      <c r="H2559" s="2050">
        <f t="shared" si="166"/>
        <v>1640</v>
      </c>
      <c r="I2559" s="1263">
        <f t="shared" si="165"/>
        <v>0</v>
      </c>
    </row>
    <row r="2560" spans="1:9" x14ac:dyDescent="0.25">
      <c r="A2560" s="1261">
        <v>42389</v>
      </c>
      <c r="B2560" s="2177">
        <f t="shared" si="167"/>
        <v>1623</v>
      </c>
      <c r="C2560" s="2178" t="s">
        <v>1144</v>
      </c>
      <c r="D2560" s="2160">
        <f t="shared" si="163"/>
        <v>51623</v>
      </c>
      <c r="E2560" s="2150" t="s">
        <v>6865</v>
      </c>
      <c r="F2560" s="2167">
        <v>1482.8</v>
      </c>
      <c r="G2560" s="722">
        <v>42389</v>
      </c>
      <c r="H2560" s="2050">
        <f t="shared" si="166"/>
        <v>1482.8</v>
      </c>
      <c r="I2560" s="1263">
        <f t="shared" si="165"/>
        <v>0</v>
      </c>
    </row>
    <row r="2561" spans="1:9" x14ac:dyDescent="0.25">
      <c r="A2561" s="1261">
        <v>42389</v>
      </c>
      <c r="B2561" s="2177">
        <f t="shared" si="167"/>
        <v>1624</v>
      </c>
      <c r="C2561" s="2178" t="s">
        <v>1144</v>
      </c>
      <c r="D2561" s="2160">
        <f t="shared" si="163"/>
        <v>51624</v>
      </c>
      <c r="E2561" s="2150" t="s">
        <v>6866</v>
      </c>
      <c r="F2561" s="2167">
        <v>5611</v>
      </c>
      <c r="G2561" s="722">
        <v>42389</v>
      </c>
      <c r="H2561" s="2050">
        <f t="shared" si="166"/>
        <v>5611</v>
      </c>
      <c r="I2561" s="1263">
        <f t="shared" si="165"/>
        <v>0</v>
      </c>
    </row>
    <row r="2562" spans="1:9" x14ac:dyDescent="0.25">
      <c r="A2562" s="1261">
        <v>42389</v>
      </c>
      <c r="B2562" s="2177">
        <f t="shared" si="167"/>
        <v>1625</v>
      </c>
      <c r="C2562" s="2178" t="s">
        <v>1144</v>
      </c>
      <c r="D2562" s="2160">
        <f t="shared" si="163"/>
        <v>51625</v>
      </c>
      <c r="E2562" s="2150" t="s">
        <v>6867</v>
      </c>
      <c r="F2562" s="2167">
        <v>24751.5</v>
      </c>
      <c r="G2562" s="722">
        <v>42389</v>
      </c>
      <c r="H2562" s="2050">
        <f t="shared" si="166"/>
        <v>24751.5</v>
      </c>
      <c r="I2562" s="1263">
        <f t="shared" si="165"/>
        <v>0</v>
      </c>
    </row>
    <row r="2563" spans="1:9" x14ac:dyDescent="0.25">
      <c r="A2563" s="1261">
        <v>42389</v>
      </c>
      <c r="B2563" s="2177">
        <f t="shared" si="167"/>
        <v>1626</v>
      </c>
      <c r="C2563" s="2178" t="s">
        <v>1144</v>
      </c>
      <c r="D2563" s="2160">
        <f t="shared" si="163"/>
        <v>51626</v>
      </c>
      <c r="E2563" s="2150" t="s">
        <v>6818</v>
      </c>
      <c r="F2563" s="2153">
        <v>26763.75</v>
      </c>
      <c r="G2563" s="722"/>
      <c r="H2563" s="2050"/>
      <c r="I2563" s="1263">
        <f t="shared" si="165"/>
        <v>26763.75</v>
      </c>
    </row>
    <row r="2564" spans="1:9" x14ac:dyDescent="0.25">
      <c r="A2564" s="1261">
        <v>42389</v>
      </c>
      <c r="B2564" s="2177">
        <f t="shared" si="167"/>
        <v>1627</v>
      </c>
      <c r="C2564" s="2178" t="s">
        <v>1144</v>
      </c>
      <c r="D2564" s="2160">
        <f t="shared" ref="D2564:D2628" si="168">D2563+1</f>
        <v>51627</v>
      </c>
      <c r="E2564" s="2150" t="s">
        <v>6868</v>
      </c>
      <c r="F2564" s="2167">
        <v>5599.4</v>
      </c>
      <c r="G2564" s="722">
        <v>42389</v>
      </c>
      <c r="H2564" s="2050">
        <f t="shared" si="166"/>
        <v>5599.4</v>
      </c>
      <c r="I2564" s="1263">
        <f t="shared" si="165"/>
        <v>0</v>
      </c>
    </row>
    <row r="2565" spans="1:9" x14ac:dyDescent="0.25">
      <c r="A2565" s="1261">
        <v>42389</v>
      </c>
      <c r="B2565" s="2177">
        <f t="shared" si="167"/>
        <v>1628</v>
      </c>
      <c r="C2565" s="2178" t="s">
        <v>1144</v>
      </c>
      <c r="D2565" s="2160">
        <f t="shared" si="168"/>
        <v>51628</v>
      </c>
      <c r="E2565" s="2150" t="s">
        <v>6869</v>
      </c>
      <c r="F2565" s="2167">
        <v>4487.8</v>
      </c>
      <c r="G2565" s="722">
        <v>42389</v>
      </c>
      <c r="H2565" s="2050">
        <f t="shared" si="166"/>
        <v>4487.8</v>
      </c>
      <c r="I2565" s="1263">
        <f t="shared" si="165"/>
        <v>0</v>
      </c>
    </row>
    <row r="2566" spans="1:9" x14ac:dyDescent="0.25">
      <c r="A2566" s="1261">
        <v>42389</v>
      </c>
      <c r="B2566" s="2177">
        <f t="shared" si="167"/>
        <v>1629</v>
      </c>
      <c r="C2566" s="2178" t="s">
        <v>1144</v>
      </c>
      <c r="D2566" s="2160">
        <f t="shared" si="168"/>
        <v>51629</v>
      </c>
      <c r="E2566" s="2150" t="s">
        <v>6848</v>
      </c>
      <c r="F2566" s="2167">
        <v>455.5</v>
      </c>
      <c r="G2566" s="722">
        <v>42389</v>
      </c>
      <c r="H2566" s="2050">
        <f t="shared" si="166"/>
        <v>455.5</v>
      </c>
      <c r="I2566" s="1263">
        <f t="shared" si="165"/>
        <v>0</v>
      </c>
    </row>
    <row r="2567" spans="1:9" x14ac:dyDescent="0.25">
      <c r="A2567" s="1261">
        <v>42389</v>
      </c>
      <c r="B2567" s="2177">
        <f t="shared" si="167"/>
        <v>1630</v>
      </c>
      <c r="C2567" s="2178" t="s">
        <v>1144</v>
      </c>
      <c r="D2567" s="2160">
        <f t="shared" si="168"/>
        <v>51630</v>
      </c>
      <c r="E2567" s="2150" t="s">
        <v>6870</v>
      </c>
      <c r="F2567" s="2167">
        <v>6277.6</v>
      </c>
      <c r="G2567" s="722">
        <v>42392</v>
      </c>
      <c r="H2567" s="2050">
        <v>6277.6</v>
      </c>
      <c r="I2567" s="1263">
        <f t="shared" si="165"/>
        <v>0</v>
      </c>
    </row>
    <row r="2568" spans="1:9" x14ac:dyDescent="0.25">
      <c r="A2568" s="1261">
        <v>42389</v>
      </c>
      <c r="B2568" s="2177">
        <f t="shared" si="167"/>
        <v>1631</v>
      </c>
      <c r="C2568" s="2178" t="s">
        <v>1144</v>
      </c>
      <c r="D2568" s="2160">
        <f t="shared" si="168"/>
        <v>51631</v>
      </c>
      <c r="E2568" s="2150" t="s">
        <v>6871</v>
      </c>
      <c r="F2568" s="2167">
        <v>463.6</v>
      </c>
      <c r="G2568" s="722">
        <v>42389</v>
      </c>
      <c r="H2568" s="2050">
        <f t="shared" si="166"/>
        <v>463.6</v>
      </c>
      <c r="I2568" s="1263">
        <f t="shared" si="165"/>
        <v>0</v>
      </c>
    </row>
    <row r="2569" spans="1:9" x14ac:dyDescent="0.25">
      <c r="A2569" s="1261">
        <v>42389</v>
      </c>
      <c r="B2569" s="2177">
        <f t="shared" si="167"/>
        <v>1632</v>
      </c>
      <c r="C2569" s="2178" t="s">
        <v>1144</v>
      </c>
      <c r="D2569" s="2160">
        <f t="shared" si="168"/>
        <v>51632</v>
      </c>
      <c r="E2569" s="2150" t="s">
        <v>6872</v>
      </c>
      <c r="F2569" s="2167">
        <v>664</v>
      </c>
      <c r="G2569" s="722">
        <v>42390</v>
      </c>
      <c r="H2569" s="2050">
        <v>664</v>
      </c>
      <c r="I2569" s="1263">
        <f t="shared" si="165"/>
        <v>0</v>
      </c>
    </row>
    <row r="2570" spans="1:9" x14ac:dyDescent="0.25">
      <c r="A2570" s="1261">
        <v>42389</v>
      </c>
      <c r="B2570" s="2177">
        <f t="shared" si="167"/>
        <v>1633</v>
      </c>
      <c r="C2570" s="2178" t="s">
        <v>1144</v>
      </c>
      <c r="D2570" s="2160">
        <f t="shared" si="168"/>
        <v>51633</v>
      </c>
      <c r="E2570" s="2150" t="s">
        <v>6873</v>
      </c>
      <c r="F2570" s="2167">
        <v>5825.65</v>
      </c>
      <c r="G2570" s="722">
        <v>42389</v>
      </c>
      <c r="H2570" s="2050">
        <f t="shared" si="166"/>
        <v>5825.65</v>
      </c>
      <c r="I2570" s="1263">
        <f t="shared" si="165"/>
        <v>0</v>
      </c>
    </row>
    <row r="2571" spans="1:9" x14ac:dyDescent="0.25">
      <c r="A2571" s="1261">
        <v>42389</v>
      </c>
      <c r="B2571" s="2177">
        <f t="shared" si="167"/>
        <v>1634</v>
      </c>
      <c r="C2571" s="2178" t="s">
        <v>1144</v>
      </c>
      <c r="D2571" s="2160">
        <f t="shared" si="168"/>
        <v>51634</v>
      </c>
      <c r="E2571" s="2150" t="s">
        <v>6874</v>
      </c>
      <c r="F2571" s="2167">
        <v>2743.1</v>
      </c>
      <c r="G2571" s="722">
        <v>42390</v>
      </c>
      <c r="H2571" s="2050">
        <v>2743.1</v>
      </c>
      <c r="I2571" s="1263">
        <f t="shared" si="165"/>
        <v>0</v>
      </c>
    </row>
    <row r="2572" spans="1:9" x14ac:dyDescent="0.25">
      <c r="A2572" s="1261">
        <v>42389</v>
      </c>
      <c r="B2572" s="2177">
        <f t="shared" si="167"/>
        <v>1635</v>
      </c>
      <c r="C2572" s="2178" t="s">
        <v>1144</v>
      </c>
      <c r="D2572" s="2160">
        <f t="shared" si="168"/>
        <v>51635</v>
      </c>
      <c r="E2572" s="2150" t="s">
        <v>6875</v>
      </c>
      <c r="F2572" s="2167">
        <v>15598.45</v>
      </c>
      <c r="G2572" s="722">
        <v>42391</v>
      </c>
      <c r="H2572" s="2050">
        <v>15598.45</v>
      </c>
      <c r="I2572" s="1263">
        <f t="shared" si="165"/>
        <v>0</v>
      </c>
    </row>
    <row r="2573" spans="1:9" x14ac:dyDescent="0.25">
      <c r="A2573" s="1261">
        <v>42389</v>
      </c>
      <c r="B2573" s="2177">
        <f t="shared" si="167"/>
        <v>1636</v>
      </c>
      <c r="C2573" s="2178" t="s">
        <v>1144</v>
      </c>
      <c r="D2573" s="2160">
        <f t="shared" si="168"/>
        <v>51636</v>
      </c>
      <c r="E2573" s="2150" t="s">
        <v>6876</v>
      </c>
      <c r="F2573" s="2153">
        <v>52548.98</v>
      </c>
      <c r="G2573" s="722">
        <v>42393</v>
      </c>
      <c r="H2573" s="2050">
        <v>52548.98</v>
      </c>
      <c r="I2573" s="1263">
        <f t="shared" si="165"/>
        <v>0</v>
      </c>
    </row>
    <row r="2574" spans="1:9" x14ac:dyDescent="0.25">
      <c r="A2574" s="1261">
        <v>42389</v>
      </c>
      <c r="B2574" s="2177">
        <f t="shared" si="167"/>
        <v>1637</v>
      </c>
      <c r="C2574" s="2178" t="s">
        <v>1144</v>
      </c>
      <c r="D2574" s="2160">
        <f t="shared" si="168"/>
        <v>51637</v>
      </c>
      <c r="E2574" s="2150" t="s">
        <v>6877</v>
      </c>
      <c r="F2574" s="2153">
        <v>25622.2</v>
      </c>
      <c r="G2574" s="722">
        <v>42390</v>
      </c>
      <c r="H2574" s="2050">
        <v>25622.2</v>
      </c>
      <c r="I2574" s="1263">
        <f t="shared" si="165"/>
        <v>0</v>
      </c>
    </row>
    <row r="2575" spans="1:9" x14ac:dyDescent="0.25">
      <c r="A2575" s="1261">
        <v>42389</v>
      </c>
      <c r="B2575" s="2177">
        <f t="shared" si="167"/>
        <v>1638</v>
      </c>
      <c r="C2575" s="2178" t="s">
        <v>1144</v>
      </c>
      <c r="D2575" s="2160">
        <f t="shared" si="168"/>
        <v>51638</v>
      </c>
      <c r="E2575" s="2150" t="s">
        <v>6878</v>
      </c>
      <c r="F2575" s="2167">
        <v>345</v>
      </c>
      <c r="G2575" s="722">
        <v>42389</v>
      </c>
      <c r="H2575" s="2050">
        <f t="shared" si="166"/>
        <v>345</v>
      </c>
      <c r="I2575" s="1263">
        <f t="shared" si="165"/>
        <v>0</v>
      </c>
    </row>
    <row r="2576" spans="1:9" x14ac:dyDescent="0.25">
      <c r="A2576" s="1261">
        <v>42389</v>
      </c>
      <c r="B2576" s="2177">
        <f t="shared" si="167"/>
        <v>1639</v>
      </c>
      <c r="C2576" s="2178" t="s">
        <v>1144</v>
      </c>
      <c r="D2576" s="2160">
        <f t="shared" si="168"/>
        <v>51639</v>
      </c>
      <c r="E2576" s="2150" t="s">
        <v>6879</v>
      </c>
      <c r="F2576" s="2167">
        <v>5405.4</v>
      </c>
      <c r="G2576" s="722">
        <v>42389</v>
      </c>
      <c r="H2576" s="2050">
        <f t="shared" si="166"/>
        <v>5405.4</v>
      </c>
      <c r="I2576" s="1263">
        <f t="shared" si="165"/>
        <v>0</v>
      </c>
    </row>
    <row r="2577" spans="1:9" x14ac:dyDescent="0.25">
      <c r="A2577" s="1261">
        <v>42389</v>
      </c>
      <c r="B2577" s="2177">
        <f t="shared" si="167"/>
        <v>1640</v>
      </c>
      <c r="C2577" s="2178" t="s">
        <v>1144</v>
      </c>
      <c r="D2577" s="2160">
        <f t="shared" si="168"/>
        <v>51640</v>
      </c>
      <c r="E2577" s="2151" t="s">
        <v>6880</v>
      </c>
      <c r="F2577" s="2167">
        <v>2817.5</v>
      </c>
      <c r="G2577" s="722">
        <v>42389</v>
      </c>
      <c r="H2577" s="2050">
        <f t="shared" si="166"/>
        <v>2817.5</v>
      </c>
      <c r="I2577" s="1263">
        <f t="shared" si="165"/>
        <v>0</v>
      </c>
    </row>
    <row r="2578" spans="1:9" x14ac:dyDescent="0.25">
      <c r="A2578" s="1261">
        <v>42389</v>
      </c>
      <c r="B2578" s="2177">
        <f t="shared" si="167"/>
        <v>1641</v>
      </c>
      <c r="C2578" s="2178" t="s">
        <v>1144</v>
      </c>
      <c r="D2578" s="2160">
        <f t="shared" si="168"/>
        <v>51641</v>
      </c>
      <c r="E2578" s="2149" t="s">
        <v>6866</v>
      </c>
      <c r="F2578" s="2166">
        <v>3080</v>
      </c>
      <c r="G2578" s="722">
        <v>42389</v>
      </c>
      <c r="H2578" s="2050">
        <f t="shared" si="166"/>
        <v>3080</v>
      </c>
      <c r="I2578" s="1263">
        <f t="shared" si="165"/>
        <v>0</v>
      </c>
    </row>
    <row r="2579" spans="1:9" x14ac:dyDescent="0.25">
      <c r="A2579" s="1261">
        <v>42389</v>
      </c>
      <c r="B2579" s="2177">
        <f t="shared" si="167"/>
        <v>1642</v>
      </c>
      <c r="C2579" s="2178" t="s">
        <v>1144</v>
      </c>
      <c r="D2579" s="2160">
        <f t="shared" si="168"/>
        <v>51642</v>
      </c>
      <c r="E2579" s="2150" t="s">
        <v>6881</v>
      </c>
      <c r="F2579" s="2153">
        <v>100723.62</v>
      </c>
      <c r="G2579" s="722">
        <v>42396</v>
      </c>
      <c r="H2579" s="2050">
        <v>100723.62</v>
      </c>
      <c r="I2579" s="1263">
        <f t="shared" si="165"/>
        <v>0</v>
      </c>
    </row>
    <row r="2580" spans="1:9" x14ac:dyDescent="0.25">
      <c r="A2580" s="1261">
        <v>42389</v>
      </c>
      <c r="B2580" s="2177">
        <f t="shared" si="167"/>
        <v>1643</v>
      </c>
      <c r="C2580" s="2178" t="s">
        <v>1144</v>
      </c>
      <c r="D2580" s="2160">
        <f t="shared" si="168"/>
        <v>51643</v>
      </c>
      <c r="E2580" s="2150" t="s">
        <v>6882</v>
      </c>
      <c r="F2580" s="2167">
        <v>8491.6</v>
      </c>
      <c r="G2580" s="722">
        <v>42393</v>
      </c>
      <c r="H2580" s="2050">
        <v>8491.6</v>
      </c>
      <c r="I2580" s="1263">
        <f t="shared" si="165"/>
        <v>0</v>
      </c>
    </row>
    <row r="2581" spans="1:9" x14ac:dyDescent="0.25">
      <c r="A2581" s="1261">
        <v>42389</v>
      </c>
      <c r="B2581" s="2177">
        <f t="shared" si="167"/>
        <v>1644</v>
      </c>
      <c r="C2581" s="2178" t="s">
        <v>1144</v>
      </c>
      <c r="D2581" s="2160">
        <f t="shared" si="168"/>
        <v>51644</v>
      </c>
      <c r="E2581" s="2150" t="s">
        <v>6881</v>
      </c>
      <c r="F2581" s="2153">
        <v>3952</v>
      </c>
      <c r="G2581" s="722">
        <v>42396</v>
      </c>
      <c r="H2581" s="2050">
        <v>3952</v>
      </c>
      <c r="I2581" s="1263">
        <f t="shared" si="165"/>
        <v>0</v>
      </c>
    </row>
    <row r="2582" spans="1:9" x14ac:dyDescent="0.25">
      <c r="A2582" s="1261">
        <v>42389</v>
      </c>
      <c r="B2582" s="2177">
        <f t="shared" si="167"/>
        <v>1645</v>
      </c>
      <c r="C2582" s="2178" t="s">
        <v>1144</v>
      </c>
      <c r="D2582" s="2160">
        <f t="shared" si="168"/>
        <v>51645</v>
      </c>
      <c r="E2582" s="2150" t="s">
        <v>6883</v>
      </c>
      <c r="F2582" s="2167">
        <v>16764</v>
      </c>
      <c r="G2582" s="722">
        <v>42399</v>
      </c>
      <c r="H2582" s="2050">
        <v>16764</v>
      </c>
      <c r="I2582" s="1263">
        <f t="shared" si="165"/>
        <v>0</v>
      </c>
    </row>
    <row r="2583" spans="1:9" x14ac:dyDescent="0.25">
      <c r="A2583" s="1261">
        <v>42389</v>
      </c>
      <c r="B2583" s="2177">
        <f t="shared" si="167"/>
        <v>1646</v>
      </c>
      <c r="C2583" s="2178" t="s">
        <v>1144</v>
      </c>
      <c r="D2583" s="2160">
        <f t="shared" si="168"/>
        <v>51646</v>
      </c>
      <c r="E2583" s="2150" t="s">
        <v>6883</v>
      </c>
      <c r="F2583" s="2167">
        <v>6723.45</v>
      </c>
      <c r="G2583" s="722">
        <v>42399</v>
      </c>
      <c r="H2583" s="2050">
        <v>6723.45</v>
      </c>
      <c r="I2583" s="1263">
        <f t="shared" ref="I2583:I2648" si="169">F2583-H2583</f>
        <v>0</v>
      </c>
    </row>
    <row r="2584" spans="1:9" x14ac:dyDescent="0.25">
      <c r="A2584" s="1261">
        <v>42389</v>
      </c>
      <c r="B2584" s="2177">
        <f t="shared" si="167"/>
        <v>1647</v>
      </c>
      <c r="C2584" s="2178" t="s">
        <v>1144</v>
      </c>
      <c r="D2584" s="2160">
        <f t="shared" si="168"/>
        <v>51647</v>
      </c>
      <c r="E2584" s="2150" t="s">
        <v>6884</v>
      </c>
      <c r="F2584" s="2153">
        <v>2632.5</v>
      </c>
      <c r="G2584" s="722">
        <v>42391</v>
      </c>
      <c r="H2584" s="2050">
        <v>2632.5</v>
      </c>
      <c r="I2584" s="1263">
        <f t="shared" si="169"/>
        <v>0</v>
      </c>
    </row>
    <row r="2585" spans="1:9" x14ac:dyDescent="0.25">
      <c r="A2585" s="1261">
        <v>42389</v>
      </c>
      <c r="B2585" s="2177">
        <f t="shared" si="167"/>
        <v>1648</v>
      </c>
      <c r="C2585" s="2178" t="s">
        <v>1144</v>
      </c>
      <c r="D2585" s="2160">
        <f t="shared" si="168"/>
        <v>51648</v>
      </c>
      <c r="E2585" s="2150" t="s">
        <v>6885</v>
      </c>
      <c r="F2585" s="2167">
        <v>32816.400000000001</v>
      </c>
      <c r="G2585" s="722">
        <v>42390</v>
      </c>
      <c r="H2585" s="2050">
        <v>32816.400000000001</v>
      </c>
      <c r="I2585" s="1263">
        <f t="shared" si="169"/>
        <v>0</v>
      </c>
    </row>
    <row r="2586" spans="1:9" x14ac:dyDescent="0.25">
      <c r="A2586" s="1261">
        <v>42389</v>
      </c>
      <c r="B2586" s="2177">
        <f t="shared" si="167"/>
        <v>1649</v>
      </c>
      <c r="C2586" s="2178" t="s">
        <v>1144</v>
      </c>
      <c r="D2586" s="2160">
        <f t="shared" si="168"/>
        <v>51649</v>
      </c>
      <c r="E2586" s="2150" t="s">
        <v>6886</v>
      </c>
      <c r="F2586" s="2167">
        <v>287</v>
      </c>
      <c r="G2586" s="722">
        <v>42389</v>
      </c>
      <c r="H2586" s="2050">
        <f t="shared" si="166"/>
        <v>287</v>
      </c>
      <c r="I2586" s="1263">
        <f t="shared" si="169"/>
        <v>0</v>
      </c>
    </row>
    <row r="2587" spans="1:9" x14ac:dyDescent="0.25">
      <c r="A2587" s="1261">
        <v>42389</v>
      </c>
      <c r="B2587" s="2177">
        <f t="shared" si="167"/>
        <v>1650</v>
      </c>
      <c r="C2587" s="2178" t="s">
        <v>1144</v>
      </c>
      <c r="D2587" s="2160">
        <f t="shared" si="168"/>
        <v>51650</v>
      </c>
      <c r="E2587" s="2150" t="s">
        <v>6887</v>
      </c>
      <c r="F2587" s="2167">
        <v>773.7</v>
      </c>
      <c r="G2587" s="722">
        <v>42389</v>
      </c>
      <c r="H2587" s="2050">
        <f t="shared" si="166"/>
        <v>773.7</v>
      </c>
      <c r="I2587" s="1263">
        <f t="shared" si="169"/>
        <v>0</v>
      </c>
    </row>
    <row r="2588" spans="1:9" x14ac:dyDescent="0.25">
      <c r="A2588" s="1261">
        <v>42389</v>
      </c>
      <c r="B2588" s="2177">
        <f t="shared" si="167"/>
        <v>1651</v>
      </c>
      <c r="C2588" s="2178" t="s">
        <v>1144</v>
      </c>
      <c r="D2588" s="2160">
        <f t="shared" si="168"/>
        <v>51651</v>
      </c>
      <c r="E2588" s="2150" t="s">
        <v>6888</v>
      </c>
      <c r="F2588" s="2167">
        <v>2414.1</v>
      </c>
      <c r="G2588" s="722">
        <v>42395</v>
      </c>
      <c r="H2588" s="2050">
        <v>2414.1</v>
      </c>
      <c r="I2588" s="1263">
        <f t="shared" si="169"/>
        <v>0</v>
      </c>
    </row>
    <row r="2589" spans="1:9" x14ac:dyDescent="0.25">
      <c r="A2589" s="1261">
        <v>42389</v>
      </c>
      <c r="B2589" s="2177">
        <f t="shared" si="167"/>
        <v>1652</v>
      </c>
      <c r="C2589" s="2178" t="s">
        <v>1144</v>
      </c>
      <c r="D2589" s="2160">
        <f t="shared" si="168"/>
        <v>51652</v>
      </c>
      <c r="E2589" s="2150" t="s">
        <v>6889</v>
      </c>
      <c r="F2589" s="2167">
        <v>8634.6</v>
      </c>
      <c r="G2589" s="722">
        <v>42390</v>
      </c>
      <c r="H2589" s="2050">
        <v>8634.6</v>
      </c>
      <c r="I2589" s="1263">
        <f t="shared" si="169"/>
        <v>0</v>
      </c>
    </row>
    <row r="2590" spans="1:9" x14ac:dyDescent="0.25">
      <c r="A2590" s="1261">
        <v>42389</v>
      </c>
      <c r="B2590" s="2177">
        <f t="shared" si="167"/>
        <v>1653</v>
      </c>
      <c r="C2590" s="2178" t="s">
        <v>1144</v>
      </c>
      <c r="D2590" s="2160">
        <f t="shared" si="168"/>
        <v>51653</v>
      </c>
      <c r="E2590" s="2150" t="s">
        <v>6890</v>
      </c>
      <c r="F2590" s="2167">
        <v>2686.4</v>
      </c>
      <c r="G2590" s="722">
        <v>42389</v>
      </c>
      <c r="H2590" s="2050">
        <f t="shared" ref="H2590:H2654" si="170">F2590</f>
        <v>2686.4</v>
      </c>
      <c r="I2590" s="1263">
        <f t="shared" si="169"/>
        <v>0</v>
      </c>
    </row>
    <row r="2591" spans="1:9" x14ac:dyDescent="0.25">
      <c r="A2591" s="1261">
        <v>42389</v>
      </c>
      <c r="B2591" s="2177">
        <f t="shared" si="167"/>
        <v>1654</v>
      </c>
      <c r="C2591" s="2178" t="s">
        <v>1144</v>
      </c>
      <c r="D2591" s="2160">
        <f t="shared" si="168"/>
        <v>51654</v>
      </c>
      <c r="E2591" s="2150" t="s">
        <v>6891</v>
      </c>
      <c r="F2591" s="2167">
        <v>1640</v>
      </c>
      <c r="G2591" s="722">
        <v>42390</v>
      </c>
      <c r="H2591" s="2050">
        <v>1640</v>
      </c>
      <c r="I2591" s="1263">
        <f t="shared" si="169"/>
        <v>0</v>
      </c>
    </row>
    <row r="2592" spans="1:9" x14ac:dyDescent="0.25">
      <c r="A2592" s="1261">
        <v>42389</v>
      </c>
      <c r="B2592" s="2177">
        <f t="shared" si="167"/>
        <v>1655</v>
      </c>
      <c r="C2592" s="2178" t="s">
        <v>1144</v>
      </c>
      <c r="D2592" s="2160">
        <f t="shared" si="168"/>
        <v>51655</v>
      </c>
      <c r="E2592" s="2150" t="s">
        <v>6892</v>
      </c>
      <c r="F2592" s="2167">
        <v>1434.6</v>
      </c>
      <c r="G2592" s="722">
        <v>42389</v>
      </c>
      <c r="H2592" s="2050">
        <f t="shared" si="170"/>
        <v>1434.6</v>
      </c>
      <c r="I2592" s="1263">
        <f t="shared" si="169"/>
        <v>0</v>
      </c>
    </row>
    <row r="2593" spans="1:9" x14ac:dyDescent="0.25">
      <c r="A2593" s="1261">
        <v>42389</v>
      </c>
      <c r="B2593" s="2177">
        <f t="shared" si="167"/>
        <v>1656</v>
      </c>
      <c r="C2593" s="2178" t="s">
        <v>1144</v>
      </c>
      <c r="D2593" s="2160">
        <f t="shared" si="168"/>
        <v>51656</v>
      </c>
      <c r="E2593" s="2150" t="s">
        <v>6893</v>
      </c>
      <c r="F2593" s="2167">
        <v>404.2</v>
      </c>
      <c r="G2593" s="722">
        <v>42389</v>
      </c>
      <c r="H2593" s="2050">
        <f t="shared" si="170"/>
        <v>404.2</v>
      </c>
      <c r="I2593" s="1263">
        <f t="shared" si="169"/>
        <v>0</v>
      </c>
    </row>
    <row r="2594" spans="1:9" x14ac:dyDescent="0.25">
      <c r="A2594" s="1261">
        <v>42389</v>
      </c>
      <c r="B2594" s="2177">
        <f t="shared" si="167"/>
        <v>1657</v>
      </c>
      <c r="C2594" s="2178" t="s">
        <v>1144</v>
      </c>
      <c r="D2594" s="2160">
        <f t="shared" si="168"/>
        <v>51657</v>
      </c>
      <c r="E2594" s="2150" t="s">
        <v>6894</v>
      </c>
      <c r="F2594" s="2167">
        <v>140.69999999999999</v>
      </c>
      <c r="G2594" s="722">
        <v>42389</v>
      </c>
      <c r="H2594" s="2050">
        <f t="shared" si="170"/>
        <v>140.69999999999999</v>
      </c>
      <c r="I2594" s="1263">
        <f t="shared" si="169"/>
        <v>0</v>
      </c>
    </row>
    <row r="2595" spans="1:9" x14ac:dyDescent="0.25">
      <c r="A2595" s="1261">
        <v>42389</v>
      </c>
      <c r="B2595" s="2177">
        <f t="shared" si="167"/>
        <v>1658</v>
      </c>
      <c r="C2595" s="2178" t="s">
        <v>1144</v>
      </c>
      <c r="D2595" s="2160">
        <f t="shared" si="168"/>
        <v>51658</v>
      </c>
      <c r="E2595" s="2150" t="s">
        <v>6895</v>
      </c>
      <c r="F2595" s="2167">
        <v>37019.1</v>
      </c>
      <c r="G2595" s="722">
        <v>42391</v>
      </c>
      <c r="H2595" s="2050">
        <v>37019.1</v>
      </c>
      <c r="I2595" s="1263">
        <f t="shared" si="169"/>
        <v>0</v>
      </c>
    </row>
    <row r="2596" spans="1:9" x14ac:dyDescent="0.25">
      <c r="A2596" s="1261">
        <v>42389</v>
      </c>
      <c r="B2596" s="2177">
        <f t="shared" si="167"/>
        <v>1659</v>
      </c>
      <c r="C2596" s="2178" t="s">
        <v>1144</v>
      </c>
      <c r="D2596" s="2160">
        <f t="shared" si="168"/>
        <v>51659</v>
      </c>
      <c r="E2596" s="2150" t="s">
        <v>6896</v>
      </c>
      <c r="F2596" s="2167">
        <v>748</v>
      </c>
      <c r="G2596" s="722">
        <v>42389</v>
      </c>
      <c r="H2596" s="2050">
        <f t="shared" si="170"/>
        <v>748</v>
      </c>
      <c r="I2596" s="1263">
        <f t="shared" si="169"/>
        <v>0</v>
      </c>
    </row>
    <row r="2597" spans="1:9" x14ac:dyDescent="0.25">
      <c r="A2597" s="1261">
        <v>42389</v>
      </c>
      <c r="B2597" s="2177">
        <f t="shared" si="167"/>
        <v>1660</v>
      </c>
      <c r="C2597" s="2178" t="s">
        <v>1144</v>
      </c>
      <c r="D2597" s="2160">
        <f t="shared" si="168"/>
        <v>51660</v>
      </c>
      <c r="E2597" s="2150" t="s">
        <v>6897</v>
      </c>
      <c r="F2597" s="2167">
        <v>7209.2</v>
      </c>
      <c r="G2597" s="722">
        <v>42389</v>
      </c>
      <c r="H2597" s="2050">
        <f t="shared" si="170"/>
        <v>7209.2</v>
      </c>
      <c r="I2597" s="1263">
        <f t="shared" si="169"/>
        <v>0</v>
      </c>
    </row>
    <row r="2598" spans="1:9" x14ac:dyDescent="0.25">
      <c r="A2598" s="1261">
        <v>42389</v>
      </c>
      <c r="B2598" s="2177">
        <f t="shared" si="167"/>
        <v>1661</v>
      </c>
      <c r="C2598" s="2178" t="s">
        <v>1144</v>
      </c>
      <c r="D2598" s="2160">
        <f t="shared" si="168"/>
        <v>51661</v>
      </c>
      <c r="E2598" s="2150" t="s">
        <v>6898</v>
      </c>
      <c r="F2598" s="2167">
        <v>3513</v>
      </c>
      <c r="G2598" s="722">
        <v>42391</v>
      </c>
      <c r="H2598" s="2050">
        <v>3513</v>
      </c>
      <c r="I2598" s="1263">
        <f t="shared" si="169"/>
        <v>0</v>
      </c>
    </row>
    <row r="2599" spans="1:9" x14ac:dyDescent="0.25">
      <c r="A2599" s="1261">
        <v>42389</v>
      </c>
      <c r="B2599" s="2177">
        <f t="shared" si="167"/>
        <v>1662</v>
      </c>
      <c r="C2599" s="2178" t="s">
        <v>1144</v>
      </c>
      <c r="D2599" s="2160">
        <f t="shared" si="168"/>
        <v>51662</v>
      </c>
      <c r="E2599" s="2150" t="s">
        <v>6899</v>
      </c>
      <c r="F2599" s="2153">
        <v>205976.44</v>
      </c>
      <c r="G2599" s="722">
        <v>42392</v>
      </c>
      <c r="H2599" s="2050">
        <v>205976.44</v>
      </c>
      <c r="I2599" s="1263">
        <f t="shared" si="169"/>
        <v>0</v>
      </c>
    </row>
    <row r="2600" spans="1:9" x14ac:dyDescent="0.25">
      <c r="A2600" s="1261">
        <v>42389</v>
      </c>
      <c r="B2600" s="2177">
        <f t="shared" si="167"/>
        <v>1663</v>
      </c>
      <c r="C2600" s="2178" t="s">
        <v>1144</v>
      </c>
      <c r="D2600" s="2160">
        <f t="shared" si="168"/>
        <v>51663</v>
      </c>
      <c r="E2600" s="2150" t="s">
        <v>6900</v>
      </c>
      <c r="F2600" s="2153">
        <v>341765</v>
      </c>
      <c r="G2600" s="722">
        <v>42396</v>
      </c>
      <c r="H2600" s="2050">
        <v>341765</v>
      </c>
      <c r="I2600" s="1263">
        <f t="shared" si="169"/>
        <v>0</v>
      </c>
    </row>
    <row r="2601" spans="1:9" x14ac:dyDescent="0.25">
      <c r="A2601" s="1261">
        <v>42389</v>
      </c>
      <c r="B2601" s="2177">
        <f t="shared" si="167"/>
        <v>1664</v>
      </c>
      <c r="C2601" s="2178" t="s">
        <v>1144</v>
      </c>
      <c r="D2601" s="2160">
        <f t="shared" si="168"/>
        <v>51664</v>
      </c>
      <c r="E2601" s="2150" t="s">
        <v>6900</v>
      </c>
      <c r="F2601" s="2153">
        <v>198766</v>
      </c>
      <c r="G2601" s="722">
        <v>42396</v>
      </c>
      <c r="H2601" s="2187">
        <v>196047.96</v>
      </c>
      <c r="I2601" s="2188">
        <f t="shared" si="169"/>
        <v>2718.0400000000081</v>
      </c>
    </row>
    <row r="2602" spans="1:9" x14ac:dyDescent="0.25">
      <c r="A2602" s="1261">
        <v>42389</v>
      </c>
      <c r="B2602" s="2177">
        <f t="shared" si="167"/>
        <v>1665</v>
      </c>
      <c r="C2602" s="2178" t="s">
        <v>1144</v>
      </c>
      <c r="D2602" s="2160">
        <f t="shared" si="168"/>
        <v>51665</v>
      </c>
      <c r="E2602" s="2150" t="s">
        <v>6901</v>
      </c>
      <c r="F2602" s="2167">
        <v>7675.2</v>
      </c>
      <c r="G2602" s="722">
        <v>42390</v>
      </c>
      <c r="H2602" s="2050">
        <v>7675.2</v>
      </c>
      <c r="I2602" s="1263">
        <f t="shared" si="169"/>
        <v>0</v>
      </c>
    </row>
    <row r="2603" spans="1:9" x14ac:dyDescent="0.25">
      <c r="A2603" s="1261">
        <v>42389</v>
      </c>
      <c r="B2603" s="2177">
        <f t="shared" si="167"/>
        <v>1666</v>
      </c>
      <c r="C2603" s="2178" t="s">
        <v>1144</v>
      </c>
      <c r="D2603" s="2160">
        <f t="shared" si="168"/>
        <v>51666</v>
      </c>
      <c r="E2603" s="2150" t="s">
        <v>6902</v>
      </c>
      <c r="F2603" s="2167">
        <v>34825.300000000003</v>
      </c>
      <c r="G2603" s="722">
        <v>42392</v>
      </c>
      <c r="H2603" s="2050">
        <v>34825.300000000003</v>
      </c>
      <c r="I2603" s="1263">
        <f t="shared" si="169"/>
        <v>0</v>
      </c>
    </row>
    <row r="2604" spans="1:9" x14ac:dyDescent="0.25">
      <c r="A2604" s="1261">
        <v>42389</v>
      </c>
      <c r="B2604" s="2177">
        <f t="shared" si="167"/>
        <v>1667</v>
      </c>
      <c r="C2604" s="2178" t="s">
        <v>1144</v>
      </c>
      <c r="D2604" s="2160">
        <f t="shared" si="168"/>
        <v>51667</v>
      </c>
      <c r="E2604" s="2150" t="s">
        <v>6899</v>
      </c>
      <c r="F2604" s="2153">
        <v>1946</v>
      </c>
      <c r="G2604" s="722">
        <v>42396</v>
      </c>
      <c r="H2604" s="2050">
        <v>1946</v>
      </c>
      <c r="I2604" s="1263">
        <f t="shared" si="169"/>
        <v>0</v>
      </c>
    </row>
    <row r="2605" spans="1:9" x14ac:dyDescent="0.25">
      <c r="A2605" s="1261">
        <v>42389</v>
      </c>
      <c r="B2605" s="2177">
        <f t="shared" si="167"/>
        <v>1668</v>
      </c>
      <c r="C2605" s="2178" t="s">
        <v>1144</v>
      </c>
      <c r="D2605" s="2160">
        <f t="shared" si="168"/>
        <v>51668</v>
      </c>
      <c r="E2605" s="2150" t="s">
        <v>6903</v>
      </c>
      <c r="F2605" s="2167">
        <v>20910</v>
      </c>
      <c r="G2605" s="722">
        <v>42390</v>
      </c>
      <c r="H2605" s="2050">
        <v>20910</v>
      </c>
      <c r="I2605" s="1263">
        <f t="shared" si="169"/>
        <v>0</v>
      </c>
    </row>
    <row r="2606" spans="1:9" x14ac:dyDescent="0.25">
      <c r="A2606" s="1261">
        <v>42389</v>
      </c>
      <c r="B2606" s="2177">
        <f t="shared" si="167"/>
        <v>1669</v>
      </c>
      <c r="C2606" s="2178" t="s">
        <v>1144</v>
      </c>
      <c r="D2606" s="2160">
        <f t="shared" si="168"/>
        <v>51669</v>
      </c>
      <c r="E2606" s="2150" t="s">
        <v>6904</v>
      </c>
      <c r="F2606" s="2167">
        <v>11154</v>
      </c>
      <c r="G2606" s="722">
        <v>42390</v>
      </c>
      <c r="H2606" s="2050">
        <v>11154</v>
      </c>
      <c r="I2606" s="1263">
        <f t="shared" si="169"/>
        <v>0</v>
      </c>
    </row>
    <row r="2607" spans="1:9" x14ac:dyDescent="0.25">
      <c r="A2607" s="1261">
        <v>42389</v>
      </c>
      <c r="B2607" s="2177">
        <f t="shared" si="167"/>
        <v>1670</v>
      </c>
      <c r="C2607" s="2178" t="s">
        <v>1144</v>
      </c>
      <c r="D2607" s="2160">
        <f t="shared" si="168"/>
        <v>51670</v>
      </c>
      <c r="E2607" s="2150" t="s">
        <v>6904</v>
      </c>
      <c r="F2607" s="2167">
        <v>1344</v>
      </c>
      <c r="G2607" s="722">
        <v>42390</v>
      </c>
      <c r="H2607" s="2050">
        <v>1344</v>
      </c>
      <c r="I2607" s="1263">
        <f t="shared" si="169"/>
        <v>0</v>
      </c>
    </row>
    <row r="2608" spans="1:9" x14ac:dyDescent="0.25">
      <c r="A2608" s="1261">
        <v>42389</v>
      </c>
      <c r="B2608" s="2177">
        <f t="shared" ref="B2608:B2674" si="171">B2607+1</f>
        <v>1671</v>
      </c>
      <c r="C2608" s="2178" t="s">
        <v>1144</v>
      </c>
      <c r="D2608" s="2160">
        <f t="shared" si="168"/>
        <v>51671</v>
      </c>
      <c r="E2608" s="2150" t="s">
        <v>6905</v>
      </c>
      <c r="F2608" s="2167">
        <v>2099.1999999999998</v>
      </c>
      <c r="G2608" s="722">
        <v>42390</v>
      </c>
      <c r="H2608" s="2050">
        <v>2099.1999999999998</v>
      </c>
      <c r="I2608" s="1263">
        <f t="shared" si="169"/>
        <v>0</v>
      </c>
    </row>
    <row r="2609" spans="1:9" x14ac:dyDescent="0.25">
      <c r="A2609" s="1261">
        <v>42389</v>
      </c>
      <c r="B2609" s="2177">
        <f t="shared" si="171"/>
        <v>1672</v>
      </c>
      <c r="C2609" s="2178" t="s">
        <v>1144</v>
      </c>
      <c r="D2609" s="2160">
        <f t="shared" si="168"/>
        <v>51672</v>
      </c>
      <c r="E2609" s="2150" t="s">
        <v>6904</v>
      </c>
      <c r="F2609" s="2167">
        <v>1389.24</v>
      </c>
      <c r="G2609" s="722">
        <v>42390</v>
      </c>
      <c r="H2609" s="2050">
        <v>1389.24</v>
      </c>
      <c r="I2609" s="1263">
        <f t="shared" si="169"/>
        <v>0</v>
      </c>
    </row>
    <row r="2610" spans="1:9" x14ac:dyDescent="0.25">
      <c r="A2610" s="1261">
        <v>42389</v>
      </c>
      <c r="B2610" s="2177">
        <f t="shared" si="171"/>
        <v>1673</v>
      </c>
      <c r="C2610" s="2178" t="s">
        <v>1144</v>
      </c>
      <c r="D2610" s="2160">
        <f t="shared" si="168"/>
        <v>51673</v>
      </c>
      <c r="E2610" s="2150" t="s">
        <v>6823</v>
      </c>
      <c r="F2610" s="2167">
        <v>1582.95</v>
      </c>
      <c r="G2610" s="722">
        <v>42390</v>
      </c>
      <c r="H2610" s="2050">
        <v>1582.95</v>
      </c>
      <c r="I2610" s="1263">
        <f t="shared" si="169"/>
        <v>0</v>
      </c>
    </row>
    <row r="2611" spans="1:9" x14ac:dyDescent="0.25">
      <c r="A2611" s="1261">
        <v>42389</v>
      </c>
      <c r="B2611" s="2177">
        <f t="shared" si="171"/>
        <v>1674</v>
      </c>
      <c r="C2611" s="2178" t="s">
        <v>1144</v>
      </c>
      <c r="D2611" s="2160">
        <f t="shared" si="168"/>
        <v>51674</v>
      </c>
      <c r="E2611" s="2150" t="s">
        <v>6906</v>
      </c>
      <c r="F2611" s="2167">
        <v>3142.8</v>
      </c>
      <c r="G2611" s="722">
        <v>42389</v>
      </c>
      <c r="H2611" s="2050">
        <f t="shared" si="170"/>
        <v>3142.8</v>
      </c>
      <c r="I2611" s="1263">
        <f t="shared" si="169"/>
        <v>0</v>
      </c>
    </row>
    <row r="2612" spans="1:9" x14ac:dyDescent="0.25">
      <c r="A2612" s="1261">
        <v>42389</v>
      </c>
      <c r="B2612" s="2177">
        <f t="shared" si="171"/>
        <v>1675</v>
      </c>
      <c r="C2612" s="2178" t="s">
        <v>1144</v>
      </c>
      <c r="D2612" s="2160">
        <f t="shared" si="168"/>
        <v>51675</v>
      </c>
      <c r="E2612" s="2150" t="s">
        <v>6906</v>
      </c>
      <c r="F2612" s="2167">
        <v>2926</v>
      </c>
      <c r="G2612" s="722">
        <v>42389</v>
      </c>
      <c r="H2612" s="2050">
        <f t="shared" si="170"/>
        <v>2926</v>
      </c>
      <c r="I2612" s="1263">
        <f t="shared" si="169"/>
        <v>0</v>
      </c>
    </row>
    <row r="2613" spans="1:9" x14ac:dyDescent="0.25">
      <c r="A2613" s="1261">
        <v>42389</v>
      </c>
      <c r="B2613" s="2177">
        <f t="shared" si="171"/>
        <v>1676</v>
      </c>
      <c r="C2613" s="2178" t="s">
        <v>1144</v>
      </c>
      <c r="D2613" s="2160">
        <f t="shared" si="168"/>
        <v>51676</v>
      </c>
      <c r="E2613" s="2150" t="s">
        <v>6907</v>
      </c>
      <c r="F2613" s="2167">
        <v>1532</v>
      </c>
      <c r="G2613" s="722">
        <v>42390</v>
      </c>
      <c r="H2613" s="2050">
        <v>1532</v>
      </c>
      <c r="I2613" s="1263">
        <f t="shared" si="169"/>
        <v>0</v>
      </c>
    </row>
    <row r="2614" spans="1:9" x14ac:dyDescent="0.25">
      <c r="A2614" s="1261">
        <v>42389</v>
      </c>
      <c r="B2614" s="2177">
        <f t="shared" si="171"/>
        <v>1677</v>
      </c>
      <c r="C2614" s="2178" t="s">
        <v>1144</v>
      </c>
      <c r="D2614" s="2160">
        <f t="shared" si="168"/>
        <v>51677</v>
      </c>
      <c r="E2614" s="2150" t="s">
        <v>6908</v>
      </c>
      <c r="F2614" s="2167">
        <v>2463.12</v>
      </c>
      <c r="G2614" s="722">
        <v>42389</v>
      </c>
      <c r="H2614" s="2050">
        <f t="shared" si="170"/>
        <v>2463.12</v>
      </c>
      <c r="I2614" s="1263">
        <f t="shared" si="169"/>
        <v>0</v>
      </c>
    </row>
    <row r="2615" spans="1:9" x14ac:dyDescent="0.25">
      <c r="A2615" s="1261">
        <v>42389</v>
      </c>
      <c r="B2615" s="2177">
        <f t="shared" si="171"/>
        <v>1678</v>
      </c>
      <c r="C2615" s="2178" t="s">
        <v>1144</v>
      </c>
      <c r="D2615" s="2160">
        <f t="shared" si="168"/>
        <v>51678</v>
      </c>
      <c r="E2615" s="2150" t="s">
        <v>6808</v>
      </c>
      <c r="F2615" s="2153">
        <v>9473.6</v>
      </c>
      <c r="G2615" s="722"/>
      <c r="H2615" s="2050"/>
      <c r="I2615" s="1263">
        <f t="shared" si="169"/>
        <v>9473.6</v>
      </c>
    </row>
    <row r="2616" spans="1:9" x14ac:dyDescent="0.25">
      <c r="A2616" s="1261">
        <v>42389</v>
      </c>
      <c r="B2616" s="2177">
        <f t="shared" si="171"/>
        <v>1679</v>
      </c>
      <c r="C2616" s="2178" t="s">
        <v>1144</v>
      </c>
      <c r="D2616" s="2160">
        <f t="shared" si="168"/>
        <v>51679</v>
      </c>
      <c r="E2616" s="2150" t="s">
        <v>6909</v>
      </c>
      <c r="F2616" s="2167">
        <v>2356.4</v>
      </c>
      <c r="G2616" s="722">
        <v>42389</v>
      </c>
      <c r="H2616" s="2050">
        <f t="shared" si="170"/>
        <v>2356.4</v>
      </c>
      <c r="I2616" s="1263">
        <f t="shared" si="169"/>
        <v>0</v>
      </c>
    </row>
    <row r="2617" spans="1:9" x14ac:dyDescent="0.25">
      <c r="A2617" s="1261">
        <v>42389</v>
      </c>
      <c r="B2617" s="2177">
        <f t="shared" si="171"/>
        <v>1680</v>
      </c>
      <c r="C2617" s="2178" t="s">
        <v>1144</v>
      </c>
      <c r="D2617" s="2160">
        <f t="shared" si="168"/>
        <v>51680</v>
      </c>
      <c r="E2617" s="2150" t="s">
        <v>6910</v>
      </c>
      <c r="F2617" s="2167">
        <v>26558.85</v>
      </c>
      <c r="G2617" s="722">
        <v>42396</v>
      </c>
      <c r="H2617" s="2050">
        <v>26558.85</v>
      </c>
      <c r="I2617" s="1263">
        <f t="shared" si="169"/>
        <v>0</v>
      </c>
    </row>
    <row r="2618" spans="1:9" x14ac:dyDescent="0.25">
      <c r="A2618" s="1261">
        <v>42389</v>
      </c>
      <c r="B2618" s="2177">
        <f t="shared" si="171"/>
        <v>1681</v>
      </c>
      <c r="C2618" s="2178" t="s">
        <v>1144</v>
      </c>
      <c r="D2618" s="2160">
        <f t="shared" si="168"/>
        <v>51681</v>
      </c>
      <c r="E2618" s="2150" t="s">
        <v>6911</v>
      </c>
      <c r="F2618" s="2153">
        <v>223500</v>
      </c>
      <c r="G2618" s="722">
        <v>42391</v>
      </c>
      <c r="H2618" s="2050">
        <v>223500</v>
      </c>
      <c r="I2618" s="1263">
        <f t="shared" si="169"/>
        <v>0</v>
      </c>
    </row>
    <row r="2619" spans="1:9" x14ac:dyDescent="0.25">
      <c r="A2619" s="1261">
        <v>42389</v>
      </c>
      <c r="B2619" s="2177">
        <f t="shared" si="171"/>
        <v>1682</v>
      </c>
      <c r="C2619" s="2178" t="s">
        <v>1144</v>
      </c>
      <c r="D2619" s="2160">
        <f t="shared" si="168"/>
        <v>51682</v>
      </c>
      <c r="E2619" s="2182" t="s">
        <v>2249</v>
      </c>
      <c r="F2619" s="2153">
        <v>0</v>
      </c>
      <c r="G2619" s="722"/>
      <c r="H2619" s="2050"/>
      <c r="I2619" s="1263">
        <f t="shared" si="169"/>
        <v>0</v>
      </c>
    </row>
    <row r="2620" spans="1:9" x14ac:dyDescent="0.25">
      <c r="A2620" s="1261">
        <v>42389</v>
      </c>
      <c r="B2620" s="2177">
        <f t="shared" si="171"/>
        <v>1683</v>
      </c>
      <c r="C2620" s="2178" t="s">
        <v>1144</v>
      </c>
      <c r="D2620" s="2160">
        <f t="shared" si="168"/>
        <v>51683</v>
      </c>
      <c r="E2620" s="2150" t="s">
        <v>6912</v>
      </c>
      <c r="F2620" s="2167">
        <v>4509.7</v>
      </c>
      <c r="G2620" s="722">
        <v>42389</v>
      </c>
      <c r="H2620" s="2050">
        <v>4509.7</v>
      </c>
      <c r="I2620" s="1263">
        <f t="shared" si="169"/>
        <v>0</v>
      </c>
    </row>
    <row r="2621" spans="1:9" x14ac:dyDescent="0.25">
      <c r="A2621" s="1261">
        <v>42389</v>
      </c>
      <c r="B2621" s="2177">
        <f t="shared" si="171"/>
        <v>1684</v>
      </c>
      <c r="C2621" s="2178" t="s">
        <v>1144</v>
      </c>
      <c r="D2621" s="2160">
        <f t="shared" si="168"/>
        <v>51684</v>
      </c>
      <c r="E2621" s="2150" t="s">
        <v>6913</v>
      </c>
      <c r="F2621" s="2167">
        <v>1426.8</v>
      </c>
      <c r="G2621" s="722">
        <v>42389</v>
      </c>
      <c r="H2621" s="2050">
        <f t="shared" si="170"/>
        <v>1426.8</v>
      </c>
      <c r="I2621" s="1263">
        <f t="shared" si="169"/>
        <v>0</v>
      </c>
    </row>
    <row r="2622" spans="1:9" x14ac:dyDescent="0.25">
      <c r="A2622" s="1261">
        <v>42389</v>
      </c>
      <c r="B2622" s="2177">
        <f t="shared" si="171"/>
        <v>1685</v>
      </c>
      <c r="C2622" s="2178" t="s">
        <v>1144</v>
      </c>
      <c r="D2622" s="2160">
        <f t="shared" si="168"/>
        <v>51685</v>
      </c>
      <c r="E2622" s="2151" t="s">
        <v>6914</v>
      </c>
      <c r="F2622" s="2167">
        <v>65856.850000000006</v>
      </c>
      <c r="G2622" s="722"/>
      <c r="H2622" s="2050"/>
      <c r="I2622" s="1263">
        <f t="shared" si="169"/>
        <v>65856.850000000006</v>
      </c>
    </row>
    <row r="2623" spans="1:9" x14ac:dyDescent="0.25">
      <c r="A2623" s="1261">
        <v>42389</v>
      </c>
      <c r="B2623" s="2177">
        <f t="shared" si="171"/>
        <v>1686</v>
      </c>
      <c r="C2623" s="2178" t="s">
        <v>1144</v>
      </c>
      <c r="D2623" s="2160">
        <f t="shared" si="168"/>
        <v>51686</v>
      </c>
      <c r="E2623" s="2149" t="s">
        <v>6915</v>
      </c>
      <c r="F2623" s="2166">
        <v>4980</v>
      </c>
      <c r="G2623" s="722">
        <v>42389</v>
      </c>
      <c r="H2623" s="2050">
        <f t="shared" si="170"/>
        <v>4980</v>
      </c>
      <c r="I2623" s="1263">
        <f t="shared" si="169"/>
        <v>0</v>
      </c>
    </row>
    <row r="2624" spans="1:9" x14ac:dyDescent="0.25">
      <c r="A2624" s="1261">
        <v>42389</v>
      </c>
      <c r="B2624" s="2177">
        <f t="shared" si="171"/>
        <v>1687</v>
      </c>
      <c r="C2624" s="2178" t="s">
        <v>1144</v>
      </c>
      <c r="D2624" s="2160">
        <f t="shared" si="168"/>
        <v>51687</v>
      </c>
      <c r="E2624" s="2150" t="s">
        <v>6916</v>
      </c>
      <c r="F2624" s="2167">
        <v>3439</v>
      </c>
      <c r="G2624" s="722">
        <v>42391</v>
      </c>
      <c r="H2624" s="2050">
        <v>3439</v>
      </c>
      <c r="I2624" s="1263">
        <f t="shared" si="169"/>
        <v>0</v>
      </c>
    </row>
    <row r="2625" spans="1:9" x14ac:dyDescent="0.25">
      <c r="A2625" s="1261">
        <v>42389</v>
      </c>
      <c r="B2625" s="2177">
        <f t="shared" si="171"/>
        <v>1688</v>
      </c>
      <c r="C2625" s="2178" t="s">
        <v>1144</v>
      </c>
      <c r="D2625" s="2160">
        <f t="shared" si="168"/>
        <v>51688</v>
      </c>
      <c r="E2625" s="2150" t="s">
        <v>6917</v>
      </c>
      <c r="F2625" s="2167">
        <v>14018</v>
      </c>
      <c r="G2625" s="722">
        <v>42390</v>
      </c>
      <c r="H2625" s="2050">
        <v>14018</v>
      </c>
      <c r="I2625" s="1263">
        <f t="shared" si="169"/>
        <v>0</v>
      </c>
    </row>
    <row r="2626" spans="1:9" x14ac:dyDescent="0.25">
      <c r="A2626" s="1261">
        <v>42389</v>
      </c>
      <c r="B2626" s="2177">
        <f t="shared" si="171"/>
        <v>1689</v>
      </c>
      <c r="C2626" s="2178" t="s">
        <v>1144</v>
      </c>
      <c r="D2626" s="2160">
        <f t="shared" si="168"/>
        <v>51689</v>
      </c>
      <c r="E2626" s="2150" t="s">
        <v>6910</v>
      </c>
      <c r="F2626" s="2167">
        <v>32342.799999999999</v>
      </c>
      <c r="G2626" s="722">
        <v>42396</v>
      </c>
      <c r="H2626" s="2050">
        <v>32342.799999999999</v>
      </c>
      <c r="I2626" s="1263">
        <f t="shared" si="169"/>
        <v>0</v>
      </c>
    </row>
    <row r="2627" spans="1:9" x14ac:dyDescent="0.25">
      <c r="A2627" s="1261">
        <v>42389</v>
      </c>
      <c r="B2627" s="2177">
        <f t="shared" si="171"/>
        <v>1690</v>
      </c>
      <c r="C2627" s="2178" t="s">
        <v>1144</v>
      </c>
      <c r="D2627" s="2160">
        <f t="shared" si="168"/>
        <v>51690</v>
      </c>
      <c r="E2627" s="2150" t="s">
        <v>6918</v>
      </c>
      <c r="F2627" s="2153">
        <v>3930.24</v>
      </c>
      <c r="G2627" s="722">
        <v>42389</v>
      </c>
      <c r="H2627" s="2050">
        <f t="shared" si="170"/>
        <v>3930.24</v>
      </c>
      <c r="I2627" s="1263">
        <f t="shared" si="169"/>
        <v>0</v>
      </c>
    </row>
    <row r="2628" spans="1:9" x14ac:dyDescent="0.25">
      <c r="A2628" s="1261">
        <v>42389</v>
      </c>
      <c r="B2628" s="2177">
        <f t="shared" si="171"/>
        <v>1691</v>
      </c>
      <c r="C2628" s="2178" t="s">
        <v>1144</v>
      </c>
      <c r="D2628" s="2160">
        <f t="shared" si="168"/>
        <v>51691</v>
      </c>
      <c r="E2628" s="2150" t="s">
        <v>6919</v>
      </c>
      <c r="F2628" s="2167">
        <v>1432.8</v>
      </c>
      <c r="G2628" s="722">
        <v>42389</v>
      </c>
      <c r="H2628" s="2050">
        <f t="shared" si="170"/>
        <v>1432.8</v>
      </c>
      <c r="I2628" s="1263">
        <f t="shared" si="169"/>
        <v>0</v>
      </c>
    </row>
    <row r="2629" spans="1:9" x14ac:dyDescent="0.25">
      <c r="A2629" s="1261">
        <v>42389</v>
      </c>
      <c r="B2629" s="2177">
        <f t="shared" si="171"/>
        <v>1692</v>
      </c>
      <c r="C2629" s="2178" t="s">
        <v>1144</v>
      </c>
      <c r="D2629" s="2160">
        <f t="shared" ref="D2629:D2696" si="172">D2628+1</f>
        <v>51692</v>
      </c>
      <c r="E2629" s="2150" t="s">
        <v>6920</v>
      </c>
      <c r="F2629" s="2167">
        <v>12916.75</v>
      </c>
      <c r="G2629" s="722">
        <v>42390</v>
      </c>
      <c r="H2629" s="2050">
        <v>12916.75</v>
      </c>
      <c r="I2629" s="1263">
        <f t="shared" si="169"/>
        <v>0</v>
      </c>
    </row>
    <row r="2630" spans="1:9" x14ac:dyDescent="0.25">
      <c r="A2630" s="1261">
        <v>42389</v>
      </c>
      <c r="B2630" s="2177">
        <f t="shared" si="171"/>
        <v>1693</v>
      </c>
      <c r="C2630" s="2178" t="s">
        <v>1144</v>
      </c>
      <c r="D2630" s="2160">
        <f t="shared" si="172"/>
        <v>51693</v>
      </c>
      <c r="E2630" s="2150" t="s">
        <v>6921</v>
      </c>
      <c r="F2630" s="2167">
        <v>105</v>
      </c>
      <c r="G2630" s="722">
        <v>42389</v>
      </c>
      <c r="H2630" s="2050">
        <f t="shared" si="170"/>
        <v>105</v>
      </c>
      <c r="I2630" s="1263">
        <f t="shared" si="169"/>
        <v>0</v>
      </c>
    </row>
    <row r="2631" spans="1:9" x14ac:dyDescent="0.25">
      <c r="A2631" s="1261">
        <v>42389</v>
      </c>
      <c r="B2631" s="2177">
        <f t="shared" si="171"/>
        <v>1694</v>
      </c>
      <c r="C2631" s="2178" t="s">
        <v>1144</v>
      </c>
      <c r="D2631" s="2160">
        <f t="shared" si="172"/>
        <v>51694</v>
      </c>
      <c r="E2631" s="2150" t="s">
        <v>6922</v>
      </c>
      <c r="F2631" s="2167">
        <v>26245.8</v>
      </c>
      <c r="G2631" s="722">
        <v>42390</v>
      </c>
      <c r="H2631" s="2050">
        <v>26245.8</v>
      </c>
      <c r="I2631" s="1263">
        <f t="shared" si="169"/>
        <v>0</v>
      </c>
    </row>
    <row r="2632" spans="1:9" x14ac:dyDescent="0.25">
      <c r="A2632" s="1261">
        <v>42389</v>
      </c>
      <c r="B2632" s="2177">
        <f t="shared" si="171"/>
        <v>1695</v>
      </c>
      <c r="C2632" s="2178" t="s">
        <v>1144</v>
      </c>
      <c r="D2632" s="2160">
        <f t="shared" si="172"/>
        <v>51695</v>
      </c>
      <c r="E2632" s="2150" t="s">
        <v>6923</v>
      </c>
      <c r="F2632" s="2167">
        <v>497</v>
      </c>
      <c r="G2632" s="722">
        <v>42390</v>
      </c>
      <c r="H2632" s="2050">
        <v>497</v>
      </c>
      <c r="I2632" s="1263">
        <f t="shared" si="169"/>
        <v>0</v>
      </c>
    </row>
    <row r="2633" spans="1:9" x14ac:dyDescent="0.25">
      <c r="A2633" s="1261">
        <v>42390</v>
      </c>
      <c r="B2633" s="2177">
        <f t="shared" si="171"/>
        <v>1696</v>
      </c>
      <c r="C2633" s="2178" t="s">
        <v>1144</v>
      </c>
      <c r="D2633" s="2160">
        <f t="shared" si="172"/>
        <v>51696</v>
      </c>
      <c r="E2633" s="2150" t="s">
        <v>6924</v>
      </c>
      <c r="F2633" s="2167">
        <v>12618.7</v>
      </c>
      <c r="G2633" s="779">
        <v>42390</v>
      </c>
      <c r="H2633" s="2050">
        <f t="shared" si="170"/>
        <v>12618.7</v>
      </c>
      <c r="I2633" s="1263">
        <f t="shared" si="169"/>
        <v>0</v>
      </c>
    </row>
    <row r="2634" spans="1:9" x14ac:dyDescent="0.25">
      <c r="A2634" s="1261">
        <v>42390</v>
      </c>
      <c r="B2634" s="2177">
        <f t="shared" si="171"/>
        <v>1697</v>
      </c>
      <c r="C2634" s="2178" t="s">
        <v>1144</v>
      </c>
      <c r="D2634" s="2160">
        <f t="shared" si="172"/>
        <v>51697</v>
      </c>
      <c r="E2634" s="2150" t="s">
        <v>6925</v>
      </c>
      <c r="F2634" s="2167">
        <v>8410</v>
      </c>
      <c r="G2634" s="779">
        <v>42390</v>
      </c>
      <c r="H2634" s="2050">
        <f t="shared" si="170"/>
        <v>8410</v>
      </c>
      <c r="I2634" s="1263">
        <f t="shared" si="169"/>
        <v>0</v>
      </c>
    </row>
    <row r="2635" spans="1:9" x14ac:dyDescent="0.25">
      <c r="A2635" s="1261">
        <v>42390</v>
      </c>
      <c r="B2635" s="2177">
        <f t="shared" si="171"/>
        <v>1698</v>
      </c>
      <c r="C2635" s="2178" t="s">
        <v>1144</v>
      </c>
      <c r="D2635" s="2160">
        <f t="shared" si="172"/>
        <v>51698</v>
      </c>
      <c r="E2635" s="2150" t="s">
        <v>6926</v>
      </c>
      <c r="F2635" s="2167">
        <v>4609.6000000000004</v>
      </c>
      <c r="G2635" s="779">
        <v>42390</v>
      </c>
      <c r="H2635" s="2050">
        <f t="shared" si="170"/>
        <v>4609.6000000000004</v>
      </c>
      <c r="I2635" s="1263">
        <f t="shared" si="169"/>
        <v>0</v>
      </c>
    </row>
    <row r="2636" spans="1:9" x14ac:dyDescent="0.25">
      <c r="A2636" s="1261">
        <v>42390</v>
      </c>
      <c r="B2636" s="2177">
        <f t="shared" si="171"/>
        <v>1699</v>
      </c>
      <c r="C2636" s="2178" t="s">
        <v>1144</v>
      </c>
      <c r="D2636" s="2160">
        <f t="shared" si="172"/>
        <v>51699</v>
      </c>
      <c r="E2636" s="2150" t="s">
        <v>6927</v>
      </c>
      <c r="F2636" s="2167">
        <v>4836</v>
      </c>
      <c r="G2636" s="779">
        <v>42391</v>
      </c>
      <c r="H2636" s="2050">
        <v>4836</v>
      </c>
      <c r="I2636" s="1263">
        <f t="shared" si="169"/>
        <v>0</v>
      </c>
    </row>
    <row r="2637" spans="1:9" x14ac:dyDescent="0.25">
      <c r="A2637" s="1261">
        <v>42390</v>
      </c>
      <c r="B2637" s="2177">
        <f t="shared" si="171"/>
        <v>1700</v>
      </c>
      <c r="C2637" s="2178" t="s">
        <v>1144</v>
      </c>
      <c r="D2637" s="2160">
        <f t="shared" si="172"/>
        <v>51700</v>
      </c>
      <c r="E2637" s="2150" t="s">
        <v>6928</v>
      </c>
      <c r="F2637" s="2153">
        <v>54041.599999999999</v>
      </c>
      <c r="G2637" s="779"/>
      <c r="H2637" s="2050"/>
      <c r="I2637" s="1263">
        <f t="shared" si="169"/>
        <v>54041.599999999999</v>
      </c>
    </row>
    <row r="2638" spans="1:9" x14ac:dyDescent="0.25">
      <c r="A2638" s="1261">
        <v>42390</v>
      </c>
      <c r="B2638" s="2177">
        <f t="shared" si="171"/>
        <v>1701</v>
      </c>
      <c r="C2638" s="2178" t="s">
        <v>1144</v>
      </c>
      <c r="D2638" s="2160">
        <f t="shared" si="172"/>
        <v>51701</v>
      </c>
      <c r="E2638" s="2150" t="s">
        <v>6927</v>
      </c>
      <c r="F2638" s="2167">
        <v>21407.75</v>
      </c>
      <c r="G2638" s="779">
        <v>42391</v>
      </c>
      <c r="H2638" s="2050">
        <v>21407.75</v>
      </c>
      <c r="I2638" s="1263">
        <f t="shared" si="169"/>
        <v>0</v>
      </c>
    </row>
    <row r="2639" spans="1:9" x14ac:dyDescent="0.25">
      <c r="A2639" s="1261">
        <v>42390</v>
      </c>
      <c r="B2639" s="2177">
        <f t="shared" si="171"/>
        <v>1702</v>
      </c>
      <c r="C2639" s="2178" t="s">
        <v>1144</v>
      </c>
      <c r="D2639" s="2160">
        <f t="shared" si="172"/>
        <v>51702</v>
      </c>
      <c r="E2639" s="2150" t="s">
        <v>6929</v>
      </c>
      <c r="F2639" s="2167">
        <v>4967.6000000000004</v>
      </c>
      <c r="G2639" s="779">
        <v>42390</v>
      </c>
      <c r="H2639" s="2050">
        <f t="shared" si="170"/>
        <v>4967.6000000000004</v>
      </c>
      <c r="I2639" s="1263">
        <f t="shared" si="169"/>
        <v>0</v>
      </c>
    </row>
    <row r="2640" spans="1:9" x14ac:dyDescent="0.25">
      <c r="A2640" s="1261">
        <v>42390</v>
      </c>
      <c r="B2640" s="2177">
        <f t="shared" si="171"/>
        <v>1703</v>
      </c>
      <c r="C2640" s="2178" t="s">
        <v>1144</v>
      </c>
      <c r="D2640" s="2160">
        <f t="shared" si="172"/>
        <v>51703</v>
      </c>
      <c r="E2640" s="2150" t="s">
        <v>6930</v>
      </c>
      <c r="F2640" s="2167">
        <v>12881.1</v>
      </c>
      <c r="G2640" s="779">
        <v>42393</v>
      </c>
      <c r="H2640" s="2050">
        <v>12881.1</v>
      </c>
      <c r="I2640" s="1263">
        <f t="shared" si="169"/>
        <v>0</v>
      </c>
    </row>
    <row r="2641" spans="1:9" x14ac:dyDescent="0.25">
      <c r="A2641" s="1261">
        <v>42390</v>
      </c>
      <c r="B2641" s="2177">
        <f t="shared" si="171"/>
        <v>1704</v>
      </c>
      <c r="C2641" s="2178" t="s">
        <v>1144</v>
      </c>
      <c r="D2641" s="2160">
        <f t="shared" si="172"/>
        <v>51704</v>
      </c>
      <c r="E2641" s="2182" t="s">
        <v>2249</v>
      </c>
      <c r="F2641" s="2167">
        <v>0</v>
      </c>
      <c r="G2641" s="779"/>
      <c r="H2641" s="2050"/>
      <c r="I2641" s="1263">
        <f t="shared" si="169"/>
        <v>0</v>
      </c>
    </row>
    <row r="2642" spans="1:9" x14ac:dyDescent="0.25">
      <c r="A2642" s="1261">
        <v>42390</v>
      </c>
      <c r="B2642" s="2177">
        <f t="shared" si="171"/>
        <v>1705</v>
      </c>
      <c r="C2642" s="2178" t="s">
        <v>1144</v>
      </c>
      <c r="D2642" s="2160">
        <f t="shared" si="172"/>
        <v>51705</v>
      </c>
      <c r="E2642" s="2150" t="s">
        <v>6931</v>
      </c>
      <c r="F2642" s="2167">
        <v>2262</v>
      </c>
      <c r="G2642" s="779">
        <v>42390</v>
      </c>
      <c r="H2642" s="2050">
        <v>2262</v>
      </c>
      <c r="I2642" s="1263">
        <f t="shared" si="169"/>
        <v>0</v>
      </c>
    </row>
    <row r="2643" spans="1:9" x14ac:dyDescent="0.25">
      <c r="A2643" s="1261">
        <v>42390</v>
      </c>
      <c r="B2643" s="2177">
        <f t="shared" si="171"/>
        <v>1706</v>
      </c>
      <c r="C2643" s="2178" t="s">
        <v>1144</v>
      </c>
      <c r="D2643" s="2160">
        <f t="shared" si="172"/>
        <v>51706</v>
      </c>
      <c r="E2643" s="2150" t="s">
        <v>6932</v>
      </c>
      <c r="F2643" s="2153">
        <v>33402.980000000003</v>
      </c>
      <c r="G2643" s="779">
        <v>42396</v>
      </c>
      <c r="H2643" s="2050">
        <v>33402.980000000003</v>
      </c>
      <c r="I2643" s="1263">
        <f t="shared" si="169"/>
        <v>0</v>
      </c>
    </row>
    <row r="2644" spans="1:9" x14ac:dyDescent="0.25">
      <c r="A2644" s="1261">
        <v>42390</v>
      </c>
      <c r="B2644" s="2177">
        <f t="shared" si="171"/>
        <v>1707</v>
      </c>
      <c r="C2644" s="2178" t="s">
        <v>1144</v>
      </c>
      <c r="D2644" s="2160">
        <f t="shared" si="172"/>
        <v>51707</v>
      </c>
      <c r="E2644" s="2150" t="s">
        <v>6933</v>
      </c>
      <c r="F2644" s="2167">
        <v>2470</v>
      </c>
      <c r="G2644" s="779">
        <v>42390</v>
      </c>
      <c r="H2644" s="2050">
        <f t="shared" si="170"/>
        <v>2470</v>
      </c>
      <c r="I2644" s="1263">
        <f t="shared" si="169"/>
        <v>0</v>
      </c>
    </row>
    <row r="2645" spans="1:9" x14ac:dyDescent="0.25">
      <c r="A2645" s="1261">
        <v>42390</v>
      </c>
      <c r="B2645" s="2177">
        <f t="shared" si="171"/>
        <v>1708</v>
      </c>
      <c r="C2645" s="2178" t="s">
        <v>1144</v>
      </c>
      <c r="D2645" s="2160">
        <f t="shared" si="172"/>
        <v>51708</v>
      </c>
      <c r="E2645" s="2150" t="s">
        <v>6931</v>
      </c>
      <c r="F2645" s="2167">
        <v>7423</v>
      </c>
      <c r="G2645" s="779">
        <v>42390</v>
      </c>
      <c r="H2645" s="2050">
        <f t="shared" si="170"/>
        <v>7423</v>
      </c>
      <c r="I2645" s="1263">
        <f t="shared" si="169"/>
        <v>0</v>
      </c>
    </row>
    <row r="2646" spans="1:9" x14ac:dyDescent="0.25">
      <c r="A2646" s="1261">
        <v>42390</v>
      </c>
      <c r="B2646" s="2177">
        <f t="shared" si="171"/>
        <v>1709</v>
      </c>
      <c r="C2646" s="2178" t="s">
        <v>1144</v>
      </c>
      <c r="D2646" s="2160">
        <f t="shared" si="172"/>
        <v>51709</v>
      </c>
      <c r="E2646" s="2150" t="s">
        <v>6934</v>
      </c>
      <c r="F2646" s="2153">
        <v>11446.5</v>
      </c>
      <c r="G2646" s="779">
        <v>42390</v>
      </c>
      <c r="H2646" s="2050">
        <f t="shared" si="170"/>
        <v>11446.5</v>
      </c>
      <c r="I2646" s="1263">
        <f t="shared" si="169"/>
        <v>0</v>
      </c>
    </row>
    <row r="2647" spans="1:9" x14ac:dyDescent="0.25">
      <c r="A2647" s="1261">
        <v>42390</v>
      </c>
      <c r="B2647" s="2177">
        <f t="shared" si="171"/>
        <v>1710</v>
      </c>
      <c r="C2647" s="2178" t="s">
        <v>1144</v>
      </c>
      <c r="D2647" s="2160">
        <f t="shared" si="172"/>
        <v>51710</v>
      </c>
      <c r="E2647" s="2150" t="s">
        <v>6935</v>
      </c>
      <c r="F2647" s="2167">
        <v>4378.7</v>
      </c>
      <c r="G2647" s="779">
        <v>42390</v>
      </c>
      <c r="H2647" s="2050">
        <f t="shared" si="170"/>
        <v>4378.7</v>
      </c>
      <c r="I2647" s="1263">
        <f t="shared" si="169"/>
        <v>0</v>
      </c>
    </row>
    <row r="2648" spans="1:9" x14ac:dyDescent="0.25">
      <c r="A2648" s="1261">
        <v>42390</v>
      </c>
      <c r="B2648" s="2177">
        <f t="shared" si="171"/>
        <v>1711</v>
      </c>
      <c r="C2648" s="2178" t="s">
        <v>1144</v>
      </c>
      <c r="D2648" s="2160">
        <f t="shared" si="172"/>
        <v>51711</v>
      </c>
      <c r="E2648" s="2150" t="s">
        <v>6931</v>
      </c>
      <c r="F2648" s="2167">
        <v>1446</v>
      </c>
      <c r="G2648" s="779">
        <v>42390</v>
      </c>
      <c r="H2648" s="2050">
        <f t="shared" si="170"/>
        <v>1446</v>
      </c>
      <c r="I2648" s="1263">
        <f t="shared" si="169"/>
        <v>0</v>
      </c>
    </row>
    <row r="2649" spans="1:9" x14ac:dyDescent="0.25">
      <c r="A2649" s="1261">
        <v>42390</v>
      </c>
      <c r="B2649" s="2177">
        <f t="shared" si="171"/>
        <v>1712</v>
      </c>
      <c r="C2649" s="2178" t="s">
        <v>1144</v>
      </c>
      <c r="D2649" s="2160">
        <f t="shared" si="172"/>
        <v>51712</v>
      </c>
      <c r="E2649" s="2150" t="s">
        <v>6931</v>
      </c>
      <c r="F2649" s="2167">
        <v>3408</v>
      </c>
      <c r="G2649" s="779">
        <v>42390</v>
      </c>
      <c r="H2649" s="2050">
        <f t="shared" si="170"/>
        <v>3408</v>
      </c>
      <c r="I2649" s="1263">
        <f t="shared" ref="I2649:I2715" si="173">F2649-H2649</f>
        <v>0</v>
      </c>
    </row>
    <row r="2650" spans="1:9" x14ac:dyDescent="0.25">
      <c r="A2650" s="1261">
        <v>42390</v>
      </c>
      <c r="B2650" s="2177">
        <f t="shared" si="171"/>
        <v>1713</v>
      </c>
      <c r="C2650" s="2178" t="s">
        <v>1144</v>
      </c>
      <c r="D2650" s="2160">
        <f t="shared" si="172"/>
        <v>51713</v>
      </c>
      <c r="E2650" s="2150" t="s">
        <v>6935</v>
      </c>
      <c r="F2650" s="2167">
        <v>24609.4</v>
      </c>
      <c r="G2650" s="779" t="s">
        <v>8170</v>
      </c>
      <c r="H2650" s="2050">
        <f>8610+15999.4</f>
        <v>24609.4</v>
      </c>
      <c r="I2650" s="1263">
        <f t="shared" si="173"/>
        <v>0</v>
      </c>
    </row>
    <row r="2651" spans="1:9" x14ac:dyDescent="0.25">
      <c r="A2651" s="1261">
        <v>42390</v>
      </c>
      <c r="B2651" s="2177">
        <f t="shared" si="171"/>
        <v>1714</v>
      </c>
      <c r="C2651" s="2178" t="s">
        <v>1144</v>
      </c>
      <c r="D2651" s="2160">
        <f t="shared" si="172"/>
        <v>51714</v>
      </c>
      <c r="E2651" s="2150" t="s">
        <v>6936</v>
      </c>
      <c r="F2651" s="2167">
        <v>5219.5</v>
      </c>
      <c r="G2651" s="779">
        <v>42391</v>
      </c>
      <c r="H2651" s="2050">
        <v>5219.5</v>
      </c>
      <c r="I2651" s="1263">
        <f t="shared" si="173"/>
        <v>0</v>
      </c>
    </row>
    <row r="2652" spans="1:9" x14ac:dyDescent="0.25">
      <c r="A2652" s="1261">
        <v>42390</v>
      </c>
      <c r="B2652" s="2177">
        <f t="shared" si="171"/>
        <v>1715</v>
      </c>
      <c r="C2652" s="2178" t="s">
        <v>1144</v>
      </c>
      <c r="D2652" s="2160">
        <f t="shared" si="172"/>
        <v>51715</v>
      </c>
      <c r="E2652" s="2150" t="s">
        <v>6937</v>
      </c>
      <c r="F2652" s="2167">
        <v>1092</v>
      </c>
      <c r="G2652" s="779">
        <v>42390</v>
      </c>
      <c r="H2652" s="2050">
        <f t="shared" si="170"/>
        <v>1092</v>
      </c>
      <c r="I2652" s="1263">
        <f t="shared" si="173"/>
        <v>0</v>
      </c>
    </row>
    <row r="2653" spans="1:9" x14ac:dyDescent="0.25">
      <c r="A2653" s="1261">
        <v>42390</v>
      </c>
      <c r="B2653" s="2177">
        <f t="shared" si="171"/>
        <v>1716</v>
      </c>
      <c r="C2653" s="2178" t="s">
        <v>1144</v>
      </c>
      <c r="D2653" s="2160">
        <f t="shared" si="172"/>
        <v>51716</v>
      </c>
      <c r="E2653" s="2150" t="s">
        <v>6938</v>
      </c>
      <c r="F2653" s="2167">
        <v>1640</v>
      </c>
      <c r="G2653" s="779">
        <v>42390</v>
      </c>
      <c r="H2653" s="2050">
        <f t="shared" si="170"/>
        <v>1640</v>
      </c>
      <c r="I2653" s="1263">
        <f t="shared" si="173"/>
        <v>0</v>
      </c>
    </row>
    <row r="2654" spans="1:9" x14ac:dyDescent="0.25">
      <c r="A2654" s="1261">
        <v>42390</v>
      </c>
      <c r="B2654" s="2177">
        <f t="shared" si="171"/>
        <v>1717</v>
      </c>
      <c r="C2654" s="2178" t="s">
        <v>1144</v>
      </c>
      <c r="D2654" s="2160">
        <f t="shared" si="172"/>
        <v>51717</v>
      </c>
      <c r="E2654" s="2150" t="s">
        <v>6939</v>
      </c>
      <c r="F2654" s="2167">
        <v>4557.6000000000004</v>
      </c>
      <c r="G2654" s="779">
        <v>42390</v>
      </c>
      <c r="H2654" s="2050">
        <f t="shared" si="170"/>
        <v>4557.6000000000004</v>
      </c>
      <c r="I2654" s="1263">
        <f t="shared" si="173"/>
        <v>0</v>
      </c>
    </row>
    <row r="2655" spans="1:9" x14ac:dyDescent="0.25">
      <c r="A2655" s="1261">
        <v>42390</v>
      </c>
      <c r="B2655" s="2177">
        <f t="shared" si="171"/>
        <v>1718</v>
      </c>
      <c r="C2655" s="2178" t="s">
        <v>1144</v>
      </c>
      <c r="D2655" s="2160">
        <f t="shared" si="172"/>
        <v>51718</v>
      </c>
      <c r="E2655" s="2150" t="s">
        <v>6940</v>
      </c>
      <c r="F2655" s="2167">
        <v>2050</v>
      </c>
      <c r="G2655" s="779">
        <v>42390</v>
      </c>
      <c r="H2655" s="2050">
        <f t="shared" ref="H2655:H2720" si="174">F2655</f>
        <v>2050</v>
      </c>
      <c r="I2655" s="1263">
        <f t="shared" si="173"/>
        <v>0</v>
      </c>
    </row>
    <row r="2656" spans="1:9" x14ac:dyDescent="0.25">
      <c r="A2656" s="1261">
        <v>42390</v>
      </c>
      <c r="B2656" s="2177">
        <f t="shared" si="171"/>
        <v>1719</v>
      </c>
      <c r="C2656" s="2178" t="s">
        <v>1144</v>
      </c>
      <c r="D2656" s="2160">
        <f t="shared" si="172"/>
        <v>51719</v>
      </c>
      <c r="E2656" s="2150" t="s">
        <v>6931</v>
      </c>
      <c r="F2656" s="2167">
        <v>441</v>
      </c>
      <c r="G2656" s="779">
        <v>42390</v>
      </c>
      <c r="H2656" s="2050">
        <f t="shared" si="174"/>
        <v>441</v>
      </c>
      <c r="I2656" s="1263">
        <f t="shared" si="173"/>
        <v>0</v>
      </c>
    </row>
    <row r="2657" spans="1:9" x14ac:dyDescent="0.25">
      <c r="A2657" s="1261">
        <v>42390</v>
      </c>
      <c r="B2657" s="2177">
        <f t="shared" si="171"/>
        <v>1720</v>
      </c>
      <c r="C2657" s="2178" t="s">
        <v>1144</v>
      </c>
      <c r="D2657" s="2160">
        <f t="shared" si="172"/>
        <v>51720</v>
      </c>
      <c r="E2657" s="2150" t="s">
        <v>6941</v>
      </c>
      <c r="F2657" s="2167">
        <v>3573.5</v>
      </c>
      <c r="G2657" s="779">
        <v>42390</v>
      </c>
      <c r="H2657" s="2050">
        <f t="shared" si="174"/>
        <v>3573.5</v>
      </c>
      <c r="I2657" s="1263">
        <f t="shared" si="173"/>
        <v>0</v>
      </c>
    </row>
    <row r="2658" spans="1:9" x14ac:dyDescent="0.25">
      <c r="A2658" s="1261">
        <v>42390</v>
      </c>
      <c r="B2658" s="2177">
        <f t="shared" si="171"/>
        <v>1721</v>
      </c>
      <c r="C2658" s="2178" t="s">
        <v>1144</v>
      </c>
      <c r="D2658" s="2160">
        <f t="shared" si="172"/>
        <v>51721</v>
      </c>
      <c r="E2658" s="2150" t="s">
        <v>6934</v>
      </c>
      <c r="F2658" s="2153">
        <v>644.5</v>
      </c>
      <c r="G2658" s="779">
        <v>42390</v>
      </c>
      <c r="H2658" s="2050">
        <f t="shared" si="174"/>
        <v>644.5</v>
      </c>
      <c r="I2658" s="1263">
        <f t="shared" si="173"/>
        <v>0</v>
      </c>
    </row>
    <row r="2659" spans="1:9" x14ac:dyDescent="0.25">
      <c r="A2659" s="1261">
        <v>42390</v>
      </c>
      <c r="B2659" s="2177">
        <f t="shared" si="171"/>
        <v>1722</v>
      </c>
      <c r="C2659" s="2178" t="s">
        <v>1144</v>
      </c>
      <c r="D2659" s="2160">
        <f t="shared" si="172"/>
        <v>51722</v>
      </c>
      <c r="E2659" s="2150" t="s">
        <v>6942</v>
      </c>
      <c r="F2659" s="2167">
        <v>3736</v>
      </c>
      <c r="G2659" s="779">
        <v>42395</v>
      </c>
      <c r="H2659" s="2050">
        <v>3736</v>
      </c>
      <c r="I2659" s="1263">
        <f t="shared" si="173"/>
        <v>0</v>
      </c>
    </row>
    <row r="2660" spans="1:9" x14ac:dyDescent="0.25">
      <c r="A2660" s="1261">
        <v>42390</v>
      </c>
      <c r="B2660" s="2177">
        <f t="shared" si="171"/>
        <v>1723</v>
      </c>
      <c r="C2660" s="2178" t="s">
        <v>1144</v>
      </c>
      <c r="D2660" s="2160">
        <f t="shared" si="172"/>
        <v>51723</v>
      </c>
      <c r="E2660" s="2182" t="s">
        <v>2249</v>
      </c>
      <c r="F2660" s="2167">
        <v>0</v>
      </c>
      <c r="G2660" s="779"/>
      <c r="H2660" s="2050"/>
      <c r="I2660" s="1263">
        <f t="shared" si="173"/>
        <v>0</v>
      </c>
    </row>
    <row r="2661" spans="1:9" x14ac:dyDescent="0.25">
      <c r="A2661" s="1261">
        <v>42390</v>
      </c>
      <c r="B2661" s="2177">
        <f t="shared" si="171"/>
        <v>1724</v>
      </c>
      <c r="C2661" s="2178" t="s">
        <v>1144</v>
      </c>
      <c r="D2661" s="2160">
        <f t="shared" si="172"/>
        <v>51724</v>
      </c>
      <c r="E2661" s="2150" t="s">
        <v>6930</v>
      </c>
      <c r="F2661" s="2167">
        <v>7988.8</v>
      </c>
      <c r="G2661" s="779">
        <v>42395</v>
      </c>
      <c r="H2661" s="2050">
        <v>7988.8</v>
      </c>
      <c r="I2661" s="1263">
        <f t="shared" si="173"/>
        <v>0</v>
      </c>
    </row>
    <row r="2662" spans="1:9" x14ac:dyDescent="0.25">
      <c r="A2662" s="1261">
        <v>42390</v>
      </c>
      <c r="B2662" s="2177">
        <f t="shared" si="171"/>
        <v>1725</v>
      </c>
      <c r="C2662" s="2178" t="s">
        <v>1144</v>
      </c>
      <c r="D2662" s="2160">
        <f t="shared" si="172"/>
        <v>51725</v>
      </c>
      <c r="E2662" s="2150" t="s">
        <v>6943</v>
      </c>
      <c r="F2662" s="2167">
        <v>27600.799999999999</v>
      </c>
      <c r="G2662" s="779">
        <v>42395</v>
      </c>
      <c r="H2662" s="2050">
        <v>27600.799999999999</v>
      </c>
      <c r="I2662" s="1263">
        <f t="shared" si="173"/>
        <v>0</v>
      </c>
    </row>
    <row r="2663" spans="1:9" x14ac:dyDescent="0.25">
      <c r="A2663" s="1261">
        <v>42390</v>
      </c>
      <c r="B2663" s="2177">
        <f t="shared" si="171"/>
        <v>1726</v>
      </c>
      <c r="C2663" s="2178" t="s">
        <v>1144</v>
      </c>
      <c r="D2663" s="2160">
        <f t="shared" si="172"/>
        <v>51726</v>
      </c>
      <c r="E2663" s="2150" t="s">
        <v>6944</v>
      </c>
      <c r="F2663" s="2167">
        <v>6701.5</v>
      </c>
      <c r="G2663" s="779">
        <v>42395</v>
      </c>
      <c r="H2663" s="2050">
        <v>6701.5</v>
      </c>
      <c r="I2663" s="1263">
        <f t="shared" si="173"/>
        <v>0</v>
      </c>
    </row>
    <row r="2664" spans="1:9" x14ac:dyDescent="0.25">
      <c r="A2664" s="1261">
        <v>42390</v>
      </c>
      <c r="B2664" s="2177">
        <f t="shared" si="171"/>
        <v>1727</v>
      </c>
      <c r="C2664" s="2178" t="s">
        <v>1144</v>
      </c>
      <c r="D2664" s="2160">
        <f t="shared" si="172"/>
        <v>51727</v>
      </c>
      <c r="E2664" s="2150" t="s">
        <v>6945</v>
      </c>
      <c r="F2664" s="2167">
        <v>10920</v>
      </c>
      <c r="G2664" s="779">
        <v>42395</v>
      </c>
      <c r="H2664" s="2050">
        <v>10920</v>
      </c>
      <c r="I2664" s="1263">
        <f t="shared" si="173"/>
        <v>0</v>
      </c>
    </row>
    <row r="2665" spans="1:9" x14ac:dyDescent="0.25">
      <c r="A2665" s="1261">
        <v>42390</v>
      </c>
      <c r="B2665" s="2177">
        <f t="shared" si="171"/>
        <v>1728</v>
      </c>
      <c r="C2665" s="2178" t="s">
        <v>1144</v>
      </c>
      <c r="D2665" s="2160">
        <f t="shared" si="172"/>
        <v>51728</v>
      </c>
      <c r="E2665" s="2150" t="s">
        <v>6946</v>
      </c>
      <c r="F2665" s="2167">
        <v>15186.2</v>
      </c>
      <c r="G2665" s="779">
        <v>42395</v>
      </c>
      <c r="H2665" s="2050">
        <v>15186.2</v>
      </c>
      <c r="I2665" s="1263">
        <f t="shared" si="173"/>
        <v>0</v>
      </c>
    </row>
    <row r="2666" spans="1:9" x14ac:dyDescent="0.25">
      <c r="A2666" s="1261">
        <v>42390</v>
      </c>
      <c r="B2666" s="2177">
        <f t="shared" si="171"/>
        <v>1729</v>
      </c>
      <c r="C2666" s="2178" t="s">
        <v>1144</v>
      </c>
      <c r="D2666" s="2160">
        <f t="shared" si="172"/>
        <v>51729</v>
      </c>
      <c r="E2666" s="2150" t="s">
        <v>6947</v>
      </c>
      <c r="F2666" s="2167">
        <v>23941.8</v>
      </c>
      <c r="G2666" s="779">
        <v>42395</v>
      </c>
      <c r="H2666" s="2050">
        <v>23941.8</v>
      </c>
      <c r="I2666" s="1263">
        <f t="shared" si="173"/>
        <v>0</v>
      </c>
    </row>
    <row r="2667" spans="1:9" x14ac:dyDescent="0.25">
      <c r="A2667" s="1261">
        <v>42390</v>
      </c>
      <c r="B2667" s="2177">
        <f t="shared" si="171"/>
        <v>1730</v>
      </c>
      <c r="C2667" s="2178" t="s">
        <v>1144</v>
      </c>
      <c r="D2667" s="2160">
        <f t="shared" si="172"/>
        <v>51730</v>
      </c>
      <c r="E2667" s="2150" t="s">
        <v>6948</v>
      </c>
      <c r="F2667" s="2167">
        <v>4711.2</v>
      </c>
      <c r="G2667" s="779">
        <v>42395</v>
      </c>
      <c r="H2667" s="2050">
        <v>4711.2</v>
      </c>
      <c r="I2667" s="1263">
        <f t="shared" si="173"/>
        <v>0</v>
      </c>
    </row>
    <row r="2668" spans="1:9" x14ac:dyDescent="0.25">
      <c r="A2668" s="1261">
        <v>42390</v>
      </c>
      <c r="B2668" s="2177">
        <f t="shared" si="171"/>
        <v>1731</v>
      </c>
      <c r="C2668" s="2178" t="s">
        <v>1144</v>
      </c>
      <c r="D2668" s="2160">
        <f t="shared" si="172"/>
        <v>51731</v>
      </c>
      <c r="E2668" s="2151" t="s">
        <v>6949</v>
      </c>
      <c r="F2668" s="2153">
        <v>33706.9</v>
      </c>
      <c r="G2668" s="779">
        <v>42396</v>
      </c>
      <c r="H2668" s="2050">
        <v>33706.9</v>
      </c>
      <c r="I2668" s="1263">
        <f t="shared" si="173"/>
        <v>0</v>
      </c>
    </row>
    <row r="2669" spans="1:9" x14ac:dyDescent="0.25">
      <c r="A2669" s="1261">
        <v>42390</v>
      </c>
      <c r="B2669" s="2177">
        <f t="shared" si="171"/>
        <v>1732</v>
      </c>
      <c r="C2669" s="2178" t="s">
        <v>1144</v>
      </c>
      <c r="D2669" s="2160">
        <f t="shared" si="172"/>
        <v>51732</v>
      </c>
      <c r="E2669" s="2149" t="s">
        <v>6950</v>
      </c>
      <c r="F2669" s="2166">
        <v>13232.6</v>
      </c>
      <c r="G2669" s="779">
        <v>42390</v>
      </c>
      <c r="H2669" s="2050">
        <v>13232.6</v>
      </c>
      <c r="I2669" s="1263">
        <f t="shared" si="173"/>
        <v>0</v>
      </c>
    </row>
    <row r="2670" spans="1:9" x14ac:dyDescent="0.25">
      <c r="A2670" s="1261">
        <v>42390</v>
      </c>
      <c r="B2670" s="2177">
        <f t="shared" si="171"/>
        <v>1733</v>
      </c>
      <c r="C2670" s="2178" t="s">
        <v>1144</v>
      </c>
      <c r="D2670" s="2160">
        <f t="shared" si="172"/>
        <v>51733</v>
      </c>
      <c r="E2670" s="2150" t="s">
        <v>6951</v>
      </c>
      <c r="F2670" s="2167">
        <v>753.7</v>
      </c>
      <c r="G2670" s="779">
        <v>42395</v>
      </c>
      <c r="H2670" s="2050">
        <v>753.7</v>
      </c>
      <c r="I2670" s="1263">
        <f t="shared" si="173"/>
        <v>0</v>
      </c>
    </row>
    <row r="2671" spans="1:9" x14ac:dyDescent="0.25">
      <c r="A2671" s="1261">
        <v>42390</v>
      </c>
      <c r="B2671" s="2177">
        <f t="shared" si="171"/>
        <v>1734</v>
      </c>
      <c r="C2671" s="2178" t="s">
        <v>1144</v>
      </c>
      <c r="D2671" s="2160">
        <f t="shared" si="172"/>
        <v>51734</v>
      </c>
      <c r="E2671" s="2150" t="s">
        <v>6952</v>
      </c>
      <c r="F2671" s="2167">
        <v>3184.7</v>
      </c>
      <c r="G2671" s="779">
        <v>42390</v>
      </c>
      <c r="H2671" s="2050">
        <f t="shared" si="174"/>
        <v>3184.7</v>
      </c>
      <c r="I2671" s="1263">
        <f t="shared" si="173"/>
        <v>0</v>
      </c>
    </row>
    <row r="2672" spans="1:9" x14ac:dyDescent="0.25">
      <c r="A2672" s="1261">
        <v>42390</v>
      </c>
      <c r="B2672" s="2177">
        <f t="shared" si="171"/>
        <v>1735</v>
      </c>
      <c r="C2672" s="2178" t="s">
        <v>1144</v>
      </c>
      <c r="D2672" s="2160">
        <f t="shared" si="172"/>
        <v>51735</v>
      </c>
      <c r="E2672" s="2150" t="s">
        <v>6953</v>
      </c>
      <c r="F2672" s="2167">
        <v>372.6</v>
      </c>
      <c r="G2672" s="779">
        <v>42390</v>
      </c>
      <c r="H2672" s="2050">
        <f t="shared" si="174"/>
        <v>372.6</v>
      </c>
      <c r="I2672" s="1263">
        <f t="shared" si="173"/>
        <v>0</v>
      </c>
    </row>
    <row r="2673" spans="1:9" x14ac:dyDescent="0.25">
      <c r="A2673" s="1261">
        <v>42390</v>
      </c>
      <c r="B2673" s="2177">
        <f t="shared" si="171"/>
        <v>1736</v>
      </c>
      <c r="C2673" s="2178" t="s">
        <v>1144</v>
      </c>
      <c r="D2673" s="2160">
        <f t="shared" si="172"/>
        <v>51736</v>
      </c>
      <c r="E2673" s="2150" t="s">
        <v>6954</v>
      </c>
      <c r="F2673" s="2167">
        <v>1422</v>
      </c>
      <c r="G2673" s="779">
        <v>42390</v>
      </c>
      <c r="H2673" s="2050">
        <f t="shared" si="174"/>
        <v>1422</v>
      </c>
      <c r="I2673" s="1263">
        <f t="shared" si="173"/>
        <v>0</v>
      </c>
    </row>
    <row r="2674" spans="1:9" x14ac:dyDescent="0.25">
      <c r="A2674" s="1261">
        <v>42390</v>
      </c>
      <c r="B2674" s="2177">
        <f t="shared" si="171"/>
        <v>1737</v>
      </c>
      <c r="C2674" s="2178" t="s">
        <v>1144</v>
      </c>
      <c r="D2674" s="2160">
        <f t="shared" si="172"/>
        <v>51737</v>
      </c>
      <c r="E2674" s="2182" t="s">
        <v>2249</v>
      </c>
      <c r="F2674" s="2167">
        <v>0</v>
      </c>
      <c r="G2674" s="779"/>
      <c r="H2674" s="2050"/>
      <c r="I2674" s="1263"/>
    </row>
    <row r="2675" spans="1:9" ht="15.75" x14ac:dyDescent="0.25">
      <c r="A2675" s="1261">
        <v>42390</v>
      </c>
      <c r="B2675" s="2177">
        <f t="shared" ref="B2675" si="175">B2674+1</f>
        <v>1738</v>
      </c>
      <c r="C2675" s="2178" t="s">
        <v>1144</v>
      </c>
      <c r="D2675" s="2160">
        <f t="shared" si="172"/>
        <v>51738</v>
      </c>
      <c r="E2675" s="2150" t="s">
        <v>6955</v>
      </c>
      <c r="F2675" s="2153">
        <v>8454.6</v>
      </c>
      <c r="G2675" s="779">
        <v>42390</v>
      </c>
      <c r="H2675" s="2189">
        <f t="shared" si="174"/>
        <v>8454.6</v>
      </c>
      <c r="I2675" s="1263">
        <f t="shared" si="173"/>
        <v>0</v>
      </c>
    </row>
    <row r="2676" spans="1:9" x14ac:dyDescent="0.25">
      <c r="A2676" s="1261">
        <v>42390</v>
      </c>
      <c r="B2676" s="2177">
        <f t="shared" ref="B2676:B2740" si="176">B2675+1</f>
        <v>1739</v>
      </c>
      <c r="C2676" s="2178" t="s">
        <v>1144</v>
      </c>
      <c r="D2676" s="2160">
        <f t="shared" si="172"/>
        <v>51739</v>
      </c>
      <c r="E2676" s="2150" t="s">
        <v>6956</v>
      </c>
      <c r="F2676" s="2167">
        <v>3605.1</v>
      </c>
      <c r="G2676" s="779">
        <v>42390</v>
      </c>
      <c r="H2676" s="2050">
        <f t="shared" si="174"/>
        <v>3605.1</v>
      </c>
      <c r="I2676" s="1263">
        <f t="shared" si="173"/>
        <v>0</v>
      </c>
    </row>
    <row r="2677" spans="1:9" x14ac:dyDescent="0.25">
      <c r="A2677" s="1261">
        <v>42390</v>
      </c>
      <c r="B2677" s="2177">
        <f t="shared" si="176"/>
        <v>1740</v>
      </c>
      <c r="C2677" s="2178" t="s">
        <v>1144</v>
      </c>
      <c r="D2677" s="2160">
        <f t="shared" si="172"/>
        <v>51740</v>
      </c>
      <c r="E2677" s="2150" t="s">
        <v>6957</v>
      </c>
      <c r="F2677" s="2167">
        <v>18855.099999999999</v>
      </c>
      <c r="G2677" s="779" t="s">
        <v>8164</v>
      </c>
      <c r="H2677" s="2050">
        <f>16000+2855.1</f>
        <v>18855.099999999999</v>
      </c>
      <c r="I2677" s="1263">
        <f t="shared" si="173"/>
        <v>0</v>
      </c>
    </row>
    <row r="2678" spans="1:9" x14ac:dyDescent="0.25">
      <c r="A2678" s="1261">
        <v>42390</v>
      </c>
      <c r="B2678" s="2177">
        <f t="shared" si="176"/>
        <v>1741</v>
      </c>
      <c r="C2678" s="2178" t="s">
        <v>1144</v>
      </c>
      <c r="D2678" s="2160">
        <f t="shared" si="172"/>
        <v>51741</v>
      </c>
      <c r="E2678" s="2150" t="s">
        <v>6958</v>
      </c>
      <c r="F2678" s="2153">
        <v>13897</v>
      </c>
      <c r="G2678" s="779">
        <v>42390</v>
      </c>
      <c r="H2678" s="2050">
        <f t="shared" si="174"/>
        <v>13897</v>
      </c>
      <c r="I2678" s="1263">
        <f t="shared" si="173"/>
        <v>0</v>
      </c>
    </row>
    <row r="2679" spans="1:9" x14ac:dyDescent="0.25">
      <c r="A2679" s="1261">
        <v>42390</v>
      </c>
      <c r="B2679" s="2177">
        <f t="shared" si="176"/>
        <v>1742</v>
      </c>
      <c r="C2679" s="2178" t="s">
        <v>1144</v>
      </c>
      <c r="D2679" s="2160">
        <f t="shared" si="172"/>
        <v>51742</v>
      </c>
      <c r="E2679" s="2150" t="s">
        <v>6959</v>
      </c>
      <c r="F2679" s="2167">
        <v>1416.4</v>
      </c>
      <c r="G2679" s="779">
        <v>42390</v>
      </c>
      <c r="H2679" s="2050">
        <f t="shared" si="174"/>
        <v>1416.4</v>
      </c>
      <c r="I2679" s="1263">
        <f t="shared" si="173"/>
        <v>0</v>
      </c>
    </row>
    <row r="2680" spans="1:9" x14ac:dyDescent="0.25">
      <c r="A2680" s="1261">
        <v>42390</v>
      </c>
      <c r="B2680" s="2177">
        <f t="shared" si="176"/>
        <v>1743</v>
      </c>
      <c r="C2680" s="2178" t="s">
        <v>1144</v>
      </c>
      <c r="D2680" s="2160">
        <f t="shared" si="172"/>
        <v>51743</v>
      </c>
      <c r="E2680" s="2182" t="s">
        <v>2249</v>
      </c>
      <c r="F2680" s="2167">
        <v>0</v>
      </c>
      <c r="G2680" s="779"/>
      <c r="H2680" s="2050">
        <f t="shared" si="174"/>
        <v>0</v>
      </c>
      <c r="I2680" s="1263">
        <f t="shared" si="173"/>
        <v>0</v>
      </c>
    </row>
    <row r="2681" spans="1:9" x14ac:dyDescent="0.25">
      <c r="A2681" s="1261">
        <v>42390</v>
      </c>
      <c r="B2681" s="2177">
        <f t="shared" si="176"/>
        <v>1744</v>
      </c>
      <c r="C2681" s="2178" t="s">
        <v>1144</v>
      </c>
      <c r="D2681" s="2160">
        <f t="shared" si="172"/>
        <v>51744</v>
      </c>
      <c r="E2681" s="2150" t="s">
        <v>6960</v>
      </c>
      <c r="F2681" s="2153">
        <v>2346</v>
      </c>
      <c r="G2681" s="779">
        <v>42390</v>
      </c>
      <c r="H2681" s="2050">
        <f t="shared" si="174"/>
        <v>2346</v>
      </c>
      <c r="I2681" s="1263">
        <f t="shared" si="173"/>
        <v>0</v>
      </c>
    </row>
    <row r="2682" spans="1:9" x14ac:dyDescent="0.25">
      <c r="A2682" s="1261">
        <v>42390</v>
      </c>
      <c r="B2682" s="2177">
        <f t="shared" si="176"/>
        <v>1745</v>
      </c>
      <c r="C2682" s="2178" t="s">
        <v>1144</v>
      </c>
      <c r="D2682" s="2160">
        <f t="shared" si="172"/>
        <v>51745</v>
      </c>
      <c r="E2682" s="2150" t="s">
        <v>6961</v>
      </c>
      <c r="F2682" s="2167">
        <v>3171.9</v>
      </c>
      <c r="G2682" s="779">
        <v>42390</v>
      </c>
      <c r="H2682" s="2050">
        <f t="shared" si="174"/>
        <v>3171.9</v>
      </c>
      <c r="I2682" s="1263">
        <f t="shared" si="173"/>
        <v>0</v>
      </c>
    </row>
    <row r="2683" spans="1:9" x14ac:dyDescent="0.25">
      <c r="A2683" s="1261">
        <v>42390</v>
      </c>
      <c r="B2683" s="2177">
        <f t="shared" si="176"/>
        <v>1746</v>
      </c>
      <c r="C2683" s="2178" t="s">
        <v>1144</v>
      </c>
      <c r="D2683" s="2160">
        <f t="shared" si="172"/>
        <v>51746</v>
      </c>
      <c r="E2683" s="2150" t="s">
        <v>6962</v>
      </c>
      <c r="F2683" s="2167">
        <v>2697.8</v>
      </c>
      <c r="G2683" s="779">
        <v>42392</v>
      </c>
      <c r="H2683" s="2050">
        <v>2697.8</v>
      </c>
      <c r="I2683" s="1263">
        <f t="shared" si="173"/>
        <v>0</v>
      </c>
    </row>
    <row r="2684" spans="1:9" x14ac:dyDescent="0.25">
      <c r="A2684" s="1261">
        <v>42390</v>
      </c>
      <c r="B2684" s="2177">
        <f t="shared" si="176"/>
        <v>1747</v>
      </c>
      <c r="C2684" s="2178" t="s">
        <v>1144</v>
      </c>
      <c r="D2684" s="2160">
        <f t="shared" si="172"/>
        <v>51747</v>
      </c>
      <c r="E2684" s="2150" t="s">
        <v>6963</v>
      </c>
      <c r="F2684" s="2167">
        <v>2629.6</v>
      </c>
      <c r="G2684" s="779">
        <v>42390</v>
      </c>
      <c r="H2684" s="2050">
        <f t="shared" si="174"/>
        <v>2629.6</v>
      </c>
      <c r="I2684" s="1263">
        <f t="shared" si="173"/>
        <v>0</v>
      </c>
    </row>
    <row r="2685" spans="1:9" x14ac:dyDescent="0.25">
      <c r="A2685" s="1261">
        <v>42390</v>
      </c>
      <c r="B2685" s="2177">
        <f t="shared" si="176"/>
        <v>1748</v>
      </c>
      <c r="C2685" s="2178" t="s">
        <v>1144</v>
      </c>
      <c r="D2685" s="2160">
        <f t="shared" si="172"/>
        <v>51748</v>
      </c>
      <c r="E2685" s="2150" t="s">
        <v>6964</v>
      </c>
      <c r="F2685" s="2167">
        <v>587.5</v>
      </c>
      <c r="G2685" s="779">
        <v>42390</v>
      </c>
      <c r="H2685" s="2050">
        <f t="shared" si="174"/>
        <v>587.5</v>
      </c>
      <c r="I2685" s="1263">
        <f t="shared" si="173"/>
        <v>0</v>
      </c>
    </row>
    <row r="2686" spans="1:9" x14ac:dyDescent="0.25">
      <c r="A2686" s="1261">
        <v>42390</v>
      </c>
      <c r="B2686" s="2177">
        <f t="shared" si="176"/>
        <v>1749</v>
      </c>
      <c r="C2686" s="2178" t="s">
        <v>1144</v>
      </c>
      <c r="D2686" s="2160">
        <f t="shared" si="172"/>
        <v>51749</v>
      </c>
      <c r="E2686" s="2150" t="s">
        <v>6965</v>
      </c>
      <c r="F2686" s="2167">
        <v>1238.3499999999999</v>
      </c>
      <c r="G2686" s="779">
        <v>42390</v>
      </c>
      <c r="H2686" s="2050">
        <f t="shared" si="174"/>
        <v>1238.3499999999999</v>
      </c>
      <c r="I2686" s="1263">
        <f t="shared" si="173"/>
        <v>0</v>
      </c>
    </row>
    <row r="2687" spans="1:9" x14ac:dyDescent="0.25">
      <c r="A2687" s="1261">
        <v>42390</v>
      </c>
      <c r="B2687" s="2177">
        <f t="shared" si="176"/>
        <v>1750</v>
      </c>
      <c r="C2687" s="2178" t="s">
        <v>1144</v>
      </c>
      <c r="D2687" s="2160">
        <f t="shared" si="172"/>
        <v>51750</v>
      </c>
      <c r="E2687" s="2150" t="s">
        <v>6966</v>
      </c>
      <c r="F2687" s="2167">
        <v>696.6</v>
      </c>
      <c r="G2687" s="779">
        <v>42390</v>
      </c>
      <c r="H2687" s="2050">
        <f t="shared" si="174"/>
        <v>696.6</v>
      </c>
      <c r="I2687" s="1263">
        <f t="shared" si="173"/>
        <v>0</v>
      </c>
    </row>
    <row r="2688" spans="1:9" x14ac:dyDescent="0.25">
      <c r="A2688" s="1261">
        <v>42390</v>
      </c>
      <c r="B2688" s="2177">
        <f t="shared" si="176"/>
        <v>1751</v>
      </c>
      <c r="C2688" s="2178" t="s">
        <v>1144</v>
      </c>
      <c r="D2688" s="2160">
        <f t="shared" si="172"/>
        <v>51751</v>
      </c>
      <c r="E2688" s="2150" t="s">
        <v>6967</v>
      </c>
      <c r="F2688" s="2167">
        <v>1120.8</v>
      </c>
      <c r="G2688" s="779">
        <v>42390</v>
      </c>
      <c r="H2688" s="2050">
        <f t="shared" si="174"/>
        <v>1120.8</v>
      </c>
      <c r="I2688" s="1263">
        <f t="shared" si="173"/>
        <v>0</v>
      </c>
    </row>
    <row r="2689" spans="1:9" x14ac:dyDescent="0.25">
      <c r="A2689" s="1261">
        <v>42390</v>
      </c>
      <c r="B2689" s="2177">
        <f t="shared" si="176"/>
        <v>1752</v>
      </c>
      <c r="C2689" s="2178" t="s">
        <v>1144</v>
      </c>
      <c r="D2689" s="2160">
        <f t="shared" si="172"/>
        <v>51752</v>
      </c>
      <c r="E2689" s="2150" t="s">
        <v>6968</v>
      </c>
      <c r="F2689" s="2167">
        <v>2626.2</v>
      </c>
      <c r="G2689" s="779">
        <v>42390</v>
      </c>
      <c r="H2689" s="2050">
        <f t="shared" si="174"/>
        <v>2626.2</v>
      </c>
      <c r="I2689" s="1263">
        <f t="shared" si="173"/>
        <v>0</v>
      </c>
    </row>
    <row r="2690" spans="1:9" x14ac:dyDescent="0.25">
      <c r="A2690" s="1261">
        <v>42390</v>
      </c>
      <c r="B2690" s="2177">
        <f t="shared" si="176"/>
        <v>1753</v>
      </c>
      <c r="C2690" s="2178" t="s">
        <v>1144</v>
      </c>
      <c r="D2690" s="2160">
        <f t="shared" si="172"/>
        <v>51753</v>
      </c>
      <c r="E2690" s="2150" t="s">
        <v>6969</v>
      </c>
      <c r="F2690" s="2167">
        <v>27666.55</v>
      </c>
      <c r="G2690" s="779">
        <v>42399</v>
      </c>
      <c r="H2690" s="2050">
        <v>27666.55</v>
      </c>
      <c r="I2690" s="1263">
        <f t="shared" si="173"/>
        <v>0</v>
      </c>
    </row>
    <row r="2691" spans="1:9" x14ac:dyDescent="0.25">
      <c r="A2691" s="1261">
        <v>42390</v>
      </c>
      <c r="B2691" s="2177">
        <f t="shared" si="176"/>
        <v>1754</v>
      </c>
      <c r="C2691" s="2178" t="s">
        <v>1144</v>
      </c>
      <c r="D2691" s="2160">
        <f t="shared" si="172"/>
        <v>51754</v>
      </c>
      <c r="E2691" s="2150" t="s">
        <v>6970</v>
      </c>
      <c r="F2691" s="2153">
        <v>21779.599999999999</v>
      </c>
      <c r="G2691" s="779">
        <v>42393</v>
      </c>
      <c r="H2691" s="2050">
        <v>21779.599999999999</v>
      </c>
      <c r="I2691" s="1263">
        <f t="shared" si="173"/>
        <v>0</v>
      </c>
    </row>
    <row r="2692" spans="1:9" x14ac:dyDescent="0.25">
      <c r="A2692" s="1261">
        <v>42390</v>
      </c>
      <c r="B2692" s="2177">
        <f t="shared" si="176"/>
        <v>1755</v>
      </c>
      <c r="C2692" s="2178" t="s">
        <v>1144</v>
      </c>
      <c r="D2692" s="2160">
        <f t="shared" si="172"/>
        <v>51755</v>
      </c>
      <c r="E2692" s="2150" t="s">
        <v>6971</v>
      </c>
      <c r="F2692" s="2167">
        <v>2564.3000000000002</v>
      </c>
      <c r="G2692" s="779">
        <v>42391</v>
      </c>
      <c r="H2692" s="2050">
        <v>2564.3000000000002</v>
      </c>
      <c r="I2692" s="1263">
        <f t="shared" si="173"/>
        <v>0</v>
      </c>
    </row>
    <row r="2693" spans="1:9" x14ac:dyDescent="0.25">
      <c r="A2693" s="1261">
        <v>42390</v>
      </c>
      <c r="B2693" s="2177">
        <f t="shared" si="176"/>
        <v>1756</v>
      </c>
      <c r="C2693" s="2178" t="s">
        <v>1144</v>
      </c>
      <c r="D2693" s="2160">
        <f t="shared" si="172"/>
        <v>51756</v>
      </c>
      <c r="E2693" s="2150" t="s">
        <v>6972</v>
      </c>
      <c r="F2693" s="2153">
        <v>24226.799999999999</v>
      </c>
      <c r="G2693" s="779">
        <v>42391</v>
      </c>
      <c r="H2693" s="2050">
        <v>24226.799999999999</v>
      </c>
      <c r="I2693" s="1263">
        <f t="shared" si="173"/>
        <v>0</v>
      </c>
    </row>
    <row r="2694" spans="1:9" x14ac:dyDescent="0.25">
      <c r="A2694" s="1261">
        <v>42390</v>
      </c>
      <c r="B2694" s="2177">
        <f t="shared" si="176"/>
        <v>1757</v>
      </c>
      <c r="C2694" s="2178" t="s">
        <v>1144</v>
      </c>
      <c r="D2694" s="2160">
        <f t="shared" si="172"/>
        <v>51757</v>
      </c>
      <c r="E2694" s="2150" t="s">
        <v>6973</v>
      </c>
      <c r="F2694" s="2167">
        <v>13416.7</v>
      </c>
      <c r="G2694" s="779">
        <v>42391</v>
      </c>
      <c r="H2694" s="2050">
        <v>13416.7</v>
      </c>
      <c r="I2694" s="1263">
        <f t="shared" si="173"/>
        <v>0</v>
      </c>
    </row>
    <row r="2695" spans="1:9" x14ac:dyDescent="0.25">
      <c r="A2695" s="1261">
        <v>42390</v>
      </c>
      <c r="B2695" s="2177">
        <f t="shared" si="176"/>
        <v>1758</v>
      </c>
      <c r="C2695" s="2178" t="s">
        <v>1144</v>
      </c>
      <c r="D2695" s="2160">
        <f t="shared" si="172"/>
        <v>51758</v>
      </c>
      <c r="E2695" s="2150" t="s">
        <v>6974</v>
      </c>
      <c r="F2695" s="2167">
        <v>26755.4</v>
      </c>
      <c r="G2695" s="779">
        <v>42399</v>
      </c>
      <c r="H2695" s="2050">
        <v>26755.4</v>
      </c>
      <c r="I2695" s="1263">
        <f t="shared" si="173"/>
        <v>0</v>
      </c>
    </row>
    <row r="2696" spans="1:9" x14ac:dyDescent="0.25">
      <c r="A2696" s="1261">
        <v>42390</v>
      </c>
      <c r="B2696" s="2177">
        <f t="shared" si="176"/>
        <v>1759</v>
      </c>
      <c r="C2696" s="2178" t="s">
        <v>1144</v>
      </c>
      <c r="D2696" s="2160">
        <f t="shared" si="172"/>
        <v>51759</v>
      </c>
      <c r="E2696" s="2150" t="s">
        <v>6974</v>
      </c>
      <c r="F2696" s="2167">
        <v>1313.4</v>
      </c>
      <c r="G2696" s="779"/>
      <c r="H2696" s="2050"/>
      <c r="I2696" s="1263">
        <f t="shared" si="173"/>
        <v>1313.4</v>
      </c>
    </row>
    <row r="2697" spans="1:9" x14ac:dyDescent="0.25">
      <c r="A2697" s="1261">
        <v>42390</v>
      </c>
      <c r="B2697" s="2177">
        <f t="shared" si="176"/>
        <v>1760</v>
      </c>
      <c r="C2697" s="2178" t="s">
        <v>1144</v>
      </c>
      <c r="D2697" s="2160">
        <f t="shared" ref="D2697:D2761" si="177">D2696+1</f>
        <v>51760</v>
      </c>
      <c r="E2697" s="2150" t="s">
        <v>6946</v>
      </c>
      <c r="F2697" s="2167">
        <v>1531.8</v>
      </c>
      <c r="G2697" s="779"/>
      <c r="H2697" s="2050"/>
      <c r="I2697" s="1263">
        <f t="shared" si="173"/>
        <v>1531.8</v>
      </c>
    </row>
    <row r="2698" spans="1:9" ht="15.75" x14ac:dyDescent="0.25">
      <c r="A2698" s="1261">
        <v>42390</v>
      </c>
      <c r="B2698" s="2177">
        <f t="shared" si="176"/>
        <v>1761</v>
      </c>
      <c r="C2698" s="2178" t="s">
        <v>1144</v>
      </c>
      <c r="D2698" s="2160">
        <f t="shared" si="177"/>
        <v>51761</v>
      </c>
      <c r="E2698" s="2150" t="s">
        <v>6975</v>
      </c>
      <c r="F2698" s="2167">
        <v>14799</v>
      </c>
      <c r="G2698" s="779">
        <v>42390</v>
      </c>
      <c r="H2698" s="2189">
        <f t="shared" si="174"/>
        <v>14799</v>
      </c>
      <c r="I2698" s="1263">
        <f t="shared" si="173"/>
        <v>0</v>
      </c>
    </row>
    <row r="2699" spans="1:9" x14ac:dyDescent="0.25">
      <c r="A2699" s="1261">
        <v>42390</v>
      </c>
      <c r="B2699" s="2177">
        <f t="shared" si="176"/>
        <v>1762</v>
      </c>
      <c r="C2699" s="2178" t="s">
        <v>1144</v>
      </c>
      <c r="D2699" s="2160">
        <f t="shared" si="177"/>
        <v>51762</v>
      </c>
      <c r="E2699" s="2150" t="s">
        <v>6976</v>
      </c>
      <c r="F2699" s="2167">
        <v>7618.2</v>
      </c>
      <c r="G2699" s="779">
        <v>42390</v>
      </c>
      <c r="H2699" s="2050">
        <f t="shared" si="174"/>
        <v>7618.2</v>
      </c>
      <c r="I2699" s="1263">
        <f t="shared" si="173"/>
        <v>0</v>
      </c>
    </row>
    <row r="2700" spans="1:9" x14ac:dyDescent="0.25">
      <c r="A2700" s="1261">
        <v>42390</v>
      </c>
      <c r="B2700" s="2177">
        <f t="shared" si="176"/>
        <v>1763</v>
      </c>
      <c r="C2700" s="2178" t="s">
        <v>1144</v>
      </c>
      <c r="D2700" s="2160">
        <f t="shared" si="177"/>
        <v>51763</v>
      </c>
      <c r="E2700" s="2150" t="s">
        <v>6977</v>
      </c>
      <c r="F2700" s="2167">
        <v>34580.639999999999</v>
      </c>
      <c r="G2700" s="779">
        <v>42395</v>
      </c>
      <c r="H2700" s="2050">
        <v>34580.639999999999</v>
      </c>
      <c r="I2700" s="1263">
        <f t="shared" si="173"/>
        <v>0</v>
      </c>
    </row>
    <row r="2701" spans="1:9" x14ac:dyDescent="0.25">
      <c r="A2701" s="1261">
        <v>42390</v>
      </c>
      <c r="B2701" s="2177">
        <f t="shared" si="176"/>
        <v>1764</v>
      </c>
      <c r="C2701" s="2178" t="s">
        <v>1144</v>
      </c>
      <c r="D2701" s="2160">
        <f t="shared" si="177"/>
        <v>51764</v>
      </c>
      <c r="E2701" s="2150" t="s">
        <v>6978</v>
      </c>
      <c r="F2701" s="2167">
        <v>2115.1</v>
      </c>
      <c r="G2701" s="779">
        <v>42390</v>
      </c>
      <c r="H2701" s="2050">
        <f t="shared" si="174"/>
        <v>2115.1</v>
      </c>
      <c r="I2701" s="1263">
        <f t="shared" si="173"/>
        <v>0</v>
      </c>
    </row>
    <row r="2702" spans="1:9" x14ac:dyDescent="0.25">
      <c r="A2702" s="1261">
        <v>42390</v>
      </c>
      <c r="B2702" s="2177">
        <f t="shared" si="176"/>
        <v>1765</v>
      </c>
      <c r="C2702" s="2178" t="s">
        <v>1144</v>
      </c>
      <c r="D2702" s="2160">
        <f t="shared" si="177"/>
        <v>51765</v>
      </c>
      <c r="E2702" s="2150" t="s">
        <v>6979</v>
      </c>
      <c r="F2702" s="2167">
        <v>3104.8</v>
      </c>
      <c r="G2702" s="779">
        <v>42391</v>
      </c>
      <c r="H2702" s="2050">
        <v>3104.8</v>
      </c>
      <c r="I2702" s="1263">
        <f t="shared" si="173"/>
        <v>0</v>
      </c>
    </row>
    <row r="2703" spans="1:9" x14ac:dyDescent="0.25">
      <c r="A2703" s="1261">
        <v>42390</v>
      </c>
      <c r="B2703" s="2177">
        <f t="shared" si="176"/>
        <v>1766</v>
      </c>
      <c r="C2703" s="2178" t="s">
        <v>1144</v>
      </c>
      <c r="D2703" s="2160">
        <f t="shared" si="177"/>
        <v>51766</v>
      </c>
      <c r="E2703" s="2150" t="s">
        <v>6980</v>
      </c>
      <c r="F2703" s="2153">
        <v>7189.8</v>
      </c>
      <c r="G2703" s="779"/>
      <c r="H2703" s="2050"/>
      <c r="I2703" s="1263">
        <f t="shared" si="173"/>
        <v>7189.8</v>
      </c>
    </row>
    <row r="2704" spans="1:9" x14ac:dyDescent="0.25">
      <c r="A2704" s="1261">
        <v>42390</v>
      </c>
      <c r="B2704" s="2177">
        <f t="shared" si="176"/>
        <v>1767</v>
      </c>
      <c r="C2704" s="2178" t="s">
        <v>1144</v>
      </c>
      <c r="D2704" s="2160">
        <f t="shared" si="177"/>
        <v>51767</v>
      </c>
      <c r="E2704" s="2150" t="s">
        <v>6981</v>
      </c>
      <c r="F2704" s="2167">
        <v>2878.9</v>
      </c>
      <c r="G2704" s="779">
        <v>42390</v>
      </c>
      <c r="H2704" s="2050">
        <f t="shared" si="174"/>
        <v>2878.9</v>
      </c>
      <c r="I2704" s="1263">
        <f t="shared" si="173"/>
        <v>0</v>
      </c>
    </row>
    <row r="2705" spans="1:9" x14ac:dyDescent="0.25">
      <c r="A2705" s="1261">
        <v>42390</v>
      </c>
      <c r="B2705" s="2177">
        <f t="shared" si="176"/>
        <v>1768</v>
      </c>
      <c r="C2705" s="2178" t="s">
        <v>1144</v>
      </c>
      <c r="D2705" s="2160">
        <f t="shared" si="177"/>
        <v>51768</v>
      </c>
      <c r="E2705" s="2150" t="s">
        <v>6928</v>
      </c>
      <c r="F2705" s="2153">
        <v>44102.5</v>
      </c>
      <c r="G2705" s="779"/>
      <c r="H2705" s="2050"/>
      <c r="I2705" s="1263">
        <f t="shared" si="173"/>
        <v>44102.5</v>
      </c>
    </row>
    <row r="2706" spans="1:9" x14ac:dyDescent="0.25">
      <c r="A2706" s="1261">
        <v>42390</v>
      </c>
      <c r="B2706" s="2177">
        <f t="shared" si="176"/>
        <v>1769</v>
      </c>
      <c r="C2706" s="2178" t="s">
        <v>1144</v>
      </c>
      <c r="D2706" s="2160">
        <f t="shared" si="177"/>
        <v>51769</v>
      </c>
      <c r="E2706" s="2150" t="s">
        <v>6982</v>
      </c>
      <c r="F2706" s="2167">
        <v>6451.2</v>
      </c>
      <c r="G2706" s="779">
        <v>42390</v>
      </c>
      <c r="H2706" s="2050">
        <f t="shared" si="174"/>
        <v>6451.2</v>
      </c>
      <c r="I2706" s="1263">
        <f t="shared" si="173"/>
        <v>0</v>
      </c>
    </row>
    <row r="2707" spans="1:9" x14ac:dyDescent="0.25">
      <c r="A2707" s="1261">
        <v>42390</v>
      </c>
      <c r="B2707" s="2177">
        <f t="shared" si="176"/>
        <v>1770</v>
      </c>
      <c r="C2707" s="2178" t="s">
        <v>1144</v>
      </c>
      <c r="D2707" s="2160">
        <f t="shared" si="177"/>
        <v>51770</v>
      </c>
      <c r="E2707" s="2150" t="s">
        <v>6934</v>
      </c>
      <c r="F2707" s="2153">
        <v>4628</v>
      </c>
      <c r="G2707" s="779"/>
      <c r="H2707" s="2050"/>
      <c r="I2707" s="1263">
        <f t="shared" si="173"/>
        <v>4628</v>
      </c>
    </row>
    <row r="2708" spans="1:9" x14ac:dyDescent="0.25">
      <c r="A2708" s="1261">
        <v>42390</v>
      </c>
      <c r="B2708" s="2177">
        <f t="shared" si="176"/>
        <v>1771</v>
      </c>
      <c r="C2708" s="2178" t="s">
        <v>1144</v>
      </c>
      <c r="D2708" s="2160">
        <f t="shared" si="177"/>
        <v>51771</v>
      </c>
      <c r="E2708" s="2150" t="s">
        <v>6983</v>
      </c>
      <c r="F2708" s="2167">
        <v>2418.6999999999998</v>
      </c>
      <c r="G2708" s="779">
        <v>42390</v>
      </c>
      <c r="H2708" s="2050">
        <f t="shared" si="174"/>
        <v>2418.6999999999998</v>
      </c>
      <c r="I2708" s="1263">
        <f t="shared" si="173"/>
        <v>0</v>
      </c>
    </row>
    <row r="2709" spans="1:9" x14ac:dyDescent="0.25">
      <c r="A2709" s="1261">
        <v>42390</v>
      </c>
      <c r="B2709" s="2177">
        <f t="shared" si="176"/>
        <v>1772</v>
      </c>
      <c r="C2709" s="2178" t="s">
        <v>1144</v>
      </c>
      <c r="D2709" s="2160">
        <f t="shared" si="177"/>
        <v>51772</v>
      </c>
      <c r="E2709" s="2150" t="s">
        <v>6984</v>
      </c>
      <c r="F2709" s="2167">
        <v>1822.8</v>
      </c>
      <c r="G2709" s="779">
        <v>42390</v>
      </c>
      <c r="H2709" s="2050">
        <f t="shared" si="174"/>
        <v>1822.8</v>
      </c>
      <c r="I2709" s="1263">
        <f t="shared" si="173"/>
        <v>0</v>
      </c>
    </row>
    <row r="2710" spans="1:9" x14ac:dyDescent="0.25">
      <c r="A2710" s="1261">
        <v>42390</v>
      </c>
      <c r="B2710" s="2177">
        <f t="shared" si="176"/>
        <v>1773</v>
      </c>
      <c r="C2710" s="2178" t="s">
        <v>1144</v>
      </c>
      <c r="D2710" s="2160">
        <f t="shared" si="177"/>
        <v>51773</v>
      </c>
      <c r="E2710" s="2150" t="s">
        <v>6985</v>
      </c>
      <c r="F2710" s="2167">
        <v>4828.8</v>
      </c>
      <c r="G2710" s="779">
        <v>42391</v>
      </c>
      <c r="H2710" s="2050">
        <v>4828.8</v>
      </c>
      <c r="I2710" s="1263">
        <f t="shared" si="173"/>
        <v>0</v>
      </c>
    </row>
    <row r="2711" spans="1:9" x14ac:dyDescent="0.25">
      <c r="A2711" s="1261">
        <v>42390</v>
      </c>
      <c r="B2711" s="2177">
        <f t="shared" si="176"/>
        <v>1774</v>
      </c>
      <c r="C2711" s="2178" t="s">
        <v>1144</v>
      </c>
      <c r="D2711" s="2160">
        <f t="shared" si="177"/>
        <v>51774</v>
      </c>
      <c r="E2711" s="2150" t="s">
        <v>6986</v>
      </c>
      <c r="F2711" s="2167">
        <v>410</v>
      </c>
      <c r="G2711" s="779">
        <v>42390</v>
      </c>
      <c r="H2711" s="2050">
        <f t="shared" si="174"/>
        <v>410</v>
      </c>
      <c r="I2711" s="1263">
        <f t="shared" si="173"/>
        <v>0</v>
      </c>
    </row>
    <row r="2712" spans="1:9" x14ac:dyDescent="0.25">
      <c r="A2712" s="1261">
        <v>42390</v>
      </c>
      <c r="B2712" s="2177">
        <f t="shared" si="176"/>
        <v>1775</v>
      </c>
      <c r="C2712" s="2178" t="s">
        <v>1144</v>
      </c>
      <c r="D2712" s="2160">
        <f t="shared" si="177"/>
        <v>51775</v>
      </c>
      <c r="E2712" s="2150" t="s">
        <v>6987</v>
      </c>
      <c r="F2712" s="2167">
        <v>11929.1</v>
      </c>
      <c r="G2712" s="779">
        <v>42395</v>
      </c>
      <c r="H2712" s="2050">
        <v>11929.1</v>
      </c>
      <c r="I2712" s="1263">
        <f t="shared" si="173"/>
        <v>0</v>
      </c>
    </row>
    <row r="2713" spans="1:9" x14ac:dyDescent="0.25">
      <c r="A2713" s="1261">
        <v>42390</v>
      </c>
      <c r="B2713" s="2177">
        <f t="shared" si="176"/>
        <v>1776</v>
      </c>
      <c r="C2713" s="2178" t="s">
        <v>1144</v>
      </c>
      <c r="D2713" s="2160">
        <f t="shared" si="177"/>
        <v>51776</v>
      </c>
      <c r="E2713" s="2150" t="s">
        <v>6988</v>
      </c>
      <c r="F2713" s="2167">
        <v>2311.5</v>
      </c>
      <c r="G2713" s="779">
        <v>42390</v>
      </c>
      <c r="H2713" s="2050">
        <f t="shared" si="174"/>
        <v>2311.5</v>
      </c>
      <c r="I2713" s="1263">
        <f t="shared" si="173"/>
        <v>0</v>
      </c>
    </row>
    <row r="2714" spans="1:9" x14ac:dyDescent="0.25">
      <c r="A2714" s="1261">
        <v>42390</v>
      </c>
      <c r="B2714" s="2177">
        <f t="shared" si="176"/>
        <v>1777</v>
      </c>
      <c r="C2714" s="2178" t="s">
        <v>1144</v>
      </c>
      <c r="D2714" s="2160">
        <f t="shared" si="177"/>
        <v>51777</v>
      </c>
      <c r="E2714" s="2151" t="s">
        <v>6989</v>
      </c>
      <c r="F2714" s="2167">
        <v>8618.5</v>
      </c>
      <c r="G2714" s="779">
        <v>42391</v>
      </c>
      <c r="H2714" s="2050">
        <v>8618.5</v>
      </c>
      <c r="I2714" s="1263">
        <f t="shared" si="173"/>
        <v>0</v>
      </c>
    </row>
    <row r="2715" spans="1:9" x14ac:dyDescent="0.25">
      <c r="A2715" s="1261">
        <v>42390</v>
      </c>
      <c r="B2715" s="2177">
        <f t="shared" si="176"/>
        <v>1778</v>
      </c>
      <c r="C2715" s="2178" t="s">
        <v>1144</v>
      </c>
      <c r="D2715" s="2160">
        <f t="shared" si="177"/>
        <v>51778</v>
      </c>
      <c r="E2715" s="2149" t="s">
        <v>6990</v>
      </c>
      <c r="F2715" s="2166">
        <v>11684.15</v>
      </c>
      <c r="G2715" s="779">
        <v>42390</v>
      </c>
      <c r="H2715" s="2050">
        <f t="shared" si="174"/>
        <v>11684.15</v>
      </c>
      <c r="I2715" s="1263">
        <f t="shared" si="173"/>
        <v>0</v>
      </c>
    </row>
    <row r="2716" spans="1:9" x14ac:dyDescent="0.25">
      <c r="A2716" s="1261">
        <v>42390</v>
      </c>
      <c r="B2716" s="2177">
        <f t="shared" si="176"/>
        <v>1779</v>
      </c>
      <c r="C2716" s="2178" t="s">
        <v>1144</v>
      </c>
      <c r="D2716" s="2160">
        <f t="shared" si="177"/>
        <v>51779</v>
      </c>
      <c r="E2716" s="2150" t="s">
        <v>6991</v>
      </c>
      <c r="F2716" s="2167">
        <v>890.1</v>
      </c>
      <c r="G2716" s="779">
        <v>42390</v>
      </c>
      <c r="H2716" s="2050">
        <f t="shared" si="174"/>
        <v>890.1</v>
      </c>
      <c r="I2716" s="1263">
        <f t="shared" ref="I2716:I2781" si="178">F2716-H2716</f>
        <v>0</v>
      </c>
    </row>
    <row r="2717" spans="1:9" x14ac:dyDescent="0.25">
      <c r="A2717" s="1261">
        <v>42390</v>
      </c>
      <c r="B2717" s="2177">
        <f t="shared" si="176"/>
        <v>1780</v>
      </c>
      <c r="C2717" s="2178" t="s">
        <v>1144</v>
      </c>
      <c r="D2717" s="2160">
        <f t="shared" si="177"/>
        <v>51780</v>
      </c>
      <c r="E2717" s="2150" t="s">
        <v>6978</v>
      </c>
      <c r="F2717" s="2167">
        <v>76.8</v>
      </c>
      <c r="G2717" s="779">
        <v>42390</v>
      </c>
      <c r="H2717" s="2050">
        <f t="shared" si="174"/>
        <v>76.8</v>
      </c>
      <c r="I2717" s="1263">
        <f t="shared" si="178"/>
        <v>0</v>
      </c>
    </row>
    <row r="2718" spans="1:9" x14ac:dyDescent="0.25">
      <c r="A2718" s="1261">
        <v>42390</v>
      </c>
      <c r="B2718" s="2177">
        <f t="shared" si="176"/>
        <v>1781</v>
      </c>
      <c r="C2718" s="2178" t="s">
        <v>1144</v>
      </c>
      <c r="D2718" s="2160">
        <f t="shared" si="177"/>
        <v>51781</v>
      </c>
      <c r="E2718" s="2150" t="s">
        <v>6978</v>
      </c>
      <c r="F2718" s="2167">
        <v>80</v>
      </c>
      <c r="G2718" s="779">
        <v>42390</v>
      </c>
      <c r="H2718" s="2050">
        <f t="shared" si="174"/>
        <v>80</v>
      </c>
      <c r="I2718" s="1263">
        <f t="shared" si="178"/>
        <v>0</v>
      </c>
    </row>
    <row r="2719" spans="1:9" x14ac:dyDescent="0.25">
      <c r="A2719" s="1261">
        <v>42390</v>
      </c>
      <c r="B2719" s="2177">
        <f t="shared" si="176"/>
        <v>1782</v>
      </c>
      <c r="C2719" s="2178" t="s">
        <v>1144</v>
      </c>
      <c r="D2719" s="2160">
        <f t="shared" si="177"/>
        <v>51782</v>
      </c>
      <c r="E2719" s="2150" t="s">
        <v>6924</v>
      </c>
      <c r="F2719" s="2167">
        <v>2167.4499999999998</v>
      </c>
      <c r="G2719" s="779">
        <v>42390</v>
      </c>
      <c r="H2719" s="2050">
        <f t="shared" si="174"/>
        <v>2167.4499999999998</v>
      </c>
      <c r="I2719" s="1263">
        <f t="shared" si="178"/>
        <v>0</v>
      </c>
    </row>
    <row r="2720" spans="1:9" x14ac:dyDescent="0.25">
      <c r="A2720" s="1261">
        <v>42390</v>
      </c>
      <c r="B2720" s="2177">
        <f t="shared" si="176"/>
        <v>1783</v>
      </c>
      <c r="C2720" s="2178" t="s">
        <v>1144</v>
      </c>
      <c r="D2720" s="2160">
        <f t="shared" si="177"/>
        <v>51783</v>
      </c>
      <c r="E2720" s="2150" t="s">
        <v>6992</v>
      </c>
      <c r="F2720" s="2167">
        <v>2318.4</v>
      </c>
      <c r="G2720" s="779">
        <v>42390</v>
      </c>
      <c r="H2720" s="2050">
        <f t="shared" si="174"/>
        <v>2318.4</v>
      </c>
      <c r="I2720" s="1263">
        <f t="shared" si="178"/>
        <v>0</v>
      </c>
    </row>
    <row r="2721" spans="1:9" x14ac:dyDescent="0.25">
      <c r="A2721" s="1261">
        <v>42390</v>
      </c>
      <c r="B2721" s="2177">
        <f t="shared" si="176"/>
        <v>1784</v>
      </c>
      <c r="C2721" s="2178" t="s">
        <v>1144</v>
      </c>
      <c r="D2721" s="2160">
        <f t="shared" si="177"/>
        <v>51784</v>
      </c>
      <c r="E2721" s="2150" t="s">
        <v>6932</v>
      </c>
      <c r="F2721" s="2153">
        <v>28620.9</v>
      </c>
      <c r="G2721" s="779">
        <v>42396</v>
      </c>
      <c r="H2721" s="2050">
        <v>28620.9</v>
      </c>
      <c r="I2721" s="1263">
        <f t="shared" si="178"/>
        <v>0</v>
      </c>
    </row>
    <row r="2722" spans="1:9" x14ac:dyDescent="0.25">
      <c r="A2722" s="1261">
        <v>42390</v>
      </c>
      <c r="B2722" s="2177">
        <f t="shared" si="176"/>
        <v>1785</v>
      </c>
      <c r="C2722" s="2178" t="s">
        <v>1144</v>
      </c>
      <c r="D2722" s="2160">
        <f t="shared" si="177"/>
        <v>51785</v>
      </c>
      <c r="E2722" s="2150" t="s">
        <v>6993</v>
      </c>
      <c r="F2722" s="2167">
        <v>4064.96</v>
      </c>
      <c r="G2722" s="779">
        <v>42390</v>
      </c>
      <c r="H2722" s="2050">
        <f t="shared" ref="H2722:H2769" si="179">F2722</f>
        <v>4064.96</v>
      </c>
      <c r="I2722" s="1263">
        <f t="shared" si="178"/>
        <v>0</v>
      </c>
    </row>
    <row r="2723" spans="1:9" x14ac:dyDescent="0.25">
      <c r="A2723" s="1261">
        <v>42390</v>
      </c>
      <c r="B2723" s="2177">
        <f t="shared" si="176"/>
        <v>1786</v>
      </c>
      <c r="C2723" s="2178" t="s">
        <v>1144</v>
      </c>
      <c r="D2723" s="2160">
        <f t="shared" si="177"/>
        <v>51786</v>
      </c>
      <c r="E2723" s="2150" t="s">
        <v>6994</v>
      </c>
      <c r="F2723" s="2167">
        <v>1845</v>
      </c>
      <c r="G2723" s="779">
        <v>42390</v>
      </c>
      <c r="H2723" s="2050">
        <f t="shared" si="179"/>
        <v>1845</v>
      </c>
      <c r="I2723" s="1263">
        <f t="shared" si="178"/>
        <v>0</v>
      </c>
    </row>
    <row r="2724" spans="1:9" x14ac:dyDescent="0.25">
      <c r="A2724" s="1261">
        <v>42390</v>
      </c>
      <c r="B2724" s="2177">
        <f t="shared" si="176"/>
        <v>1787</v>
      </c>
      <c r="C2724" s="2178" t="s">
        <v>1144</v>
      </c>
      <c r="D2724" s="2160">
        <f t="shared" si="177"/>
        <v>51787</v>
      </c>
      <c r="E2724" s="2150" t="s">
        <v>6995</v>
      </c>
      <c r="F2724" s="2167">
        <v>7520.6</v>
      </c>
      <c r="G2724" s="779">
        <v>42390</v>
      </c>
      <c r="H2724" s="2050">
        <f t="shared" si="179"/>
        <v>7520.6</v>
      </c>
      <c r="I2724" s="1263">
        <f t="shared" si="178"/>
        <v>0</v>
      </c>
    </row>
    <row r="2725" spans="1:9" x14ac:dyDescent="0.25">
      <c r="A2725" s="1261">
        <v>42390</v>
      </c>
      <c r="B2725" s="2177">
        <f t="shared" si="176"/>
        <v>1788</v>
      </c>
      <c r="C2725" s="2178" t="s">
        <v>1144</v>
      </c>
      <c r="D2725" s="2160">
        <f t="shared" si="177"/>
        <v>51788</v>
      </c>
      <c r="E2725" s="2150" t="s">
        <v>6996</v>
      </c>
      <c r="F2725" s="2167">
        <v>557.6</v>
      </c>
      <c r="G2725" s="779">
        <v>42390</v>
      </c>
      <c r="H2725" s="2050">
        <f t="shared" si="179"/>
        <v>557.6</v>
      </c>
      <c r="I2725" s="1263">
        <f t="shared" si="178"/>
        <v>0</v>
      </c>
    </row>
    <row r="2726" spans="1:9" x14ac:dyDescent="0.25">
      <c r="A2726" s="1261">
        <v>42390</v>
      </c>
      <c r="B2726" s="2177">
        <f t="shared" si="176"/>
        <v>1789</v>
      </c>
      <c r="C2726" s="2178" t="s">
        <v>1144</v>
      </c>
      <c r="D2726" s="2160">
        <f t="shared" si="177"/>
        <v>51789</v>
      </c>
      <c r="E2726" s="2150" t="s">
        <v>6997</v>
      </c>
      <c r="F2726" s="2167">
        <v>918.4</v>
      </c>
      <c r="G2726" s="779">
        <v>42390</v>
      </c>
      <c r="H2726" s="2050">
        <f t="shared" si="179"/>
        <v>918.4</v>
      </c>
      <c r="I2726" s="1263">
        <f t="shared" si="178"/>
        <v>0</v>
      </c>
    </row>
    <row r="2727" spans="1:9" x14ac:dyDescent="0.25">
      <c r="A2727" s="1261">
        <v>42390</v>
      </c>
      <c r="B2727" s="2177">
        <f t="shared" si="176"/>
        <v>1790</v>
      </c>
      <c r="C2727" s="2178" t="s">
        <v>1144</v>
      </c>
      <c r="D2727" s="2160">
        <f t="shared" si="177"/>
        <v>51790</v>
      </c>
      <c r="E2727" s="2150" t="s">
        <v>6998</v>
      </c>
      <c r="F2727" s="2167">
        <v>2789.6</v>
      </c>
      <c r="G2727" s="779">
        <v>42390</v>
      </c>
      <c r="H2727" s="2050">
        <f t="shared" si="179"/>
        <v>2789.6</v>
      </c>
      <c r="I2727" s="1263">
        <f t="shared" si="178"/>
        <v>0</v>
      </c>
    </row>
    <row r="2728" spans="1:9" x14ac:dyDescent="0.25">
      <c r="A2728" s="1261">
        <v>42390</v>
      </c>
      <c r="B2728" s="2177">
        <f t="shared" si="176"/>
        <v>1791</v>
      </c>
      <c r="C2728" s="2178" t="s">
        <v>1144</v>
      </c>
      <c r="D2728" s="2160">
        <f t="shared" si="177"/>
        <v>51791</v>
      </c>
      <c r="E2728" s="2150" t="s">
        <v>6999</v>
      </c>
      <c r="F2728" s="2167">
        <v>4447</v>
      </c>
      <c r="G2728" s="779">
        <v>42390</v>
      </c>
      <c r="H2728" s="2050">
        <f t="shared" si="179"/>
        <v>4447</v>
      </c>
      <c r="I2728" s="1263">
        <f t="shared" si="178"/>
        <v>0</v>
      </c>
    </row>
    <row r="2729" spans="1:9" x14ac:dyDescent="0.25">
      <c r="A2729" s="1261">
        <v>42390</v>
      </c>
      <c r="B2729" s="2177">
        <f t="shared" si="176"/>
        <v>1792</v>
      </c>
      <c r="C2729" s="2178" t="s">
        <v>1144</v>
      </c>
      <c r="D2729" s="2160">
        <f t="shared" si="177"/>
        <v>51792</v>
      </c>
      <c r="E2729" s="2150" t="s">
        <v>7000</v>
      </c>
      <c r="F2729" s="2167">
        <v>194.3</v>
      </c>
      <c r="G2729" s="779">
        <v>42390</v>
      </c>
      <c r="H2729" s="2050">
        <f t="shared" si="179"/>
        <v>194.3</v>
      </c>
      <c r="I2729" s="1263">
        <f t="shared" si="178"/>
        <v>0</v>
      </c>
    </row>
    <row r="2730" spans="1:9" x14ac:dyDescent="0.25">
      <c r="A2730" s="1261">
        <v>42390</v>
      </c>
      <c r="B2730" s="2177">
        <f t="shared" si="176"/>
        <v>1793</v>
      </c>
      <c r="C2730" s="2178" t="s">
        <v>1144</v>
      </c>
      <c r="D2730" s="2160">
        <f t="shared" si="177"/>
        <v>51793</v>
      </c>
      <c r="E2730" s="2150" t="s">
        <v>6997</v>
      </c>
      <c r="F2730" s="2167">
        <v>72</v>
      </c>
      <c r="G2730" s="779">
        <v>42390</v>
      </c>
      <c r="H2730" s="2050">
        <f t="shared" si="179"/>
        <v>72</v>
      </c>
      <c r="I2730" s="1263">
        <f t="shared" si="178"/>
        <v>0</v>
      </c>
    </row>
    <row r="2731" spans="1:9" x14ac:dyDescent="0.25">
      <c r="A2731" s="1261">
        <v>42390</v>
      </c>
      <c r="B2731" s="2177">
        <f t="shared" si="176"/>
        <v>1794</v>
      </c>
      <c r="C2731" s="2178" t="s">
        <v>1144</v>
      </c>
      <c r="D2731" s="2160">
        <f t="shared" si="177"/>
        <v>51794</v>
      </c>
      <c r="E2731" s="2150" t="s">
        <v>7001</v>
      </c>
      <c r="F2731" s="2167">
        <v>36028.199999999997</v>
      </c>
      <c r="G2731" s="779">
        <v>42391</v>
      </c>
      <c r="H2731" s="2050">
        <v>36028.199999999997</v>
      </c>
      <c r="I2731" s="1263">
        <f t="shared" si="178"/>
        <v>0</v>
      </c>
    </row>
    <row r="2732" spans="1:9" x14ac:dyDescent="0.25">
      <c r="A2732" s="1261">
        <v>42390</v>
      </c>
      <c r="B2732" s="2177">
        <f t="shared" si="176"/>
        <v>1795</v>
      </c>
      <c r="C2732" s="2178" t="s">
        <v>1144</v>
      </c>
      <c r="D2732" s="2160">
        <f t="shared" si="177"/>
        <v>51795</v>
      </c>
      <c r="E2732" s="2150" t="s">
        <v>7002</v>
      </c>
      <c r="F2732" s="2167">
        <v>2275.1999999999998</v>
      </c>
      <c r="G2732" s="779">
        <v>42390</v>
      </c>
      <c r="H2732" s="2050">
        <f t="shared" si="179"/>
        <v>2275.1999999999998</v>
      </c>
      <c r="I2732" s="1263">
        <f t="shared" si="178"/>
        <v>0</v>
      </c>
    </row>
    <row r="2733" spans="1:9" x14ac:dyDescent="0.25">
      <c r="A2733" s="1261">
        <v>42390</v>
      </c>
      <c r="B2733" s="2177">
        <f t="shared" si="176"/>
        <v>1796</v>
      </c>
      <c r="C2733" s="2178" t="s">
        <v>1144</v>
      </c>
      <c r="D2733" s="2160">
        <f t="shared" si="177"/>
        <v>51796</v>
      </c>
      <c r="E2733" s="2150" t="s">
        <v>7003</v>
      </c>
      <c r="F2733" s="2167">
        <v>1118.5999999999999</v>
      </c>
      <c r="G2733" s="779">
        <v>42390</v>
      </c>
      <c r="H2733" s="2050">
        <f t="shared" si="179"/>
        <v>1118.5999999999999</v>
      </c>
      <c r="I2733" s="1263">
        <f t="shared" si="178"/>
        <v>0</v>
      </c>
    </row>
    <row r="2734" spans="1:9" x14ac:dyDescent="0.25">
      <c r="A2734" s="1261">
        <v>42390</v>
      </c>
      <c r="B2734" s="2177">
        <f t="shared" si="176"/>
        <v>1797</v>
      </c>
      <c r="C2734" s="2178" t="s">
        <v>1144</v>
      </c>
      <c r="D2734" s="2160">
        <f t="shared" si="177"/>
        <v>51797</v>
      </c>
      <c r="E2734" s="2150" t="s">
        <v>7004</v>
      </c>
      <c r="F2734" s="2167">
        <v>1287</v>
      </c>
      <c r="G2734" s="779">
        <v>42390</v>
      </c>
      <c r="H2734" s="2050">
        <f t="shared" si="179"/>
        <v>1287</v>
      </c>
      <c r="I2734" s="1263">
        <f t="shared" si="178"/>
        <v>0</v>
      </c>
    </row>
    <row r="2735" spans="1:9" x14ac:dyDescent="0.25">
      <c r="A2735" s="1261">
        <v>42390</v>
      </c>
      <c r="B2735" s="2177">
        <f t="shared" si="176"/>
        <v>1798</v>
      </c>
      <c r="C2735" s="2178" t="s">
        <v>1144</v>
      </c>
      <c r="D2735" s="2160">
        <f t="shared" si="177"/>
        <v>51798</v>
      </c>
      <c r="E2735" s="2150" t="s">
        <v>7005</v>
      </c>
      <c r="F2735" s="2167">
        <v>2778.48</v>
      </c>
      <c r="G2735" s="779">
        <v>42390</v>
      </c>
      <c r="H2735" s="2050">
        <f t="shared" si="179"/>
        <v>2778.48</v>
      </c>
      <c r="I2735" s="1263">
        <f t="shared" si="178"/>
        <v>0</v>
      </c>
    </row>
    <row r="2736" spans="1:9" x14ac:dyDescent="0.25">
      <c r="A2736" s="1261">
        <v>42390</v>
      </c>
      <c r="B2736" s="2177">
        <f t="shared" si="176"/>
        <v>1799</v>
      </c>
      <c r="C2736" s="2178" t="s">
        <v>1144</v>
      </c>
      <c r="D2736" s="2160">
        <f t="shared" si="177"/>
        <v>51799</v>
      </c>
      <c r="E2736" s="2150" t="s">
        <v>7006</v>
      </c>
      <c r="F2736" s="2167">
        <v>2153.5</v>
      </c>
      <c r="G2736" s="779">
        <v>42390</v>
      </c>
      <c r="H2736" s="2050">
        <f t="shared" si="179"/>
        <v>2153.5</v>
      </c>
      <c r="I2736" s="1263">
        <f t="shared" si="178"/>
        <v>0</v>
      </c>
    </row>
    <row r="2737" spans="1:9" x14ac:dyDescent="0.25">
      <c r="A2737" s="1261">
        <v>42390</v>
      </c>
      <c r="B2737" s="2177">
        <f t="shared" si="176"/>
        <v>1800</v>
      </c>
      <c r="C2737" s="2178" t="s">
        <v>1144</v>
      </c>
      <c r="D2737" s="2160">
        <f t="shared" si="177"/>
        <v>51800</v>
      </c>
      <c r="E2737" s="2150" t="s">
        <v>7007</v>
      </c>
      <c r="F2737" s="2167">
        <v>1138.4000000000001</v>
      </c>
      <c r="G2737" s="779">
        <v>42391</v>
      </c>
      <c r="H2737" s="2050">
        <v>1138.4000000000001</v>
      </c>
      <c r="I2737" s="1263">
        <f t="shared" si="178"/>
        <v>0</v>
      </c>
    </row>
    <row r="2738" spans="1:9" x14ac:dyDescent="0.25">
      <c r="A2738" s="1261">
        <v>42390</v>
      </c>
      <c r="B2738" s="2177">
        <f t="shared" si="176"/>
        <v>1801</v>
      </c>
      <c r="C2738" s="2178" t="s">
        <v>1144</v>
      </c>
      <c r="D2738" s="2160">
        <f t="shared" si="177"/>
        <v>51801</v>
      </c>
      <c r="E2738" s="2150" t="s">
        <v>7008</v>
      </c>
      <c r="F2738" s="2167">
        <v>4799.7</v>
      </c>
      <c r="G2738" s="779">
        <v>42390</v>
      </c>
      <c r="H2738" s="2050">
        <f t="shared" si="179"/>
        <v>4799.7</v>
      </c>
      <c r="I2738" s="1263">
        <f t="shared" si="178"/>
        <v>0</v>
      </c>
    </row>
    <row r="2739" spans="1:9" x14ac:dyDescent="0.25">
      <c r="A2739" s="1261">
        <v>42390</v>
      </c>
      <c r="B2739" s="2177">
        <f t="shared" si="176"/>
        <v>1802</v>
      </c>
      <c r="C2739" s="2178" t="s">
        <v>1144</v>
      </c>
      <c r="D2739" s="2160">
        <f t="shared" si="177"/>
        <v>51802</v>
      </c>
      <c r="E2739" s="2150" t="s">
        <v>7009</v>
      </c>
      <c r="F2739" s="2153">
        <v>4811.2</v>
      </c>
      <c r="G2739" s="779">
        <v>42391</v>
      </c>
      <c r="H2739" s="2050">
        <v>4811.2</v>
      </c>
      <c r="I2739" s="1263">
        <f t="shared" si="178"/>
        <v>0</v>
      </c>
    </row>
    <row r="2740" spans="1:9" x14ac:dyDescent="0.25">
      <c r="A2740" s="1261">
        <v>42390</v>
      </c>
      <c r="B2740" s="2177">
        <f t="shared" si="176"/>
        <v>1803</v>
      </c>
      <c r="C2740" s="2178" t="s">
        <v>1144</v>
      </c>
      <c r="D2740" s="2160">
        <f t="shared" si="177"/>
        <v>51803</v>
      </c>
      <c r="E2740" s="2150" t="s">
        <v>7010</v>
      </c>
      <c r="F2740" s="2167">
        <v>2680</v>
      </c>
      <c r="G2740" s="779">
        <v>42395</v>
      </c>
      <c r="H2740" s="2050">
        <v>2680</v>
      </c>
      <c r="I2740" s="1263">
        <f t="shared" si="178"/>
        <v>0</v>
      </c>
    </row>
    <row r="2741" spans="1:9" x14ac:dyDescent="0.25">
      <c r="A2741" s="1261">
        <v>42390</v>
      </c>
      <c r="B2741" s="2177">
        <f t="shared" ref="B2741:B2807" si="180">B2740+1</f>
        <v>1804</v>
      </c>
      <c r="C2741" s="2178" t="s">
        <v>1144</v>
      </c>
      <c r="D2741" s="2160">
        <f t="shared" si="177"/>
        <v>51804</v>
      </c>
      <c r="E2741" s="2150" t="s">
        <v>7011</v>
      </c>
      <c r="F2741" s="2167">
        <v>1717.9</v>
      </c>
      <c r="G2741" s="779">
        <v>42391</v>
      </c>
      <c r="H2741" s="2050">
        <v>1717.9</v>
      </c>
      <c r="I2741" s="1263">
        <f t="shared" si="178"/>
        <v>0</v>
      </c>
    </row>
    <row r="2742" spans="1:9" x14ac:dyDescent="0.25">
      <c r="A2742" s="1261">
        <v>42390</v>
      </c>
      <c r="B2742" s="2177">
        <f t="shared" si="180"/>
        <v>1805</v>
      </c>
      <c r="C2742" s="2178" t="s">
        <v>1144</v>
      </c>
      <c r="D2742" s="2160">
        <f t="shared" si="177"/>
        <v>51805</v>
      </c>
      <c r="E2742" s="2182" t="s">
        <v>2249</v>
      </c>
      <c r="F2742" s="2153">
        <v>0</v>
      </c>
      <c r="G2742" s="779"/>
      <c r="H2742" s="2050"/>
      <c r="I2742" s="1263">
        <f t="shared" si="178"/>
        <v>0</v>
      </c>
    </row>
    <row r="2743" spans="1:9" x14ac:dyDescent="0.25">
      <c r="A2743" s="1261">
        <v>42390</v>
      </c>
      <c r="B2743" s="2177">
        <f t="shared" si="180"/>
        <v>1806</v>
      </c>
      <c r="C2743" s="2178" t="s">
        <v>1144</v>
      </c>
      <c r="D2743" s="2160">
        <f t="shared" si="177"/>
        <v>51806</v>
      </c>
      <c r="E2743" s="2150" t="s">
        <v>7013</v>
      </c>
      <c r="F2743" s="2167">
        <v>3198</v>
      </c>
      <c r="G2743" s="779">
        <v>42391</v>
      </c>
      <c r="H2743" s="2050">
        <v>3198</v>
      </c>
      <c r="I2743" s="1263">
        <f t="shared" si="178"/>
        <v>0</v>
      </c>
    </row>
    <row r="2744" spans="1:9" x14ac:dyDescent="0.25">
      <c r="A2744" s="1261">
        <v>42390</v>
      </c>
      <c r="B2744" s="2177">
        <f t="shared" si="180"/>
        <v>1807</v>
      </c>
      <c r="C2744" s="2178" t="s">
        <v>1144</v>
      </c>
      <c r="D2744" s="2160">
        <f t="shared" si="177"/>
        <v>51807</v>
      </c>
      <c r="E2744" s="2150" t="s">
        <v>7007</v>
      </c>
      <c r="F2744" s="2167">
        <v>165</v>
      </c>
      <c r="G2744" s="779">
        <v>42391</v>
      </c>
      <c r="H2744" s="2050">
        <v>165</v>
      </c>
      <c r="I2744" s="1263">
        <f t="shared" si="178"/>
        <v>0</v>
      </c>
    </row>
    <row r="2745" spans="1:9" x14ac:dyDescent="0.25">
      <c r="A2745" s="1261">
        <v>42390</v>
      </c>
      <c r="B2745" s="2177">
        <f t="shared" si="180"/>
        <v>1808</v>
      </c>
      <c r="C2745" s="2178" t="s">
        <v>1144</v>
      </c>
      <c r="D2745" s="2160">
        <f t="shared" si="177"/>
        <v>51808</v>
      </c>
      <c r="E2745" s="2150" t="s">
        <v>7014</v>
      </c>
      <c r="F2745" s="2167">
        <v>27745.3</v>
      </c>
      <c r="G2745" s="779">
        <v>42396</v>
      </c>
      <c r="H2745" s="2050">
        <v>27745.3</v>
      </c>
      <c r="I2745" s="1263">
        <f t="shared" si="178"/>
        <v>0</v>
      </c>
    </row>
    <row r="2746" spans="1:9" x14ac:dyDescent="0.25">
      <c r="A2746" s="1261">
        <v>42390</v>
      </c>
      <c r="B2746" s="2177">
        <f t="shared" si="180"/>
        <v>1809</v>
      </c>
      <c r="C2746" s="2178" t="s">
        <v>1144</v>
      </c>
      <c r="D2746" s="2160">
        <f t="shared" si="177"/>
        <v>51809</v>
      </c>
      <c r="E2746" s="2182" t="s">
        <v>2249</v>
      </c>
      <c r="F2746" s="2167">
        <v>0</v>
      </c>
      <c r="G2746" s="779"/>
      <c r="H2746" s="2050"/>
      <c r="I2746" s="1263">
        <f t="shared" si="178"/>
        <v>0</v>
      </c>
    </row>
    <row r="2747" spans="1:9" x14ac:dyDescent="0.25">
      <c r="A2747" s="1261">
        <v>42390</v>
      </c>
      <c r="B2747" s="2177">
        <f t="shared" si="180"/>
        <v>1810</v>
      </c>
      <c r="C2747" s="2178" t="s">
        <v>1144</v>
      </c>
      <c r="D2747" s="2160">
        <f t="shared" si="177"/>
        <v>51810</v>
      </c>
      <c r="E2747" s="2150" t="s">
        <v>7009</v>
      </c>
      <c r="F2747" s="2153">
        <v>258.39999999999998</v>
      </c>
      <c r="G2747" s="779">
        <v>42391</v>
      </c>
      <c r="H2747" s="2050">
        <v>258.39999999999998</v>
      </c>
      <c r="I2747" s="1263">
        <f t="shared" si="178"/>
        <v>0</v>
      </c>
    </row>
    <row r="2748" spans="1:9" x14ac:dyDescent="0.25">
      <c r="A2748" s="1261">
        <v>42390</v>
      </c>
      <c r="B2748" s="2177">
        <f t="shared" si="180"/>
        <v>1811</v>
      </c>
      <c r="C2748" s="2178" t="s">
        <v>1144</v>
      </c>
      <c r="D2748" s="2160">
        <f t="shared" si="177"/>
        <v>51811</v>
      </c>
      <c r="E2748" s="2150" t="s">
        <v>6926</v>
      </c>
      <c r="F2748" s="2167">
        <v>1219.8</v>
      </c>
      <c r="G2748" s="779">
        <v>42391</v>
      </c>
      <c r="H2748" s="2050">
        <v>1219.8</v>
      </c>
      <c r="I2748" s="1263">
        <f t="shared" si="178"/>
        <v>0</v>
      </c>
    </row>
    <row r="2749" spans="1:9" x14ac:dyDescent="0.25">
      <c r="A2749" s="1261">
        <v>42390</v>
      </c>
      <c r="B2749" s="2177">
        <f t="shared" si="180"/>
        <v>1812</v>
      </c>
      <c r="C2749" s="2178" t="s">
        <v>1144</v>
      </c>
      <c r="D2749" s="2160">
        <f t="shared" si="177"/>
        <v>51812</v>
      </c>
      <c r="E2749" s="2150" t="s">
        <v>7015</v>
      </c>
      <c r="F2749" s="2167">
        <v>5283.1</v>
      </c>
      <c r="G2749" s="779">
        <v>42391</v>
      </c>
      <c r="H2749" s="2050">
        <v>5283.1</v>
      </c>
      <c r="I2749" s="1263">
        <f t="shared" si="178"/>
        <v>0</v>
      </c>
    </row>
    <row r="2750" spans="1:9" x14ac:dyDescent="0.25">
      <c r="A2750" s="1261">
        <v>42390</v>
      </c>
      <c r="B2750" s="2177">
        <f t="shared" si="180"/>
        <v>1813</v>
      </c>
      <c r="C2750" s="2178" t="s">
        <v>1144</v>
      </c>
      <c r="D2750" s="2160">
        <f t="shared" si="177"/>
        <v>51813</v>
      </c>
      <c r="E2750" s="2150" t="s">
        <v>7016</v>
      </c>
      <c r="F2750" s="2167">
        <v>6308.4</v>
      </c>
      <c r="G2750" s="779">
        <v>42396</v>
      </c>
      <c r="H2750" s="2050">
        <v>6308.4</v>
      </c>
      <c r="I2750" s="1263">
        <f t="shared" si="178"/>
        <v>0</v>
      </c>
    </row>
    <row r="2751" spans="1:9" x14ac:dyDescent="0.25">
      <c r="A2751" s="1261">
        <v>42390</v>
      </c>
      <c r="B2751" s="2177">
        <f t="shared" si="180"/>
        <v>1814</v>
      </c>
      <c r="C2751" s="2178" t="s">
        <v>1144</v>
      </c>
      <c r="D2751" s="2160">
        <f t="shared" si="177"/>
        <v>51814</v>
      </c>
      <c r="E2751" s="2150" t="s">
        <v>7017</v>
      </c>
      <c r="F2751" s="2167">
        <v>12197.6</v>
      </c>
      <c r="G2751" s="779">
        <v>42391</v>
      </c>
      <c r="H2751" s="2050">
        <v>12197.6</v>
      </c>
      <c r="I2751" s="1263">
        <f t="shared" si="178"/>
        <v>0</v>
      </c>
    </row>
    <row r="2752" spans="1:9" x14ac:dyDescent="0.25">
      <c r="A2752" s="1261">
        <v>42390</v>
      </c>
      <c r="B2752" s="2177">
        <f t="shared" si="180"/>
        <v>1815</v>
      </c>
      <c r="C2752" s="2178" t="s">
        <v>1144</v>
      </c>
      <c r="D2752" s="2160">
        <f t="shared" si="177"/>
        <v>51815</v>
      </c>
      <c r="E2752" s="2150" t="s">
        <v>7018</v>
      </c>
      <c r="F2752" s="2153">
        <v>79567.8</v>
      </c>
      <c r="G2752" s="779">
        <v>42397</v>
      </c>
      <c r="H2752" s="2050">
        <v>79567.8</v>
      </c>
      <c r="I2752" s="1263">
        <f t="shared" si="178"/>
        <v>0</v>
      </c>
    </row>
    <row r="2753" spans="1:9" x14ac:dyDescent="0.25">
      <c r="A2753" s="1261">
        <v>42390</v>
      </c>
      <c r="B2753" s="2177">
        <f t="shared" si="180"/>
        <v>1816</v>
      </c>
      <c r="C2753" s="2178" t="s">
        <v>1144</v>
      </c>
      <c r="D2753" s="2160">
        <f t="shared" si="177"/>
        <v>51816</v>
      </c>
      <c r="E2753" s="2150" t="s">
        <v>7019</v>
      </c>
      <c r="F2753" s="2167">
        <v>31122</v>
      </c>
      <c r="G2753" s="779">
        <v>42396</v>
      </c>
      <c r="H2753" s="2050">
        <v>31122</v>
      </c>
      <c r="I2753" s="1263">
        <f t="shared" si="178"/>
        <v>0</v>
      </c>
    </row>
    <row r="2754" spans="1:9" x14ac:dyDescent="0.25">
      <c r="A2754" s="1261">
        <v>42390</v>
      </c>
      <c r="B2754" s="2177">
        <f t="shared" si="180"/>
        <v>1817</v>
      </c>
      <c r="C2754" s="2178" t="s">
        <v>1144</v>
      </c>
      <c r="D2754" s="2160">
        <f t="shared" si="177"/>
        <v>51817</v>
      </c>
      <c r="E2754" s="2150" t="s">
        <v>7020</v>
      </c>
      <c r="F2754" s="2153">
        <v>2681.4</v>
      </c>
      <c r="G2754" s="779">
        <v>42390</v>
      </c>
      <c r="H2754" s="2050">
        <f t="shared" si="179"/>
        <v>2681.4</v>
      </c>
      <c r="I2754" s="1263">
        <f t="shared" si="178"/>
        <v>0</v>
      </c>
    </row>
    <row r="2755" spans="1:9" x14ac:dyDescent="0.25">
      <c r="A2755" s="1261">
        <v>42390</v>
      </c>
      <c r="B2755" s="2177">
        <f t="shared" si="180"/>
        <v>1818</v>
      </c>
      <c r="C2755" s="2178" t="s">
        <v>1144</v>
      </c>
      <c r="D2755" s="2160">
        <f t="shared" si="177"/>
        <v>51818</v>
      </c>
      <c r="E2755" s="2150" t="s">
        <v>7017</v>
      </c>
      <c r="F2755" s="2167">
        <v>6944.6</v>
      </c>
      <c r="G2755" s="779">
        <v>42390</v>
      </c>
      <c r="H2755" s="2050">
        <f t="shared" si="179"/>
        <v>6944.6</v>
      </c>
      <c r="I2755" s="1263">
        <f t="shared" si="178"/>
        <v>0</v>
      </c>
    </row>
    <row r="2756" spans="1:9" x14ac:dyDescent="0.25">
      <c r="A2756" s="1261">
        <v>42390</v>
      </c>
      <c r="B2756" s="2177">
        <f t="shared" si="180"/>
        <v>1819</v>
      </c>
      <c r="C2756" s="2178" t="s">
        <v>1144</v>
      </c>
      <c r="D2756" s="2160">
        <f t="shared" si="177"/>
        <v>51819</v>
      </c>
      <c r="E2756" s="2150" t="s">
        <v>7021</v>
      </c>
      <c r="F2756" s="2167">
        <v>9405.9</v>
      </c>
      <c r="G2756" s="779">
        <v>42390</v>
      </c>
      <c r="H2756" s="2050">
        <f t="shared" si="179"/>
        <v>9405.9</v>
      </c>
      <c r="I2756" s="1263">
        <f t="shared" si="178"/>
        <v>0</v>
      </c>
    </row>
    <row r="2757" spans="1:9" x14ac:dyDescent="0.25">
      <c r="A2757" s="1261">
        <v>42390</v>
      </c>
      <c r="B2757" s="2177">
        <f t="shared" si="180"/>
        <v>1820</v>
      </c>
      <c r="C2757" s="2178" t="s">
        <v>1144</v>
      </c>
      <c r="D2757" s="2160">
        <f t="shared" si="177"/>
        <v>51820</v>
      </c>
      <c r="E2757" s="2150" t="s">
        <v>7022</v>
      </c>
      <c r="F2757" s="2167">
        <v>937.2</v>
      </c>
      <c r="G2757" s="779"/>
      <c r="H2757" s="2050"/>
      <c r="I2757" s="1263">
        <f t="shared" si="178"/>
        <v>937.2</v>
      </c>
    </row>
    <row r="2758" spans="1:9" x14ac:dyDescent="0.25">
      <c r="A2758" s="1261">
        <v>42390</v>
      </c>
      <c r="B2758" s="2177">
        <f t="shared" si="180"/>
        <v>1821</v>
      </c>
      <c r="C2758" s="2178" t="s">
        <v>1144</v>
      </c>
      <c r="D2758" s="2160">
        <f t="shared" si="177"/>
        <v>51821</v>
      </c>
      <c r="E2758" s="2150" t="s">
        <v>7018</v>
      </c>
      <c r="F2758" s="2167">
        <v>7704</v>
      </c>
      <c r="G2758" s="779">
        <v>42397</v>
      </c>
      <c r="H2758" s="2050">
        <v>7704</v>
      </c>
      <c r="I2758" s="1263">
        <f t="shared" si="178"/>
        <v>0</v>
      </c>
    </row>
    <row r="2759" spans="1:9" x14ac:dyDescent="0.25">
      <c r="A2759" s="1261">
        <v>42390</v>
      </c>
      <c r="B2759" s="2177">
        <f t="shared" si="180"/>
        <v>1822</v>
      </c>
      <c r="C2759" s="2178" t="s">
        <v>1144</v>
      </c>
      <c r="D2759" s="2160">
        <f t="shared" si="177"/>
        <v>51822</v>
      </c>
      <c r="E2759" s="2151" t="s">
        <v>7023</v>
      </c>
      <c r="F2759" s="2167">
        <v>3927.6</v>
      </c>
      <c r="G2759" s="779">
        <v>42390</v>
      </c>
      <c r="H2759" s="2050">
        <f t="shared" si="179"/>
        <v>3927.6</v>
      </c>
      <c r="I2759" s="1263">
        <f t="shared" si="178"/>
        <v>0</v>
      </c>
    </row>
    <row r="2760" spans="1:9" x14ac:dyDescent="0.25">
      <c r="A2760" s="1261">
        <v>42390</v>
      </c>
      <c r="B2760" s="2177">
        <f t="shared" si="180"/>
        <v>1823</v>
      </c>
      <c r="C2760" s="2178" t="s">
        <v>1144</v>
      </c>
      <c r="D2760" s="2160">
        <f t="shared" si="177"/>
        <v>51823</v>
      </c>
      <c r="E2760" s="2149" t="s">
        <v>7024</v>
      </c>
      <c r="F2760" s="2166">
        <v>676.8</v>
      </c>
      <c r="G2760" s="779">
        <v>42390</v>
      </c>
      <c r="H2760" s="2050">
        <f t="shared" si="179"/>
        <v>676.8</v>
      </c>
      <c r="I2760" s="1263">
        <f t="shared" si="178"/>
        <v>0</v>
      </c>
    </row>
    <row r="2761" spans="1:9" x14ac:dyDescent="0.25">
      <c r="A2761" s="1261">
        <v>42390</v>
      </c>
      <c r="B2761" s="2177">
        <f t="shared" si="180"/>
        <v>1824</v>
      </c>
      <c r="C2761" s="2178" t="s">
        <v>1144</v>
      </c>
      <c r="D2761" s="2160">
        <f t="shared" si="177"/>
        <v>51824</v>
      </c>
      <c r="E2761" s="2150" t="s">
        <v>7025</v>
      </c>
      <c r="F2761" s="2167">
        <v>6694.1</v>
      </c>
      <c r="G2761" s="779">
        <v>42390</v>
      </c>
      <c r="H2761" s="2050">
        <f t="shared" si="179"/>
        <v>6694.1</v>
      </c>
      <c r="I2761" s="1263">
        <f t="shared" si="178"/>
        <v>0</v>
      </c>
    </row>
    <row r="2762" spans="1:9" x14ac:dyDescent="0.25">
      <c r="A2762" s="1261">
        <v>42390</v>
      </c>
      <c r="B2762" s="2177">
        <f t="shared" si="180"/>
        <v>1825</v>
      </c>
      <c r="C2762" s="2178" t="s">
        <v>1144</v>
      </c>
      <c r="D2762" s="2160">
        <f t="shared" ref="D2762:D2827" si="181">D2761+1</f>
        <v>51825</v>
      </c>
      <c r="E2762" s="2150" t="s">
        <v>7023</v>
      </c>
      <c r="F2762" s="2167">
        <v>9299.6</v>
      </c>
      <c r="G2762" s="779">
        <v>42394</v>
      </c>
      <c r="H2762" s="2050">
        <v>9299.6</v>
      </c>
      <c r="I2762" s="1263">
        <f t="shared" si="178"/>
        <v>0</v>
      </c>
    </row>
    <row r="2763" spans="1:9" x14ac:dyDescent="0.25">
      <c r="A2763" s="1261">
        <v>42390</v>
      </c>
      <c r="B2763" s="2177">
        <f t="shared" si="180"/>
        <v>1826</v>
      </c>
      <c r="C2763" s="2178" t="s">
        <v>1144</v>
      </c>
      <c r="D2763" s="2160">
        <f t="shared" si="181"/>
        <v>51826</v>
      </c>
      <c r="E2763" s="2150" t="s">
        <v>7014</v>
      </c>
      <c r="F2763" s="2167">
        <v>2819.2</v>
      </c>
      <c r="G2763" s="779"/>
      <c r="H2763" s="2050"/>
      <c r="I2763" s="1263">
        <f t="shared" si="178"/>
        <v>2819.2</v>
      </c>
    </row>
    <row r="2764" spans="1:9" x14ac:dyDescent="0.25">
      <c r="A2764" s="1261">
        <v>42390</v>
      </c>
      <c r="B2764" s="2177">
        <f t="shared" si="180"/>
        <v>1827</v>
      </c>
      <c r="C2764" s="2178" t="s">
        <v>1144</v>
      </c>
      <c r="D2764" s="2160">
        <f t="shared" si="181"/>
        <v>51827</v>
      </c>
      <c r="E2764" s="2150" t="s">
        <v>7026</v>
      </c>
      <c r="F2764" s="2167">
        <v>452.8</v>
      </c>
      <c r="G2764" s="779">
        <v>42390</v>
      </c>
      <c r="H2764" s="2050">
        <f t="shared" si="179"/>
        <v>452.8</v>
      </c>
      <c r="I2764" s="1263">
        <f t="shared" si="178"/>
        <v>0</v>
      </c>
    </row>
    <row r="2765" spans="1:9" x14ac:dyDescent="0.25">
      <c r="A2765" s="1261">
        <v>42390</v>
      </c>
      <c r="B2765" s="2177">
        <f t="shared" si="180"/>
        <v>1828</v>
      </c>
      <c r="C2765" s="2178" t="s">
        <v>1144</v>
      </c>
      <c r="D2765" s="2160">
        <f t="shared" si="181"/>
        <v>51828</v>
      </c>
      <c r="E2765" s="2150" t="s">
        <v>7012</v>
      </c>
      <c r="F2765" s="2153">
        <v>203257.7</v>
      </c>
      <c r="G2765" s="779">
        <v>42392</v>
      </c>
      <c r="H2765" s="2050">
        <v>203257.7</v>
      </c>
      <c r="I2765" s="1263">
        <f t="shared" si="178"/>
        <v>0</v>
      </c>
    </row>
    <row r="2766" spans="1:9" x14ac:dyDescent="0.25">
      <c r="A2766" s="1261">
        <v>42390</v>
      </c>
      <c r="B2766" s="2177">
        <f t="shared" si="180"/>
        <v>1829</v>
      </c>
      <c r="C2766" s="2178" t="s">
        <v>1144</v>
      </c>
      <c r="D2766" s="2160">
        <f t="shared" si="181"/>
        <v>51829</v>
      </c>
      <c r="E2766" s="2150" t="s">
        <v>7027</v>
      </c>
      <c r="F2766" s="2167">
        <v>603.20000000000005</v>
      </c>
      <c r="G2766" s="779">
        <v>42390</v>
      </c>
      <c r="H2766" s="2050">
        <f t="shared" si="179"/>
        <v>603.20000000000005</v>
      </c>
      <c r="I2766" s="1263">
        <f t="shared" si="178"/>
        <v>0</v>
      </c>
    </row>
    <row r="2767" spans="1:9" x14ac:dyDescent="0.25">
      <c r="A2767" s="1261">
        <v>42390</v>
      </c>
      <c r="B2767" s="2177">
        <f t="shared" si="180"/>
        <v>1830</v>
      </c>
      <c r="C2767" s="2178" t="s">
        <v>1144</v>
      </c>
      <c r="D2767" s="2160">
        <f t="shared" si="181"/>
        <v>51830</v>
      </c>
      <c r="E2767" s="2150" t="s">
        <v>7028</v>
      </c>
      <c r="F2767" s="2153">
        <v>4944</v>
      </c>
      <c r="G2767" s="779">
        <v>42392</v>
      </c>
      <c r="H2767" s="2050">
        <v>4944</v>
      </c>
      <c r="I2767" s="1263">
        <f t="shared" si="178"/>
        <v>0</v>
      </c>
    </row>
    <row r="2768" spans="1:9" x14ac:dyDescent="0.25">
      <c r="A2768" s="1261">
        <v>42390</v>
      </c>
      <c r="B2768" s="2177">
        <f t="shared" si="180"/>
        <v>1831</v>
      </c>
      <c r="C2768" s="2178" t="s">
        <v>1144</v>
      </c>
      <c r="D2768" s="2160">
        <f t="shared" si="181"/>
        <v>51831</v>
      </c>
      <c r="E2768" s="2150" t="s">
        <v>6926</v>
      </c>
      <c r="F2768" s="2167">
        <v>109.2</v>
      </c>
      <c r="G2768" s="779">
        <v>42390</v>
      </c>
      <c r="H2768" s="2050">
        <f t="shared" si="179"/>
        <v>109.2</v>
      </c>
      <c r="I2768" s="1263">
        <f t="shared" si="178"/>
        <v>0</v>
      </c>
    </row>
    <row r="2769" spans="1:9" x14ac:dyDescent="0.25">
      <c r="A2769" s="1261">
        <v>42390</v>
      </c>
      <c r="B2769" s="2177">
        <f t="shared" si="180"/>
        <v>1832</v>
      </c>
      <c r="C2769" s="2178" t="s">
        <v>1144</v>
      </c>
      <c r="D2769" s="2160">
        <f t="shared" si="181"/>
        <v>51832</v>
      </c>
      <c r="E2769" s="2150" t="s">
        <v>7029</v>
      </c>
      <c r="F2769" s="2167">
        <v>4864.5</v>
      </c>
      <c r="G2769" s="779">
        <v>42390</v>
      </c>
      <c r="H2769" s="2050">
        <f t="shared" si="179"/>
        <v>4864.5</v>
      </c>
      <c r="I2769" s="1263">
        <f t="shared" si="178"/>
        <v>0</v>
      </c>
    </row>
    <row r="2770" spans="1:9" x14ac:dyDescent="0.25">
      <c r="A2770" s="1261">
        <v>42390</v>
      </c>
      <c r="B2770" s="2177">
        <f t="shared" si="180"/>
        <v>1833</v>
      </c>
      <c r="C2770" s="2178" t="s">
        <v>1144</v>
      </c>
      <c r="D2770" s="2160">
        <f t="shared" si="181"/>
        <v>51833</v>
      </c>
      <c r="E2770" s="2150" t="s">
        <v>7030</v>
      </c>
      <c r="F2770" s="2153">
        <v>41286.32</v>
      </c>
      <c r="G2770" s="779">
        <v>42396</v>
      </c>
      <c r="H2770" s="2050">
        <v>41286.32</v>
      </c>
      <c r="I2770" s="1263">
        <f t="shared" si="178"/>
        <v>0</v>
      </c>
    </row>
    <row r="2771" spans="1:9" x14ac:dyDescent="0.25">
      <c r="A2771" s="1261">
        <v>42390</v>
      </c>
      <c r="B2771" s="2177">
        <f t="shared" si="180"/>
        <v>1834</v>
      </c>
      <c r="C2771" s="2178" t="s">
        <v>1144</v>
      </c>
      <c r="D2771" s="2160">
        <f t="shared" si="181"/>
        <v>51834</v>
      </c>
      <c r="E2771" s="2150" t="s">
        <v>7031</v>
      </c>
      <c r="F2771" s="2153">
        <v>578.20000000000005</v>
      </c>
      <c r="G2771" s="779"/>
      <c r="H2771" s="2050"/>
      <c r="I2771" s="1263">
        <f t="shared" si="178"/>
        <v>578.20000000000005</v>
      </c>
    </row>
    <row r="2772" spans="1:9" x14ac:dyDescent="0.25">
      <c r="A2772" s="1261">
        <v>42390</v>
      </c>
      <c r="B2772" s="2177">
        <f t="shared" si="180"/>
        <v>1835</v>
      </c>
      <c r="C2772" s="2178" t="s">
        <v>1144</v>
      </c>
      <c r="D2772" s="2160">
        <f t="shared" si="181"/>
        <v>51835</v>
      </c>
      <c r="E2772" s="2150" t="s">
        <v>7032</v>
      </c>
      <c r="F2772" s="2167">
        <v>800</v>
      </c>
      <c r="G2772" s="779">
        <v>42391</v>
      </c>
      <c r="H2772" s="2050">
        <v>800</v>
      </c>
      <c r="I2772" s="1263">
        <f t="shared" si="178"/>
        <v>0</v>
      </c>
    </row>
    <row r="2773" spans="1:9" x14ac:dyDescent="0.25">
      <c r="A2773" s="1261">
        <v>42390</v>
      </c>
      <c r="B2773" s="2177">
        <f t="shared" si="180"/>
        <v>1836</v>
      </c>
      <c r="C2773" s="2178" t="s">
        <v>1144</v>
      </c>
      <c r="D2773" s="2160">
        <f t="shared" si="181"/>
        <v>51836</v>
      </c>
      <c r="E2773" s="2182" t="s">
        <v>2249</v>
      </c>
      <c r="F2773" s="2167">
        <v>0</v>
      </c>
      <c r="G2773" s="779"/>
      <c r="H2773" s="2050"/>
      <c r="I2773" s="1263">
        <f t="shared" si="178"/>
        <v>0</v>
      </c>
    </row>
    <row r="2774" spans="1:9" x14ac:dyDescent="0.25">
      <c r="A2774" s="1261">
        <v>42390</v>
      </c>
      <c r="B2774" s="2177">
        <f t="shared" si="180"/>
        <v>1837</v>
      </c>
      <c r="C2774" s="2178" t="s">
        <v>1144</v>
      </c>
      <c r="D2774" s="2160">
        <f t="shared" si="181"/>
        <v>51837</v>
      </c>
      <c r="E2774" s="2150" t="s">
        <v>7033</v>
      </c>
      <c r="F2774" s="2167">
        <v>1152.8</v>
      </c>
      <c r="G2774" s="779">
        <v>42392</v>
      </c>
      <c r="H2774" s="2050">
        <v>1152.8</v>
      </c>
      <c r="I2774" s="1263">
        <f t="shared" si="178"/>
        <v>0</v>
      </c>
    </row>
    <row r="2775" spans="1:9" x14ac:dyDescent="0.25">
      <c r="A2775" s="1261">
        <v>42390</v>
      </c>
      <c r="B2775" s="2177">
        <f t="shared" si="180"/>
        <v>1838</v>
      </c>
      <c r="C2775" s="2178" t="s">
        <v>1144</v>
      </c>
      <c r="D2775" s="2160">
        <f t="shared" si="181"/>
        <v>51838</v>
      </c>
      <c r="E2775" s="2150" t="s">
        <v>7034</v>
      </c>
      <c r="F2775" s="2153">
        <v>1637.1</v>
      </c>
      <c r="G2775" s="779">
        <v>42392</v>
      </c>
      <c r="H2775" s="2050">
        <v>1637.1</v>
      </c>
      <c r="I2775" s="1263">
        <f t="shared" si="178"/>
        <v>0</v>
      </c>
    </row>
    <row r="2776" spans="1:9" x14ac:dyDescent="0.25">
      <c r="A2776" s="1261">
        <v>42390</v>
      </c>
      <c r="B2776" s="2177">
        <f t="shared" si="180"/>
        <v>1839</v>
      </c>
      <c r="C2776" s="2178" t="s">
        <v>1144</v>
      </c>
      <c r="D2776" s="2160">
        <f t="shared" si="181"/>
        <v>51839</v>
      </c>
      <c r="E2776" s="2150" t="s">
        <v>7034</v>
      </c>
      <c r="F2776" s="2153">
        <v>2087.6799999999998</v>
      </c>
      <c r="G2776" s="779">
        <v>42392</v>
      </c>
      <c r="H2776" s="2050">
        <v>2087.6799999999998</v>
      </c>
      <c r="I2776" s="1263">
        <f t="shared" si="178"/>
        <v>0</v>
      </c>
    </row>
    <row r="2777" spans="1:9" x14ac:dyDescent="0.25">
      <c r="A2777" s="1261">
        <v>42390</v>
      </c>
      <c r="B2777" s="2177">
        <f t="shared" si="180"/>
        <v>1840</v>
      </c>
      <c r="C2777" s="2178" t="s">
        <v>1144</v>
      </c>
      <c r="D2777" s="2160">
        <f t="shared" si="181"/>
        <v>51840</v>
      </c>
      <c r="E2777" s="2150" t="s">
        <v>7035</v>
      </c>
      <c r="F2777" s="2153">
        <v>4173.8</v>
      </c>
      <c r="G2777" s="779">
        <v>42392</v>
      </c>
      <c r="H2777" s="2050">
        <v>4173.8</v>
      </c>
      <c r="I2777" s="1263">
        <f t="shared" si="178"/>
        <v>0</v>
      </c>
    </row>
    <row r="2778" spans="1:9" x14ac:dyDescent="0.25">
      <c r="A2778" s="1261">
        <v>42390</v>
      </c>
      <c r="B2778" s="2177">
        <f t="shared" si="180"/>
        <v>1841</v>
      </c>
      <c r="C2778" s="2178" t="s">
        <v>1144</v>
      </c>
      <c r="D2778" s="2160">
        <f t="shared" si="181"/>
        <v>51841</v>
      </c>
      <c r="E2778" s="2150" t="s">
        <v>7036</v>
      </c>
      <c r="F2778" s="2167">
        <v>1165.5</v>
      </c>
      <c r="G2778" s="779">
        <v>42392</v>
      </c>
      <c r="H2778" s="2050">
        <v>1165.5</v>
      </c>
      <c r="I2778" s="1263">
        <f t="shared" si="178"/>
        <v>0</v>
      </c>
    </row>
    <row r="2779" spans="1:9" x14ac:dyDescent="0.25">
      <c r="A2779" s="1261">
        <v>42390</v>
      </c>
      <c r="B2779" s="2177">
        <f t="shared" si="180"/>
        <v>1842</v>
      </c>
      <c r="C2779" s="2178" t="s">
        <v>1144</v>
      </c>
      <c r="D2779" s="2160">
        <f t="shared" si="181"/>
        <v>51842</v>
      </c>
      <c r="E2779" s="2150" t="s">
        <v>7037</v>
      </c>
      <c r="F2779" s="2167">
        <v>5432.4</v>
      </c>
      <c r="G2779" s="779">
        <v>42396</v>
      </c>
      <c r="H2779" s="2050">
        <v>5432.4</v>
      </c>
      <c r="I2779" s="1263">
        <f t="shared" si="178"/>
        <v>0</v>
      </c>
    </row>
    <row r="2780" spans="1:9" x14ac:dyDescent="0.25">
      <c r="A2780" s="1261">
        <v>42390</v>
      </c>
      <c r="B2780" s="2177">
        <f t="shared" si="180"/>
        <v>1843</v>
      </c>
      <c r="C2780" s="2178" t="s">
        <v>1144</v>
      </c>
      <c r="D2780" s="2160">
        <f t="shared" si="181"/>
        <v>51843</v>
      </c>
      <c r="E2780" s="2150" t="s">
        <v>7038</v>
      </c>
      <c r="F2780" s="2167">
        <v>4725.1899999999996</v>
      </c>
      <c r="G2780" s="779">
        <v>42392</v>
      </c>
      <c r="H2780" s="2050">
        <v>4725.1899999999996</v>
      </c>
      <c r="I2780" s="1263">
        <f t="shared" si="178"/>
        <v>0</v>
      </c>
    </row>
    <row r="2781" spans="1:9" x14ac:dyDescent="0.25">
      <c r="A2781" s="1261">
        <v>42390</v>
      </c>
      <c r="B2781" s="2177">
        <f t="shared" si="180"/>
        <v>1844</v>
      </c>
      <c r="C2781" s="2178" t="s">
        <v>1144</v>
      </c>
      <c r="D2781" s="2160">
        <f t="shared" si="181"/>
        <v>51844</v>
      </c>
      <c r="E2781" s="2150" t="s">
        <v>7039</v>
      </c>
      <c r="F2781" s="2167">
        <v>3612.96</v>
      </c>
      <c r="G2781" s="779">
        <v>42392</v>
      </c>
      <c r="H2781" s="2050">
        <v>3612.96</v>
      </c>
      <c r="I2781" s="1263">
        <f t="shared" si="178"/>
        <v>0</v>
      </c>
    </row>
    <row r="2782" spans="1:9" x14ac:dyDescent="0.25">
      <c r="A2782" s="1261">
        <v>42390</v>
      </c>
      <c r="B2782" s="2177">
        <f t="shared" si="180"/>
        <v>1845</v>
      </c>
      <c r="C2782" s="2178" t="s">
        <v>1144</v>
      </c>
      <c r="D2782" s="2160">
        <f t="shared" si="181"/>
        <v>51845</v>
      </c>
      <c r="E2782" s="2150" t="s">
        <v>7040</v>
      </c>
      <c r="F2782" s="2153">
        <v>1306.56</v>
      </c>
      <c r="G2782" s="779">
        <v>42392</v>
      </c>
      <c r="H2782" s="2050">
        <v>1306.56</v>
      </c>
      <c r="I2782" s="1263">
        <f t="shared" ref="I2782:I2846" si="182">F2782-H2782</f>
        <v>0</v>
      </c>
    </row>
    <row r="2783" spans="1:9" x14ac:dyDescent="0.25">
      <c r="A2783" s="1261">
        <v>42390</v>
      </c>
      <c r="B2783" s="2177">
        <f t="shared" si="180"/>
        <v>1846</v>
      </c>
      <c r="C2783" s="2178" t="s">
        <v>1144</v>
      </c>
      <c r="D2783" s="2160">
        <f t="shared" si="181"/>
        <v>51846</v>
      </c>
      <c r="E2783" s="2150" t="s">
        <v>7041</v>
      </c>
      <c r="F2783" s="2167">
        <v>4083.6</v>
      </c>
      <c r="G2783" s="779">
        <v>42392</v>
      </c>
      <c r="H2783" s="2050">
        <v>4083.6</v>
      </c>
      <c r="I2783" s="1263">
        <f t="shared" si="182"/>
        <v>0</v>
      </c>
    </row>
    <row r="2784" spans="1:9" x14ac:dyDescent="0.25">
      <c r="A2784" s="1261">
        <v>42390</v>
      </c>
      <c r="B2784" s="2177">
        <f t="shared" si="180"/>
        <v>1847</v>
      </c>
      <c r="C2784" s="2178" t="s">
        <v>1144</v>
      </c>
      <c r="D2784" s="2160">
        <f t="shared" si="181"/>
        <v>51847</v>
      </c>
      <c r="E2784" s="2150" t="s">
        <v>7042</v>
      </c>
      <c r="F2784" s="2153">
        <v>3395.2</v>
      </c>
      <c r="G2784" s="779">
        <v>42395</v>
      </c>
      <c r="H2784" s="2050">
        <v>3395.2</v>
      </c>
      <c r="I2784" s="1263">
        <f t="shared" si="182"/>
        <v>0</v>
      </c>
    </row>
    <row r="2785" spans="1:9" x14ac:dyDescent="0.25">
      <c r="A2785" s="1261">
        <v>42390</v>
      </c>
      <c r="B2785" s="2177">
        <f t="shared" si="180"/>
        <v>1848</v>
      </c>
      <c r="C2785" s="2178" t="s">
        <v>1144</v>
      </c>
      <c r="D2785" s="2160">
        <f t="shared" si="181"/>
        <v>51848</v>
      </c>
      <c r="E2785" s="2150" t="s">
        <v>6962</v>
      </c>
      <c r="F2785" s="2167">
        <v>7128.8</v>
      </c>
      <c r="G2785" s="779">
        <v>42395</v>
      </c>
      <c r="H2785" s="2050">
        <v>7128.8</v>
      </c>
      <c r="I2785" s="1263">
        <f t="shared" si="182"/>
        <v>0</v>
      </c>
    </row>
    <row r="2786" spans="1:9" x14ac:dyDescent="0.25">
      <c r="A2786" s="1261">
        <v>42390</v>
      </c>
      <c r="B2786" s="2177">
        <f t="shared" si="180"/>
        <v>1849</v>
      </c>
      <c r="C2786" s="2178" t="s">
        <v>1144</v>
      </c>
      <c r="D2786" s="2160">
        <f t="shared" si="181"/>
        <v>51849</v>
      </c>
      <c r="E2786" s="2150" t="s">
        <v>7043</v>
      </c>
      <c r="F2786" s="2167">
        <v>16633.8</v>
      </c>
      <c r="G2786" s="779">
        <v>42392</v>
      </c>
      <c r="H2786" s="2050">
        <v>16633.8</v>
      </c>
      <c r="I2786" s="1263">
        <f t="shared" si="182"/>
        <v>0</v>
      </c>
    </row>
    <row r="2787" spans="1:9" x14ac:dyDescent="0.25">
      <c r="A2787" s="1261">
        <v>42390</v>
      </c>
      <c r="B2787" s="2177">
        <f t="shared" si="180"/>
        <v>1850</v>
      </c>
      <c r="C2787" s="2178" t="s">
        <v>1144</v>
      </c>
      <c r="D2787" s="2160">
        <f t="shared" si="181"/>
        <v>51850</v>
      </c>
      <c r="E2787" s="2150" t="s">
        <v>7044</v>
      </c>
      <c r="F2787" s="2167">
        <v>9617.7999999999993</v>
      </c>
      <c r="G2787" s="779" t="s">
        <v>8178</v>
      </c>
      <c r="H2787" s="2050">
        <f>7000+2617.8</f>
        <v>9617.7999999999993</v>
      </c>
      <c r="I2787" s="1263">
        <f t="shared" si="182"/>
        <v>0</v>
      </c>
    </row>
    <row r="2788" spans="1:9" x14ac:dyDescent="0.25">
      <c r="A2788" s="1261">
        <v>42390</v>
      </c>
      <c r="B2788" s="2177">
        <f t="shared" si="180"/>
        <v>1851</v>
      </c>
      <c r="C2788" s="2178" t="s">
        <v>1144</v>
      </c>
      <c r="D2788" s="2160">
        <f t="shared" si="181"/>
        <v>51851</v>
      </c>
      <c r="E2788" s="2150" t="s">
        <v>7045</v>
      </c>
      <c r="F2788" s="2167">
        <v>3083.1</v>
      </c>
      <c r="G2788" s="779">
        <v>42391</v>
      </c>
      <c r="H2788" s="2050">
        <v>3083.1</v>
      </c>
      <c r="I2788" s="1263">
        <f t="shared" si="182"/>
        <v>0</v>
      </c>
    </row>
    <row r="2789" spans="1:9" x14ac:dyDescent="0.25">
      <c r="A2789" s="1261">
        <v>42390</v>
      </c>
      <c r="B2789" s="2177">
        <f t="shared" si="180"/>
        <v>1852</v>
      </c>
      <c r="C2789" s="2178" t="s">
        <v>1144</v>
      </c>
      <c r="D2789" s="2160">
        <f t="shared" si="181"/>
        <v>51852</v>
      </c>
      <c r="E2789" s="2150" t="s">
        <v>7046</v>
      </c>
      <c r="F2789" s="2167">
        <v>2291.9</v>
      </c>
      <c r="G2789" s="779">
        <v>42391</v>
      </c>
      <c r="H2789" s="2050">
        <v>2291.9</v>
      </c>
      <c r="I2789" s="1263">
        <f t="shared" si="182"/>
        <v>0</v>
      </c>
    </row>
    <row r="2790" spans="1:9" x14ac:dyDescent="0.25">
      <c r="A2790" s="1261">
        <v>42390</v>
      </c>
      <c r="B2790" s="2177">
        <f t="shared" si="180"/>
        <v>1853</v>
      </c>
      <c r="C2790" s="2178" t="s">
        <v>1144</v>
      </c>
      <c r="D2790" s="2160">
        <f t="shared" si="181"/>
        <v>51853</v>
      </c>
      <c r="E2790" s="2150" t="s">
        <v>7047</v>
      </c>
      <c r="F2790" s="2153">
        <v>13230.9</v>
      </c>
      <c r="G2790" s="779">
        <v>42392</v>
      </c>
      <c r="H2790" s="2050">
        <v>13230.9</v>
      </c>
      <c r="I2790" s="1263">
        <f t="shared" si="182"/>
        <v>0</v>
      </c>
    </row>
    <row r="2791" spans="1:9" x14ac:dyDescent="0.25">
      <c r="A2791" s="1261">
        <v>42390</v>
      </c>
      <c r="B2791" s="2177">
        <f t="shared" si="180"/>
        <v>1854</v>
      </c>
      <c r="C2791" s="2178" t="s">
        <v>1144</v>
      </c>
      <c r="D2791" s="2160">
        <f t="shared" si="181"/>
        <v>51854</v>
      </c>
      <c r="E2791" s="2150" t="s">
        <v>7048</v>
      </c>
      <c r="F2791" s="2153">
        <v>69267.990000000005</v>
      </c>
      <c r="G2791" s="779">
        <v>42392</v>
      </c>
      <c r="H2791" s="2050">
        <v>69267.990000000005</v>
      </c>
      <c r="I2791" s="1263">
        <f t="shared" si="182"/>
        <v>0</v>
      </c>
    </row>
    <row r="2792" spans="1:9" x14ac:dyDescent="0.25">
      <c r="A2792" s="1261">
        <v>42390</v>
      </c>
      <c r="B2792" s="2177">
        <f t="shared" si="180"/>
        <v>1855</v>
      </c>
      <c r="C2792" s="2178" t="s">
        <v>1144</v>
      </c>
      <c r="D2792" s="2160">
        <f t="shared" si="181"/>
        <v>51855</v>
      </c>
      <c r="E2792" s="2150" t="s">
        <v>7028</v>
      </c>
      <c r="F2792" s="2153">
        <v>27030.85</v>
      </c>
      <c r="G2792" s="779">
        <v>42396</v>
      </c>
      <c r="H2792" s="2050">
        <v>27030.85</v>
      </c>
      <c r="I2792" s="1263">
        <f t="shared" si="182"/>
        <v>0</v>
      </c>
    </row>
    <row r="2793" spans="1:9" x14ac:dyDescent="0.25">
      <c r="A2793" s="1261">
        <v>42390</v>
      </c>
      <c r="B2793" s="2177">
        <f t="shared" si="180"/>
        <v>1856</v>
      </c>
      <c r="C2793" s="2178" t="s">
        <v>1144</v>
      </c>
      <c r="D2793" s="2160">
        <f t="shared" si="181"/>
        <v>51856</v>
      </c>
      <c r="E2793" s="2150" t="s">
        <v>7049</v>
      </c>
      <c r="F2793" s="2167">
        <v>2442</v>
      </c>
      <c r="G2793" s="779">
        <v>42390</v>
      </c>
      <c r="H2793" s="2050">
        <f t="shared" ref="H2793:H2845" si="183">F2793</f>
        <v>2442</v>
      </c>
      <c r="I2793" s="1263">
        <f t="shared" si="182"/>
        <v>0</v>
      </c>
    </row>
    <row r="2794" spans="1:9" x14ac:dyDescent="0.25">
      <c r="A2794" s="1261">
        <v>42390</v>
      </c>
      <c r="B2794" s="2177">
        <f t="shared" si="180"/>
        <v>1857</v>
      </c>
      <c r="C2794" s="2178" t="s">
        <v>1144</v>
      </c>
      <c r="D2794" s="2160">
        <f t="shared" si="181"/>
        <v>51857</v>
      </c>
      <c r="E2794" s="2150" t="s">
        <v>7050</v>
      </c>
      <c r="F2794" s="2167">
        <v>4915.2</v>
      </c>
      <c r="G2794" s="779">
        <v>42390</v>
      </c>
      <c r="H2794" s="2050">
        <f t="shared" si="183"/>
        <v>4915.2</v>
      </c>
      <c r="I2794" s="1263">
        <f t="shared" si="182"/>
        <v>0</v>
      </c>
    </row>
    <row r="2795" spans="1:9" x14ac:dyDescent="0.25">
      <c r="A2795" s="1261">
        <v>42390</v>
      </c>
      <c r="B2795" s="2177">
        <f t="shared" si="180"/>
        <v>1858</v>
      </c>
      <c r="C2795" s="2178" t="s">
        <v>1144</v>
      </c>
      <c r="D2795" s="2160">
        <f t="shared" si="181"/>
        <v>51858</v>
      </c>
      <c r="E2795" s="2182" t="s">
        <v>2249</v>
      </c>
      <c r="F2795" s="2167">
        <v>0</v>
      </c>
      <c r="G2795" s="779"/>
      <c r="H2795" s="2050"/>
      <c r="I2795" s="1263">
        <f t="shared" si="182"/>
        <v>0</v>
      </c>
    </row>
    <row r="2796" spans="1:9" x14ac:dyDescent="0.25">
      <c r="A2796" s="1261">
        <v>42390</v>
      </c>
      <c r="B2796" s="2177">
        <f t="shared" si="180"/>
        <v>1859</v>
      </c>
      <c r="C2796" s="2178" t="s">
        <v>1144</v>
      </c>
      <c r="D2796" s="2160">
        <f t="shared" si="181"/>
        <v>51859</v>
      </c>
      <c r="E2796" s="2150" t="s">
        <v>7048</v>
      </c>
      <c r="F2796" s="2153">
        <v>81676.649999999994</v>
      </c>
      <c r="G2796" s="779">
        <v>42392</v>
      </c>
      <c r="H2796" s="2050">
        <v>81676.649999999994</v>
      </c>
      <c r="I2796" s="1263">
        <f t="shared" si="182"/>
        <v>0</v>
      </c>
    </row>
    <row r="2797" spans="1:9" x14ac:dyDescent="0.25">
      <c r="A2797" s="1261">
        <v>42390</v>
      </c>
      <c r="B2797" s="2177">
        <f t="shared" si="180"/>
        <v>1860</v>
      </c>
      <c r="C2797" s="2178" t="s">
        <v>1144</v>
      </c>
      <c r="D2797" s="2160">
        <f t="shared" si="181"/>
        <v>51860</v>
      </c>
      <c r="E2797" s="2150" t="s">
        <v>7014</v>
      </c>
      <c r="F2797" s="2167">
        <v>27016.1</v>
      </c>
      <c r="G2797" s="779">
        <v>42396</v>
      </c>
      <c r="H2797" s="2050">
        <v>27016.1</v>
      </c>
      <c r="I2797" s="1263">
        <f t="shared" si="182"/>
        <v>0</v>
      </c>
    </row>
    <row r="2798" spans="1:9" x14ac:dyDescent="0.25">
      <c r="A2798" s="1261">
        <v>42390</v>
      </c>
      <c r="B2798" s="2177">
        <f t="shared" si="180"/>
        <v>1861</v>
      </c>
      <c r="C2798" s="2178" t="s">
        <v>1144</v>
      </c>
      <c r="D2798" s="2160">
        <f t="shared" si="181"/>
        <v>51861</v>
      </c>
      <c r="E2798" s="2150" t="s">
        <v>7051</v>
      </c>
      <c r="F2798" s="2167">
        <v>7117</v>
      </c>
      <c r="G2798" s="779">
        <v>42392</v>
      </c>
      <c r="H2798" s="2050">
        <v>7117</v>
      </c>
      <c r="I2798" s="1263">
        <f t="shared" si="182"/>
        <v>0</v>
      </c>
    </row>
    <row r="2799" spans="1:9" x14ac:dyDescent="0.25">
      <c r="A2799" s="1261">
        <v>42390</v>
      </c>
      <c r="B2799" s="2177">
        <f t="shared" si="180"/>
        <v>1862</v>
      </c>
      <c r="C2799" s="2178" t="s">
        <v>1144</v>
      </c>
      <c r="D2799" s="2160">
        <f t="shared" si="181"/>
        <v>51862</v>
      </c>
      <c r="E2799" s="2150" t="s">
        <v>7052</v>
      </c>
      <c r="F2799" s="2167">
        <v>1292</v>
      </c>
      <c r="G2799" s="779">
        <v>42390</v>
      </c>
      <c r="H2799" s="2050">
        <f t="shared" si="183"/>
        <v>1292</v>
      </c>
      <c r="I2799" s="1263">
        <f t="shared" si="182"/>
        <v>0</v>
      </c>
    </row>
    <row r="2800" spans="1:9" x14ac:dyDescent="0.25">
      <c r="A2800" s="1261">
        <v>42390</v>
      </c>
      <c r="B2800" s="2177">
        <f t="shared" si="180"/>
        <v>1863</v>
      </c>
      <c r="C2800" s="2178" t="s">
        <v>1144</v>
      </c>
      <c r="D2800" s="2160">
        <f t="shared" si="181"/>
        <v>51863</v>
      </c>
      <c r="E2800" s="2150" t="s">
        <v>7053</v>
      </c>
      <c r="F2800" s="2167">
        <v>73.5</v>
      </c>
      <c r="G2800" s="779">
        <v>42391</v>
      </c>
      <c r="H2800" s="2050">
        <v>73.5</v>
      </c>
      <c r="I2800" s="1263">
        <f t="shared" si="182"/>
        <v>0</v>
      </c>
    </row>
    <row r="2801" spans="1:9" x14ac:dyDescent="0.25">
      <c r="A2801" s="1261">
        <v>42390</v>
      </c>
      <c r="B2801" s="2177">
        <f t="shared" si="180"/>
        <v>1864</v>
      </c>
      <c r="C2801" s="2178" t="s">
        <v>1144</v>
      </c>
      <c r="D2801" s="2160">
        <f t="shared" si="181"/>
        <v>51864</v>
      </c>
      <c r="E2801" s="2150" t="s">
        <v>7042</v>
      </c>
      <c r="F2801" s="2153">
        <v>205296</v>
      </c>
      <c r="G2801" s="779">
        <v>42395</v>
      </c>
      <c r="H2801" s="2050">
        <v>205296</v>
      </c>
      <c r="I2801" s="1263">
        <f t="shared" si="182"/>
        <v>0</v>
      </c>
    </row>
    <row r="2802" spans="1:9" x14ac:dyDescent="0.25">
      <c r="A2802" s="1261">
        <v>42390</v>
      </c>
      <c r="B2802" s="2177">
        <f t="shared" si="180"/>
        <v>1865</v>
      </c>
      <c r="C2802" s="2178" t="s">
        <v>1144</v>
      </c>
      <c r="D2802" s="2160">
        <f t="shared" si="181"/>
        <v>51865</v>
      </c>
      <c r="E2802" s="2150" t="s">
        <v>7012</v>
      </c>
      <c r="F2802" s="2153">
        <v>649.9</v>
      </c>
      <c r="G2802" s="779">
        <v>42392</v>
      </c>
      <c r="H2802" s="2050">
        <v>649.9</v>
      </c>
      <c r="I2802" s="1263">
        <f t="shared" si="182"/>
        <v>0</v>
      </c>
    </row>
    <row r="2803" spans="1:9" x14ac:dyDescent="0.25">
      <c r="A2803" s="1261">
        <v>42391</v>
      </c>
      <c r="B2803" s="2177">
        <f t="shared" si="180"/>
        <v>1866</v>
      </c>
      <c r="C2803" s="2178" t="s">
        <v>1144</v>
      </c>
      <c r="D2803" s="2160">
        <f t="shared" si="181"/>
        <v>51866</v>
      </c>
      <c r="E2803" s="2150" t="s">
        <v>7054</v>
      </c>
      <c r="F2803" s="2167">
        <v>6084</v>
      </c>
      <c r="G2803" s="779">
        <v>42391</v>
      </c>
      <c r="H2803" s="2050">
        <f t="shared" si="183"/>
        <v>6084</v>
      </c>
      <c r="I2803" s="1263">
        <f t="shared" si="182"/>
        <v>0</v>
      </c>
    </row>
    <row r="2804" spans="1:9" x14ac:dyDescent="0.25">
      <c r="A2804" s="1261">
        <v>42391</v>
      </c>
      <c r="B2804" s="2177">
        <f t="shared" si="180"/>
        <v>1867</v>
      </c>
      <c r="C2804" s="2178" t="s">
        <v>1144</v>
      </c>
      <c r="D2804" s="2160">
        <f t="shared" si="181"/>
        <v>51867</v>
      </c>
      <c r="E2804" s="2150" t="s">
        <v>7055</v>
      </c>
      <c r="F2804" s="2167">
        <v>15759.9</v>
      </c>
      <c r="G2804" s="779">
        <v>42391</v>
      </c>
      <c r="H2804" s="2050">
        <f t="shared" si="183"/>
        <v>15759.9</v>
      </c>
      <c r="I2804" s="1263">
        <f t="shared" si="182"/>
        <v>0</v>
      </c>
    </row>
    <row r="2805" spans="1:9" x14ac:dyDescent="0.25">
      <c r="A2805" s="1261">
        <v>42391</v>
      </c>
      <c r="B2805" s="2177">
        <f t="shared" si="180"/>
        <v>1868</v>
      </c>
      <c r="C2805" s="2178" t="s">
        <v>1144</v>
      </c>
      <c r="D2805" s="2160">
        <f t="shared" si="181"/>
        <v>51868</v>
      </c>
      <c r="E2805" s="2151" t="s">
        <v>7056</v>
      </c>
      <c r="F2805" s="2167">
        <v>5092.3999999999996</v>
      </c>
      <c r="G2805" s="779">
        <v>42392</v>
      </c>
      <c r="H2805" s="2050">
        <v>5092.3999999999996</v>
      </c>
      <c r="I2805" s="1263">
        <f t="shared" si="182"/>
        <v>0</v>
      </c>
    </row>
    <row r="2806" spans="1:9" x14ac:dyDescent="0.25">
      <c r="A2806" s="1261">
        <v>42391</v>
      </c>
      <c r="B2806" s="2177">
        <f t="shared" si="180"/>
        <v>1869</v>
      </c>
      <c r="C2806" s="2178" t="s">
        <v>1144</v>
      </c>
      <c r="D2806" s="2160">
        <f t="shared" si="181"/>
        <v>51869</v>
      </c>
      <c r="E2806" s="2149" t="s">
        <v>7057</v>
      </c>
      <c r="F2806" s="2166">
        <v>27855</v>
      </c>
      <c r="G2806" s="779">
        <v>42392</v>
      </c>
      <c r="H2806" s="2050">
        <v>27855</v>
      </c>
      <c r="I2806" s="1263">
        <f t="shared" si="182"/>
        <v>0</v>
      </c>
    </row>
    <row r="2807" spans="1:9" x14ac:dyDescent="0.25">
      <c r="A2807" s="1261">
        <v>42391</v>
      </c>
      <c r="B2807" s="2177">
        <f t="shared" si="180"/>
        <v>1870</v>
      </c>
      <c r="C2807" s="2178" t="s">
        <v>1144</v>
      </c>
      <c r="D2807" s="2160">
        <f t="shared" si="181"/>
        <v>51870</v>
      </c>
      <c r="E2807" s="2150" t="s">
        <v>7058</v>
      </c>
      <c r="F2807" s="2167">
        <v>6371</v>
      </c>
      <c r="G2807" s="779">
        <v>42392</v>
      </c>
      <c r="H2807" s="2050">
        <v>6371</v>
      </c>
      <c r="I2807" s="1263">
        <f t="shared" si="182"/>
        <v>0</v>
      </c>
    </row>
    <row r="2808" spans="1:9" x14ac:dyDescent="0.25">
      <c r="A2808" s="1261">
        <v>42391</v>
      </c>
      <c r="B2808" s="2177">
        <f t="shared" ref="B2808:B2841" si="184">B2807+1</f>
        <v>1871</v>
      </c>
      <c r="C2808" s="2178" t="s">
        <v>1144</v>
      </c>
      <c r="D2808" s="2160">
        <f t="shared" si="181"/>
        <v>51871</v>
      </c>
      <c r="E2808" s="2150" t="s">
        <v>7058</v>
      </c>
      <c r="F2808" s="2167">
        <v>32657.8</v>
      </c>
      <c r="G2808" s="779">
        <v>42392</v>
      </c>
      <c r="H2808" s="2050">
        <v>32657.8</v>
      </c>
      <c r="I2808" s="1263">
        <f t="shared" si="182"/>
        <v>0</v>
      </c>
    </row>
    <row r="2809" spans="1:9" x14ac:dyDescent="0.25">
      <c r="A2809" s="1261">
        <v>42391</v>
      </c>
      <c r="B2809" s="2177">
        <f t="shared" si="184"/>
        <v>1872</v>
      </c>
      <c r="C2809" s="2178" t="s">
        <v>1144</v>
      </c>
      <c r="D2809" s="2160">
        <f t="shared" si="181"/>
        <v>51872</v>
      </c>
      <c r="E2809" s="2150" t="s">
        <v>7059</v>
      </c>
      <c r="F2809" s="2167">
        <v>9046.2999999999993</v>
      </c>
      <c r="G2809" s="779">
        <v>42391</v>
      </c>
      <c r="H2809" s="2050">
        <f t="shared" si="183"/>
        <v>9046.2999999999993</v>
      </c>
      <c r="I2809" s="1263">
        <f t="shared" si="182"/>
        <v>0</v>
      </c>
    </row>
    <row r="2810" spans="1:9" x14ac:dyDescent="0.25">
      <c r="A2810" s="1261">
        <v>42391</v>
      </c>
      <c r="B2810" s="2177">
        <f t="shared" si="184"/>
        <v>1873</v>
      </c>
      <c r="C2810" s="2178" t="s">
        <v>1144</v>
      </c>
      <c r="D2810" s="2160">
        <f t="shared" si="181"/>
        <v>51873</v>
      </c>
      <c r="E2810" s="2150" t="s">
        <v>7060</v>
      </c>
      <c r="F2810" s="2167">
        <v>3247.2</v>
      </c>
      <c r="G2810" s="779">
        <v>42391</v>
      </c>
      <c r="H2810" s="2050">
        <f t="shared" si="183"/>
        <v>3247.2</v>
      </c>
      <c r="I2810" s="1263">
        <f t="shared" si="182"/>
        <v>0</v>
      </c>
    </row>
    <row r="2811" spans="1:9" x14ac:dyDescent="0.25">
      <c r="A2811" s="1261">
        <v>42391</v>
      </c>
      <c r="B2811" s="2177">
        <f t="shared" si="184"/>
        <v>1874</v>
      </c>
      <c r="C2811" s="2178" t="s">
        <v>1144</v>
      </c>
      <c r="D2811" s="2160">
        <f t="shared" si="181"/>
        <v>51874</v>
      </c>
      <c r="E2811" s="2150" t="s">
        <v>7061</v>
      </c>
      <c r="F2811" s="2167">
        <v>3913.6</v>
      </c>
      <c r="G2811" s="779">
        <v>42392</v>
      </c>
      <c r="H2811" s="2050">
        <v>3913.6</v>
      </c>
      <c r="I2811" s="1263">
        <f t="shared" si="182"/>
        <v>0</v>
      </c>
    </row>
    <row r="2812" spans="1:9" x14ac:dyDescent="0.25">
      <c r="A2812" s="1261">
        <v>42391</v>
      </c>
      <c r="B2812" s="2177">
        <f t="shared" si="184"/>
        <v>1875</v>
      </c>
      <c r="C2812" s="2178" t="s">
        <v>1144</v>
      </c>
      <c r="D2812" s="2160">
        <f t="shared" si="181"/>
        <v>51875</v>
      </c>
      <c r="E2812" s="2150" t="s">
        <v>7062</v>
      </c>
      <c r="F2812" s="2153">
        <v>15259.2</v>
      </c>
      <c r="G2812" s="779">
        <v>42391</v>
      </c>
      <c r="H2812" s="2050">
        <f t="shared" si="183"/>
        <v>15259.2</v>
      </c>
      <c r="I2812" s="1263">
        <f t="shared" si="182"/>
        <v>0</v>
      </c>
    </row>
    <row r="2813" spans="1:9" x14ac:dyDescent="0.25">
      <c r="A2813" s="1261">
        <v>42391</v>
      </c>
      <c r="B2813" s="2177">
        <f t="shared" si="184"/>
        <v>1876</v>
      </c>
      <c r="C2813" s="2178" t="s">
        <v>1144</v>
      </c>
      <c r="D2813" s="2160">
        <f t="shared" si="181"/>
        <v>51876</v>
      </c>
      <c r="E2813" s="2150" t="s">
        <v>7063</v>
      </c>
      <c r="F2813" s="2167">
        <v>1669.8</v>
      </c>
      <c r="G2813" s="779">
        <v>42391</v>
      </c>
      <c r="H2813" s="2050">
        <f t="shared" si="183"/>
        <v>1669.8</v>
      </c>
      <c r="I2813" s="1263">
        <f t="shared" si="182"/>
        <v>0</v>
      </c>
    </row>
    <row r="2814" spans="1:9" x14ac:dyDescent="0.25">
      <c r="A2814" s="1261">
        <v>42391</v>
      </c>
      <c r="B2814" s="2177">
        <f t="shared" si="184"/>
        <v>1877</v>
      </c>
      <c r="C2814" s="2178" t="s">
        <v>1144</v>
      </c>
      <c r="D2814" s="2160">
        <f t="shared" si="181"/>
        <v>51877</v>
      </c>
      <c r="E2814" s="2150" t="s">
        <v>7064</v>
      </c>
      <c r="F2814" s="2167">
        <v>2255</v>
      </c>
      <c r="G2814" s="779">
        <v>42391</v>
      </c>
      <c r="H2814" s="2050">
        <f t="shared" si="183"/>
        <v>2255</v>
      </c>
      <c r="I2814" s="1263">
        <f t="shared" si="182"/>
        <v>0</v>
      </c>
    </row>
    <row r="2815" spans="1:9" x14ac:dyDescent="0.25">
      <c r="A2815" s="1261">
        <v>42391</v>
      </c>
      <c r="B2815" s="2177">
        <f t="shared" si="184"/>
        <v>1878</v>
      </c>
      <c r="C2815" s="2178" t="s">
        <v>1144</v>
      </c>
      <c r="D2815" s="2160">
        <f t="shared" si="181"/>
        <v>51878</v>
      </c>
      <c r="E2815" s="2150" t="s">
        <v>7065</v>
      </c>
      <c r="F2815" s="2167">
        <v>11626.4</v>
      </c>
      <c r="G2815" s="779">
        <v>42392</v>
      </c>
      <c r="H2815" s="2050">
        <v>11626.4</v>
      </c>
      <c r="I2815" s="1263">
        <f t="shared" si="182"/>
        <v>0</v>
      </c>
    </row>
    <row r="2816" spans="1:9" x14ac:dyDescent="0.25">
      <c r="A2816" s="1261">
        <v>42391</v>
      </c>
      <c r="B2816" s="2177">
        <f t="shared" si="184"/>
        <v>1879</v>
      </c>
      <c r="C2816" s="2178" t="s">
        <v>1144</v>
      </c>
      <c r="D2816" s="2160">
        <f t="shared" si="181"/>
        <v>51879</v>
      </c>
      <c r="E2816" s="2150" t="s">
        <v>7065</v>
      </c>
      <c r="F2816" s="2167">
        <v>5920</v>
      </c>
      <c r="G2816" s="779">
        <v>42392</v>
      </c>
      <c r="H2816" s="2050">
        <v>5920</v>
      </c>
      <c r="I2816" s="1263">
        <f t="shared" si="182"/>
        <v>0</v>
      </c>
    </row>
    <row r="2817" spans="1:9" x14ac:dyDescent="0.25">
      <c r="A2817" s="1261">
        <v>42391</v>
      </c>
      <c r="B2817" s="2177">
        <f t="shared" si="184"/>
        <v>1880</v>
      </c>
      <c r="C2817" s="2178" t="s">
        <v>1144</v>
      </c>
      <c r="D2817" s="2160">
        <f t="shared" si="181"/>
        <v>51880</v>
      </c>
      <c r="E2817" s="2150" t="s">
        <v>7066</v>
      </c>
      <c r="F2817" s="2167">
        <v>1324.4</v>
      </c>
      <c r="G2817" s="779">
        <v>42395</v>
      </c>
      <c r="H2817" s="2050">
        <v>1324.4</v>
      </c>
      <c r="I2817" s="1263">
        <f t="shared" si="182"/>
        <v>0</v>
      </c>
    </row>
    <row r="2818" spans="1:9" x14ac:dyDescent="0.25">
      <c r="A2818" s="1261">
        <v>42391</v>
      </c>
      <c r="B2818" s="2177">
        <f t="shared" si="184"/>
        <v>1881</v>
      </c>
      <c r="C2818" s="2178" t="s">
        <v>1144</v>
      </c>
      <c r="D2818" s="2160">
        <f t="shared" si="181"/>
        <v>51881</v>
      </c>
      <c r="E2818" s="2150" t="s">
        <v>7067</v>
      </c>
      <c r="F2818" s="2167">
        <v>1970.4</v>
      </c>
      <c r="G2818" s="779">
        <v>42391</v>
      </c>
      <c r="H2818" s="2050">
        <f t="shared" si="183"/>
        <v>1970.4</v>
      </c>
      <c r="I2818" s="1263">
        <f t="shared" si="182"/>
        <v>0</v>
      </c>
    </row>
    <row r="2819" spans="1:9" x14ac:dyDescent="0.25">
      <c r="A2819" s="1261">
        <v>42391</v>
      </c>
      <c r="B2819" s="2177">
        <f t="shared" si="184"/>
        <v>1882</v>
      </c>
      <c r="C2819" s="2178" t="s">
        <v>1144</v>
      </c>
      <c r="D2819" s="2160">
        <f t="shared" si="181"/>
        <v>51882</v>
      </c>
      <c r="E2819" s="2150" t="s">
        <v>7068</v>
      </c>
      <c r="F2819" s="2167">
        <v>1916.3</v>
      </c>
      <c r="G2819" s="779">
        <v>42391</v>
      </c>
      <c r="H2819" s="2050">
        <f t="shared" si="183"/>
        <v>1916.3</v>
      </c>
      <c r="I2819" s="1263">
        <f t="shared" si="182"/>
        <v>0</v>
      </c>
    </row>
    <row r="2820" spans="1:9" x14ac:dyDescent="0.25">
      <c r="A2820" s="1261">
        <v>42391</v>
      </c>
      <c r="B2820" s="2177">
        <f t="shared" si="184"/>
        <v>1883</v>
      </c>
      <c r="C2820" s="2178" t="s">
        <v>1144</v>
      </c>
      <c r="D2820" s="2160">
        <f t="shared" si="181"/>
        <v>51883</v>
      </c>
      <c r="E2820" s="2150" t="s">
        <v>7069</v>
      </c>
      <c r="F2820" s="2167">
        <v>3841.2</v>
      </c>
      <c r="G2820" s="779">
        <v>42395</v>
      </c>
      <c r="H2820" s="2050">
        <v>3841.2</v>
      </c>
      <c r="I2820" s="1263">
        <f t="shared" si="182"/>
        <v>0</v>
      </c>
    </row>
    <row r="2821" spans="1:9" x14ac:dyDescent="0.25">
      <c r="A2821" s="1261">
        <v>42391</v>
      </c>
      <c r="B2821" s="2177">
        <f t="shared" si="184"/>
        <v>1884</v>
      </c>
      <c r="C2821" s="2178" t="s">
        <v>1144</v>
      </c>
      <c r="D2821" s="2160">
        <f t="shared" si="181"/>
        <v>51884</v>
      </c>
      <c r="E2821" s="2150" t="s">
        <v>7070</v>
      </c>
      <c r="F2821" s="2153">
        <v>135123.20000000001</v>
      </c>
      <c r="G2821" s="779"/>
      <c r="H2821" s="2050"/>
      <c r="I2821" s="1263">
        <f t="shared" si="182"/>
        <v>135123.20000000001</v>
      </c>
    </row>
    <row r="2822" spans="1:9" x14ac:dyDescent="0.25">
      <c r="A2822" s="1261">
        <v>42391</v>
      </c>
      <c r="B2822" s="2177">
        <f t="shared" si="184"/>
        <v>1885</v>
      </c>
      <c r="C2822" s="2178" t="s">
        <v>1144</v>
      </c>
      <c r="D2822" s="2160">
        <f t="shared" si="181"/>
        <v>51885</v>
      </c>
      <c r="E2822" s="2150" t="s">
        <v>7071</v>
      </c>
      <c r="F2822" s="2153">
        <v>675.1</v>
      </c>
      <c r="G2822" s="779">
        <v>42391</v>
      </c>
      <c r="H2822" s="2050">
        <f t="shared" si="183"/>
        <v>675.1</v>
      </c>
      <c r="I2822" s="1263">
        <f t="shared" si="182"/>
        <v>0</v>
      </c>
    </row>
    <row r="2823" spans="1:9" x14ac:dyDescent="0.25">
      <c r="A2823" s="1261">
        <v>42391</v>
      </c>
      <c r="B2823" s="2177">
        <f t="shared" si="184"/>
        <v>1886</v>
      </c>
      <c r="C2823" s="2178" t="s">
        <v>1144</v>
      </c>
      <c r="D2823" s="2160">
        <f t="shared" si="181"/>
        <v>51886</v>
      </c>
      <c r="E2823" s="2150" t="s">
        <v>7072</v>
      </c>
      <c r="F2823" s="2167">
        <v>3276</v>
      </c>
      <c r="G2823" s="779">
        <v>42391</v>
      </c>
      <c r="H2823" s="2050">
        <f t="shared" si="183"/>
        <v>3276</v>
      </c>
      <c r="I2823" s="1263">
        <f t="shared" si="182"/>
        <v>0</v>
      </c>
    </row>
    <row r="2824" spans="1:9" x14ac:dyDescent="0.25">
      <c r="A2824" s="1261">
        <v>42391</v>
      </c>
      <c r="B2824" s="2177">
        <f t="shared" si="184"/>
        <v>1887</v>
      </c>
      <c r="C2824" s="2178" t="s">
        <v>1144</v>
      </c>
      <c r="D2824" s="2160">
        <f t="shared" si="181"/>
        <v>51887</v>
      </c>
      <c r="E2824" s="2150" t="s">
        <v>7073</v>
      </c>
      <c r="F2824" s="2167">
        <v>2050</v>
      </c>
      <c r="G2824" s="779">
        <v>42391</v>
      </c>
      <c r="H2824" s="2050">
        <f t="shared" si="183"/>
        <v>2050</v>
      </c>
      <c r="I2824" s="1263">
        <f t="shared" si="182"/>
        <v>0</v>
      </c>
    </row>
    <row r="2825" spans="1:9" x14ac:dyDescent="0.25">
      <c r="A2825" s="1261">
        <v>42391</v>
      </c>
      <c r="B2825" s="2177">
        <f t="shared" si="184"/>
        <v>1888</v>
      </c>
      <c r="C2825" s="2178" t="s">
        <v>1144</v>
      </c>
      <c r="D2825" s="2160">
        <f t="shared" si="181"/>
        <v>51888</v>
      </c>
      <c r="E2825" s="2150" t="s">
        <v>7074</v>
      </c>
      <c r="F2825" s="2167">
        <v>11878.2</v>
      </c>
      <c r="G2825" s="779">
        <v>42391</v>
      </c>
      <c r="H2825" s="2050">
        <f t="shared" si="183"/>
        <v>11878.2</v>
      </c>
      <c r="I2825" s="1263">
        <f t="shared" si="182"/>
        <v>0</v>
      </c>
    </row>
    <row r="2826" spans="1:9" x14ac:dyDescent="0.25">
      <c r="A2826" s="1261">
        <v>42391</v>
      </c>
      <c r="B2826" s="2177">
        <f t="shared" si="184"/>
        <v>1889</v>
      </c>
      <c r="C2826" s="2178" t="s">
        <v>1144</v>
      </c>
      <c r="D2826" s="2160">
        <f t="shared" si="181"/>
        <v>51889</v>
      </c>
      <c r="E2826" s="2150" t="s">
        <v>7075</v>
      </c>
      <c r="F2826" s="2167">
        <v>2842.4</v>
      </c>
      <c r="G2826" s="779">
        <v>42391</v>
      </c>
      <c r="H2826" s="2050">
        <f t="shared" si="183"/>
        <v>2842.4</v>
      </c>
      <c r="I2826" s="1263">
        <f t="shared" si="182"/>
        <v>0</v>
      </c>
    </row>
    <row r="2827" spans="1:9" x14ac:dyDescent="0.25">
      <c r="A2827" s="1261">
        <v>42391</v>
      </c>
      <c r="B2827" s="2177">
        <f t="shared" si="184"/>
        <v>1890</v>
      </c>
      <c r="C2827" s="2178" t="s">
        <v>1144</v>
      </c>
      <c r="D2827" s="2160">
        <f t="shared" si="181"/>
        <v>51890</v>
      </c>
      <c r="E2827" s="2150" t="s">
        <v>7076</v>
      </c>
      <c r="F2827" s="2167">
        <v>1512</v>
      </c>
      <c r="G2827" s="779">
        <v>42391</v>
      </c>
      <c r="H2827" s="2050">
        <f t="shared" si="183"/>
        <v>1512</v>
      </c>
      <c r="I2827" s="1263">
        <f t="shared" si="182"/>
        <v>0</v>
      </c>
    </row>
    <row r="2828" spans="1:9" x14ac:dyDescent="0.25">
      <c r="A2828" s="1261">
        <v>42391</v>
      </c>
      <c r="B2828" s="2177">
        <f t="shared" si="184"/>
        <v>1891</v>
      </c>
      <c r="C2828" s="2178" t="s">
        <v>1144</v>
      </c>
      <c r="D2828" s="2160">
        <f t="shared" ref="D2828:D2891" si="185">D2827+1</f>
        <v>51891</v>
      </c>
      <c r="E2828" s="2150" t="s">
        <v>7055</v>
      </c>
      <c r="F2828" s="2167">
        <v>10850</v>
      </c>
      <c r="G2828" s="779">
        <v>42391</v>
      </c>
      <c r="H2828" s="2050">
        <f t="shared" si="183"/>
        <v>10850</v>
      </c>
      <c r="I2828" s="1263">
        <f t="shared" si="182"/>
        <v>0</v>
      </c>
    </row>
    <row r="2829" spans="1:9" x14ac:dyDescent="0.25">
      <c r="A2829" s="1261">
        <v>42391</v>
      </c>
      <c r="B2829" s="2177">
        <f t="shared" si="184"/>
        <v>1892</v>
      </c>
      <c r="C2829" s="2178" t="s">
        <v>1144</v>
      </c>
      <c r="D2829" s="2160">
        <f t="shared" si="185"/>
        <v>51892</v>
      </c>
      <c r="E2829" s="2150" t="s">
        <v>7077</v>
      </c>
      <c r="F2829" s="2167">
        <v>1920.2</v>
      </c>
      <c r="G2829" s="779">
        <v>42391</v>
      </c>
      <c r="H2829" s="2050">
        <f t="shared" si="183"/>
        <v>1920.2</v>
      </c>
      <c r="I2829" s="1263">
        <f t="shared" si="182"/>
        <v>0</v>
      </c>
    </row>
    <row r="2830" spans="1:9" x14ac:dyDescent="0.25">
      <c r="A2830" s="1261">
        <v>42391</v>
      </c>
      <c r="B2830" s="2177">
        <f t="shared" si="184"/>
        <v>1893</v>
      </c>
      <c r="C2830" s="2178" t="s">
        <v>1144</v>
      </c>
      <c r="D2830" s="2160">
        <f t="shared" si="185"/>
        <v>51893</v>
      </c>
      <c r="E2830" s="2150" t="s">
        <v>7078</v>
      </c>
      <c r="F2830" s="2153">
        <v>9336.6</v>
      </c>
      <c r="G2830" s="779">
        <v>42396</v>
      </c>
      <c r="H2830" s="2050">
        <v>9336.6</v>
      </c>
      <c r="I2830" s="1263">
        <f t="shared" si="182"/>
        <v>0</v>
      </c>
    </row>
    <row r="2831" spans="1:9" x14ac:dyDescent="0.25">
      <c r="A2831" s="1261">
        <v>42391</v>
      </c>
      <c r="B2831" s="2177">
        <f t="shared" si="184"/>
        <v>1894</v>
      </c>
      <c r="C2831" s="2178" t="s">
        <v>1144</v>
      </c>
      <c r="D2831" s="2160">
        <f t="shared" si="185"/>
        <v>51894</v>
      </c>
      <c r="E2831" s="2150" t="s">
        <v>7079</v>
      </c>
      <c r="F2831" s="2167">
        <v>5065.7</v>
      </c>
      <c r="G2831" s="779">
        <v>42391</v>
      </c>
      <c r="H2831" s="2050">
        <f t="shared" si="183"/>
        <v>5065.7</v>
      </c>
      <c r="I2831" s="1263">
        <f t="shared" si="182"/>
        <v>0</v>
      </c>
    </row>
    <row r="2832" spans="1:9" x14ac:dyDescent="0.25">
      <c r="A2832" s="1261">
        <v>42391</v>
      </c>
      <c r="B2832" s="2177">
        <f t="shared" si="184"/>
        <v>1895</v>
      </c>
      <c r="C2832" s="2178" t="s">
        <v>1144</v>
      </c>
      <c r="D2832" s="2160">
        <f t="shared" si="185"/>
        <v>51895</v>
      </c>
      <c r="E2832" s="2150" t="s">
        <v>7080</v>
      </c>
      <c r="F2832" s="2167">
        <v>7691.6</v>
      </c>
      <c r="G2832" s="779">
        <v>42391</v>
      </c>
      <c r="H2832" s="2050">
        <f t="shared" si="183"/>
        <v>7691.6</v>
      </c>
      <c r="I2832" s="1263">
        <f t="shared" si="182"/>
        <v>0</v>
      </c>
    </row>
    <row r="2833" spans="1:9" x14ac:dyDescent="0.25">
      <c r="A2833" s="1261">
        <v>42391</v>
      </c>
      <c r="B2833" s="2177">
        <f t="shared" si="184"/>
        <v>1896</v>
      </c>
      <c r="C2833" s="2178" t="s">
        <v>1144</v>
      </c>
      <c r="D2833" s="2160">
        <f t="shared" si="185"/>
        <v>51896</v>
      </c>
      <c r="E2833" s="2150" t="s">
        <v>7081</v>
      </c>
      <c r="F2833" s="2167">
        <v>3148.2</v>
      </c>
      <c r="G2833" s="779">
        <v>42391</v>
      </c>
      <c r="H2833" s="2050">
        <f t="shared" si="183"/>
        <v>3148.2</v>
      </c>
      <c r="I2833" s="1263">
        <f t="shared" si="182"/>
        <v>0</v>
      </c>
    </row>
    <row r="2834" spans="1:9" x14ac:dyDescent="0.25">
      <c r="A2834" s="1261">
        <v>42391</v>
      </c>
      <c r="B2834" s="2177">
        <f t="shared" si="184"/>
        <v>1897</v>
      </c>
      <c r="C2834" s="2178" t="s">
        <v>1144</v>
      </c>
      <c r="D2834" s="2160">
        <f t="shared" si="185"/>
        <v>51897</v>
      </c>
      <c r="E2834" s="2150" t="s">
        <v>7082</v>
      </c>
      <c r="F2834" s="2167">
        <v>14225.3</v>
      </c>
      <c r="G2834" s="779">
        <v>42391</v>
      </c>
      <c r="H2834" s="2050">
        <f t="shared" si="183"/>
        <v>14225.3</v>
      </c>
      <c r="I2834" s="1263">
        <f t="shared" si="182"/>
        <v>0</v>
      </c>
    </row>
    <row r="2835" spans="1:9" x14ac:dyDescent="0.25">
      <c r="A2835" s="1261">
        <v>42391</v>
      </c>
      <c r="B2835" s="2177">
        <f t="shared" si="184"/>
        <v>1898</v>
      </c>
      <c r="C2835" s="2178" t="s">
        <v>1144</v>
      </c>
      <c r="D2835" s="2160">
        <f t="shared" si="185"/>
        <v>51898</v>
      </c>
      <c r="E2835" s="2150" t="s">
        <v>7083</v>
      </c>
      <c r="F2835" s="2167">
        <v>492</v>
      </c>
      <c r="G2835" s="779">
        <v>42391</v>
      </c>
      <c r="H2835" s="2050">
        <f t="shared" si="183"/>
        <v>492</v>
      </c>
      <c r="I2835" s="1263">
        <f t="shared" si="182"/>
        <v>0</v>
      </c>
    </row>
    <row r="2836" spans="1:9" x14ac:dyDescent="0.25">
      <c r="A2836" s="1261">
        <v>42391</v>
      </c>
      <c r="B2836" s="2177">
        <f t="shared" si="184"/>
        <v>1899</v>
      </c>
      <c r="C2836" s="2178" t="s">
        <v>1144</v>
      </c>
      <c r="D2836" s="2160">
        <f t="shared" si="185"/>
        <v>51899</v>
      </c>
      <c r="E2836" s="2150" t="s">
        <v>7084</v>
      </c>
      <c r="F2836" s="2167">
        <v>696.4</v>
      </c>
      <c r="G2836" s="779">
        <v>42391</v>
      </c>
      <c r="H2836" s="2050">
        <f t="shared" si="183"/>
        <v>696.4</v>
      </c>
      <c r="I2836" s="1263">
        <f t="shared" si="182"/>
        <v>0</v>
      </c>
    </row>
    <row r="2837" spans="1:9" x14ac:dyDescent="0.25">
      <c r="A2837" s="1261">
        <v>42391</v>
      </c>
      <c r="B2837" s="2177">
        <f t="shared" si="184"/>
        <v>1900</v>
      </c>
      <c r="C2837" s="2178" t="s">
        <v>1144</v>
      </c>
      <c r="D2837" s="2160">
        <f t="shared" si="185"/>
        <v>51900</v>
      </c>
      <c r="E2837" s="2150" t="s">
        <v>7085</v>
      </c>
      <c r="F2837" s="2167">
        <v>945</v>
      </c>
      <c r="G2837" s="779">
        <v>42391</v>
      </c>
      <c r="H2837" s="2050">
        <f t="shared" si="183"/>
        <v>945</v>
      </c>
      <c r="I2837" s="1263">
        <f t="shared" si="182"/>
        <v>0</v>
      </c>
    </row>
    <row r="2838" spans="1:9" x14ac:dyDescent="0.25">
      <c r="A2838" s="1261">
        <v>42391</v>
      </c>
      <c r="B2838" s="2177">
        <f t="shared" si="184"/>
        <v>1901</v>
      </c>
      <c r="C2838" s="2178" t="s">
        <v>1144</v>
      </c>
      <c r="D2838" s="2160">
        <f t="shared" si="185"/>
        <v>51901</v>
      </c>
      <c r="E2838" s="2150" t="s">
        <v>7086</v>
      </c>
      <c r="F2838" s="2167">
        <v>1803</v>
      </c>
      <c r="G2838" s="779">
        <v>42391</v>
      </c>
      <c r="H2838" s="2050">
        <f t="shared" si="183"/>
        <v>1803</v>
      </c>
      <c r="I2838" s="1263">
        <f t="shared" si="182"/>
        <v>0</v>
      </c>
    </row>
    <row r="2839" spans="1:9" x14ac:dyDescent="0.25">
      <c r="A2839" s="1261">
        <v>42391</v>
      </c>
      <c r="B2839" s="2177">
        <f t="shared" si="184"/>
        <v>1902</v>
      </c>
      <c r="C2839" s="2178" t="s">
        <v>1144</v>
      </c>
      <c r="D2839" s="2160">
        <f t="shared" si="185"/>
        <v>51902</v>
      </c>
      <c r="E2839" s="2150" t="s">
        <v>7087</v>
      </c>
      <c r="F2839" s="2167">
        <v>791.2</v>
      </c>
      <c r="G2839" s="779">
        <v>42391</v>
      </c>
      <c r="H2839" s="2050">
        <f t="shared" si="183"/>
        <v>791.2</v>
      </c>
      <c r="I2839" s="1263">
        <f t="shared" si="182"/>
        <v>0</v>
      </c>
    </row>
    <row r="2840" spans="1:9" x14ac:dyDescent="0.25">
      <c r="A2840" s="1261">
        <v>42391</v>
      </c>
      <c r="B2840" s="2177">
        <f t="shared" si="184"/>
        <v>1903</v>
      </c>
      <c r="C2840" s="2178" t="s">
        <v>1144</v>
      </c>
      <c r="D2840" s="2160">
        <f t="shared" si="185"/>
        <v>51903</v>
      </c>
      <c r="E2840" s="2150" t="s">
        <v>7088</v>
      </c>
      <c r="F2840" s="2167">
        <v>830.7</v>
      </c>
      <c r="G2840" s="779">
        <v>42391</v>
      </c>
      <c r="H2840" s="2050">
        <f t="shared" si="183"/>
        <v>830.7</v>
      </c>
      <c r="I2840" s="1263">
        <f t="shared" si="182"/>
        <v>0</v>
      </c>
    </row>
    <row r="2841" spans="1:9" x14ac:dyDescent="0.25">
      <c r="A2841" s="1261">
        <v>42391</v>
      </c>
      <c r="B2841" s="2177">
        <f t="shared" si="184"/>
        <v>1904</v>
      </c>
      <c r="C2841" s="2178" t="s">
        <v>1144</v>
      </c>
      <c r="D2841" s="2160">
        <f t="shared" si="185"/>
        <v>51904</v>
      </c>
      <c r="E2841" s="2150" t="s">
        <v>7089</v>
      </c>
      <c r="F2841" s="2167">
        <v>2998.2</v>
      </c>
      <c r="G2841" s="779">
        <v>42391</v>
      </c>
      <c r="H2841" s="2050">
        <f t="shared" si="183"/>
        <v>2998.2</v>
      </c>
      <c r="I2841" s="1263">
        <f t="shared" si="182"/>
        <v>0</v>
      </c>
    </row>
    <row r="2842" spans="1:9" x14ac:dyDescent="0.25">
      <c r="A2842" s="1261">
        <v>42391</v>
      </c>
      <c r="B2842" s="2177">
        <f>B2841+1</f>
        <v>1905</v>
      </c>
      <c r="C2842" s="2178" t="s">
        <v>1144</v>
      </c>
      <c r="D2842" s="2160">
        <f t="shared" si="185"/>
        <v>51905</v>
      </c>
      <c r="E2842" s="2150" t="s">
        <v>7090</v>
      </c>
      <c r="F2842" s="2167">
        <v>1643</v>
      </c>
      <c r="G2842" s="779">
        <v>42391</v>
      </c>
      <c r="H2842" s="2050">
        <f t="shared" si="183"/>
        <v>1643</v>
      </c>
      <c r="I2842" s="1263">
        <f t="shared" si="182"/>
        <v>0</v>
      </c>
    </row>
    <row r="2843" spans="1:9" x14ac:dyDescent="0.25">
      <c r="A2843" s="1261">
        <v>42391</v>
      </c>
      <c r="B2843" s="2177">
        <f t="shared" ref="B2843:B2906" si="186">B2842+1</f>
        <v>1906</v>
      </c>
      <c r="C2843" s="2178" t="s">
        <v>1144</v>
      </c>
      <c r="D2843" s="2160">
        <f t="shared" si="185"/>
        <v>51906</v>
      </c>
      <c r="E2843" s="2150" t="s">
        <v>7088</v>
      </c>
      <c r="F2843" s="2167">
        <v>405</v>
      </c>
      <c r="G2843" s="779">
        <v>42391</v>
      </c>
      <c r="H2843" s="2050">
        <f t="shared" si="183"/>
        <v>405</v>
      </c>
      <c r="I2843" s="1263">
        <f t="shared" si="182"/>
        <v>0</v>
      </c>
    </row>
    <row r="2844" spans="1:9" x14ac:dyDescent="0.25">
      <c r="A2844" s="1261">
        <v>42391</v>
      </c>
      <c r="B2844" s="2177">
        <f t="shared" si="186"/>
        <v>1907</v>
      </c>
      <c r="C2844" s="2178" t="s">
        <v>1144</v>
      </c>
      <c r="D2844" s="2160">
        <f t="shared" si="185"/>
        <v>51907</v>
      </c>
      <c r="E2844" s="2150" t="s">
        <v>7091</v>
      </c>
      <c r="F2844" s="2167">
        <v>565</v>
      </c>
      <c r="G2844" s="779">
        <v>42391</v>
      </c>
      <c r="H2844" s="2050">
        <f t="shared" si="183"/>
        <v>565</v>
      </c>
      <c r="I2844" s="1263">
        <f t="shared" si="182"/>
        <v>0</v>
      </c>
    </row>
    <row r="2845" spans="1:9" x14ac:dyDescent="0.25">
      <c r="A2845" s="1261">
        <v>42391</v>
      </c>
      <c r="B2845" s="2177">
        <f t="shared" si="186"/>
        <v>1908</v>
      </c>
      <c r="C2845" s="2178" t="s">
        <v>1144</v>
      </c>
      <c r="D2845" s="2160">
        <f t="shared" si="185"/>
        <v>51908</v>
      </c>
      <c r="E2845" s="2150" t="s">
        <v>7092</v>
      </c>
      <c r="F2845" s="2167">
        <v>409.2</v>
      </c>
      <c r="G2845" s="779">
        <v>42391</v>
      </c>
      <c r="H2845" s="2050">
        <f t="shared" si="183"/>
        <v>409.2</v>
      </c>
      <c r="I2845" s="1263">
        <f t="shared" si="182"/>
        <v>0</v>
      </c>
    </row>
    <row r="2846" spans="1:9" x14ac:dyDescent="0.25">
      <c r="A2846" s="1261">
        <v>42391</v>
      </c>
      <c r="B2846" s="2177">
        <f t="shared" si="186"/>
        <v>1909</v>
      </c>
      <c r="C2846" s="2178" t="s">
        <v>1144</v>
      </c>
      <c r="D2846" s="2160">
        <f t="shared" si="185"/>
        <v>51909</v>
      </c>
      <c r="E2846" s="2150" t="s">
        <v>7093</v>
      </c>
      <c r="F2846" s="2167">
        <v>2944</v>
      </c>
      <c r="G2846" s="779">
        <v>42395</v>
      </c>
      <c r="H2846" s="2050">
        <v>2944</v>
      </c>
      <c r="I2846" s="1263">
        <f t="shared" si="182"/>
        <v>0</v>
      </c>
    </row>
    <row r="2847" spans="1:9" x14ac:dyDescent="0.25">
      <c r="A2847" s="1261">
        <v>42391</v>
      </c>
      <c r="B2847" s="2177">
        <f t="shared" si="186"/>
        <v>1910</v>
      </c>
      <c r="C2847" s="2178" t="s">
        <v>1144</v>
      </c>
      <c r="D2847" s="2160">
        <f t="shared" si="185"/>
        <v>51910</v>
      </c>
      <c r="E2847" s="2150" t="s">
        <v>7094</v>
      </c>
      <c r="F2847" s="2167">
        <v>10796.8</v>
      </c>
      <c r="G2847" s="779">
        <v>42395</v>
      </c>
      <c r="H2847" s="2167">
        <v>10796.8</v>
      </c>
      <c r="I2847" s="1263">
        <f t="shared" ref="I2847:I2911" si="187">F2847-H2847</f>
        <v>0</v>
      </c>
    </row>
    <row r="2848" spans="1:9" x14ac:dyDescent="0.25">
      <c r="A2848" s="1261">
        <v>42391</v>
      </c>
      <c r="B2848" s="2177">
        <f t="shared" si="186"/>
        <v>1911</v>
      </c>
      <c r="C2848" s="2178" t="s">
        <v>1144</v>
      </c>
      <c r="D2848" s="2160">
        <f t="shared" si="185"/>
        <v>51911</v>
      </c>
      <c r="E2848" s="2150" t="s">
        <v>7095</v>
      </c>
      <c r="F2848" s="2167">
        <v>26155.3</v>
      </c>
      <c r="G2848" s="779">
        <v>42395</v>
      </c>
      <c r="H2848" s="2167">
        <v>26155.3</v>
      </c>
      <c r="I2848" s="1263">
        <f t="shared" si="187"/>
        <v>0</v>
      </c>
    </row>
    <row r="2849" spans="1:9" x14ac:dyDescent="0.25">
      <c r="A2849" s="1261">
        <v>42391</v>
      </c>
      <c r="B2849" s="2177">
        <f t="shared" si="186"/>
        <v>1912</v>
      </c>
      <c r="C2849" s="2178" t="s">
        <v>1144</v>
      </c>
      <c r="D2849" s="2160">
        <f t="shared" si="185"/>
        <v>51912</v>
      </c>
      <c r="E2849" s="2151" t="s">
        <v>7096</v>
      </c>
      <c r="F2849" s="2167">
        <v>27528.400000000001</v>
      </c>
      <c r="G2849" s="779">
        <v>42395</v>
      </c>
      <c r="H2849" s="2167">
        <v>7528.5</v>
      </c>
      <c r="I2849" s="1263">
        <f t="shared" si="187"/>
        <v>19999.900000000001</v>
      </c>
    </row>
    <row r="2850" spans="1:9" x14ac:dyDescent="0.25">
      <c r="A2850" s="1261">
        <v>42391</v>
      </c>
      <c r="B2850" s="2177">
        <f t="shared" si="186"/>
        <v>1913</v>
      </c>
      <c r="C2850" s="2178" t="s">
        <v>1144</v>
      </c>
      <c r="D2850" s="2160">
        <f t="shared" si="185"/>
        <v>51913</v>
      </c>
      <c r="E2850" s="2149" t="s">
        <v>7097</v>
      </c>
      <c r="F2850" s="2166">
        <v>11394.5</v>
      </c>
      <c r="G2850" s="779">
        <v>42395</v>
      </c>
      <c r="H2850" s="2166">
        <v>11394.5</v>
      </c>
      <c r="I2850" s="1263">
        <f t="shared" si="187"/>
        <v>0</v>
      </c>
    </row>
    <row r="2851" spans="1:9" x14ac:dyDescent="0.25">
      <c r="A2851" s="1261">
        <v>42391</v>
      </c>
      <c r="B2851" s="2177">
        <f t="shared" si="186"/>
        <v>1914</v>
      </c>
      <c r="C2851" s="2178" t="s">
        <v>1144</v>
      </c>
      <c r="D2851" s="2160">
        <f t="shared" si="185"/>
        <v>51914</v>
      </c>
      <c r="E2851" s="2150" t="s">
        <v>7098</v>
      </c>
      <c r="F2851" s="2167">
        <v>28346.9</v>
      </c>
      <c r="G2851" s="779">
        <v>42395</v>
      </c>
      <c r="H2851" s="2167">
        <v>28346.9</v>
      </c>
      <c r="I2851" s="1263">
        <f t="shared" si="187"/>
        <v>0</v>
      </c>
    </row>
    <row r="2852" spans="1:9" x14ac:dyDescent="0.25">
      <c r="A2852" s="1261">
        <v>42391</v>
      </c>
      <c r="B2852" s="2177">
        <f t="shared" si="186"/>
        <v>1915</v>
      </c>
      <c r="C2852" s="2178" t="s">
        <v>1144</v>
      </c>
      <c r="D2852" s="2160">
        <f t="shared" si="185"/>
        <v>51915</v>
      </c>
      <c r="E2852" s="2150" t="s">
        <v>7099</v>
      </c>
      <c r="F2852" s="2167">
        <v>16963.8</v>
      </c>
      <c r="G2852" s="779"/>
      <c r="H2852" s="2167"/>
      <c r="I2852" s="1263">
        <f t="shared" si="187"/>
        <v>16963.8</v>
      </c>
    </row>
    <row r="2853" spans="1:9" x14ac:dyDescent="0.25">
      <c r="A2853" s="1261">
        <v>42391</v>
      </c>
      <c r="B2853" s="2177">
        <f t="shared" si="186"/>
        <v>1916</v>
      </c>
      <c r="C2853" s="2178" t="s">
        <v>1144</v>
      </c>
      <c r="D2853" s="2160">
        <f t="shared" si="185"/>
        <v>51916</v>
      </c>
      <c r="E2853" s="2150" t="s">
        <v>7100</v>
      </c>
      <c r="F2853" s="2167">
        <v>6778.8</v>
      </c>
      <c r="G2853" s="779">
        <v>42395</v>
      </c>
      <c r="H2853" s="2167">
        <v>6778.8</v>
      </c>
      <c r="I2853" s="1263">
        <f t="shared" si="187"/>
        <v>0</v>
      </c>
    </row>
    <row r="2854" spans="1:9" x14ac:dyDescent="0.25">
      <c r="A2854" s="1261">
        <v>42391</v>
      </c>
      <c r="B2854" s="2177">
        <f t="shared" si="186"/>
        <v>1917</v>
      </c>
      <c r="C2854" s="2178" t="s">
        <v>1144</v>
      </c>
      <c r="D2854" s="2160">
        <f t="shared" si="185"/>
        <v>51917</v>
      </c>
      <c r="E2854" s="2150" t="s">
        <v>7101</v>
      </c>
      <c r="F2854" s="2167">
        <v>2415.6999999999998</v>
      </c>
      <c r="G2854" s="779">
        <v>42395</v>
      </c>
      <c r="H2854" s="2167">
        <v>2415.6999999999998</v>
      </c>
      <c r="I2854" s="1263">
        <f t="shared" si="187"/>
        <v>0</v>
      </c>
    </row>
    <row r="2855" spans="1:9" x14ac:dyDescent="0.25">
      <c r="A2855" s="1261">
        <v>42391</v>
      </c>
      <c r="B2855" s="2177">
        <f t="shared" si="186"/>
        <v>1918</v>
      </c>
      <c r="C2855" s="2178" t="s">
        <v>1144</v>
      </c>
      <c r="D2855" s="2160">
        <f t="shared" si="185"/>
        <v>51918</v>
      </c>
      <c r="E2855" s="2150" t="s">
        <v>7102</v>
      </c>
      <c r="F2855" s="2167">
        <v>1935</v>
      </c>
      <c r="G2855" s="779">
        <v>42395</v>
      </c>
      <c r="H2855" s="2167">
        <v>1935</v>
      </c>
      <c r="I2855" s="1263">
        <f t="shared" si="187"/>
        <v>0</v>
      </c>
    </row>
    <row r="2856" spans="1:9" x14ac:dyDescent="0.25">
      <c r="A2856" s="1261">
        <v>42391</v>
      </c>
      <c r="B2856" s="2177">
        <f t="shared" si="186"/>
        <v>1919</v>
      </c>
      <c r="C2856" s="2178" t="s">
        <v>1144</v>
      </c>
      <c r="D2856" s="2160">
        <f t="shared" si="185"/>
        <v>51919</v>
      </c>
      <c r="E2856" s="2150" t="s">
        <v>7103</v>
      </c>
      <c r="F2856" s="2153">
        <v>3141.2</v>
      </c>
      <c r="G2856" s="779">
        <v>42399</v>
      </c>
      <c r="H2856" s="2050">
        <v>3141.2</v>
      </c>
      <c r="I2856" s="1263">
        <f t="shared" si="187"/>
        <v>0</v>
      </c>
    </row>
    <row r="2857" spans="1:9" x14ac:dyDescent="0.25">
      <c r="A2857" s="1261">
        <v>42391</v>
      </c>
      <c r="B2857" s="2177">
        <f t="shared" si="186"/>
        <v>1920</v>
      </c>
      <c r="C2857" s="2178" t="s">
        <v>1144</v>
      </c>
      <c r="D2857" s="2160">
        <f t="shared" si="185"/>
        <v>51920</v>
      </c>
      <c r="E2857" s="2150" t="s">
        <v>7104</v>
      </c>
      <c r="F2857" s="2167">
        <v>3777.3</v>
      </c>
      <c r="G2857" s="779">
        <v>42391</v>
      </c>
      <c r="H2857" s="2050">
        <f t="shared" ref="H2857:H2918" si="188">F2857</f>
        <v>3777.3</v>
      </c>
      <c r="I2857" s="1263">
        <f t="shared" si="187"/>
        <v>0</v>
      </c>
    </row>
    <row r="2858" spans="1:9" x14ac:dyDescent="0.25">
      <c r="A2858" s="1261">
        <v>42391</v>
      </c>
      <c r="B2858" s="2177">
        <f t="shared" si="186"/>
        <v>1921</v>
      </c>
      <c r="C2858" s="2178" t="s">
        <v>1144</v>
      </c>
      <c r="D2858" s="2160">
        <f t="shared" si="185"/>
        <v>51921</v>
      </c>
      <c r="E2858" s="2150" t="s">
        <v>7105</v>
      </c>
      <c r="F2858" s="2167">
        <v>26372.6</v>
      </c>
      <c r="G2858" s="779">
        <v>42399</v>
      </c>
      <c r="H2858" s="2050">
        <v>26372.6</v>
      </c>
      <c r="I2858" s="1263">
        <f t="shared" si="187"/>
        <v>0</v>
      </c>
    </row>
    <row r="2859" spans="1:9" x14ac:dyDescent="0.25">
      <c r="A2859" s="1261">
        <v>42391</v>
      </c>
      <c r="B2859" s="2177">
        <f t="shared" si="186"/>
        <v>1922</v>
      </c>
      <c r="C2859" s="2178" t="s">
        <v>1144</v>
      </c>
      <c r="D2859" s="2160">
        <f t="shared" si="185"/>
        <v>51922</v>
      </c>
      <c r="E2859" s="2150" t="s">
        <v>7106</v>
      </c>
      <c r="F2859" s="2167">
        <v>27530.45</v>
      </c>
      <c r="G2859" s="779">
        <v>42391</v>
      </c>
      <c r="H2859" s="2050">
        <f t="shared" si="188"/>
        <v>27530.45</v>
      </c>
      <c r="I2859" s="1263">
        <f t="shared" si="187"/>
        <v>0</v>
      </c>
    </row>
    <row r="2860" spans="1:9" x14ac:dyDescent="0.25">
      <c r="A2860" s="1261">
        <v>42391</v>
      </c>
      <c r="B2860" s="2177">
        <f t="shared" si="186"/>
        <v>1923</v>
      </c>
      <c r="C2860" s="2178" t="s">
        <v>1144</v>
      </c>
      <c r="D2860" s="2160">
        <f t="shared" si="185"/>
        <v>51923</v>
      </c>
      <c r="E2860" s="2150" t="s">
        <v>7107</v>
      </c>
      <c r="F2860" s="2167">
        <v>1924.2</v>
      </c>
      <c r="G2860" s="779">
        <v>42391</v>
      </c>
      <c r="H2860" s="2050">
        <f t="shared" si="188"/>
        <v>1924.2</v>
      </c>
      <c r="I2860" s="1263">
        <f t="shared" si="187"/>
        <v>0</v>
      </c>
    </row>
    <row r="2861" spans="1:9" x14ac:dyDescent="0.25">
      <c r="A2861" s="1261">
        <v>42391</v>
      </c>
      <c r="B2861" s="2177">
        <f t="shared" si="186"/>
        <v>1924</v>
      </c>
      <c r="C2861" s="2178" t="s">
        <v>1144</v>
      </c>
      <c r="D2861" s="2160">
        <f t="shared" si="185"/>
        <v>51924</v>
      </c>
      <c r="E2861" s="2150" t="s">
        <v>7108</v>
      </c>
      <c r="F2861" s="2167">
        <v>1261.7</v>
      </c>
      <c r="G2861" s="779">
        <v>42391</v>
      </c>
      <c r="H2861" s="2050">
        <f t="shared" si="188"/>
        <v>1261.7</v>
      </c>
      <c r="I2861" s="1263">
        <f t="shared" si="187"/>
        <v>0</v>
      </c>
    </row>
    <row r="2862" spans="1:9" x14ac:dyDescent="0.25">
      <c r="A2862" s="1261">
        <v>42391</v>
      </c>
      <c r="B2862" s="2177">
        <f t="shared" si="186"/>
        <v>1925</v>
      </c>
      <c r="C2862" s="2178" t="s">
        <v>1144</v>
      </c>
      <c r="D2862" s="2160">
        <f t="shared" si="185"/>
        <v>51925</v>
      </c>
      <c r="E2862" s="2150" t="s">
        <v>7109</v>
      </c>
      <c r="F2862" s="2153">
        <v>5088.1000000000004</v>
      </c>
      <c r="G2862" s="779">
        <v>42391</v>
      </c>
      <c r="H2862" s="2050">
        <f t="shared" si="188"/>
        <v>5088.1000000000004</v>
      </c>
      <c r="I2862" s="1263">
        <f t="shared" si="187"/>
        <v>0</v>
      </c>
    </row>
    <row r="2863" spans="1:9" x14ac:dyDescent="0.25">
      <c r="A2863" s="1261">
        <v>42391</v>
      </c>
      <c r="B2863" s="2177">
        <f t="shared" si="186"/>
        <v>1926</v>
      </c>
      <c r="C2863" s="2178" t="s">
        <v>1144</v>
      </c>
      <c r="D2863" s="2160">
        <f t="shared" si="185"/>
        <v>51926</v>
      </c>
      <c r="E2863" s="2150" t="s">
        <v>7110</v>
      </c>
      <c r="F2863" s="2167">
        <v>864.8</v>
      </c>
      <c r="G2863" s="779">
        <v>42391</v>
      </c>
      <c r="H2863" s="2050">
        <f t="shared" si="188"/>
        <v>864.8</v>
      </c>
      <c r="I2863" s="1263">
        <f t="shared" si="187"/>
        <v>0</v>
      </c>
    </row>
    <row r="2864" spans="1:9" x14ac:dyDescent="0.25">
      <c r="A2864" s="1261">
        <v>42391</v>
      </c>
      <c r="B2864" s="2177">
        <f t="shared" si="186"/>
        <v>1927</v>
      </c>
      <c r="C2864" s="2178" t="s">
        <v>1144</v>
      </c>
      <c r="D2864" s="2160">
        <f t="shared" si="185"/>
        <v>51927</v>
      </c>
      <c r="E2864" s="2150" t="s">
        <v>7111</v>
      </c>
      <c r="F2864" s="2167">
        <v>387.5</v>
      </c>
      <c r="G2864" s="779">
        <v>42391</v>
      </c>
      <c r="H2864" s="2050">
        <f t="shared" si="188"/>
        <v>387.5</v>
      </c>
      <c r="I2864" s="1263">
        <f t="shared" si="187"/>
        <v>0</v>
      </c>
    </row>
    <row r="2865" spans="1:9" x14ac:dyDescent="0.25">
      <c r="A2865" s="1261">
        <v>42391</v>
      </c>
      <c r="B2865" s="2177">
        <f t="shared" si="186"/>
        <v>1928</v>
      </c>
      <c r="C2865" s="2178" t="s">
        <v>1144</v>
      </c>
      <c r="D2865" s="2160">
        <f t="shared" si="185"/>
        <v>51928</v>
      </c>
      <c r="E2865" s="2150" t="s">
        <v>7112</v>
      </c>
      <c r="F2865" s="2167">
        <v>3263.6</v>
      </c>
      <c r="G2865" s="779">
        <v>42391</v>
      </c>
      <c r="H2865" s="2050">
        <f t="shared" si="188"/>
        <v>3263.6</v>
      </c>
      <c r="I2865" s="1263">
        <f t="shared" si="187"/>
        <v>0</v>
      </c>
    </row>
    <row r="2866" spans="1:9" x14ac:dyDescent="0.25">
      <c r="A2866" s="1261">
        <v>42391</v>
      </c>
      <c r="B2866" s="2177">
        <f t="shared" si="186"/>
        <v>1929</v>
      </c>
      <c r="C2866" s="2178" t="s">
        <v>1144</v>
      </c>
      <c r="D2866" s="2160">
        <f t="shared" si="185"/>
        <v>51929</v>
      </c>
      <c r="E2866" s="2150" t="s">
        <v>7110</v>
      </c>
      <c r="F2866" s="2167">
        <v>1729.2</v>
      </c>
      <c r="G2866" s="779">
        <v>42391</v>
      </c>
      <c r="H2866" s="2050">
        <f t="shared" si="188"/>
        <v>1729.2</v>
      </c>
      <c r="I2866" s="1263">
        <f t="shared" si="187"/>
        <v>0</v>
      </c>
    </row>
    <row r="2867" spans="1:9" x14ac:dyDescent="0.25">
      <c r="A2867" s="1261">
        <v>42391</v>
      </c>
      <c r="B2867" s="2177">
        <f t="shared" si="186"/>
        <v>1930</v>
      </c>
      <c r="C2867" s="2178" t="s">
        <v>1144</v>
      </c>
      <c r="D2867" s="2160">
        <f t="shared" si="185"/>
        <v>51930</v>
      </c>
      <c r="E2867" s="2150" t="s">
        <v>7113</v>
      </c>
      <c r="F2867" s="2167">
        <v>2755.5</v>
      </c>
      <c r="G2867" s="779">
        <v>42391</v>
      </c>
      <c r="H2867" s="2050">
        <f t="shared" si="188"/>
        <v>2755.5</v>
      </c>
      <c r="I2867" s="1263">
        <f t="shared" si="187"/>
        <v>0</v>
      </c>
    </row>
    <row r="2868" spans="1:9" x14ac:dyDescent="0.25">
      <c r="A2868" s="1261">
        <v>42391</v>
      </c>
      <c r="B2868" s="2177">
        <f t="shared" si="186"/>
        <v>1931</v>
      </c>
      <c r="C2868" s="2178" t="s">
        <v>1144</v>
      </c>
      <c r="D2868" s="2160">
        <f t="shared" si="185"/>
        <v>51931</v>
      </c>
      <c r="E2868" s="2150" t="s">
        <v>7110</v>
      </c>
      <c r="F2868" s="2167">
        <v>106.5</v>
      </c>
      <c r="G2868" s="779">
        <v>42391</v>
      </c>
      <c r="H2868" s="2050">
        <f t="shared" si="188"/>
        <v>106.5</v>
      </c>
      <c r="I2868" s="1263">
        <f t="shared" si="187"/>
        <v>0</v>
      </c>
    </row>
    <row r="2869" spans="1:9" x14ac:dyDescent="0.25">
      <c r="A2869" s="1261">
        <v>42391</v>
      </c>
      <c r="B2869" s="2177">
        <f t="shared" si="186"/>
        <v>1932</v>
      </c>
      <c r="C2869" s="2178" t="s">
        <v>1144</v>
      </c>
      <c r="D2869" s="2160">
        <f t="shared" si="185"/>
        <v>51932</v>
      </c>
      <c r="E2869" s="2150" t="s">
        <v>7114</v>
      </c>
      <c r="F2869" s="2167">
        <v>1548.9</v>
      </c>
      <c r="G2869" s="779">
        <v>42391</v>
      </c>
      <c r="H2869" s="2050">
        <f t="shared" si="188"/>
        <v>1548.9</v>
      </c>
      <c r="I2869" s="1263">
        <f t="shared" si="187"/>
        <v>0</v>
      </c>
    </row>
    <row r="2870" spans="1:9" x14ac:dyDescent="0.25">
      <c r="A2870" s="1261">
        <v>42391</v>
      </c>
      <c r="B2870" s="2177">
        <f t="shared" si="186"/>
        <v>1933</v>
      </c>
      <c r="C2870" s="2178" t="s">
        <v>1144</v>
      </c>
      <c r="D2870" s="2160">
        <f t="shared" si="185"/>
        <v>51933</v>
      </c>
      <c r="E2870" s="2150" t="s">
        <v>7105</v>
      </c>
      <c r="F2870" s="2167">
        <v>23739.3</v>
      </c>
      <c r="G2870" s="779">
        <v>42399</v>
      </c>
      <c r="H2870" s="2050">
        <v>23739.3</v>
      </c>
      <c r="I2870" s="1263">
        <f t="shared" si="187"/>
        <v>0</v>
      </c>
    </row>
    <row r="2871" spans="1:9" x14ac:dyDescent="0.25">
      <c r="A2871" s="1261">
        <v>42391</v>
      </c>
      <c r="B2871" s="2177">
        <f t="shared" si="186"/>
        <v>1934</v>
      </c>
      <c r="C2871" s="2178" t="s">
        <v>1144</v>
      </c>
      <c r="D2871" s="2160">
        <f t="shared" si="185"/>
        <v>51934</v>
      </c>
      <c r="E2871" s="2150" t="s">
        <v>7115</v>
      </c>
      <c r="F2871" s="2167">
        <v>36970.85</v>
      </c>
      <c r="G2871" s="779">
        <v>42391</v>
      </c>
      <c r="H2871" s="2050">
        <f t="shared" si="188"/>
        <v>36970.85</v>
      </c>
      <c r="I2871" s="1263">
        <f t="shared" si="187"/>
        <v>0</v>
      </c>
    </row>
    <row r="2872" spans="1:9" x14ac:dyDescent="0.25">
      <c r="A2872" s="1261">
        <v>42391</v>
      </c>
      <c r="B2872" s="2177">
        <f t="shared" si="186"/>
        <v>1935</v>
      </c>
      <c r="C2872" s="2178" t="s">
        <v>1144</v>
      </c>
      <c r="D2872" s="2160">
        <f t="shared" si="185"/>
        <v>51935</v>
      </c>
      <c r="E2872" s="2150" t="s">
        <v>7116</v>
      </c>
      <c r="F2872" s="2167">
        <v>524.4</v>
      </c>
      <c r="G2872" s="779">
        <v>42391</v>
      </c>
      <c r="H2872" s="2050">
        <f t="shared" si="188"/>
        <v>524.4</v>
      </c>
      <c r="I2872" s="1263">
        <f t="shared" si="187"/>
        <v>0</v>
      </c>
    </row>
    <row r="2873" spans="1:9" x14ac:dyDescent="0.25">
      <c r="A2873" s="1261">
        <v>42391</v>
      </c>
      <c r="B2873" s="2177">
        <f t="shared" si="186"/>
        <v>1936</v>
      </c>
      <c r="C2873" s="2178" t="s">
        <v>1144</v>
      </c>
      <c r="D2873" s="2160">
        <f t="shared" si="185"/>
        <v>51936</v>
      </c>
      <c r="E2873" s="2150" t="s">
        <v>7117</v>
      </c>
      <c r="F2873" s="2167">
        <v>5151.8</v>
      </c>
      <c r="G2873" s="779">
        <v>42396</v>
      </c>
      <c r="H2873" s="2050">
        <v>5151.8</v>
      </c>
      <c r="I2873" s="1263">
        <f t="shared" si="187"/>
        <v>0</v>
      </c>
    </row>
    <row r="2874" spans="1:9" x14ac:dyDescent="0.25">
      <c r="A2874" s="1261">
        <v>42391</v>
      </c>
      <c r="B2874" s="2177">
        <f t="shared" si="186"/>
        <v>1937</v>
      </c>
      <c r="C2874" s="2178" t="s">
        <v>1144</v>
      </c>
      <c r="D2874" s="2160">
        <f t="shared" si="185"/>
        <v>51937</v>
      </c>
      <c r="E2874" s="2150" t="s">
        <v>7118</v>
      </c>
      <c r="F2874" s="2167">
        <v>3996.4</v>
      </c>
      <c r="G2874" s="779">
        <v>42391</v>
      </c>
      <c r="H2874" s="2050">
        <f t="shared" si="188"/>
        <v>3996.4</v>
      </c>
      <c r="I2874" s="1263">
        <f t="shared" si="187"/>
        <v>0</v>
      </c>
    </row>
    <row r="2875" spans="1:9" x14ac:dyDescent="0.25">
      <c r="A2875" s="1261">
        <v>42391</v>
      </c>
      <c r="B2875" s="2177">
        <f t="shared" si="186"/>
        <v>1938</v>
      </c>
      <c r="C2875" s="2178" t="s">
        <v>1144</v>
      </c>
      <c r="D2875" s="2160">
        <f t="shared" si="185"/>
        <v>51938</v>
      </c>
      <c r="E2875" s="2150" t="s">
        <v>7117</v>
      </c>
      <c r="F2875" s="2167">
        <v>245</v>
      </c>
      <c r="G2875" s="779">
        <v>42396</v>
      </c>
      <c r="H2875" s="2050">
        <v>245</v>
      </c>
      <c r="I2875" s="1263">
        <f t="shared" si="187"/>
        <v>0</v>
      </c>
    </row>
    <row r="2876" spans="1:9" x14ac:dyDescent="0.25">
      <c r="A2876" s="1261">
        <v>42391</v>
      </c>
      <c r="B2876" s="2177">
        <f t="shared" si="186"/>
        <v>1939</v>
      </c>
      <c r="C2876" s="2178" t="s">
        <v>1144</v>
      </c>
      <c r="D2876" s="2160">
        <f t="shared" si="185"/>
        <v>51939</v>
      </c>
      <c r="E2876" s="2150" t="s">
        <v>7119</v>
      </c>
      <c r="F2876" s="2167">
        <v>27511.7</v>
      </c>
      <c r="G2876" s="779">
        <v>42391</v>
      </c>
      <c r="H2876" s="2050">
        <f t="shared" si="188"/>
        <v>27511.7</v>
      </c>
      <c r="I2876" s="1263">
        <f t="shared" si="187"/>
        <v>0</v>
      </c>
    </row>
    <row r="2877" spans="1:9" x14ac:dyDescent="0.25">
      <c r="A2877" s="1261">
        <v>42391</v>
      </c>
      <c r="B2877" s="2177">
        <f t="shared" si="186"/>
        <v>1940</v>
      </c>
      <c r="C2877" s="2178" t="s">
        <v>1144</v>
      </c>
      <c r="D2877" s="2160">
        <f t="shared" si="185"/>
        <v>51940</v>
      </c>
      <c r="E2877" s="2150" t="s">
        <v>7120</v>
      </c>
      <c r="F2877" s="2167">
        <v>2001.6</v>
      </c>
      <c r="G2877" s="779">
        <v>42391</v>
      </c>
      <c r="H2877" s="2050">
        <f t="shared" si="188"/>
        <v>2001.6</v>
      </c>
      <c r="I2877" s="1263">
        <f t="shared" si="187"/>
        <v>0</v>
      </c>
    </row>
    <row r="2878" spans="1:9" x14ac:dyDescent="0.25">
      <c r="A2878" s="1261">
        <v>42391</v>
      </c>
      <c r="B2878" s="2177">
        <f t="shared" si="186"/>
        <v>1941</v>
      </c>
      <c r="C2878" s="2178" t="s">
        <v>1144</v>
      </c>
      <c r="D2878" s="2160">
        <f t="shared" si="185"/>
        <v>51941</v>
      </c>
      <c r="E2878" s="2150" t="s">
        <v>7121</v>
      </c>
      <c r="F2878" s="2167">
        <v>19650.599999999999</v>
      </c>
      <c r="G2878" s="779">
        <v>42395</v>
      </c>
      <c r="H2878" s="2050">
        <v>19650.599999999999</v>
      </c>
      <c r="I2878" s="1263">
        <f t="shared" si="187"/>
        <v>0</v>
      </c>
    </row>
    <row r="2879" spans="1:9" x14ac:dyDescent="0.25">
      <c r="A2879" s="1261">
        <v>42391</v>
      </c>
      <c r="B2879" s="2177">
        <f t="shared" si="186"/>
        <v>1942</v>
      </c>
      <c r="C2879" s="2178" t="s">
        <v>1144</v>
      </c>
      <c r="D2879" s="2160">
        <f t="shared" si="185"/>
        <v>51942</v>
      </c>
      <c r="E2879" s="2150" t="s">
        <v>7122</v>
      </c>
      <c r="F2879" s="2167">
        <v>4757.7</v>
      </c>
      <c r="G2879" s="779">
        <v>42391</v>
      </c>
      <c r="H2879" s="2050">
        <f t="shared" si="188"/>
        <v>4757.7</v>
      </c>
      <c r="I2879" s="1263">
        <f t="shared" si="187"/>
        <v>0</v>
      </c>
    </row>
    <row r="2880" spans="1:9" x14ac:dyDescent="0.25">
      <c r="A2880" s="1261">
        <v>42391</v>
      </c>
      <c r="B2880" s="2177">
        <f t="shared" si="186"/>
        <v>1943</v>
      </c>
      <c r="C2880" s="2178" t="s">
        <v>1144</v>
      </c>
      <c r="D2880" s="2160">
        <f t="shared" si="185"/>
        <v>51943</v>
      </c>
      <c r="E2880" s="2150" t="s">
        <v>7123</v>
      </c>
      <c r="F2880" s="2167">
        <v>2566.5</v>
      </c>
      <c r="G2880" s="779">
        <v>42395</v>
      </c>
      <c r="H2880" s="2050">
        <v>2566.5</v>
      </c>
      <c r="I2880" s="1263">
        <f t="shared" si="187"/>
        <v>0</v>
      </c>
    </row>
    <row r="2881" spans="1:9" x14ac:dyDescent="0.25">
      <c r="A2881" s="1261">
        <v>42391</v>
      </c>
      <c r="B2881" s="2177">
        <f t="shared" si="186"/>
        <v>1944</v>
      </c>
      <c r="C2881" s="2178" t="s">
        <v>1144</v>
      </c>
      <c r="D2881" s="2160">
        <f t="shared" si="185"/>
        <v>51944</v>
      </c>
      <c r="E2881" s="2150" t="s">
        <v>7057</v>
      </c>
      <c r="F2881" s="2167">
        <v>27110.5</v>
      </c>
      <c r="G2881" s="779">
        <v>42392</v>
      </c>
      <c r="H2881" s="2050">
        <v>27110.5</v>
      </c>
      <c r="I2881" s="1263">
        <f t="shared" si="187"/>
        <v>0</v>
      </c>
    </row>
    <row r="2882" spans="1:9" x14ac:dyDescent="0.25">
      <c r="A2882" s="1261">
        <v>42391</v>
      </c>
      <c r="B2882" s="2177">
        <f t="shared" si="186"/>
        <v>1945</v>
      </c>
      <c r="C2882" s="2178" t="s">
        <v>1144</v>
      </c>
      <c r="D2882" s="2160">
        <f t="shared" si="185"/>
        <v>51945</v>
      </c>
      <c r="E2882" s="2150" t="s">
        <v>7124</v>
      </c>
      <c r="F2882" s="2167">
        <v>1640</v>
      </c>
      <c r="G2882" s="779">
        <v>42392</v>
      </c>
      <c r="H2882" s="2050">
        <v>1640</v>
      </c>
      <c r="I2882" s="1263">
        <f t="shared" si="187"/>
        <v>0</v>
      </c>
    </row>
    <row r="2883" spans="1:9" x14ac:dyDescent="0.25">
      <c r="A2883" s="1261">
        <v>42391</v>
      </c>
      <c r="B2883" s="2177">
        <f t="shared" si="186"/>
        <v>1946</v>
      </c>
      <c r="C2883" s="2178" t="s">
        <v>1144</v>
      </c>
      <c r="D2883" s="2160">
        <f t="shared" si="185"/>
        <v>51946</v>
      </c>
      <c r="E2883" s="2150" t="s">
        <v>7125</v>
      </c>
      <c r="F2883" s="2167">
        <v>2255</v>
      </c>
      <c r="G2883" s="779">
        <v>42392</v>
      </c>
      <c r="H2883" s="2050">
        <v>2255</v>
      </c>
      <c r="I2883" s="1263">
        <f t="shared" si="187"/>
        <v>0</v>
      </c>
    </row>
    <row r="2884" spans="1:9" x14ac:dyDescent="0.25">
      <c r="A2884" s="1261">
        <v>42391</v>
      </c>
      <c r="B2884" s="2177">
        <f t="shared" si="186"/>
        <v>1947</v>
      </c>
      <c r="C2884" s="2178" t="s">
        <v>1144</v>
      </c>
      <c r="D2884" s="2160">
        <f t="shared" si="185"/>
        <v>51947</v>
      </c>
      <c r="E2884" s="2150" t="s">
        <v>7126</v>
      </c>
      <c r="F2884" s="2167">
        <v>1640</v>
      </c>
      <c r="G2884" s="779">
        <v>42392</v>
      </c>
      <c r="H2884" s="2050">
        <v>1640</v>
      </c>
      <c r="I2884" s="1263">
        <f t="shared" si="187"/>
        <v>0</v>
      </c>
    </row>
    <row r="2885" spans="1:9" x14ac:dyDescent="0.25">
      <c r="A2885" s="1261">
        <v>42391</v>
      </c>
      <c r="B2885" s="2177">
        <f t="shared" si="186"/>
        <v>1948</v>
      </c>
      <c r="C2885" s="2178" t="s">
        <v>1144</v>
      </c>
      <c r="D2885" s="2160">
        <f t="shared" si="185"/>
        <v>51948</v>
      </c>
      <c r="E2885" s="2150" t="s">
        <v>7127</v>
      </c>
      <c r="F2885" s="2167">
        <v>1327.8</v>
      </c>
      <c r="G2885" s="779">
        <v>42391</v>
      </c>
      <c r="H2885" s="2050">
        <f t="shared" si="188"/>
        <v>1327.8</v>
      </c>
      <c r="I2885" s="1263">
        <f t="shared" si="187"/>
        <v>0</v>
      </c>
    </row>
    <row r="2886" spans="1:9" x14ac:dyDescent="0.25">
      <c r="A2886" s="1261">
        <v>42391</v>
      </c>
      <c r="B2886" s="2177">
        <f t="shared" si="186"/>
        <v>1949</v>
      </c>
      <c r="C2886" s="2178" t="s">
        <v>1144</v>
      </c>
      <c r="D2886" s="2160">
        <f t="shared" si="185"/>
        <v>51949</v>
      </c>
      <c r="E2886" s="2150" t="s">
        <v>7110</v>
      </c>
      <c r="F2886" s="2167">
        <v>371.7</v>
      </c>
      <c r="G2886" s="779">
        <v>42391</v>
      </c>
      <c r="H2886" s="2050">
        <f t="shared" si="188"/>
        <v>371.7</v>
      </c>
      <c r="I2886" s="1263">
        <f t="shared" si="187"/>
        <v>0</v>
      </c>
    </row>
    <row r="2887" spans="1:9" x14ac:dyDescent="0.25">
      <c r="A2887" s="1261">
        <v>42391</v>
      </c>
      <c r="B2887" s="2177">
        <f t="shared" si="186"/>
        <v>1950</v>
      </c>
      <c r="C2887" s="2178" t="s">
        <v>1144</v>
      </c>
      <c r="D2887" s="2160">
        <f t="shared" si="185"/>
        <v>51950</v>
      </c>
      <c r="E2887" s="2150" t="s">
        <v>7128</v>
      </c>
      <c r="F2887" s="2167">
        <v>2713.2</v>
      </c>
      <c r="G2887" s="779">
        <v>42391</v>
      </c>
      <c r="H2887" s="2050">
        <f t="shared" si="188"/>
        <v>2713.2</v>
      </c>
      <c r="I2887" s="1263">
        <f t="shared" si="187"/>
        <v>0</v>
      </c>
    </row>
    <row r="2888" spans="1:9" x14ac:dyDescent="0.25">
      <c r="A2888" s="1261">
        <v>42391</v>
      </c>
      <c r="B2888" s="2177">
        <f t="shared" si="186"/>
        <v>1951</v>
      </c>
      <c r="C2888" s="2178" t="s">
        <v>1144</v>
      </c>
      <c r="D2888" s="2160">
        <f t="shared" si="185"/>
        <v>51951</v>
      </c>
      <c r="E2888" s="2150" t="s">
        <v>7129</v>
      </c>
      <c r="F2888" s="2167">
        <v>65711.45</v>
      </c>
      <c r="G2888" s="779" t="s">
        <v>8184</v>
      </c>
      <c r="H2888" s="2050">
        <f>1500+64211.45</f>
        <v>65711.45</v>
      </c>
      <c r="I2888" s="1263">
        <f t="shared" si="187"/>
        <v>0</v>
      </c>
    </row>
    <row r="2889" spans="1:9" x14ac:dyDescent="0.25">
      <c r="A2889" s="1261">
        <v>42391</v>
      </c>
      <c r="B2889" s="2177">
        <f t="shared" si="186"/>
        <v>1952</v>
      </c>
      <c r="C2889" s="2178" t="s">
        <v>1144</v>
      </c>
      <c r="D2889" s="2160">
        <f t="shared" si="185"/>
        <v>51952</v>
      </c>
      <c r="E2889" s="2150" t="s">
        <v>7130</v>
      </c>
      <c r="F2889" s="2167">
        <v>3046.74</v>
      </c>
      <c r="G2889" s="779">
        <v>42392</v>
      </c>
      <c r="H2889" s="2050">
        <v>3046.74</v>
      </c>
      <c r="I2889" s="1263">
        <f t="shared" si="187"/>
        <v>0</v>
      </c>
    </row>
    <row r="2890" spans="1:9" x14ac:dyDescent="0.25">
      <c r="A2890" s="1261">
        <v>42391</v>
      </c>
      <c r="B2890" s="2177">
        <f t="shared" si="186"/>
        <v>1953</v>
      </c>
      <c r="C2890" s="2178" t="s">
        <v>1144</v>
      </c>
      <c r="D2890" s="2160">
        <f t="shared" si="185"/>
        <v>51953</v>
      </c>
      <c r="E2890" s="2150" t="s">
        <v>7131</v>
      </c>
      <c r="F2890" s="2167">
        <v>1078.9000000000001</v>
      </c>
      <c r="G2890" s="779">
        <v>42391</v>
      </c>
      <c r="H2890" s="2050">
        <f t="shared" si="188"/>
        <v>1078.9000000000001</v>
      </c>
      <c r="I2890" s="1263">
        <f t="shared" si="187"/>
        <v>0</v>
      </c>
    </row>
    <row r="2891" spans="1:9" x14ac:dyDescent="0.25">
      <c r="A2891" s="1261">
        <v>42391</v>
      </c>
      <c r="B2891" s="2177">
        <f t="shared" si="186"/>
        <v>1954</v>
      </c>
      <c r="C2891" s="2178" t="s">
        <v>1144</v>
      </c>
      <c r="D2891" s="2160">
        <f t="shared" si="185"/>
        <v>51954</v>
      </c>
      <c r="E2891" s="2150" t="s">
        <v>7110</v>
      </c>
      <c r="F2891" s="2167">
        <v>1039.2</v>
      </c>
      <c r="G2891" s="779">
        <v>42392</v>
      </c>
      <c r="H2891" s="2050">
        <v>1039.2</v>
      </c>
      <c r="I2891" s="1263">
        <f t="shared" si="187"/>
        <v>0</v>
      </c>
    </row>
    <row r="2892" spans="1:9" x14ac:dyDescent="0.25">
      <c r="A2892" s="1261">
        <v>42391</v>
      </c>
      <c r="B2892" s="2177">
        <f t="shared" si="186"/>
        <v>1955</v>
      </c>
      <c r="C2892" s="2178" t="s">
        <v>1144</v>
      </c>
      <c r="D2892" s="2160">
        <f t="shared" ref="D2892:D2958" si="189">D2891+1</f>
        <v>51955</v>
      </c>
      <c r="E2892" s="2150" t="s">
        <v>7132</v>
      </c>
      <c r="F2892" s="2167">
        <v>3040</v>
      </c>
      <c r="G2892" s="779">
        <v>42392</v>
      </c>
      <c r="H2892" s="2050">
        <v>3040</v>
      </c>
      <c r="I2892" s="1263">
        <f t="shared" si="187"/>
        <v>0</v>
      </c>
    </row>
    <row r="2893" spans="1:9" x14ac:dyDescent="0.25">
      <c r="A2893" s="1261">
        <v>42391</v>
      </c>
      <c r="B2893" s="2177">
        <f t="shared" si="186"/>
        <v>1956</v>
      </c>
      <c r="C2893" s="2178" t="s">
        <v>1144</v>
      </c>
      <c r="D2893" s="2160">
        <f t="shared" si="189"/>
        <v>51956</v>
      </c>
      <c r="E2893" s="2151" t="s">
        <v>7133</v>
      </c>
      <c r="F2893" s="2168">
        <v>594</v>
      </c>
      <c r="G2893" s="779">
        <v>42392</v>
      </c>
      <c r="H2893" s="2050">
        <v>594</v>
      </c>
      <c r="I2893" s="1263">
        <f t="shared" si="187"/>
        <v>0</v>
      </c>
    </row>
    <row r="2894" spans="1:9" x14ac:dyDescent="0.25">
      <c r="A2894" s="1261">
        <v>42391</v>
      </c>
      <c r="B2894" s="2177">
        <f t="shared" si="186"/>
        <v>1957</v>
      </c>
      <c r="C2894" s="2178" t="s">
        <v>1144</v>
      </c>
      <c r="D2894" s="2160">
        <f t="shared" si="189"/>
        <v>51957</v>
      </c>
      <c r="E2894" s="2149" t="s">
        <v>7134</v>
      </c>
      <c r="F2894" s="2152">
        <v>23440.6</v>
      </c>
      <c r="G2894" s="779">
        <v>42396</v>
      </c>
      <c r="H2894" s="2050">
        <v>23440.6</v>
      </c>
      <c r="I2894" s="1263">
        <f t="shared" si="187"/>
        <v>0</v>
      </c>
    </row>
    <row r="2895" spans="1:9" x14ac:dyDescent="0.25">
      <c r="A2895" s="1261">
        <v>42391</v>
      </c>
      <c r="B2895" s="2177">
        <f t="shared" si="186"/>
        <v>1958</v>
      </c>
      <c r="C2895" s="2178" t="s">
        <v>1144</v>
      </c>
      <c r="D2895" s="2160">
        <f t="shared" si="189"/>
        <v>51958</v>
      </c>
      <c r="E2895" s="2150" t="s">
        <v>7135</v>
      </c>
      <c r="F2895" s="2167">
        <v>4485.3999999999996</v>
      </c>
      <c r="G2895" s="779">
        <v>42392</v>
      </c>
      <c r="H2895" s="2050">
        <v>4485.3999999999996</v>
      </c>
      <c r="I2895" s="1263">
        <f t="shared" si="187"/>
        <v>0</v>
      </c>
    </row>
    <row r="2896" spans="1:9" x14ac:dyDescent="0.25">
      <c r="A2896" s="1261">
        <v>42391</v>
      </c>
      <c r="B2896" s="2177">
        <f t="shared" si="186"/>
        <v>1959</v>
      </c>
      <c r="C2896" s="2178" t="s">
        <v>1144</v>
      </c>
      <c r="D2896" s="2160">
        <f t="shared" si="189"/>
        <v>51959</v>
      </c>
      <c r="E2896" s="2150" t="s">
        <v>7136</v>
      </c>
      <c r="F2896" s="2153">
        <v>30063</v>
      </c>
      <c r="G2896" s="779">
        <v>42392</v>
      </c>
      <c r="H2896" s="2050">
        <v>30063</v>
      </c>
      <c r="I2896" s="1263">
        <f t="shared" si="187"/>
        <v>0</v>
      </c>
    </row>
    <row r="2897" spans="1:9" x14ac:dyDescent="0.25">
      <c r="A2897" s="1261">
        <v>42391</v>
      </c>
      <c r="B2897" s="2177">
        <f t="shared" si="186"/>
        <v>1960</v>
      </c>
      <c r="C2897" s="2178" t="s">
        <v>1144</v>
      </c>
      <c r="D2897" s="2160">
        <f t="shared" si="189"/>
        <v>51960</v>
      </c>
      <c r="E2897" s="2150" t="s">
        <v>7137</v>
      </c>
      <c r="F2897" s="2167">
        <v>3556.9</v>
      </c>
      <c r="G2897" s="779">
        <v>42392</v>
      </c>
      <c r="H2897" s="2050">
        <v>3556.9</v>
      </c>
      <c r="I2897" s="1263">
        <f t="shared" si="187"/>
        <v>0</v>
      </c>
    </row>
    <row r="2898" spans="1:9" x14ac:dyDescent="0.25">
      <c r="A2898" s="1261">
        <v>42391</v>
      </c>
      <c r="B2898" s="2177">
        <f t="shared" si="186"/>
        <v>1961</v>
      </c>
      <c r="C2898" s="2178" t="s">
        <v>1144</v>
      </c>
      <c r="D2898" s="2160">
        <f t="shared" si="189"/>
        <v>51961</v>
      </c>
      <c r="E2898" s="2150" t="s">
        <v>7058</v>
      </c>
      <c r="F2898" s="2167">
        <v>3068.8</v>
      </c>
      <c r="G2898" s="779">
        <v>42392</v>
      </c>
      <c r="H2898" s="2050">
        <v>3068.8</v>
      </c>
      <c r="I2898" s="1263">
        <f t="shared" si="187"/>
        <v>0</v>
      </c>
    </row>
    <row r="2899" spans="1:9" x14ac:dyDescent="0.25">
      <c r="A2899" s="1261">
        <v>42391</v>
      </c>
      <c r="B2899" s="2177">
        <f t="shared" si="186"/>
        <v>1962</v>
      </c>
      <c r="C2899" s="2178" t="s">
        <v>1144</v>
      </c>
      <c r="D2899" s="2160">
        <f t="shared" si="189"/>
        <v>51962</v>
      </c>
      <c r="E2899" s="2150" t="s">
        <v>7138</v>
      </c>
      <c r="F2899" s="2167">
        <v>1199.7</v>
      </c>
      <c r="G2899" s="779">
        <v>42391</v>
      </c>
      <c r="H2899" s="2050">
        <f t="shared" si="188"/>
        <v>1199.7</v>
      </c>
      <c r="I2899" s="1263">
        <f t="shared" si="187"/>
        <v>0</v>
      </c>
    </row>
    <row r="2900" spans="1:9" x14ac:dyDescent="0.25">
      <c r="A2900" s="1261">
        <v>42391</v>
      </c>
      <c r="B2900" s="2177">
        <f t="shared" si="186"/>
        <v>1963</v>
      </c>
      <c r="C2900" s="2178" t="s">
        <v>1144</v>
      </c>
      <c r="D2900" s="2160">
        <f t="shared" si="189"/>
        <v>51963</v>
      </c>
      <c r="E2900" s="2150" t="s">
        <v>7139</v>
      </c>
      <c r="F2900" s="2167">
        <v>3914.8</v>
      </c>
      <c r="G2900" s="779">
        <v>42392</v>
      </c>
      <c r="H2900" s="2050">
        <v>3914.8</v>
      </c>
      <c r="I2900" s="1263">
        <f t="shared" si="187"/>
        <v>0</v>
      </c>
    </row>
    <row r="2901" spans="1:9" x14ac:dyDescent="0.25">
      <c r="A2901" s="1261">
        <v>42391</v>
      </c>
      <c r="B2901" s="2177">
        <f t="shared" si="186"/>
        <v>1964</v>
      </c>
      <c r="C2901" s="2178" t="s">
        <v>1144</v>
      </c>
      <c r="D2901" s="2160">
        <f t="shared" si="189"/>
        <v>51964</v>
      </c>
      <c r="E2901" s="2150" t="s">
        <v>7140</v>
      </c>
      <c r="F2901" s="2167">
        <v>571.20000000000005</v>
      </c>
      <c r="G2901" s="779">
        <v>42392</v>
      </c>
      <c r="H2901" s="2050">
        <v>571.20000000000005</v>
      </c>
      <c r="I2901" s="1263">
        <f t="shared" si="187"/>
        <v>0</v>
      </c>
    </row>
    <row r="2902" spans="1:9" x14ac:dyDescent="0.25">
      <c r="A2902" s="1261">
        <v>42391</v>
      </c>
      <c r="B2902" s="2177">
        <f t="shared" si="186"/>
        <v>1965</v>
      </c>
      <c r="C2902" s="2178" t="s">
        <v>1144</v>
      </c>
      <c r="D2902" s="2160">
        <f t="shared" si="189"/>
        <v>51965</v>
      </c>
      <c r="E2902" s="2150" t="s">
        <v>7141</v>
      </c>
      <c r="F2902" s="2167">
        <v>410</v>
      </c>
      <c r="G2902" s="779">
        <v>42391</v>
      </c>
      <c r="H2902" s="2050">
        <f t="shared" si="188"/>
        <v>410</v>
      </c>
      <c r="I2902" s="1263">
        <f t="shared" si="187"/>
        <v>0</v>
      </c>
    </row>
    <row r="2903" spans="1:9" x14ac:dyDescent="0.25">
      <c r="A2903" s="1261">
        <v>42391</v>
      </c>
      <c r="B2903" s="2177">
        <f t="shared" si="186"/>
        <v>1966</v>
      </c>
      <c r="C2903" s="2178" t="s">
        <v>1144</v>
      </c>
      <c r="D2903" s="2160">
        <f t="shared" si="189"/>
        <v>51966</v>
      </c>
      <c r="E2903" s="2150" t="s">
        <v>7142</v>
      </c>
      <c r="F2903" s="2153">
        <v>8576</v>
      </c>
      <c r="G2903" s="779">
        <v>42396</v>
      </c>
      <c r="H2903" s="2050">
        <v>8576</v>
      </c>
      <c r="I2903" s="1263">
        <f t="shared" si="187"/>
        <v>0</v>
      </c>
    </row>
    <row r="2904" spans="1:9" x14ac:dyDescent="0.25">
      <c r="A2904" s="1261">
        <v>42391</v>
      </c>
      <c r="B2904" s="2177">
        <f t="shared" si="186"/>
        <v>1967</v>
      </c>
      <c r="C2904" s="2178" t="s">
        <v>1144</v>
      </c>
      <c r="D2904" s="2160">
        <f t="shared" si="189"/>
        <v>51967</v>
      </c>
      <c r="E2904" s="2150" t="s">
        <v>7143</v>
      </c>
      <c r="F2904" s="2167">
        <v>6099.2</v>
      </c>
      <c r="G2904" s="779">
        <v>42393</v>
      </c>
      <c r="H2904" s="2050">
        <v>6099.2</v>
      </c>
      <c r="I2904" s="1263">
        <f t="shared" si="187"/>
        <v>0</v>
      </c>
    </row>
    <row r="2905" spans="1:9" x14ac:dyDescent="0.25">
      <c r="A2905" s="1261">
        <v>42391</v>
      </c>
      <c r="B2905" s="2177">
        <f t="shared" si="186"/>
        <v>1968</v>
      </c>
      <c r="C2905" s="2178" t="s">
        <v>1144</v>
      </c>
      <c r="D2905" s="2160">
        <f t="shared" si="189"/>
        <v>51968</v>
      </c>
      <c r="E2905" s="2150" t="s">
        <v>7144</v>
      </c>
      <c r="F2905" s="2167">
        <v>3643.2</v>
      </c>
      <c r="G2905" s="779">
        <v>42392</v>
      </c>
      <c r="H2905" s="2050">
        <v>3643.2</v>
      </c>
      <c r="I2905" s="1263">
        <f t="shared" si="187"/>
        <v>0</v>
      </c>
    </row>
    <row r="2906" spans="1:9" x14ac:dyDescent="0.25">
      <c r="A2906" s="1261">
        <v>42391</v>
      </c>
      <c r="B2906" s="2177">
        <f t="shared" si="186"/>
        <v>1969</v>
      </c>
      <c r="C2906" s="2178" t="s">
        <v>1144</v>
      </c>
      <c r="D2906" s="2160">
        <f t="shared" si="189"/>
        <v>51969</v>
      </c>
      <c r="E2906" s="2150" t="s">
        <v>7145</v>
      </c>
      <c r="F2906" s="2167">
        <v>21159.599999999999</v>
      </c>
      <c r="G2906" s="779">
        <v>42393</v>
      </c>
      <c r="H2906" s="2050">
        <v>21159.599999999999</v>
      </c>
      <c r="I2906" s="1263">
        <f t="shared" si="187"/>
        <v>0</v>
      </c>
    </row>
    <row r="2907" spans="1:9" x14ac:dyDescent="0.25">
      <c r="A2907" s="1261">
        <v>42391</v>
      </c>
      <c r="B2907" s="2177">
        <f t="shared" ref="B2907:B2973" si="190">B2906+1</f>
        <v>1970</v>
      </c>
      <c r="C2907" s="2178" t="s">
        <v>1144</v>
      </c>
      <c r="D2907" s="2160">
        <f t="shared" si="189"/>
        <v>51970</v>
      </c>
      <c r="E2907" s="2150" t="s">
        <v>7063</v>
      </c>
      <c r="F2907" s="2167">
        <v>27163.599999999999</v>
      </c>
      <c r="G2907" s="779" t="s">
        <v>8167</v>
      </c>
      <c r="H2907" s="2050">
        <f>18000+9163.6</f>
        <v>27163.599999999999</v>
      </c>
      <c r="I2907" s="1263">
        <f t="shared" si="187"/>
        <v>0</v>
      </c>
    </row>
    <row r="2908" spans="1:9" x14ac:dyDescent="0.25">
      <c r="A2908" s="1261">
        <v>42391</v>
      </c>
      <c r="B2908" s="2177">
        <f t="shared" si="190"/>
        <v>1971</v>
      </c>
      <c r="C2908" s="2178" t="s">
        <v>1144</v>
      </c>
      <c r="D2908" s="2160">
        <f t="shared" si="189"/>
        <v>51971</v>
      </c>
      <c r="E2908" s="2150" t="s">
        <v>7146</v>
      </c>
      <c r="F2908" s="2153">
        <v>19787.599999999999</v>
      </c>
      <c r="G2908" s="779">
        <v>42393</v>
      </c>
      <c r="H2908" s="2050">
        <v>19787.599999999999</v>
      </c>
      <c r="I2908" s="1263">
        <f t="shared" si="187"/>
        <v>0</v>
      </c>
    </row>
    <row r="2909" spans="1:9" x14ac:dyDescent="0.25">
      <c r="A2909" s="1261">
        <v>42391</v>
      </c>
      <c r="B2909" s="2177">
        <f t="shared" si="190"/>
        <v>1972</v>
      </c>
      <c r="C2909" s="2178" t="s">
        <v>1144</v>
      </c>
      <c r="D2909" s="2160">
        <f t="shared" si="189"/>
        <v>51972</v>
      </c>
      <c r="E2909" s="2182" t="s">
        <v>2249</v>
      </c>
      <c r="F2909" s="2153">
        <v>0</v>
      </c>
      <c r="G2909" s="779"/>
      <c r="H2909" s="2050"/>
      <c r="I2909" s="1263">
        <f t="shared" si="187"/>
        <v>0</v>
      </c>
    </row>
    <row r="2910" spans="1:9" x14ac:dyDescent="0.25">
      <c r="A2910" s="1261">
        <v>42391</v>
      </c>
      <c r="B2910" s="2177">
        <f t="shared" si="190"/>
        <v>1973</v>
      </c>
      <c r="C2910" s="2178" t="s">
        <v>1144</v>
      </c>
      <c r="D2910" s="2160">
        <f t="shared" si="189"/>
        <v>51973</v>
      </c>
      <c r="E2910" s="2150" t="s">
        <v>7147</v>
      </c>
      <c r="F2910" s="2167">
        <v>4053.2</v>
      </c>
      <c r="G2910" s="779">
        <v>42391</v>
      </c>
      <c r="H2910" s="2050">
        <f t="shared" si="188"/>
        <v>4053.2</v>
      </c>
      <c r="I2910" s="1263">
        <f t="shared" si="187"/>
        <v>0</v>
      </c>
    </row>
    <row r="2911" spans="1:9" x14ac:dyDescent="0.25">
      <c r="A2911" s="1261">
        <v>42391</v>
      </c>
      <c r="B2911" s="2177">
        <f t="shared" si="190"/>
        <v>1974</v>
      </c>
      <c r="C2911" s="2178" t="s">
        <v>1144</v>
      </c>
      <c r="D2911" s="2160">
        <f t="shared" si="189"/>
        <v>51974</v>
      </c>
      <c r="E2911" s="2150" t="s">
        <v>7148</v>
      </c>
      <c r="F2911" s="2167">
        <v>6244.8</v>
      </c>
      <c r="G2911" s="779">
        <v>42392</v>
      </c>
      <c r="H2911" s="2050">
        <v>6244.8</v>
      </c>
      <c r="I2911" s="1263">
        <f t="shared" si="187"/>
        <v>0</v>
      </c>
    </row>
    <row r="2912" spans="1:9" x14ac:dyDescent="0.25">
      <c r="A2912" s="1261">
        <v>42391</v>
      </c>
      <c r="B2912" s="2177">
        <f>B2911+1</f>
        <v>1975</v>
      </c>
      <c r="C2912" s="2178" t="s">
        <v>1144</v>
      </c>
      <c r="D2912" s="2160">
        <f>D2911+1</f>
        <v>51975</v>
      </c>
      <c r="E2912" s="2182" t="s">
        <v>2249</v>
      </c>
      <c r="F2912" s="2167">
        <v>0</v>
      </c>
      <c r="G2912" s="779"/>
      <c r="H2912" s="2050">
        <f t="shared" si="188"/>
        <v>0</v>
      </c>
      <c r="I2912" s="1263">
        <f t="shared" ref="I2912:I2977" si="191">F2912-H2912</f>
        <v>0</v>
      </c>
    </row>
    <row r="2913" spans="1:9" x14ac:dyDescent="0.25">
      <c r="A2913" s="1261">
        <v>42391</v>
      </c>
      <c r="B2913" s="2177">
        <f t="shared" si="190"/>
        <v>1976</v>
      </c>
      <c r="C2913" s="2178" t="s">
        <v>1144</v>
      </c>
      <c r="D2913" s="2160">
        <f t="shared" si="189"/>
        <v>51976</v>
      </c>
      <c r="E2913" s="2150" t="s">
        <v>7149</v>
      </c>
      <c r="F2913" s="2167">
        <v>287</v>
      </c>
      <c r="G2913" s="779">
        <v>42391</v>
      </c>
      <c r="H2913" s="2050">
        <f t="shared" si="188"/>
        <v>287</v>
      </c>
      <c r="I2913" s="1263">
        <f t="shared" si="191"/>
        <v>0</v>
      </c>
    </row>
    <row r="2914" spans="1:9" x14ac:dyDescent="0.25">
      <c r="A2914" s="1261">
        <v>42391</v>
      </c>
      <c r="B2914" s="2177">
        <f t="shared" si="190"/>
        <v>1977</v>
      </c>
      <c r="C2914" s="2178" t="s">
        <v>1144</v>
      </c>
      <c r="D2914" s="2160">
        <f t="shared" si="189"/>
        <v>51977</v>
      </c>
      <c r="E2914" s="2150" t="s">
        <v>7150</v>
      </c>
      <c r="F2914" s="2167">
        <v>1902.4</v>
      </c>
      <c r="G2914" s="779">
        <v>42393</v>
      </c>
      <c r="H2914" s="2050">
        <v>1902.4</v>
      </c>
      <c r="I2914" s="1263">
        <f t="shared" si="191"/>
        <v>0</v>
      </c>
    </row>
    <row r="2915" spans="1:9" x14ac:dyDescent="0.25">
      <c r="A2915" s="1261">
        <v>42391</v>
      </c>
      <c r="B2915" s="2177">
        <f t="shared" si="190"/>
        <v>1978</v>
      </c>
      <c r="C2915" s="2178" t="s">
        <v>1144</v>
      </c>
      <c r="D2915" s="2160">
        <f t="shared" si="189"/>
        <v>51978</v>
      </c>
      <c r="E2915" s="2150" t="s">
        <v>7151</v>
      </c>
      <c r="F2915" s="2167">
        <v>2099.1999999999998</v>
      </c>
      <c r="G2915" s="779">
        <v>42393</v>
      </c>
      <c r="H2915" s="2050">
        <v>2099.1999999999998</v>
      </c>
      <c r="I2915" s="1263">
        <f t="shared" si="191"/>
        <v>0</v>
      </c>
    </row>
    <row r="2916" spans="1:9" x14ac:dyDescent="0.25">
      <c r="A2916" s="1261">
        <v>42391</v>
      </c>
      <c r="B2916" s="2177">
        <f t="shared" si="190"/>
        <v>1979</v>
      </c>
      <c r="C2916" s="2178" t="s">
        <v>1144</v>
      </c>
      <c r="D2916" s="2160">
        <f t="shared" si="189"/>
        <v>51979</v>
      </c>
      <c r="E2916" s="2182" t="s">
        <v>2249</v>
      </c>
      <c r="F2916" s="2167">
        <v>0</v>
      </c>
      <c r="G2916" s="779"/>
      <c r="H2916" s="2050"/>
      <c r="I2916" s="1263">
        <f t="shared" si="191"/>
        <v>0</v>
      </c>
    </row>
    <row r="2917" spans="1:9" x14ac:dyDescent="0.25">
      <c r="A2917" s="1261">
        <v>42391</v>
      </c>
      <c r="B2917" s="2177">
        <f t="shared" si="190"/>
        <v>1980</v>
      </c>
      <c r="C2917" s="2178" t="s">
        <v>1144</v>
      </c>
      <c r="D2917" s="2160">
        <f t="shared" si="189"/>
        <v>51980</v>
      </c>
      <c r="E2917" s="2150" t="s">
        <v>7152</v>
      </c>
      <c r="F2917" s="2167">
        <v>154.1</v>
      </c>
      <c r="G2917" s="779">
        <v>42391</v>
      </c>
      <c r="H2917" s="2050">
        <f t="shared" si="188"/>
        <v>154.1</v>
      </c>
      <c r="I2917" s="1263">
        <f t="shared" si="191"/>
        <v>0</v>
      </c>
    </row>
    <row r="2918" spans="1:9" x14ac:dyDescent="0.25">
      <c r="A2918" s="1261">
        <v>42391</v>
      </c>
      <c r="B2918" s="2177">
        <f t="shared" si="190"/>
        <v>1981</v>
      </c>
      <c r="C2918" s="2178" t="s">
        <v>1144</v>
      </c>
      <c r="D2918" s="2160">
        <f t="shared" si="189"/>
        <v>51981</v>
      </c>
      <c r="E2918" s="2150" t="s">
        <v>7153</v>
      </c>
      <c r="F2918" s="2167">
        <v>631.20000000000005</v>
      </c>
      <c r="G2918" s="779">
        <v>42391</v>
      </c>
      <c r="H2918" s="2050">
        <f t="shared" si="188"/>
        <v>631.20000000000005</v>
      </c>
      <c r="I2918" s="1263">
        <f t="shared" si="191"/>
        <v>0</v>
      </c>
    </row>
    <row r="2919" spans="1:9" x14ac:dyDescent="0.25">
      <c r="A2919" s="1261">
        <v>42391</v>
      </c>
      <c r="B2919" s="2177">
        <f t="shared" si="190"/>
        <v>1982</v>
      </c>
      <c r="C2919" s="2178" t="s">
        <v>1144</v>
      </c>
      <c r="D2919" s="2160">
        <f t="shared" si="189"/>
        <v>51982</v>
      </c>
      <c r="E2919" s="2150" t="s">
        <v>7154</v>
      </c>
      <c r="F2919" s="2167">
        <v>2444.1999999999998</v>
      </c>
      <c r="G2919" s="779">
        <v>42392</v>
      </c>
      <c r="H2919" s="2050">
        <v>2444.1999999999998</v>
      </c>
      <c r="I2919" s="1263">
        <f t="shared" si="191"/>
        <v>0</v>
      </c>
    </row>
    <row r="2920" spans="1:9" x14ac:dyDescent="0.25">
      <c r="A2920" s="1261">
        <v>42391</v>
      </c>
      <c r="B2920" s="2177">
        <f t="shared" si="190"/>
        <v>1983</v>
      </c>
      <c r="C2920" s="2178" t="s">
        <v>1144</v>
      </c>
      <c r="D2920" s="2160">
        <f t="shared" si="189"/>
        <v>51983</v>
      </c>
      <c r="E2920" s="2150" t="s">
        <v>7155</v>
      </c>
      <c r="F2920" s="2153">
        <v>136782</v>
      </c>
      <c r="G2920" s="779">
        <v>42391</v>
      </c>
      <c r="H2920" s="2050">
        <f t="shared" ref="H2920:H2983" si="192">F2920</f>
        <v>136782</v>
      </c>
      <c r="I2920" s="1263">
        <f t="shared" si="191"/>
        <v>0</v>
      </c>
    </row>
    <row r="2921" spans="1:9" x14ac:dyDescent="0.25">
      <c r="A2921" s="1261">
        <v>42391</v>
      </c>
      <c r="B2921" s="2177">
        <f t="shared" si="190"/>
        <v>1984</v>
      </c>
      <c r="C2921" s="2178" t="s">
        <v>1144</v>
      </c>
      <c r="D2921" s="2160">
        <f t="shared" si="189"/>
        <v>51984</v>
      </c>
      <c r="E2921" s="2150" t="s">
        <v>7155</v>
      </c>
      <c r="F2921" s="2153">
        <v>343824</v>
      </c>
      <c r="G2921" s="779">
        <v>42397</v>
      </c>
      <c r="H2921" s="2050">
        <v>343824</v>
      </c>
      <c r="I2921" s="1263">
        <f t="shared" si="191"/>
        <v>0</v>
      </c>
    </row>
    <row r="2922" spans="1:9" x14ac:dyDescent="0.25">
      <c r="A2922" s="1261">
        <v>42391</v>
      </c>
      <c r="B2922" s="2177">
        <f t="shared" si="190"/>
        <v>1985</v>
      </c>
      <c r="C2922" s="2178" t="s">
        <v>1144</v>
      </c>
      <c r="D2922" s="2160">
        <f t="shared" si="189"/>
        <v>51985</v>
      </c>
      <c r="E2922" s="2150" t="s">
        <v>7156</v>
      </c>
      <c r="F2922" s="2167">
        <v>1551.54</v>
      </c>
      <c r="G2922" s="779">
        <v>42393</v>
      </c>
      <c r="H2922" s="2050">
        <v>1551.54</v>
      </c>
      <c r="I2922" s="1263">
        <f t="shared" si="191"/>
        <v>0</v>
      </c>
    </row>
    <row r="2923" spans="1:9" x14ac:dyDescent="0.25">
      <c r="A2923" s="1261">
        <v>42391</v>
      </c>
      <c r="B2923" s="2177">
        <f t="shared" si="190"/>
        <v>1986</v>
      </c>
      <c r="C2923" s="2178" t="s">
        <v>1144</v>
      </c>
      <c r="D2923" s="2160">
        <f t="shared" si="189"/>
        <v>51986</v>
      </c>
      <c r="E2923" s="2150" t="s">
        <v>7157</v>
      </c>
      <c r="F2923" s="2167">
        <v>3155.7</v>
      </c>
      <c r="G2923" s="779">
        <v>42391</v>
      </c>
      <c r="H2923" s="2050">
        <f t="shared" si="192"/>
        <v>3155.7</v>
      </c>
      <c r="I2923" s="1263">
        <f t="shared" si="191"/>
        <v>0</v>
      </c>
    </row>
    <row r="2924" spans="1:9" x14ac:dyDescent="0.25">
      <c r="A2924" s="1261">
        <v>42391</v>
      </c>
      <c r="B2924" s="2177">
        <f t="shared" si="190"/>
        <v>1987</v>
      </c>
      <c r="C2924" s="2178" t="s">
        <v>1144</v>
      </c>
      <c r="D2924" s="2160">
        <f t="shared" si="189"/>
        <v>51987</v>
      </c>
      <c r="E2924" s="2150" t="s">
        <v>7158</v>
      </c>
      <c r="F2924" s="2167">
        <v>19266.8</v>
      </c>
      <c r="G2924" s="779">
        <v>42393</v>
      </c>
      <c r="H2924" s="2050">
        <v>19266.8</v>
      </c>
      <c r="I2924" s="1263">
        <f t="shared" si="191"/>
        <v>0</v>
      </c>
    </row>
    <row r="2925" spans="1:9" x14ac:dyDescent="0.25">
      <c r="A2925" s="1261">
        <v>42391</v>
      </c>
      <c r="B2925" s="2177">
        <f t="shared" si="190"/>
        <v>1988</v>
      </c>
      <c r="C2925" s="2178" t="s">
        <v>1144</v>
      </c>
      <c r="D2925" s="2160">
        <f t="shared" si="189"/>
        <v>51988</v>
      </c>
      <c r="E2925" s="2150" t="s">
        <v>7159</v>
      </c>
      <c r="F2925" s="2167">
        <v>30127</v>
      </c>
      <c r="G2925" s="779"/>
      <c r="H2925" s="2050"/>
      <c r="I2925" s="1263">
        <f t="shared" si="191"/>
        <v>30127</v>
      </c>
    </row>
    <row r="2926" spans="1:9" x14ac:dyDescent="0.25">
      <c r="A2926" s="1261">
        <v>42391</v>
      </c>
      <c r="B2926" s="2177">
        <f t="shared" si="190"/>
        <v>1989</v>
      </c>
      <c r="C2926" s="2178" t="s">
        <v>1144</v>
      </c>
      <c r="D2926" s="2160">
        <f t="shared" si="189"/>
        <v>51989</v>
      </c>
      <c r="E2926" s="2150" t="s">
        <v>7160</v>
      </c>
      <c r="F2926" s="2153">
        <v>22422.400000000001</v>
      </c>
      <c r="G2926" s="779"/>
      <c r="H2926" s="2050"/>
      <c r="I2926" s="1263">
        <f t="shared" si="191"/>
        <v>22422.400000000001</v>
      </c>
    </row>
    <row r="2927" spans="1:9" x14ac:dyDescent="0.25">
      <c r="A2927" s="1261">
        <v>42391</v>
      </c>
      <c r="B2927" s="2177">
        <f t="shared" si="190"/>
        <v>1990</v>
      </c>
      <c r="C2927" s="2178" t="s">
        <v>1144</v>
      </c>
      <c r="D2927" s="2160">
        <f t="shared" si="189"/>
        <v>51990</v>
      </c>
      <c r="E2927" s="2182" t="s">
        <v>2249</v>
      </c>
      <c r="F2927" s="2153">
        <v>0</v>
      </c>
      <c r="G2927" s="779"/>
      <c r="H2927" s="2050"/>
      <c r="I2927" s="1263">
        <f t="shared" si="191"/>
        <v>0</v>
      </c>
    </row>
    <row r="2928" spans="1:9" x14ac:dyDescent="0.25">
      <c r="A2928" s="1261">
        <v>42391</v>
      </c>
      <c r="B2928" s="2177">
        <f t="shared" si="190"/>
        <v>1991</v>
      </c>
      <c r="C2928" s="2178" t="s">
        <v>1144</v>
      </c>
      <c r="D2928" s="2160">
        <f t="shared" si="189"/>
        <v>51991</v>
      </c>
      <c r="E2928" s="2150" t="s">
        <v>7161</v>
      </c>
      <c r="F2928" s="2167">
        <v>18001.080000000002</v>
      </c>
      <c r="G2928" s="779">
        <v>42399</v>
      </c>
      <c r="H2928" s="2050">
        <v>18001.080000000002</v>
      </c>
      <c r="I2928" s="1263">
        <f t="shared" si="191"/>
        <v>0</v>
      </c>
    </row>
    <row r="2929" spans="1:9" x14ac:dyDescent="0.25">
      <c r="A2929" s="1261">
        <v>42391</v>
      </c>
      <c r="B2929" s="2177">
        <f t="shared" si="190"/>
        <v>1992</v>
      </c>
      <c r="C2929" s="2178" t="s">
        <v>1144</v>
      </c>
      <c r="D2929" s="2160">
        <f t="shared" si="189"/>
        <v>51992</v>
      </c>
      <c r="E2929" s="2150" t="s">
        <v>7162</v>
      </c>
      <c r="F2929" s="2167">
        <v>31927.3</v>
      </c>
      <c r="G2929" s="779"/>
      <c r="H2929" s="2050"/>
      <c r="I2929" s="1263">
        <f t="shared" si="191"/>
        <v>31927.3</v>
      </c>
    </row>
    <row r="2930" spans="1:9" x14ac:dyDescent="0.25">
      <c r="A2930" s="1261">
        <v>42391</v>
      </c>
      <c r="B2930" s="2177">
        <f t="shared" si="190"/>
        <v>1993</v>
      </c>
      <c r="C2930" s="2178" t="s">
        <v>1144</v>
      </c>
      <c r="D2930" s="2160">
        <f t="shared" si="189"/>
        <v>51993</v>
      </c>
      <c r="E2930" s="2150" t="s">
        <v>7163</v>
      </c>
      <c r="F2930" s="2167">
        <v>2052.5</v>
      </c>
      <c r="G2930" s="779">
        <v>42391</v>
      </c>
      <c r="H2930" s="2050">
        <f t="shared" si="192"/>
        <v>2052.5</v>
      </c>
      <c r="I2930" s="1263">
        <f t="shared" si="191"/>
        <v>0</v>
      </c>
    </row>
    <row r="2931" spans="1:9" x14ac:dyDescent="0.25">
      <c r="A2931" s="1261">
        <v>42391</v>
      </c>
      <c r="B2931" s="2177">
        <f t="shared" si="190"/>
        <v>1994</v>
      </c>
      <c r="C2931" s="2178" t="s">
        <v>1144</v>
      </c>
      <c r="D2931" s="2160">
        <f t="shared" si="189"/>
        <v>51994</v>
      </c>
      <c r="E2931" s="2150" t="s">
        <v>7164</v>
      </c>
      <c r="F2931" s="2153">
        <v>4122</v>
      </c>
      <c r="G2931" s="779">
        <v>42393</v>
      </c>
      <c r="H2931" s="2050">
        <v>4122</v>
      </c>
      <c r="I2931" s="1263">
        <f t="shared" si="191"/>
        <v>0</v>
      </c>
    </row>
    <row r="2932" spans="1:9" x14ac:dyDescent="0.25">
      <c r="A2932" s="1261">
        <v>42391</v>
      </c>
      <c r="B2932" s="2177">
        <f t="shared" si="190"/>
        <v>1995</v>
      </c>
      <c r="C2932" s="2178" t="s">
        <v>1144</v>
      </c>
      <c r="D2932" s="2160">
        <f t="shared" si="189"/>
        <v>51995</v>
      </c>
      <c r="E2932" s="2150" t="s">
        <v>7165</v>
      </c>
      <c r="F2932" s="2153">
        <v>196891.7</v>
      </c>
      <c r="G2932" s="779"/>
      <c r="H2932" s="2050"/>
      <c r="I2932" s="1263">
        <f t="shared" si="191"/>
        <v>196891.7</v>
      </c>
    </row>
    <row r="2933" spans="1:9" x14ac:dyDescent="0.25">
      <c r="A2933" s="1261">
        <v>42391</v>
      </c>
      <c r="B2933" s="2177">
        <f t="shared" si="190"/>
        <v>1996</v>
      </c>
      <c r="C2933" s="2178" t="s">
        <v>1144</v>
      </c>
      <c r="D2933" s="2160">
        <f t="shared" si="189"/>
        <v>51996</v>
      </c>
      <c r="E2933" s="2150" t="s">
        <v>7062</v>
      </c>
      <c r="F2933" s="2153">
        <v>27122.3</v>
      </c>
      <c r="G2933" s="779">
        <v>42391</v>
      </c>
      <c r="H2933" s="2050">
        <f t="shared" si="192"/>
        <v>27122.3</v>
      </c>
      <c r="I2933" s="1263">
        <f t="shared" si="191"/>
        <v>0</v>
      </c>
    </row>
    <row r="2934" spans="1:9" x14ac:dyDescent="0.25">
      <c r="A2934" s="1261">
        <v>42391</v>
      </c>
      <c r="B2934" s="2177">
        <f t="shared" si="190"/>
        <v>1997</v>
      </c>
      <c r="C2934" s="2178" t="s">
        <v>1144</v>
      </c>
      <c r="D2934" s="2160">
        <f t="shared" si="189"/>
        <v>51997</v>
      </c>
      <c r="E2934" s="2150" t="s">
        <v>7166</v>
      </c>
      <c r="F2934" s="2167">
        <v>2049.34</v>
      </c>
      <c r="G2934" s="779">
        <v>42391</v>
      </c>
      <c r="H2934" s="2050">
        <f t="shared" si="192"/>
        <v>2049.34</v>
      </c>
      <c r="I2934" s="1263">
        <f t="shared" si="191"/>
        <v>0</v>
      </c>
    </row>
    <row r="2935" spans="1:9" x14ac:dyDescent="0.25">
      <c r="A2935" s="1261">
        <v>42391</v>
      </c>
      <c r="B2935" s="2177">
        <f t="shared" si="190"/>
        <v>1998</v>
      </c>
      <c r="C2935" s="2178" t="s">
        <v>1144</v>
      </c>
      <c r="D2935" s="2160">
        <f t="shared" si="189"/>
        <v>51998</v>
      </c>
      <c r="E2935" s="2150" t="s">
        <v>7055</v>
      </c>
      <c r="F2935" s="2167">
        <v>1386</v>
      </c>
      <c r="G2935" s="779">
        <v>42391</v>
      </c>
      <c r="H2935" s="2050">
        <f t="shared" si="192"/>
        <v>1386</v>
      </c>
      <c r="I2935" s="1263">
        <f t="shared" si="191"/>
        <v>0</v>
      </c>
    </row>
    <row r="2936" spans="1:9" x14ac:dyDescent="0.25">
      <c r="A2936" s="1261">
        <v>42391</v>
      </c>
      <c r="B2936" s="2177">
        <f t="shared" si="190"/>
        <v>1999</v>
      </c>
      <c r="C2936" s="2178" t="s">
        <v>1144</v>
      </c>
      <c r="D2936" s="2160">
        <f t="shared" si="189"/>
        <v>51999</v>
      </c>
      <c r="E2936" s="2150" t="s">
        <v>7167</v>
      </c>
      <c r="F2936" s="2167">
        <v>45749.9</v>
      </c>
      <c r="G2936" s="779">
        <v>42396</v>
      </c>
      <c r="H2936" s="2050">
        <v>45749.9</v>
      </c>
      <c r="I2936" s="1263">
        <f t="shared" si="191"/>
        <v>0</v>
      </c>
    </row>
    <row r="2937" spans="1:9" x14ac:dyDescent="0.25">
      <c r="A2937" s="1261">
        <v>42391</v>
      </c>
      <c r="B2937" s="2177">
        <f t="shared" si="190"/>
        <v>2000</v>
      </c>
      <c r="C2937" s="2178" t="s">
        <v>1144</v>
      </c>
      <c r="D2937" s="2160">
        <f t="shared" si="189"/>
        <v>52000</v>
      </c>
      <c r="E2937" s="2150" t="s">
        <v>7168</v>
      </c>
      <c r="F2937" s="2167">
        <v>1416.48</v>
      </c>
      <c r="G2937" s="779">
        <v>42392</v>
      </c>
      <c r="H2937" s="2050">
        <v>1416.48</v>
      </c>
      <c r="I2937" s="1263">
        <f t="shared" si="191"/>
        <v>0</v>
      </c>
    </row>
    <row r="2938" spans="1:9" x14ac:dyDescent="0.25">
      <c r="A2938" s="1261">
        <v>42391</v>
      </c>
      <c r="B2938" s="2177">
        <f t="shared" si="190"/>
        <v>2001</v>
      </c>
      <c r="C2938" s="2178" t="s">
        <v>1144</v>
      </c>
      <c r="D2938" s="2160">
        <f t="shared" si="189"/>
        <v>52001</v>
      </c>
      <c r="E2938" s="2150" t="s">
        <v>7169</v>
      </c>
      <c r="F2938" s="2153">
        <v>28111.85</v>
      </c>
      <c r="G2938" s="779">
        <v>42392</v>
      </c>
      <c r="H2938" s="2050">
        <v>28111.85</v>
      </c>
      <c r="I2938" s="1263">
        <f t="shared" si="191"/>
        <v>0</v>
      </c>
    </row>
    <row r="2939" spans="1:9" x14ac:dyDescent="0.25">
      <c r="A2939" s="1261">
        <v>42391</v>
      </c>
      <c r="B2939" s="2177">
        <f t="shared" si="190"/>
        <v>2002</v>
      </c>
      <c r="C2939" s="2178" t="s">
        <v>1144</v>
      </c>
      <c r="D2939" s="2160">
        <f t="shared" si="189"/>
        <v>52002</v>
      </c>
      <c r="E2939" s="2150" t="s">
        <v>7110</v>
      </c>
      <c r="F2939" s="2167">
        <v>601.29999999999995</v>
      </c>
      <c r="G2939" s="779">
        <v>42391</v>
      </c>
      <c r="H2939" s="2050">
        <f t="shared" si="192"/>
        <v>601.29999999999995</v>
      </c>
      <c r="I2939" s="1263">
        <f t="shared" si="191"/>
        <v>0</v>
      </c>
    </row>
    <row r="2940" spans="1:9" x14ac:dyDescent="0.25">
      <c r="A2940" s="1261">
        <v>42391</v>
      </c>
      <c r="B2940" s="2177">
        <f t="shared" si="190"/>
        <v>2003</v>
      </c>
      <c r="C2940" s="2178" t="s">
        <v>1144</v>
      </c>
      <c r="D2940" s="2160">
        <f t="shared" si="189"/>
        <v>52003</v>
      </c>
      <c r="E2940" s="2151" t="s">
        <v>7170</v>
      </c>
      <c r="F2940" s="2167">
        <v>1747.2</v>
      </c>
      <c r="G2940" s="779">
        <v>42391</v>
      </c>
      <c r="H2940" s="2050">
        <f t="shared" si="192"/>
        <v>1747.2</v>
      </c>
      <c r="I2940" s="1263">
        <f t="shared" si="191"/>
        <v>0</v>
      </c>
    </row>
    <row r="2941" spans="1:9" x14ac:dyDescent="0.25">
      <c r="A2941" s="1261">
        <v>42391</v>
      </c>
      <c r="B2941" s="2177">
        <f t="shared" si="190"/>
        <v>2004</v>
      </c>
      <c r="C2941" s="2178" t="s">
        <v>1144</v>
      </c>
      <c r="D2941" s="2160">
        <f t="shared" si="189"/>
        <v>52004</v>
      </c>
      <c r="E2941" s="2149" t="s">
        <v>7171</v>
      </c>
      <c r="F2941" s="2152">
        <v>16790.599999999999</v>
      </c>
      <c r="G2941" s="779">
        <v>42393</v>
      </c>
      <c r="H2941" s="2050">
        <v>16790.599999999999</v>
      </c>
      <c r="I2941" s="1263">
        <f t="shared" si="191"/>
        <v>0</v>
      </c>
    </row>
    <row r="2942" spans="1:9" x14ac:dyDescent="0.25">
      <c r="A2942" s="1261">
        <v>42391</v>
      </c>
      <c r="B2942" s="2177">
        <f t="shared" si="190"/>
        <v>2005</v>
      </c>
      <c r="C2942" s="2178" t="s">
        <v>1144</v>
      </c>
      <c r="D2942" s="2160">
        <f t="shared" si="189"/>
        <v>52005</v>
      </c>
      <c r="E2942" s="2150" t="s">
        <v>7078</v>
      </c>
      <c r="F2942" s="2153">
        <v>257046.96</v>
      </c>
      <c r="G2942" s="779">
        <v>42396</v>
      </c>
      <c r="H2942" s="2050">
        <v>257046.96</v>
      </c>
      <c r="I2942" s="1263">
        <f t="shared" si="191"/>
        <v>0</v>
      </c>
    </row>
    <row r="2943" spans="1:9" x14ac:dyDescent="0.25">
      <c r="A2943" s="1261">
        <v>42391</v>
      </c>
      <c r="B2943" s="2177">
        <f t="shared" si="190"/>
        <v>2006</v>
      </c>
      <c r="C2943" s="2178" t="s">
        <v>1144</v>
      </c>
      <c r="D2943" s="2160">
        <f t="shared" si="189"/>
        <v>52006</v>
      </c>
      <c r="E2943" s="2150" t="s">
        <v>7172</v>
      </c>
      <c r="F2943" s="2167">
        <v>3755.6</v>
      </c>
      <c r="G2943" s="779"/>
      <c r="H2943" s="2050"/>
      <c r="I2943" s="1263">
        <f t="shared" si="191"/>
        <v>3755.6</v>
      </c>
    </row>
    <row r="2944" spans="1:9" x14ac:dyDescent="0.25">
      <c r="A2944" s="1261">
        <v>42391</v>
      </c>
      <c r="B2944" s="2177">
        <f t="shared" si="190"/>
        <v>2007</v>
      </c>
      <c r="C2944" s="2178" t="s">
        <v>1144</v>
      </c>
      <c r="D2944" s="2160">
        <f t="shared" si="189"/>
        <v>52007</v>
      </c>
      <c r="E2944" s="2150" t="s">
        <v>7078</v>
      </c>
      <c r="F2944" s="2153">
        <v>2698</v>
      </c>
      <c r="G2944" s="779">
        <v>42396</v>
      </c>
      <c r="H2944" s="2050">
        <v>2698</v>
      </c>
      <c r="I2944" s="1263">
        <f t="shared" si="191"/>
        <v>0</v>
      </c>
    </row>
    <row r="2945" spans="1:9" x14ac:dyDescent="0.25">
      <c r="A2945" s="1261">
        <v>42391</v>
      </c>
      <c r="B2945" s="2177">
        <f t="shared" si="190"/>
        <v>2008</v>
      </c>
      <c r="C2945" s="2178" t="s">
        <v>1144</v>
      </c>
      <c r="D2945" s="2160">
        <f t="shared" si="189"/>
        <v>52008</v>
      </c>
      <c r="E2945" s="2150" t="s">
        <v>7173</v>
      </c>
      <c r="F2945" s="2167">
        <v>6296.88</v>
      </c>
      <c r="G2945" s="779">
        <v>42391</v>
      </c>
      <c r="H2945" s="2050">
        <f t="shared" si="192"/>
        <v>6296.88</v>
      </c>
      <c r="I2945" s="1263">
        <f t="shared" si="191"/>
        <v>0</v>
      </c>
    </row>
    <row r="2946" spans="1:9" x14ac:dyDescent="0.25">
      <c r="A2946" s="1261">
        <v>42391</v>
      </c>
      <c r="B2946" s="2177">
        <f t="shared" si="190"/>
        <v>2009</v>
      </c>
      <c r="C2946" s="2178" t="s">
        <v>1144</v>
      </c>
      <c r="D2946" s="2160">
        <f t="shared" si="189"/>
        <v>52009</v>
      </c>
      <c r="E2946" s="2150" t="s">
        <v>7174</v>
      </c>
      <c r="F2946" s="2167">
        <v>1107.5999999999999</v>
      </c>
      <c r="G2946" s="779">
        <v>42391</v>
      </c>
      <c r="H2946" s="2050">
        <f t="shared" si="192"/>
        <v>1107.5999999999999</v>
      </c>
      <c r="I2946" s="1263">
        <f t="shared" si="191"/>
        <v>0</v>
      </c>
    </row>
    <row r="2947" spans="1:9" x14ac:dyDescent="0.25">
      <c r="A2947" s="1261">
        <v>42391</v>
      </c>
      <c r="B2947" s="2177">
        <f t="shared" si="190"/>
        <v>2010</v>
      </c>
      <c r="C2947" s="2178" t="s">
        <v>1144</v>
      </c>
      <c r="D2947" s="2160">
        <f t="shared" si="189"/>
        <v>52010</v>
      </c>
      <c r="E2947" s="2150" t="s">
        <v>7110</v>
      </c>
      <c r="F2947" s="2167">
        <v>22.4</v>
      </c>
      <c r="G2947" s="779">
        <v>42391</v>
      </c>
      <c r="H2947" s="2050">
        <f t="shared" si="192"/>
        <v>22.4</v>
      </c>
      <c r="I2947" s="1263">
        <f t="shared" si="191"/>
        <v>0</v>
      </c>
    </row>
    <row r="2948" spans="1:9" x14ac:dyDescent="0.25">
      <c r="A2948" s="1261">
        <v>42391</v>
      </c>
      <c r="B2948" s="2177">
        <f t="shared" si="190"/>
        <v>2011</v>
      </c>
      <c r="C2948" s="2178" t="s">
        <v>1144</v>
      </c>
      <c r="D2948" s="2160">
        <f t="shared" si="189"/>
        <v>52011</v>
      </c>
      <c r="E2948" s="2150" t="s">
        <v>7175</v>
      </c>
      <c r="F2948" s="2167">
        <v>12522</v>
      </c>
      <c r="G2948" s="779">
        <v>42392</v>
      </c>
      <c r="H2948" s="2050">
        <v>12522</v>
      </c>
      <c r="I2948" s="1263">
        <f t="shared" si="191"/>
        <v>0</v>
      </c>
    </row>
    <row r="2949" spans="1:9" x14ac:dyDescent="0.25">
      <c r="A2949" s="1261">
        <v>42391</v>
      </c>
      <c r="B2949" s="2177">
        <f t="shared" si="190"/>
        <v>2012</v>
      </c>
      <c r="C2949" s="2178" t="s">
        <v>1144</v>
      </c>
      <c r="D2949" s="2160">
        <f t="shared" si="189"/>
        <v>52012</v>
      </c>
      <c r="E2949" s="2150" t="s">
        <v>7176</v>
      </c>
      <c r="F2949" s="2167">
        <v>2205.8000000000002</v>
      </c>
      <c r="G2949" s="779">
        <v>42392</v>
      </c>
      <c r="H2949" s="2050">
        <v>2205.8000000000002</v>
      </c>
      <c r="I2949" s="1263">
        <f t="shared" si="191"/>
        <v>0</v>
      </c>
    </row>
    <row r="2950" spans="1:9" x14ac:dyDescent="0.25">
      <c r="A2950" s="1261">
        <v>42391</v>
      </c>
      <c r="B2950" s="2177">
        <f t="shared" si="190"/>
        <v>2013</v>
      </c>
      <c r="C2950" s="2178" t="s">
        <v>1144</v>
      </c>
      <c r="D2950" s="2160">
        <f t="shared" si="189"/>
        <v>52013</v>
      </c>
      <c r="E2950" s="2150" t="s">
        <v>7177</v>
      </c>
      <c r="F2950" s="2167">
        <v>2144.3000000000002</v>
      </c>
      <c r="G2950" s="779">
        <v>42392</v>
      </c>
      <c r="H2950" s="2050">
        <v>2144.3000000000002</v>
      </c>
      <c r="I2950" s="1263">
        <f t="shared" si="191"/>
        <v>0</v>
      </c>
    </row>
    <row r="2951" spans="1:9" x14ac:dyDescent="0.25">
      <c r="A2951" s="1261">
        <v>42391</v>
      </c>
      <c r="B2951" s="2177">
        <f t="shared" si="190"/>
        <v>2014</v>
      </c>
      <c r="C2951" s="2178" t="s">
        <v>1144</v>
      </c>
      <c r="D2951" s="2160">
        <f t="shared" si="189"/>
        <v>52014</v>
      </c>
      <c r="E2951" s="2150" t="s">
        <v>7178</v>
      </c>
      <c r="F2951" s="2167">
        <v>2283.6</v>
      </c>
      <c r="G2951" s="779">
        <v>42392</v>
      </c>
      <c r="H2951" s="2050">
        <v>2283.6</v>
      </c>
      <c r="I2951" s="1263">
        <f t="shared" si="191"/>
        <v>0</v>
      </c>
    </row>
    <row r="2952" spans="1:9" x14ac:dyDescent="0.25">
      <c r="A2952" s="1261">
        <v>42391</v>
      </c>
      <c r="B2952" s="2177">
        <f t="shared" si="190"/>
        <v>2015</v>
      </c>
      <c r="C2952" s="2178" t="s">
        <v>1144</v>
      </c>
      <c r="D2952" s="2160">
        <f t="shared" si="189"/>
        <v>52015</v>
      </c>
      <c r="E2952" s="2150" t="s">
        <v>7179</v>
      </c>
      <c r="F2952" s="2153">
        <v>1343.4</v>
      </c>
      <c r="G2952" s="779">
        <v>42392</v>
      </c>
      <c r="H2952" s="2050">
        <v>1343.4</v>
      </c>
      <c r="I2952" s="1263">
        <f t="shared" si="191"/>
        <v>0</v>
      </c>
    </row>
    <row r="2953" spans="1:9" x14ac:dyDescent="0.25">
      <c r="A2953" s="1261">
        <v>42391</v>
      </c>
      <c r="B2953" s="2177">
        <f t="shared" si="190"/>
        <v>2016</v>
      </c>
      <c r="C2953" s="2178" t="s">
        <v>1144</v>
      </c>
      <c r="D2953" s="2160">
        <f t="shared" si="189"/>
        <v>52016</v>
      </c>
      <c r="E2953" s="2150" t="s">
        <v>7180</v>
      </c>
      <c r="F2953" s="2167">
        <v>1322.4</v>
      </c>
      <c r="G2953" s="779">
        <v>42395</v>
      </c>
      <c r="H2953" s="2050">
        <v>1322.4</v>
      </c>
      <c r="I2953" s="1263">
        <f t="shared" si="191"/>
        <v>0</v>
      </c>
    </row>
    <row r="2954" spans="1:9" x14ac:dyDescent="0.25">
      <c r="A2954" s="1261">
        <v>42391</v>
      </c>
      <c r="B2954" s="2177">
        <f t="shared" si="190"/>
        <v>2017</v>
      </c>
      <c r="C2954" s="2178" t="s">
        <v>1144</v>
      </c>
      <c r="D2954" s="2160">
        <f t="shared" si="189"/>
        <v>52017</v>
      </c>
      <c r="E2954" s="2150" t="s">
        <v>7181</v>
      </c>
      <c r="F2954" s="2167">
        <v>3626.6</v>
      </c>
      <c r="G2954" s="779">
        <v>42392</v>
      </c>
      <c r="H2954" s="2050">
        <v>3626.6</v>
      </c>
      <c r="I2954" s="1263">
        <f t="shared" si="191"/>
        <v>0</v>
      </c>
    </row>
    <row r="2955" spans="1:9" x14ac:dyDescent="0.25">
      <c r="A2955" s="1261">
        <v>42391</v>
      </c>
      <c r="B2955" s="2177">
        <f t="shared" si="190"/>
        <v>2018</v>
      </c>
      <c r="C2955" s="2178" t="s">
        <v>1144</v>
      </c>
      <c r="D2955" s="2160">
        <f t="shared" si="189"/>
        <v>52018</v>
      </c>
      <c r="E2955" s="2150" t="s">
        <v>7182</v>
      </c>
      <c r="F2955" s="2167">
        <v>43976</v>
      </c>
      <c r="G2955" s="779">
        <v>42394</v>
      </c>
      <c r="H2955" s="2050">
        <v>43976</v>
      </c>
      <c r="I2955" s="1263">
        <f t="shared" si="191"/>
        <v>0</v>
      </c>
    </row>
    <row r="2956" spans="1:9" x14ac:dyDescent="0.25">
      <c r="A2956" s="1261">
        <v>42391</v>
      </c>
      <c r="B2956" s="2177">
        <f t="shared" si="190"/>
        <v>2019</v>
      </c>
      <c r="C2956" s="2178" t="s">
        <v>1144</v>
      </c>
      <c r="D2956" s="2160">
        <f t="shared" si="189"/>
        <v>52019</v>
      </c>
      <c r="E2956" s="2150" t="s">
        <v>7183</v>
      </c>
      <c r="F2956" s="2167">
        <v>606.1</v>
      </c>
      <c r="G2956" s="779">
        <v>42391</v>
      </c>
      <c r="H2956" s="2050">
        <f t="shared" si="192"/>
        <v>606.1</v>
      </c>
      <c r="I2956" s="1263">
        <f t="shared" si="191"/>
        <v>0</v>
      </c>
    </row>
    <row r="2957" spans="1:9" x14ac:dyDescent="0.25">
      <c r="A2957" s="1261">
        <v>42391</v>
      </c>
      <c r="B2957" s="2177">
        <f t="shared" si="190"/>
        <v>2020</v>
      </c>
      <c r="C2957" s="2178" t="s">
        <v>1144</v>
      </c>
      <c r="D2957" s="2160">
        <f t="shared" si="189"/>
        <v>52020</v>
      </c>
      <c r="E2957" s="2150" t="s">
        <v>7184</v>
      </c>
      <c r="F2957" s="2167">
        <v>956.8</v>
      </c>
      <c r="G2957" s="779">
        <v>42398</v>
      </c>
      <c r="H2957" s="2050">
        <v>956.8</v>
      </c>
      <c r="I2957" s="1263">
        <f t="shared" si="191"/>
        <v>0</v>
      </c>
    </row>
    <row r="2958" spans="1:9" x14ac:dyDescent="0.25">
      <c r="A2958" s="1261">
        <v>42391</v>
      </c>
      <c r="B2958" s="2177">
        <f t="shared" si="190"/>
        <v>2021</v>
      </c>
      <c r="C2958" s="2178" t="s">
        <v>1144</v>
      </c>
      <c r="D2958" s="2160">
        <f t="shared" si="189"/>
        <v>52021</v>
      </c>
      <c r="E2958" s="2150" t="s">
        <v>7110</v>
      </c>
      <c r="F2958" s="2167">
        <v>369</v>
      </c>
      <c r="G2958" s="779">
        <v>42391</v>
      </c>
      <c r="H2958" s="2050">
        <f t="shared" si="192"/>
        <v>369</v>
      </c>
      <c r="I2958" s="1263">
        <f t="shared" si="191"/>
        <v>0</v>
      </c>
    </row>
    <row r="2959" spans="1:9" x14ac:dyDescent="0.25">
      <c r="A2959" s="1261">
        <v>42391</v>
      </c>
      <c r="B2959" s="2177">
        <f t="shared" si="190"/>
        <v>2022</v>
      </c>
      <c r="C2959" s="2178" t="s">
        <v>1144</v>
      </c>
      <c r="D2959" s="2160">
        <f t="shared" ref="D2959:D3022" si="193">D2958+1</f>
        <v>52022</v>
      </c>
      <c r="E2959" s="2150" t="s">
        <v>7185</v>
      </c>
      <c r="F2959" s="2167">
        <v>1643.3</v>
      </c>
      <c r="G2959" s="779">
        <v>42391</v>
      </c>
      <c r="H2959" s="2050">
        <f t="shared" si="192"/>
        <v>1643.3</v>
      </c>
      <c r="I2959" s="1263">
        <f t="shared" si="191"/>
        <v>0</v>
      </c>
    </row>
    <row r="2960" spans="1:9" x14ac:dyDescent="0.25">
      <c r="A2960" s="1261">
        <v>42391</v>
      </c>
      <c r="B2960" s="2177">
        <f t="shared" si="190"/>
        <v>2023</v>
      </c>
      <c r="C2960" s="2178" t="s">
        <v>1144</v>
      </c>
      <c r="D2960" s="2160">
        <f t="shared" si="193"/>
        <v>52023</v>
      </c>
      <c r="E2960" s="2150" t="s">
        <v>7186</v>
      </c>
      <c r="F2960" s="2167">
        <v>384</v>
      </c>
      <c r="G2960" s="779">
        <v>42391</v>
      </c>
      <c r="H2960" s="2050">
        <f t="shared" si="192"/>
        <v>384</v>
      </c>
      <c r="I2960" s="1263">
        <f t="shared" si="191"/>
        <v>0</v>
      </c>
    </row>
    <row r="2961" spans="1:9" x14ac:dyDescent="0.25">
      <c r="A2961" s="1261">
        <v>42391</v>
      </c>
      <c r="B2961" s="2177">
        <f t="shared" si="190"/>
        <v>2024</v>
      </c>
      <c r="C2961" s="2178" t="s">
        <v>1144</v>
      </c>
      <c r="D2961" s="2160">
        <f t="shared" si="193"/>
        <v>52024</v>
      </c>
      <c r="E2961" s="2150" t="s">
        <v>7187</v>
      </c>
      <c r="F2961" s="2167">
        <v>32878.1</v>
      </c>
      <c r="G2961" s="779">
        <v>42392</v>
      </c>
      <c r="H2961" s="2050">
        <v>32878.1</v>
      </c>
      <c r="I2961" s="1263">
        <f t="shared" si="191"/>
        <v>0</v>
      </c>
    </row>
    <row r="2962" spans="1:9" x14ac:dyDescent="0.25">
      <c r="A2962" s="1261">
        <v>42391</v>
      </c>
      <c r="B2962" s="2177">
        <f t="shared" si="190"/>
        <v>2025</v>
      </c>
      <c r="C2962" s="2178" t="s">
        <v>1144</v>
      </c>
      <c r="D2962" s="2160">
        <f t="shared" si="193"/>
        <v>52025</v>
      </c>
      <c r="E2962" s="2150" t="s">
        <v>7188</v>
      </c>
      <c r="F2962" s="2167">
        <v>1953.6</v>
      </c>
      <c r="G2962" s="779">
        <v>42395</v>
      </c>
      <c r="H2962" s="2050">
        <v>1953.6</v>
      </c>
      <c r="I2962" s="1263">
        <f t="shared" si="191"/>
        <v>0</v>
      </c>
    </row>
    <row r="2963" spans="1:9" x14ac:dyDescent="0.25">
      <c r="A2963" s="1261">
        <v>42391</v>
      </c>
      <c r="B2963" s="2177">
        <f t="shared" si="190"/>
        <v>2026</v>
      </c>
      <c r="C2963" s="2178" t="s">
        <v>1144</v>
      </c>
      <c r="D2963" s="2160">
        <f t="shared" si="193"/>
        <v>52026</v>
      </c>
      <c r="E2963" s="2150" t="s">
        <v>7134</v>
      </c>
      <c r="F2963" s="2153">
        <v>5503.2</v>
      </c>
      <c r="G2963" s="779">
        <v>42391</v>
      </c>
      <c r="H2963" s="2050">
        <f t="shared" si="192"/>
        <v>5503.2</v>
      </c>
      <c r="I2963" s="1263">
        <f t="shared" si="191"/>
        <v>0</v>
      </c>
    </row>
    <row r="2964" spans="1:9" x14ac:dyDescent="0.25">
      <c r="A2964" s="1261">
        <v>42391</v>
      </c>
      <c r="B2964" s="2177">
        <f t="shared" si="190"/>
        <v>2027</v>
      </c>
      <c r="C2964" s="2178" t="s">
        <v>1144</v>
      </c>
      <c r="D2964" s="2160">
        <f t="shared" si="193"/>
        <v>52027</v>
      </c>
      <c r="E2964" s="2150" t="s">
        <v>7189</v>
      </c>
      <c r="F2964" s="2167">
        <v>5162.3999999999996</v>
      </c>
      <c r="G2964" s="779">
        <v>42391</v>
      </c>
      <c r="H2964" s="2050">
        <f t="shared" si="192"/>
        <v>5162.3999999999996</v>
      </c>
      <c r="I2964" s="1263">
        <f t="shared" si="191"/>
        <v>0</v>
      </c>
    </row>
    <row r="2965" spans="1:9" x14ac:dyDescent="0.25">
      <c r="A2965" s="1261">
        <v>42391</v>
      </c>
      <c r="B2965" s="2177">
        <f t="shared" si="190"/>
        <v>2028</v>
      </c>
      <c r="C2965" s="2178" t="s">
        <v>1144</v>
      </c>
      <c r="D2965" s="2160">
        <f t="shared" si="193"/>
        <v>52028</v>
      </c>
      <c r="E2965" s="2150" t="s">
        <v>7058</v>
      </c>
      <c r="F2965" s="2167">
        <v>2207.4</v>
      </c>
      <c r="G2965" s="779">
        <v>42391</v>
      </c>
      <c r="H2965" s="2050">
        <f t="shared" si="192"/>
        <v>2207.4</v>
      </c>
      <c r="I2965" s="1263">
        <f t="shared" si="191"/>
        <v>0</v>
      </c>
    </row>
    <row r="2966" spans="1:9" x14ac:dyDescent="0.25">
      <c r="A2966" s="1261">
        <v>42391</v>
      </c>
      <c r="B2966" s="2177">
        <f t="shared" si="190"/>
        <v>2029</v>
      </c>
      <c r="C2966" s="2178" t="s">
        <v>1144</v>
      </c>
      <c r="D2966" s="2160">
        <f t="shared" si="193"/>
        <v>52029</v>
      </c>
      <c r="E2966" s="2150" t="s">
        <v>7190</v>
      </c>
      <c r="F2966" s="2167">
        <v>63</v>
      </c>
      <c r="G2966" s="779">
        <v>42393</v>
      </c>
      <c r="H2966" s="2050">
        <v>63</v>
      </c>
      <c r="I2966" s="1263">
        <f t="shared" si="191"/>
        <v>0</v>
      </c>
    </row>
    <row r="2967" spans="1:9" x14ac:dyDescent="0.25">
      <c r="A2967" s="1261">
        <v>42391</v>
      </c>
      <c r="B2967" s="2177">
        <f t="shared" si="190"/>
        <v>2030</v>
      </c>
      <c r="C2967" s="2178" t="s">
        <v>1144</v>
      </c>
      <c r="D2967" s="2160">
        <f t="shared" si="193"/>
        <v>52030</v>
      </c>
      <c r="E2967" s="2150" t="s">
        <v>7110</v>
      </c>
      <c r="F2967" s="2167">
        <v>1560</v>
      </c>
      <c r="G2967" s="779">
        <v>42391</v>
      </c>
      <c r="H2967" s="2050">
        <f t="shared" si="192"/>
        <v>1560</v>
      </c>
      <c r="I2967" s="1263">
        <f t="shared" si="191"/>
        <v>0</v>
      </c>
    </row>
    <row r="2968" spans="1:9" x14ac:dyDescent="0.25">
      <c r="A2968" s="1261">
        <v>42391</v>
      </c>
      <c r="B2968" s="2177">
        <f t="shared" si="190"/>
        <v>2031</v>
      </c>
      <c r="C2968" s="2178" t="s">
        <v>1144</v>
      </c>
      <c r="D2968" s="2160">
        <f t="shared" si="193"/>
        <v>52031</v>
      </c>
      <c r="E2968" s="2150" t="s">
        <v>7191</v>
      </c>
      <c r="F2968" s="2167">
        <v>88158.45</v>
      </c>
      <c r="G2968" s="779">
        <v>42396</v>
      </c>
      <c r="H2968" s="2050">
        <v>88158.45</v>
      </c>
      <c r="I2968" s="1263">
        <f t="shared" si="191"/>
        <v>0</v>
      </c>
    </row>
    <row r="2969" spans="1:9" x14ac:dyDescent="0.25">
      <c r="A2969" s="1261">
        <v>42391</v>
      </c>
      <c r="B2969" s="2177">
        <f t="shared" si="190"/>
        <v>2032</v>
      </c>
      <c r="C2969" s="2178" t="s">
        <v>1144</v>
      </c>
      <c r="D2969" s="2160">
        <f t="shared" si="193"/>
        <v>52032</v>
      </c>
      <c r="E2969" s="2150" t="s">
        <v>7110</v>
      </c>
      <c r="F2969" s="2167">
        <v>664.7</v>
      </c>
      <c r="G2969" s="779">
        <v>42391</v>
      </c>
      <c r="H2969" s="2050">
        <f t="shared" si="192"/>
        <v>664.7</v>
      </c>
      <c r="I2969" s="1263">
        <f t="shared" si="191"/>
        <v>0</v>
      </c>
    </row>
    <row r="2970" spans="1:9" x14ac:dyDescent="0.25">
      <c r="A2970" s="1261">
        <v>42391</v>
      </c>
      <c r="B2970" s="2177">
        <f t="shared" si="190"/>
        <v>2033</v>
      </c>
      <c r="C2970" s="2178" t="s">
        <v>1144</v>
      </c>
      <c r="D2970" s="2160">
        <f t="shared" si="193"/>
        <v>52033</v>
      </c>
      <c r="E2970" s="2150" t="s">
        <v>7169</v>
      </c>
      <c r="F2970" s="2153">
        <v>6326.96</v>
      </c>
      <c r="G2970" s="779">
        <v>42392</v>
      </c>
      <c r="H2970" s="2050">
        <v>6326.96</v>
      </c>
      <c r="I2970" s="1263">
        <f t="shared" si="191"/>
        <v>0</v>
      </c>
    </row>
    <row r="2971" spans="1:9" x14ac:dyDescent="0.25">
      <c r="A2971" s="1261">
        <v>42391</v>
      </c>
      <c r="B2971" s="2177">
        <f t="shared" si="190"/>
        <v>2034</v>
      </c>
      <c r="C2971" s="2178" t="s">
        <v>1144</v>
      </c>
      <c r="D2971" s="2160">
        <f t="shared" si="193"/>
        <v>52034</v>
      </c>
      <c r="E2971" s="2150" t="s">
        <v>7192</v>
      </c>
      <c r="F2971" s="2167">
        <v>16096.8</v>
      </c>
      <c r="G2971" s="779">
        <v>42397</v>
      </c>
      <c r="H2971" s="2050">
        <v>16096.8</v>
      </c>
      <c r="I2971" s="1263">
        <f t="shared" si="191"/>
        <v>0</v>
      </c>
    </row>
    <row r="2972" spans="1:9" x14ac:dyDescent="0.25">
      <c r="A2972" s="1261">
        <v>42392</v>
      </c>
      <c r="B2972" s="2177">
        <f t="shared" si="190"/>
        <v>2035</v>
      </c>
      <c r="C2972" s="2178" t="s">
        <v>1144</v>
      </c>
      <c r="D2972" s="2160">
        <f t="shared" si="193"/>
        <v>52035</v>
      </c>
      <c r="E2972" s="2150" t="s">
        <v>7193</v>
      </c>
      <c r="F2972" s="2167">
        <v>34089.1</v>
      </c>
      <c r="G2972" s="779">
        <v>42398</v>
      </c>
      <c r="H2972" s="2050">
        <v>34089.1</v>
      </c>
      <c r="I2972" s="1263">
        <f t="shared" si="191"/>
        <v>0</v>
      </c>
    </row>
    <row r="2973" spans="1:9" x14ac:dyDescent="0.25">
      <c r="A2973" s="1261">
        <v>42392</v>
      </c>
      <c r="B2973" s="2177">
        <f t="shared" si="190"/>
        <v>2036</v>
      </c>
      <c r="C2973" s="2178" t="s">
        <v>1144</v>
      </c>
      <c r="D2973" s="2160">
        <f t="shared" si="193"/>
        <v>52036</v>
      </c>
      <c r="E2973" s="2150" t="s">
        <v>7194</v>
      </c>
      <c r="F2973" s="2167">
        <v>545.20000000000005</v>
      </c>
      <c r="G2973" s="779">
        <v>42391</v>
      </c>
      <c r="H2973" s="2050">
        <f t="shared" si="192"/>
        <v>545.20000000000005</v>
      </c>
      <c r="I2973" s="1263">
        <f t="shared" si="191"/>
        <v>0</v>
      </c>
    </row>
    <row r="2974" spans="1:9" x14ac:dyDescent="0.25">
      <c r="A2974" s="1261">
        <v>42392</v>
      </c>
      <c r="B2974" s="2177">
        <f t="shared" ref="B2974:B3037" si="194">B2973+1</f>
        <v>2037</v>
      </c>
      <c r="C2974" s="2178" t="s">
        <v>1144</v>
      </c>
      <c r="D2974" s="2160">
        <f t="shared" si="193"/>
        <v>52037</v>
      </c>
      <c r="E2974" s="2150" t="s">
        <v>7195</v>
      </c>
      <c r="F2974" s="2167">
        <v>5024</v>
      </c>
      <c r="G2974" s="722">
        <v>42392</v>
      </c>
      <c r="H2974" s="2050">
        <f t="shared" si="192"/>
        <v>5024</v>
      </c>
      <c r="I2974" s="1263">
        <f t="shared" si="191"/>
        <v>0</v>
      </c>
    </row>
    <row r="2975" spans="1:9" x14ac:dyDescent="0.25">
      <c r="A2975" s="1261">
        <v>42392</v>
      </c>
      <c r="B2975" s="2177">
        <f t="shared" si="194"/>
        <v>2038</v>
      </c>
      <c r="C2975" s="2178" t="s">
        <v>1144</v>
      </c>
      <c r="D2975" s="2160">
        <f t="shared" si="193"/>
        <v>52038</v>
      </c>
      <c r="E2975" s="2150" t="s">
        <v>7196</v>
      </c>
      <c r="F2975" s="2167">
        <v>20981.8</v>
      </c>
      <c r="G2975" s="722">
        <v>42392</v>
      </c>
      <c r="H2975" s="2050">
        <f t="shared" si="192"/>
        <v>20981.8</v>
      </c>
      <c r="I2975" s="1263">
        <f t="shared" si="191"/>
        <v>0</v>
      </c>
    </row>
    <row r="2976" spans="1:9" x14ac:dyDescent="0.25">
      <c r="A2976" s="1261">
        <v>42392</v>
      </c>
      <c r="B2976" s="2177">
        <f t="shared" si="194"/>
        <v>2039</v>
      </c>
      <c r="C2976" s="2178" t="s">
        <v>1144</v>
      </c>
      <c r="D2976" s="2160">
        <f t="shared" si="193"/>
        <v>52039</v>
      </c>
      <c r="E2976" s="2150" t="s">
        <v>7197</v>
      </c>
      <c r="F2976" s="2167">
        <v>7884.8</v>
      </c>
      <c r="G2976" s="722">
        <v>42393</v>
      </c>
      <c r="H2976" s="2050">
        <v>7894.8</v>
      </c>
      <c r="I2976" s="1263">
        <f t="shared" si="191"/>
        <v>-10</v>
      </c>
    </row>
    <row r="2977" spans="1:9" x14ac:dyDescent="0.25">
      <c r="A2977" s="1261">
        <v>42392</v>
      </c>
      <c r="B2977" s="2177">
        <f t="shared" si="194"/>
        <v>2040</v>
      </c>
      <c r="C2977" s="2178" t="s">
        <v>1144</v>
      </c>
      <c r="D2977" s="2160">
        <f t="shared" si="193"/>
        <v>52040</v>
      </c>
      <c r="E2977" s="2150" t="s">
        <v>7197</v>
      </c>
      <c r="F2977" s="2167">
        <v>37174.199999999997</v>
      </c>
      <c r="G2977" s="722">
        <v>42393</v>
      </c>
      <c r="H2977" s="2050">
        <v>37174.199999999997</v>
      </c>
      <c r="I2977" s="1263">
        <f t="shared" si="191"/>
        <v>0</v>
      </c>
    </row>
    <row r="2978" spans="1:9" x14ac:dyDescent="0.25">
      <c r="A2978" s="1261">
        <v>42392</v>
      </c>
      <c r="B2978" s="2177">
        <f t="shared" si="194"/>
        <v>2041</v>
      </c>
      <c r="C2978" s="2178" t="s">
        <v>1144</v>
      </c>
      <c r="D2978" s="2160">
        <f t="shared" si="193"/>
        <v>52041</v>
      </c>
      <c r="E2978" s="2150" t="s">
        <v>7198</v>
      </c>
      <c r="F2978" s="2167">
        <v>5798.4</v>
      </c>
      <c r="G2978" s="722">
        <v>42392</v>
      </c>
      <c r="H2978" s="2050">
        <f t="shared" si="192"/>
        <v>5798.4</v>
      </c>
      <c r="I2978" s="1263">
        <f t="shared" ref="I2978:I3042" si="195">F2978-H2978</f>
        <v>0</v>
      </c>
    </row>
    <row r="2979" spans="1:9" x14ac:dyDescent="0.25">
      <c r="A2979" s="1261">
        <v>42392</v>
      </c>
      <c r="B2979" s="2177">
        <f t="shared" si="194"/>
        <v>2042</v>
      </c>
      <c r="C2979" s="2178" t="s">
        <v>1144</v>
      </c>
      <c r="D2979" s="2160">
        <f t="shared" si="193"/>
        <v>52042</v>
      </c>
      <c r="E2979" s="2150" t="s">
        <v>7199</v>
      </c>
      <c r="F2979" s="2167">
        <v>3081.9</v>
      </c>
      <c r="G2979" s="722">
        <v>42392</v>
      </c>
      <c r="H2979" s="2050">
        <f t="shared" si="192"/>
        <v>3081.9</v>
      </c>
      <c r="I2979" s="1263">
        <f t="shared" si="195"/>
        <v>0</v>
      </c>
    </row>
    <row r="2980" spans="1:9" x14ac:dyDescent="0.25">
      <c r="A2980" s="1261">
        <v>42392</v>
      </c>
      <c r="B2980" s="2177">
        <f t="shared" si="194"/>
        <v>2043</v>
      </c>
      <c r="C2980" s="2178" t="s">
        <v>1144</v>
      </c>
      <c r="D2980" s="2160">
        <f t="shared" si="193"/>
        <v>52043</v>
      </c>
      <c r="E2980" s="2150" t="s">
        <v>7200</v>
      </c>
      <c r="F2980" s="2167">
        <v>3084.8</v>
      </c>
      <c r="G2980" s="722">
        <v>42392</v>
      </c>
      <c r="H2980" s="2050">
        <f t="shared" si="192"/>
        <v>3084.8</v>
      </c>
      <c r="I2980" s="1263">
        <f t="shared" si="195"/>
        <v>0</v>
      </c>
    </row>
    <row r="2981" spans="1:9" x14ac:dyDescent="0.25">
      <c r="A2981" s="1261">
        <v>42392</v>
      </c>
      <c r="B2981" s="2177">
        <f t="shared" si="194"/>
        <v>2044</v>
      </c>
      <c r="C2981" s="2178" t="s">
        <v>1144</v>
      </c>
      <c r="D2981" s="2160">
        <f t="shared" si="193"/>
        <v>52044</v>
      </c>
      <c r="E2981" s="2150" t="s">
        <v>7201</v>
      </c>
      <c r="F2981" s="2167">
        <v>17565.599999999999</v>
      </c>
      <c r="G2981" s="722">
        <v>42392</v>
      </c>
      <c r="H2981" s="2050">
        <f t="shared" si="192"/>
        <v>17565.599999999999</v>
      </c>
      <c r="I2981" s="1263">
        <f t="shared" si="195"/>
        <v>0</v>
      </c>
    </row>
    <row r="2982" spans="1:9" x14ac:dyDescent="0.25">
      <c r="A2982" s="1261">
        <v>42392</v>
      </c>
      <c r="B2982" s="2177">
        <f t="shared" si="194"/>
        <v>2045</v>
      </c>
      <c r="C2982" s="2178" t="s">
        <v>1144</v>
      </c>
      <c r="D2982" s="2160">
        <f t="shared" si="193"/>
        <v>52045</v>
      </c>
      <c r="E2982" s="2150" t="s">
        <v>7202</v>
      </c>
      <c r="F2982" s="2167">
        <v>10931.2</v>
      </c>
      <c r="G2982" s="722">
        <v>42394</v>
      </c>
      <c r="H2982" s="2050">
        <v>10931.2</v>
      </c>
      <c r="I2982" s="1263">
        <f t="shared" si="195"/>
        <v>0</v>
      </c>
    </row>
    <row r="2983" spans="1:9" x14ac:dyDescent="0.25">
      <c r="A2983" s="1261">
        <v>42392</v>
      </c>
      <c r="B2983" s="2177">
        <f t="shared" si="194"/>
        <v>2046</v>
      </c>
      <c r="C2983" s="2178" t="s">
        <v>1144</v>
      </c>
      <c r="D2983" s="2160">
        <f t="shared" si="193"/>
        <v>52046</v>
      </c>
      <c r="E2983" s="2150" t="s">
        <v>7203</v>
      </c>
      <c r="F2983" s="2153">
        <v>13286.4</v>
      </c>
      <c r="G2983" s="722">
        <v>42392</v>
      </c>
      <c r="H2983" s="2050">
        <f t="shared" si="192"/>
        <v>13286.4</v>
      </c>
      <c r="I2983" s="1263">
        <f t="shared" si="195"/>
        <v>0</v>
      </c>
    </row>
    <row r="2984" spans="1:9" x14ac:dyDescent="0.25">
      <c r="A2984" s="1261">
        <v>42392</v>
      </c>
      <c r="B2984" s="2177">
        <f t="shared" si="194"/>
        <v>2047</v>
      </c>
      <c r="C2984" s="2178" t="s">
        <v>1144</v>
      </c>
      <c r="D2984" s="2160">
        <f t="shared" si="193"/>
        <v>52047</v>
      </c>
      <c r="E2984" s="2151" t="s">
        <v>7204</v>
      </c>
      <c r="F2984" s="2167">
        <v>3054</v>
      </c>
      <c r="G2984" s="722">
        <v>42392</v>
      </c>
      <c r="H2984" s="2050">
        <f t="shared" ref="H2984:H3046" si="196">F2984</f>
        <v>3054</v>
      </c>
      <c r="I2984" s="1263">
        <f t="shared" si="195"/>
        <v>0</v>
      </c>
    </row>
    <row r="2985" spans="1:9" x14ac:dyDescent="0.25">
      <c r="A2985" s="1261">
        <v>42392</v>
      </c>
      <c r="B2985" s="2177">
        <f t="shared" si="194"/>
        <v>2048</v>
      </c>
      <c r="C2985" s="2178" t="s">
        <v>1144</v>
      </c>
      <c r="D2985" s="2160">
        <f t="shared" si="193"/>
        <v>52048</v>
      </c>
      <c r="E2985" s="2149" t="s">
        <v>7203</v>
      </c>
      <c r="F2985" s="2152">
        <v>693</v>
      </c>
      <c r="G2985" s="722">
        <v>42392</v>
      </c>
      <c r="H2985" s="2050">
        <f t="shared" si="196"/>
        <v>693</v>
      </c>
      <c r="I2985" s="1263">
        <f t="shared" si="195"/>
        <v>0</v>
      </c>
    </row>
    <row r="2986" spans="1:9" x14ac:dyDescent="0.25">
      <c r="A2986" s="1261">
        <v>42392</v>
      </c>
      <c r="B2986" s="2177">
        <f t="shared" si="194"/>
        <v>2049</v>
      </c>
      <c r="C2986" s="2178" t="s">
        <v>1144</v>
      </c>
      <c r="D2986" s="2160">
        <f t="shared" si="193"/>
        <v>52049</v>
      </c>
      <c r="E2986" s="2150" t="s">
        <v>7195</v>
      </c>
      <c r="F2986" s="2167">
        <v>10263.1</v>
      </c>
      <c r="G2986" s="722">
        <v>42392</v>
      </c>
      <c r="H2986" s="2050">
        <f t="shared" si="196"/>
        <v>10263.1</v>
      </c>
      <c r="I2986" s="1263">
        <f t="shared" si="195"/>
        <v>0</v>
      </c>
    </row>
    <row r="2987" spans="1:9" x14ac:dyDescent="0.25">
      <c r="A2987" s="1261">
        <v>42392</v>
      </c>
      <c r="B2987" s="2177">
        <f t="shared" si="194"/>
        <v>2050</v>
      </c>
      <c r="C2987" s="2178" t="s">
        <v>1144</v>
      </c>
      <c r="D2987" s="2160">
        <f t="shared" si="193"/>
        <v>52050</v>
      </c>
      <c r="E2987" s="2150" t="s">
        <v>7205</v>
      </c>
      <c r="F2987" s="2167">
        <v>2901.6</v>
      </c>
      <c r="G2987" s="722">
        <v>42392</v>
      </c>
      <c r="H2987" s="2050">
        <f t="shared" si="196"/>
        <v>2901.6</v>
      </c>
      <c r="I2987" s="1263">
        <f t="shared" si="195"/>
        <v>0</v>
      </c>
    </row>
    <row r="2988" spans="1:9" x14ac:dyDescent="0.25">
      <c r="A2988" s="1261">
        <v>42392</v>
      </c>
      <c r="B2988" s="2177">
        <f t="shared" si="194"/>
        <v>2051</v>
      </c>
      <c r="C2988" s="2178" t="s">
        <v>1144</v>
      </c>
      <c r="D2988" s="2160">
        <f t="shared" si="193"/>
        <v>52051</v>
      </c>
      <c r="E2988" s="2150" t="s">
        <v>7206</v>
      </c>
      <c r="F2988" s="2167">
        <v>59593.7</v>
      </c>
      <c r="G2988" s="722">
        <v>42395</v>
      </c>
      <c r="H2988" s="2187">
        <v>58670</v>
      </c>
      <c r="I2988" s="2188">
        <f t="shared" si="195"/>
        <v>923.69999999999709</v>
      </c>
    </row>
    <row r="2989" spans="1:9" x14ac:dyDescent="0.25">
      <c r="A2989" s="1261">
        <v>42392</v>
      </c>
      <c r="B2989" s="2177">
        <f t="shared" si="194"/>
        <v>2052</v>
      </c>
      <c r="C2989" s="2178" t="s">
        <v>1144</v>
      </c>
      <c r="D2989" s="2160">
        <f t="shared" si="193"/>
        <v>52052</v>
      </c>
      <c r="E2989" s="2150" t="s">
        <v>7207</v>
      </c>
      <c r="F2989" s="2167">
        <v>28416.85</v>
      </c>
      <c r="G2989" s="722">
        <v>42395</v>
      </c>
      <c r="H2989" s="2187">
        <v>27951</v>
      </c>
      <c r="I2989" s="2188">
        <f t="shared" si="195"/>
        <v>465.84999999999854</v>
      </c>
    </row>
    <row r="2990" spans="1:9" x14ac:dyDescent="0.25">
      <c r="A2990" s="1261">
        <v>42392</v>
      </c>
      <c r="B2990" s="2177">
        <f t="shared" si="194"/>
        <v>2053</v>
      </c>
      <c r="C2990" s="2178" t="s">
        <v>1144</v>
      </c>
      <c r="D2990" s="2160">
        <f t="shared" si="193"/>
        <v>52053</v>
      </c>
      <c r="E2990" s="2150" t="s">
        <v>7208</v>
      </c>
      <c r="F2990" s="2167">
        <v>12297.8</v>
      </c>
      <c r="G2990" s="722">
        <v>42395</v>
      </c>
      <c r="H2990" s="2050">
        <v>12297.8</v>
      </c>
      <c r="I2990" s="1263">
        <f t="shared" si="195"/>
        <v>0</v>
      </c>
    </row>
    <row r="2991" spans="1:9" x14ac:dyDescent="0.25">
      <c r="A2991" s="1261">
        <v>42392</v>
      </c>
      <c r="B2991" s="2177">
        <f t="shared" si="194"/>
        <v>2054</v>
      </c>
      <c r="C2991" s="2178" t="s">
        <v>1144</v>
      </c>
      <c r="D2991" s="2160">
        <f t="shared" si="193"/>
        <v>52054</v>
      </c>
      <c r="E2991" s="2150" t="s">
        <v>7209</v>
      </c>
      <c r="F2991" s="2167">
        <v>3275.8</v>
      </c>
      <c r="G2991" s="722">
        <v>42394</v>
      </c>
      <c r="H2991" s="2050">
        <v>3275.8</v>
      </c>
      <c r="I2991" s="1263">
        <f t="shared" si="195"/>
        <v>0</v>
      </c>
    </row>
    <row r="2992" spans="1:9" x14ac:dyDescent="0.25">
      <c r="A2992" s="1261">
        <v>42392</v>
      </c>
      <c r="B2992" s="2177">
        <f t="shared" si="194"/>
        <v>2055</v>
      </c>
      <c r="C2992" s="2178" t="s">
        <v>1144</v>
      </c>
      <c r="D2992" s="2160">
        <f t="shared" si="193"/>
        <v>52055</v>
      </c>
      <c r="E2992" s="2150" t="s">
        <v>7210</v>
      </c>
      <c r="F2992" s="2167">
        <v>11411.2</v>
      </c>
      <c r="G2992" s="722">
        <v>42395</v>
      </c>
      <c r="H2992" s="2050">
        <v>11411.2</v>
      </c>
      <c r="I2992" s="1263">
        <f t="shared" si="195"/>
        <v>0</v>
      </c>
    </row>
    <row r="2993" spans="1:9" x14ac:dyDescent="0.25">
      <c r="A2993" s="1261">
        <v>42392</v>
      </c>
      <c r="B2993" s="2177">
        <f t="shared" si="194"/>
        <v>2056</v>
      </c>
      <c r="C2993" s="2178" t="s">
        <v>1144</v>
      </c>
      <c r="D2993" s="2160">
        <f t="shared" si="193"/>
        <v>52056</v>
      </c>
      <c r="E2993" s="2150" t="s">
        <v>7211</v>
      </c>
      <c r="F2993" s="2167">
        <v>16114.2</v>
      </c>
      <c r="G2993" s="722">
        <v>42395</v>
      </c>
      <c r="H2993" s="2050">
        <v>16114.2</v>
      </c>
      <c r="I2993" s="1263">
        <f t="shared" si="195"/>
        <v>0</v>
      </c>
    </row>
    <row r="2994" spans="1:9" x14ac:dyDescent="0.25">
      <c r="A2994" s="1261">
        <v>42392</v>
      </c>
      <c r="B2994" s="2177">
        <f t="shared" si="194"/>
        <v>2057</v>
      </c>
      <c r="C2994" s="2178" t="s">
        <v>1144</v>
      </c>
      <c r="D2994" s="2160">
        <f t="shared" si="193"/>
        <v>52057</v>
      </c>
      <c r="E2994" s="2150" t="s">
        <v>7212</v>
      </c>
      <c r="F2994" s="2167">
        <v>1641.8</v>
      </c>
      <c r="G2994" s="722">
        <v>42392</v>
      </c>
      <c r="H2994" s="2050">
        <f t="shared" si="196"/>
        <v>1641.8</v>
      </c>
      <c r="I2994" s="1263">
        <f t="shared" si="195"/>
        <v>0</v>
      </c>
    </row>
    <row r="2995" spans="1:9" x14ac:dyDescent="0.25">
      <c r="A2995" s="1261">
        <v>42392</v>
      </c>
      <c r="B2995" s="2177">
        <f t="shared" si="194"/>
        <v>2058</v>
      </c>
      <c r="C2995" s="2178" t="s">
        <v>1144</v>
      </c>
      <c r="D2995" s="2160">
        <f t="shared" si="193"/>
        <v>52058</v>
      </c>
      <c r="E2995" s="2150" t="s">
        <v>7213</v>
      </c>
      <c r="F2995" s="2167">
        <v>7215.5</v>
      </c>
      <c r="G2995" s="722">
        <v>42395</v>
      </c>
      <c r="H2995" s="2050">
        <v>7215.5</v>
      </c>
      <c r="I2995" s="1263">
        <f t="shared" si="195"/>
        <v>0</v>
      </c>
    </row>
    <row r="2996" spans="1:9" x14ac:dyDescent="0.25">
      <c r="A2996" s="1261">
        <v>42392</v>
      </c>
      <c r="B2996" s="2177">
        <f t="shared" si="194"/>
        <v>2059</v>
      </c>
      <c r="C2996" s="2178" t="s">
        <v>1144</v>
      </c>
      <c r="D2996" s="2160">
        <f t="shared" si="193"/>
        <v>52059</v>
      </c>
      <c r="E2996" s="2150" t="s">
        <v>7205</v>
      </c>
      <c r="F2996" s="2167">
        <v>1419.6</v>
      </c>
      <c r="G2996" s="722">
        <v>42392</v>
      </c>
      <c r="H2996" s="2050">
        <f t="shared" si="196"/>
        <v>1419.6</v>
      </c>
      <c r="I2996" s="1263">
        <f t="shared" si="195"/>
        <v>0</v>
      </c>
    </row>
    <row r="2997" spans="1:9" x14ac:dyDescent="0.25">
      <c r="A2997" s="1261">
        <v>42392</v>
      </c>
      <c r="B2997" s="2177">
        <f t="shared" si="194"/>
        <v>2060</v>
      </c>
      <c r="C2997" s="2178" t="s">
        <v>1144</v>
      </c>
      <c r="D2997" s="2160">
        <f t="shared" si="193"/>
        <v>52060</v>
      </c>
      <c r="E2997" s="2150" t="s">
        <v>7214</v>
      </c>
      <c r="F2997" s="2153">
        <v>49440</v>
      </c>
      <c r="G2997" s="722"/>
      <c r="H2997" s="2050"/>
      <c r="I2997" s="1263">
        <f t="shared" si="195"/>
        <v>49440</v>
      </c>
    </row>
    <row r="2998" spans="1:9" x14ac:dyDescent="0.25">
      <c r="A2998" s="1261">
        <v>42392</v>
      </c>
      <c r="B2998" s="2177">
        <f t="shared" si="194"/>
        <v>2061</v>
      </c>
      <c r="C2998" s="2178" t="s">
        <v>1144</v>
      </c>
      <c r="D2998" s="2160">
        <f t="shared" si="193"/>
        <v>52061</v>
      </c>
      <c r="E2998" s="2150" t="s">
        <v>7215</v>
      </c>
      <c r="F2998" s="2167">
        <v>8260.9</v>
      </c>
      <c r="G2998" s="722">
        <v>42392</v>
      </c>
      <c r="H2998" s="2050">
        <f t="shared" si="196"/>
        <v>8260.9</v>
      </c>
      <c r="I2998" s="1263">
        <f t="shared" si="195"/>
        <v>0</v>
      </c>
    </row>
    <row r="2999" spans="1:9" x14ac:dyDescent="0.25">
      <c r="A2999" s="1261">
        <v>42392</v>
      </c>
      <c r="B2999" s="2177">
        <f t="shared" si="194"/>
        <v>2062</v>
      </c>
      <c r="C2999" s="2178" t="s">
        <v>1144</v>
      </c>
      <c r="D2999" s="2160">
        <f t="shared" si="193"/>
        <v>52062</v>
      </c>
      <c r="E2999" s="2150" t="s">
        <v>7216</v>
      </c>
      <c r="F2999" s="2167">
        <v>4777</v>
      </c>
      <c r="G2999" s="722">
        <v>42392</v>
      </c>
      <c r="H2999" s="2050">
        <f t="shared" si="196"/>
        <v>4777</v>
      </c>
      <c r="I2999" s="1263">
        <f t="shared" si="195"/>
        <v>0</v>
      </c>
    </row>
    <row r="3000" spans="1:9" x14ac:dyDescent="0.25">
      <c r="A3000" s="1261">
        <v>42392</v>
      </c>
      <c r="B3000" s="2177">
        <f t="shared" si="194"/>
        <v>2063</v>
      </c>
      <c r="C3000" s="2178" t="s">
        <v>1144</v>
      </c>
      <c r="D3000" s="2160">
        <f t="shared" si="193"/>
        <v>52063</v>
      </c>
      <c r="E3000" s="2150" t="s">
        <v>7217</v>
      </c>
      <c r="F3000" s="2167">
        <v>29884.2</v>
      </c>
      <c r="G3000" s="722">
        <v>42395</v>
      </c>
      <c r="H3000" s="2050">
        <v>29884.2</v>
      </c>
      <c r="I3000" s="1263">
        <f t="shared" si="195"/>
        <v>0</v>
      </c>
    </row>
    <row r="3001" spans="1:9" x14ac:dyDescent="0.25">
      <c r="A3001" s="1261">
        <v>42392</v>
      </c>
      <c r="B3001" s="2177">
        <f t="shared" si="194"/>
        <v>2064</v>
      </c>
      <c r="C3001" s="2178" t="s">
        <v>1144</v>
      </c>
      <c r="D3001" s="2160">
        <f t="shared" si="193"/>
        <v>52064</v>
      </c>
      <c r="E3001" s="2150" t="s">
        <v>7218</v>
      </c>
      <c r="F3001" s="2153">
        <v>7065</v>
      </c>
      <c r="G3001" s="722">
        <v>42392</v>
      </c>
      <c r="H3001" s="2050">
        <f t="shared" si="196"/>
        <v>7065</v>
      </c>
      <c r="I3001" s="1263">
        <f t="shared" si="195"/>
        <v>0</v>
      </c>
    </row>
    <row r="3002" spans="1:9" x14ac:dyDescent="0.25">
      <c r="A3002" s="1261">
        <v>42392</v>
      </c>
      <c r="B3002" s="2177">
        <f t="shared" si="194"/>
        <v>2065</v>
      </c>
      <c r="C3002" s="2178" t="s">
        <v>1144</v>
      </c>
      <c r="D3002" s="2160">
        <f t="shared" si="193"/>
        <v>52065</v>
      </c>
      <c r="E3002" s="2150" t="s">
        <v>7219</v>
      </c>
      <c r="F3002" s="2153">
        <v>50986.8</v>
      </c>
      <c r="G3002" s="722">
        <v>42397</v>
      </c>
      <c r="H3002" s="2050">
        <v>50986.8</v>
      </c>
      <c r="I3002" s="1263">
        <f t="shared" si="195"/>
        <v>0</v>
      </c>
    </row>
    <row r="3003" spans="1:9" x14ac:dyDescent="0.25">
      <c r="A3003" s="1261">
        <v>42392</v>
      </c>
      <c r="B3003" s="2177">
        <f t="shared" si="194"/>
        <v>2066</v>
      </c>
      <c r="C3003" s="2178" t="s">
        <v>1144</v>
      </c>
      <c r="D3003" s="2160">
        <f t="shared" si="193"/>
        <v>52066</v>
      </c>
      <c r="E3003" s="2150" t="s">
        <v>7205</v>
      </c>
      <c r="F3003" s="2167">
        <v>5553.6</v>
      </c>
      <c r="G3003" s="722">
        <v>42392</v>
      </c>
      <c r="H3003" s="2050">
        <f t="shared" si="196"/>
        <v>5553.6</v>
      </c>
      <c r="I3003" s="1263">
        <f t="shared" si="195"/>
        <v>0</v>
      </c>
    </row>
    <row r="3004" spans="1:9" x14ac:dyDescent="0.25">
      <c r="A3004" s="1261">
        <v>42392</v>
      </c>
      <c r="B3004" s="2177">
        <f t="shared" si="194"/>
        <v>2067</v>
      </c>
      <c r="C3004" s="2178" t="s">
        <v>1144</v>
      </c>
      <c r="D3004" s="2160">
        <f t="shared" si="193"/>
        <v>52067</v>
      </c>
      <c r="E3004" s="2150" t="s">
        <v>7205</v>
      </c>
      <c r="F3004" s="2167">
        <v>2252.8000000000002</v>
      </c>
      <c r="G3004" s="722">
        <v>42392</v>
      </c>
      <c r="H3004" s="2050">
        <f t="shared" si="196"/>
        <v>2252.8000000000002</v>
      </c>
      <c r="I3004" s="1263">
        <f t="shared" si="195"/>
        <v>0</v>
      </c>
    </row>
    <row r="3005" spans="1:9" x14ac:dyDescent="0.25">
      <c r="A3005" s="1261">
        <v>42392</v>
      </c>
      <c r="B3005" s="2177">
        <f t="shared" si="194"/>
        <v>2068</v>
      </c>
      <c r="C3005" s="2178" t="s">
        <v>1144</v>
      </c>
      <c r="D3005" s="2160">
        <f t="shared" si="193"/>
        <v>52068</v>
      </c>
      <c r="E3005" s="2150" t="s">
        <v>7205</v>
      </c>
      <c r="F3005" s="2167">
        <v>320</v>
      </c>
      <c r="G3005" s="722">
        <v>42392</v>
      </c>
      <c r="H3005" s="2050">
        <f t="shared" si="196"/>
        <v>320</v>
      </c>
      <c r="I3005" s="1263">
        <f t="shared" si="195"/>
        <v>0</v>
      </c>
    </row>
    <row r="3006" spans="1:9" x14ac:dyDescent="0.25">
      <c r="A3006" s="1261">
        <v>42392</v>
      </c>
      <c r="B3006" s="2177">
        <f t="shared" si="194"/>
        <v>2069</v>
      </c>
      <c r="C3006" s="2178" t="s">
        <v>1144</v>
      </c>
      <c r="D3006" s="2160">
        <f t="shared" si="193"/>
        <v>52069</v>
      </c>
      <c r="E3006" s="2150" t="s">
        <v>7205</v>
      </c>
      <c r="F3006" s="2167">
        <v>363.6</v>
      </c>
      <c r="G3006" s="722">
        <v>42392</v>
      </c>
      <c r="H3006" s="2050">
        <f t="shared" si="196"/>
        <v>363.6</v>
      </c>
      <c r="I3006" s="1263">
        <f t="shared" si="195"/>
        <v>0</v>
      </c>
    </row>
    <row r="3007" spans="1:9" x14ac:dyDescent="0.25">
      <c r="A3007" s="1261">
        <v>42392</v>
      </c>
      <c r="B3007" s="2177">
        <f t="shared" si="194"/>
        <v>2070</v>
      </c>
      <c r="C3007" s="2178" t="s">
        <v>1144</v>
      </c>
      <c r="D3007" s="2160">
        <f t="shared" si="193"/>
        <v>52070</v>
      </c>
      <c r="E3007" s="2150" t="s">
        <v>7220</v>
      </c>
      <c r="F3007" s="2167">
        <v>4510</v>
      </c>
      <c r="G3007" s="722">
        <v>42392</v>
      </c>
      <c r="H3007" s="2050">
        <f t="shared" si="196"/>
        <v>4510</v>
      </c>
      <c r="I3007" s="1263">
        <f t="shared" si="195"/>
        <v>0</v>
      </c>
    </row>
    <row r="3008" spans="1:9" x14ac:dyDescent="0.25">
      <c r="A3008" s="1261">
        <v>42392</v>
      </c>
      <c r="B3008" s="2177">
        <f t="shared" si="194"/>
        <v>2071</v>
      </c>
      <c r="C3008" s="2178" t="s">
        <v>1144</v>
      </c>
      <c r="D3008" s="2160">
        <f t="shared" si="193"/>
        <v>52071</v>
      </c>
      <c r="E3008" s="2150" t="s">
        <v>7221</v>
      </c>
      <c r="F3008" s="2167">
        <v>3340.6</v>
      </c>
      <c r="G3008" s="722"/>
      <c r="H3008" s="2050"/>
      <c r="I3008" s="1263">
        <f t="shared" si="195"/>
        <v>3340.6</v>
      </c>
    </row>
    <row r="3009" spans="1:9" x14ac:dyDescent="0.25">
      <c r="A3009" s="1261">
        <v>42392</v>
      </c>
      <c r="B3009" s="2177">
        <f t="shared" si="194"/>
        <v>2072</v>
      </c>
      <c r="C3009" s="2178" t="s">
        <v>1144</v>
      </c>
      <c r="D3009" s="2160">
        <f t="shared" si="193"/>
        <v>52072</v>
      </c>
      <c r="E3009" s="2150" t="s">
        <v>7222</v>
      </c>
      <c r="F3009" s="2167">
        <v>1023.4</v>
      </c>
      <c r="G3009" s="722">
        <v>42392</v>
      </c>
      <c r="H3009" s="2050">
        <f t="shared" si="196"/>
        <v>1023.4</v>
      </c>
      <c r="I3009" s="1263">
        <f t="shared" si="195"/>
        <v>0</v>
      </c>
    </row>
    <row r="3010" spans="1:9" x14ac:dyDescent="0.25">
      <c r="A3010" s="1261">
        <v>42392</v>
      </c>
      <c r="B3010" s="2177">
        <f t="shared" si="194"/>
        <v>2073</v>
      </c>
      <c r="C3010" s="2178" t="s">
        <v>1144</v>
      </c>
      <c r="D3010" s="2160">
        <f t="shared" si="193"/>
        <v>52073</v>
      </c>
      <c r="E3010" s="2150" t="s">
        <v>7223</v>
      </c>
      <c r="F3010" s="2167">
        <v>300.89999999999998</v>
      </c>
      <c r="G3010" s="722">
        <v>42392</v>
      </c>
      <c r="H3010" s="2050">
        <f t="shared" si="196"/>
        <v>300.89999999999998</v>
      </c>
      <c r="I3010" s="1263">
        <f t="shared" si="195"/>
        <v>0</v>
      </c>
    </row>
    <row r="3011" spans="1:9" x14ac:dyDescent="0.25">
      <c r="A3011" s="1261">
        <v>42392</v>
      </c>
      <c r="B3011" s="2177">
        <f t="shared" si="194"/>
        <v>2074</v>
      </c>
      <c r="C3011" s="2178" t="s">
        <v>1144</v>
      </c>
      <c r="D3011" s="2160">
        <f t="shared" si="193"/>
        <v>52074</v>
      </c>
      <c r="E3011" s="2150" t="s">
        <v>7224</v>
      </c>
      <c r="F3011" s="2167">
        <v>2730</v>
      </c>
      <c r="G3011" s="722">
        <v>42392</v>
      </c>
      <c r="H3011" s="2050">
        <f t="shared" si="196"/>
        <v>2730</v>
      </c>
      <c r="I3011" s="1263">
        <f t="shared" si="195"/>
        <v>0</v>
      </c>
    </row>
    <row r="3012" spans="1:9" x14ac:dyDescent="0.25">
      <c r="A3012" s="1261">
        <v>42392</v>
      </c>
      <c r="B3012" s="2177">
        <f t="shared" si="194"/>
        <v>2075</v>
      </c>
      <c r="C3012" s="2178" t="s">
        <v>1144</v>
      </c>
      <c r="D3012" s="2160">
        <f t="shared" si="193"/>
        <v>52075</v>
      </c>
      <c r="E3012" s="2150" t="s">
        <v>7225</v>
      </c>
      <c r="F3012" s="2167">
        <v>18674.400000000001</v>
      </c>
      <c r="G3012" s="722">
        <v>42395</v>
      </c>
      <c r="H3012" s="2050">
        <v>18674.400000000001</v>
      </c>
      <c r="I3012" s="1263">
        <f t="shared" si="195"/>
        <v>0</v>
      </c>
    </row>
    <row r="3013" spans="1:9" x14ac:dyDescent="0.25">
      <c r="A3013" s="1261">
        <v>42392</v>
      </c>
      <c r="B3013" s="2177">
        <f t="shared" si="194"/>
        <v>2076</v>
      </c>
      <c r="C3013" s="2178" t="s">
        <v>1144</v>
      </c>
      <c r="D3013" s="2160">
        <f t="shared" si="193"/>
        <v>52076</v>
      </c>
      <c r="E3013" s="2150" t="s">
        <v>7226</v>
      </c>
      <c r="F3013" s="2167">
        <v>4826.2</v>
      </c>
      <c r="G3013" s="722">
        <v>42396</v>
      </c>
      <c r="H3013" s="2050">
        <v>4826.2</v>
      </c>
      <c r="I3013" s="1263">
        <f t="shared" si="195"/>
        <v>0</v>
      </c>
    </row>
    <row r="3014" spans="1:9" x14ac:dyDescent="0.25">
      <c r="A3014" s="1261">
        <v>42392</v>
      </c>
      <c r="B3014" s="2177">
        <f t="shared" si="194"/>
        <v>2077</v>
      </c>
      <c r="C3014" s="2178" t="s">
        <v>1144</v>
      </c>
      <c r="D3014" s="2160">
        <f t="shared" si="193"/>
        <v>52077</v>
      </c>
      <c r="E3014" s="2150" t="s">
        <v>7227</v>
      </c>
      <c r="F3014" s="2167">
        <v>3359.2</v>
      </c>
      <c r="G3014" s="722">
        <v>42392</v>
      </c>
      <c r="H3014" s="2050">
        <f t="shared" si="196"/>
        <v>3359.2</v>
      </c>
      <c r="I3014" s="1263">
        <f t="shared" si="195"/>
        <v>0</v>
      </c>
    </row>
    <row r="3015" spans="1:9" x14ac:dyDescent="0.25">
      <c r="A3015" s="1261">
        <v>42392</v>
      </c>
      <c r="B3015" s="2177">
        <f t="shared" si="194"/>
        <v>2078</v>
      </c>
      <c r="C3015" s="2178" t="s">
        <v>1144</v>
      </c>
      <c r="D3015" s="2160">
        <f t="shared" si="193"/>
        <v>52078</v>
      </c>
      <c r="E3015" s="2150" t="s">
        <v>7228</v>
      </c>
      <c r="F3015" s="2167">
        <v>1212.0999999999999</v>
      </c>
      <c r="G3015" s="722">
        <v>42392</v>
      </c>
      <c r="H3015" s="2050">
        <f t="shared" si="196"/>
        <v>1212.0999999999999</v>
      </c>
      <c r="I3015" s="1263">
        <f t="shared" si="195"/>
        <v>0</v>
      </c>
    </row>
    <row r="3016" spans="1:9" x14ac:dyDescent="0.25">
      <c r="A3016" s="1261">
        <v>42392</v>
      </c>
      <c r="B3016" s="2177">
        <f t="shared" si="194"/>
        <v>2079</v>
      </c>
      <c r="C3016" s="2178" t="s">
        <v>1144</v>
      </c>
      <c r="D3016" s="2160">
        <f t="shared" si="193"/>
        <v>52079</v>
      </c>
      <c r="E3016" s="2150" t="s">
        <v>7229</v>
      </c>
      <c r="F3016" s="2167">
        <v>2182.4</v>
      </c>
      <c r="G3016" s="722">
        <v>42392</v>
      </c>
      <c r="H3016" s="2050">
        <f t="shared" si="196"/>
        <v>2182.4</v>
      </c>
      <c r="I3016" s="1263">
        <f t="shared" si="195"/>
        <v>0</v>
      </c>
    </row>
    <row r="3017" spans="1:9" x14ac:dyDescent="0.25">
      <c r="A3017" s="1261">
        <v>42392</v>
      </c>
      <c r="B3017" s="2177">
        <f t="shared" si="194"/>
        <v>2080</v>
      </c>
      <c r="C3017" s="2178" t="s">
        <v>1144</v>
      </c>
      <c r="D3017" s="2160">
        <f t="shared" si="193"/>
        <v>52080</v>
      </c>
      <c r="E3017" s="2150" t="s">
        <v>7230</v>
      </c>
      <c r="F3017" s="2167">
        <v>11150.6</v>
      </c>
      <c r="G3017" s="722">
        <v>42392</v>
      </c>
      <c r="H3017" s="2050">
        <f t="shared" si="196"/>
        <v>11150.6</v>
      </c>
      <c r="I3017" s="1263">
        <f t="shared" si="195"/>
        <v>0</v>
      </c>
    </row>
    <row r="3018" spans="1:9" x14ac:dyDescent="0.25">
      <c r="A3018" s="1261">
        <v>42392</v>
      </c>
      <c r="B3018" s="2177">
        <f t="shared" si="194"/>
        <v>2081</v>
      </c>
      <c r="C3018" s="2178" t="s">
        <v>1144</v>
      </c>
      <c r="D3018" s="2160">
        <f t="shared" si="193"/>
        <v>52081</v>
      </c>
      <c r="E3018" s="2150" t="s">
        <v>7231</v>
      </c>
      <c r="F3018" s="2167">
        <v>3534.66</v>
      </c>
      <c r="G3018" s="722">
        <v>42392</v>
      </c>
      <c r="H3018" s="2050">
        <f t="shared" si="196"/>
        <v>3534.66</v>
      </c>
      <c r="I3018" s="1263">
        <f t="shared" si="195"/>
        <v>0</v>
      </c>
    </row>
    <row r="3019" spans="1:9" x14ac:dyDescent="0.25">
      <c r="A3019" s="1261">
        <v>42392</v>
      </c>
      <c r="B3019" s="2177">
        <f t="shared" si="194"/>
        <v>2082</v>
      </c>
      <c r="C3019" s="2178" t="s">
        <v>1144</v>
      </c>
      <c r="D3019" s="2160">
        <f t="shared" si="193"/>
        <v>52082</v>
      </c>
      <c r="E3019" s="2150" t="s">
        <v>7232</v>
      </c>
      <c r="F3019" s="2167">
        <v>32572.799999999999</v>
      </c>
      <c r="G3019" s="722">
        <v>42399</v>
      </c>
      <c r="H3019" s="2050">
        <v>32572.799999999999</v>
      </c>
      <c r="I3019" s="1263">
        <f t="shared" si="195"/>
        <v>0</v>
      </c>
    </row>
    <row r="3020" spans="1:9" x14ac:dyDescent="0.25">
      <c r="A3020" s="1261">
        <v>42392</v>
      </c>
      <c r="B3020" s="2177">
        <f t="shared" si="194"/>
        <v>2083</v>
      </c>
      <c r="C3020" s="2178" t="s">
        <v>1144</v>
      </c>
      <c r="D3020" s="2160">
        <f t="shared" si="193"/>
        <v>52083</v>
      </c>
      <c r="E3020" s="2150" t="s">
        <v>7233</v>
      </c>
      <c r="F3020" s="2167">
        <v>1341.4</v>
      </c>
      <c r="G3020" s="722">
        <v>42392</v>
      </c>
      <c r="H3020" s="2050">
        <f t="shared" si="196"/>
        <v>1341.4</v>
      </c>
      <c r="I3020" s="1263">
        <f t="shared" si="195"/>
        <v>0</v>
      </c>
    </row>
    <row r="3021" spans="1:9" x14ac:dyDescent="0.25">
      <c r="A3021" s="1261">
        <v>42392</v>
      </c>
      <c r="B3021" s="2177">
        <f t="shared" si="194"/>
        <v>2084</v>
      </c>
      <c r="C3021" s="2178" t="s">
        <v>1144</v>
      </c>
      <c r="D3021" s="2160">
        <f t="shared" si="193"/>
        <v>52084</v>
      </c>
      <c r="E3021" s="2150" t="s">
        <v>7234</v>
      </c>
      <c r="F3021" s="2167">
        <v>1366.4</v>
      </c>
      <c r="G3021" s="722">
        <v>42392</v>
      </c>
      <c r="H3021" s="2050">
        <f t="shared" si="196"/>
        <v>1366.4</v>
      </c>
      <c r="I3021" s="1263">
        <f t="shared" si="195"/>
        <v>0</v>
      </c>
    </row>
    <row r="3022" spans="1:9" x14ac:dyDescent="0.25">
      <c r="A3022" s="1261">
        <v>42392</v>
      </c>
      <c r="B3022" s="2177">
        <f t="shared" si="194"/>
        <v>2085</v>
      </c>
      <c r="C3022" s="2178" t="s">
        <v>1144</v>
      </c>
      <c r="D3022" s="2160">
        <f t="shared" si="193"/>
        <v>52085</v>
      </c>
      <c r="E3022" s="2150" t="s">
        <v>7235</v>
      </c>
      <c r="F3022" s="2167">
        <v>3322.8</v>
      </c>
      <c r="G3022" s="722">
        <v>42392</v>
      </c>
      <c r="H3022" s="2050">
        <f t="shared" si="196"/>
        <v>3322.8</v>
      </c>
      <c r="I3022" s="1263">
        <f t="shared" si="195"/>
        <v>0</v>
      </c>
    </row>
    <row r="3023" spans="1:9" x14ac:dyDescent="0.25">
      <c r="A3023" s="1261">
        <v>42392</v>
      </c>
      <c r="B3023" s="2177">
        <f t="shared" si="194"/>
        <v>2086</v>
      </c>
      <c r="C3023" s="2178" t="s">
        <v>1144</v>
      </c>
      <c r="D3023" s="2160">
        <f t="shared" ref="D3023:D3088" si="197">D3022+1</f>
        <v>52086</v>
      </c>
      <c r="E3023" s="2150" t="s">
        <v>7236</v>
      </c>
      <c r="F3023" s="2167">
        <v>1248.0999999999999</v>
      </c>
      <c r="G3023" s="722">
        <v>42392</v>
      </c>
      <c r="H3023" s="2050">
        <f t="shared" si="196"/>
        <v>1248.0999999999999</v>
      </c>
      <c r="I3023" s="1263">
        <f t="shared" si="195"/>
        <v>0</v>
      </c>
    </row>
    <row r="3024" spans="1:9" x14ac:dyDescent="0.25">
      <c r="A3024" s="1261">
        <v>42392</v>
      </c>
      <c r="B3024" s="2177">
        <f t="shared" si="194"/>
        <v>2087</v>
      </c>
      <c r="C3024" s="2178" t="s">
        <v>1144</v>
      </c>
      <c r="D3024" s="2160">
        <f t="shared" si="197"/>
        <v>52087</v>
      </c>
      <c r="E3024" s="2150" t="s">
        <v>7237</v>
      </c>
      <c r="F3024" s="2167">
        <v>3024</v>
      </c>
      <c r="G3024" s="722">
        <v>42392</v>
      </c>
      <c r="H3024" s="2050">
        <f t="shared" si="196"/>
        <v>3024</v>
      </c>
      <c r="I3024" s="1263">
        <f t="shared" si="195"/>
        <v>0</v>
      </c>
    </row>
    <row r="3025" spans="1:9" x14ac:dyDescent="0.25">
      <c r="A3025" s="1261">
        <v>42392</v>
      </c>
      <c r="B3025" s="2177">
        <f t="shared" si="194"/>
        <v>2088</v>
      </c>
      <c r="C3025" s="2178" t="s">
        <v>1144</v>
      </c>
      <c r="D3025" s="2160">
        <f t="shared" si="197"/>
        <v>52088</v>
      </c>
      <c r="E3025" s="2150" t="s">
        <v>7238</v>
      </c>
      <c r="F3025" s="2167">
        <v>28111.85</v>
      </c>
      <c r="G3025" s="722">
        <v>42392</v>
      </c>
      <c r="H3025" s="2050">
        <f t="shared" si="196"/>
        <v>28111.85</v>
      </c>
      <c r="I3025" s="1263">
        <f t="shared" si="195"/>
        <v>0</v>
      </c>
    </row>
    <row r="3026" spans="1:9" x14ac:dyDescent="0.25">
      <c r="A3026" s="1261">
        <v>42392</v>
      </c>
      <c r="B3026" s="2177">
        <f t="shared" si="194"/>
        <v>2089</v>
      </c>
      <c r="C3026" s="2178" t="s">
        <v>1144</v>
      </c>
      <c r="D3026" s="2160">
        <f t="shared" si="197"/>
        <v>52089</v>
      </c>
      <c r="E3026" s="2150" t="s">
        <v>7239</v>
      </c>
      <c r="F3026" s="2167">
        <v>4613.2</v>
      </c>
      <c r="G3026" s="722">
        <v>42392</v>
      </c>
      <c r="H3026" s="2050">
        <f t="shared" si="196"/>
        <v>4613.2</v>
      </c>
      <c r="I3026" s="1263">
        <f t="shared" si="195"/>
        <v>0</v>
      </c>
    </row>
    <row r="3027" spans="1:9" x14ac:dyDescent="0.25">
      <c r="A3027" s="1261">
        <v>42392</v>
      </c>
      <c r="B3027" s="2177">
        <f t="shared" si="194"/>
        <v>2090</v>
      </c>
      <c r="C3027" s="2178" t="s">
        <v>1144</v>
      </c>
      <c r="D3027" s="2160">
        <f t="shared" si="197"/>
        <v>52090</v>
      </c>
      <c r="E3027" s="2150" t="s">
        <v>7240</v>
      </c>
      <c r="F3027" s="2167">
        <v>472</v>
      </c>
      <c r="G3027" s="722">
        <v>42392</v>
      </c>
      <c r="H3027" s="2050">
        <f t="shared" si="196"/>
        <v>472</v>
      </c>
      <c r="I3027" s="1263">
        <f t="shared" si="195"/>
        <v>0</v>
      </c>
    </row>
    <row r="3028" spans="1:9" x14ac:dyDescent="0.25">
      <c r="A3028" s="1261">
        <v>42392</v>
      </c>
      <c r="B3028" s="2177">
        <f t="shared" si="194"/>
        <v>2091</v>
      </c>
      <c r="C3028" s="2178" t="s">
        <v>1144</v>
      </c>
      <c r="D3028" s="2160">
        <f t="shared" si="197"/>
        <v>52091</v>
      </c>
      <c r="E3028" s="2151" t="s">
        <v>7240</v>
      </c>
      <c r="F3028" s="2168">
        <v>404.8</v>
      </c>
      <c r="G3028" s="722">
        <v>42392</v>
      </c>
      <c r="H3028" s="2050">
        <f t="shared" si="196"/>
        <v>404.8</v>
      </c>
      <c r="I3028" s="1263">
        <f t="shared" si="195"/>
        <v>0</v>
      </c>
    </row>
    <row r="3029" spans="1:9" x14ac:dyDescent="0.25">
      <c r="A3029" s="1261">
        <v>42392</v>
      </c>
      <c r="B3029" s="2177">
        <f t="shared" si="194"/>
        <v>2092</v>
      </c>
      <c r="C3029" s="2178" t="s">
        <v>1144</v>
      </c>
      <c r="D3029" s="2160">
        <f t="shared" si="197"/>
        <v>52092</v>
      </c>
      <c r="E3029" s="2149" t="s">
        <v>7241</v>
      </c>
      <c r="F3029" s="2166">
        <v>448.8</v>
      </c>
      <c r="G3029" s="722">
        <v>42392</v>
      </c>
      <c r="H3029" s="2050">
        <f t="shared" si="196"/>
        <v>448.8</v>
      </c>
      <c r="I3029" s="1263">
        <f t="shared" si="195"/>
        <v>0</v>
      </c>
    </row>
    <row r="3030" spans="1:9" x14ac:dyDescent="0.25">
      <c r="A3030" s="1261">
        <v>42392</v>
      </c>
      <c r="B3030" s="2177">
        <f t="shared" si="194"/>
        <v>2093</v>
      </c>
      <c r="C3030" s="2178" t="s">
        <v>1144</v>
      </c>
      <c r="D3030" s="2160">
        <f t="shared" si="197"/>
        <v>52093</v>
      </c>
      <c r="E3030" s="2150" t="s">
        <v>7242</v>
      </c>
      <c r="F3030" s="2167">
        <v>469.8</v>
      </c>
      <c r="G3030" s="722">
        <v>42392</v>
      </c>
      <c r="H3030" s="2050">
        <f t="shared" si="196"/>
        <v>469.8</v>
      </c>
      <c r="I3030" s="1263">
        <f t="shared" si="195"/>
        <v>0</v>
      </c>
    </row>
    <row r="3031" spans="1:9" x14ac:dyDescent="0.25">
      <c r="A3031" s="1261">
        <v>42392</v>
      </c>
      <c r="B3031" s="2177">
        <f t="shared" si="194"/>
        <v>2094</v>
      </c>
      <c r="C3031" s="2178" t="s">
        <v>1144</v>
      </c>
      <c r="D3031" s="2160">
        <f t="shared" si="197"/>
        <v>52094</v>
      </c>
      <c r="E3031" s="2150" t="s">
        <v>7243</v>
      </c>
      <c r="F3031" s="2167">
        <v>4400.3999999999996</v>
      </c>
      <c r="G3031" s="722">
        <v>42392</v>
      </c>
      <c r="H3031" s="2050">
        <f t="shared" si="196"/>
        <v>4400.3999999999996</v>
      </c>
      <c r="I3031" s="1263">
        <f t="shared" si="195"/>
        <v>0</v>
      </c>
    </row>
    <row r="3032" spans="1:9" x14ac:dyDescent="0.25">
      <c r="A3032" s="1261">
        <v>42392</v>
      </c>
      <c r="B3032" s="2177">
        <f t="shared" si="194"/>
        <v>2095</v>
      </c>
      <c r="C3032" s="2178" t="s">
        <v>1144</v>
      </c>
      <c r="D3032" s="2160">
        <f t="shared" si="197"/>
        <v>52095</v>
      </c>
      <c r="E3032" s="2150" t="s">
        <v>7239</v>
      </c>
      <c r="F3032" s="2167">
        <v>1409.8</v>
      </c>
      <c r="G3032" s="722">
        <v>42392</v>
      </c>
      <c r="H3032" s="2050">
        <f t="shared" si="196"/>
        <v>1409.8</v>
      </c>
      <c r="I3032" s="1263">
        <f t="shared" si="195"/>
        <v>0</v>
      </c>
    </row>
    <row r="3033" spans="1:9" x14ac:dyDescent="0.25">
      <c r="A3033" s="1261">
        <v>42392</v>
      </c>
      <c r="B3033" s="2177">
        <f t="shared" si="194"/>
        <v>2096</v>
      </c>
      <c r="C3033" s="2178" t="s">
        <v>1144</v>
      </c>
      <c r="D3033" s="2160">
        <f t="shared" si="197"/>
        <v>52096</v>
      </c>
      <c r="E3033" s="2150" t="s">
        <v>7244</v>
      </c>
      <c r="F3033" s="2167">
        <v>615</v>
      </c>
      <c r="G3033" s="722">
        <v>42392</v>
      </c>
      <c r="H3033" s="2050">
        <f t="shared" si="196"/>
        <v>615</v>
      </c>
      <c r="I3033" s="1263">
        <f t="shared" si="195"/>
        <v>0</v>
      </c>
    </row>
    <row r="3034" spans="1:9" x14ac:dyDescent="0.25">
      <c r="A3034" s="1261">
        <v>42392</v>
      </c>
      <c r="B3034" s="2177">
        <f t="shared" si="194"/>
        <v>2097</v>
      </c>
      <c r="C3034" s="2178" t="s">
        <v>1144</v>
      </c>
      <c r="D3034" s="2160">
        <f t="shared" si="197"/>
        <v>52097</v>
      </c>
      <c r="E3034" s="2150" t="s">
        <v>7245</v>
      </c>
      <c r="F3034" s="2167">
        <v>30203.55</v>
      </c>
      <c r="G3034" s="722">
        <v>42393</v>
      </c>
      <c r="H3034" s="2050">
        <v>30203.55</v>
      </c>
      <c r="I3034" s="1263">
        <f t="shared" si="195"/>
        <v>0</v>
      </c>
    </row>
    <row r="3035" spans="1:9" x14ac:dyDescent="0.25">
      <c r="A3035" s="1261">
        <v>42392</v>
      </c>
      <c r="B3035" s="2177">
        <f t="shared" si="194"/>
        <v>2098</v>
      </c>
      <c r="C3035" s="2178" t="s">
        <v>1144</v>
      </c>
      <c r="D3035" s="2160">
        <f t="shared" si="197"/>
        <v>52098</v>
      </c>
      <c r="E3035" s="2150" t="s">
        <v>7246</v>
      </c>
      <c r="F3035" s="2167">
        <v>5556.96</v>
      </c>
      <c r="G3035" s="722">
        <v>42393</v>
      </c>
      <c r="H3035" s="2050">
        <v>5556.96</v>
      </c>
      <c r="I3035" s="1263">
        <f t="shared" si="195"/>
        <v>0</v>
      </c>
    </row>
    <row r="3036" spans="1:9" x14ac:dyDescent="0.25">
      <c r="A3036" s="1261">
        <v>42392</v>
      </c>
      <c r="B3036" s="2177">
        <f t="shared" si="194"/>
        <v>2099</v>
      </c>
      <c r="C3036" s="2178" t="s">
        <v>1144</v>
      </c>
      <c r="D3036" s="2160">
        <f t="shared" si="197"/>
        <v>52099</v>
      </c>
      <c r="E3036" s="2150" t="s">
        <v>7247</v>
      </c>
      <c r="F3036" s="2167">
        <v>35586.400000000001</v>
      </c>
      <c r="G3036" s="722">
        <v>42392</v>
      </c>
      <c r="H3036" s="2050">
        <f t="shared" si="196"/>
        <v>35586.400000000001</v>
      </c>
      <c r="I3036" s="1263">
        <f t="shared" si="195"/>
        <v>0</v>
      </c>
    </row>
    <row r="3037" spans="1:9" x14ac:dyDescent="0.25">
      <c r="A3037" s="1261">
        <v>42392</v>
      </c>
      <c r="B3037" s="2177">
        <f t="shared" si="194"/>
        <v>2100</v>
      </c>
      <c r="C3037" s="2178" t="s">
        <v>1144</v>
      </c>
      <c r="D3037" s="2160">
        <f t="shared" si="197"/>
        <v>52100</v>
      </c>
      <c r="E3037" s="2150" t="s">
        <v>7248</v>
      </c>
      <c r="F3037" s="2167">
        <v>17077.2</v>
      </c>
      <c r="G3037" s="722">
        <v>42392</v>
      </c>
      <c r="H3037" s="2050">
        <f t="shared" si="196"/>
        <v>17077.2</v>
      </c>
      <c r="I3037" s="1263">
        <f t="shared" si="195"/>
        <v>0</v>
      </c>
    </row>
    <row r="3038" spans="1:9" x14ac:dyDescent="0.25">
      <c r="A3038" s="1261">
        <v>42392</v>
      </c>
      <c r="B3038" s="2177">
        <f t="shared" ref="B3038:B3103" si="198">B3037+1</f>
        <v>2101</v>
      </c>
      <c r="C3038" s="2178" t="s">
        <v>1144</v>
      </c>
      <c r="D3038" s="2160">
        <f t="shared" si="197"/>
        <v>52101</v>
      </c>
      <c r="E3038" s="2150" t="s">
        <v>7249</v>
      </c>
      <c r="F3038" s="2167">
        <v>1729.2</v>
      </c>
      <c r="G3038" s="722">
        <v>42393</v>
      </c>
      <c r="H3038" s="2050">
        <v>1729.2</v>
      </c>
      <c r="I3038" s="1263">
        <f t="shared" si="195"/>
        <v>0</v>
      </c>
    </row>
    <row r="3039" spans="1:9" x14ac:dyDescent="0.25">
      <c r="A3039" s="1261">
        <v>42392</v>
      </c>
      <c r="B3039" s="2177">
        <f t="shared" si="198"/>
        <v>2102</v>
      </c>
      <c r="C3039" s="2178" t="s">
        <v>1144</v>
      </c>
      <c r="D3039" s="2160">
        <f t="shared" si="197"/>
        <v>52102</v>
      </c>
      <c r="E3039" s="2150" t="s">
        <v>7250</v>
      </c>
      <c r="F3039" s="2167">
        <v>4899.2</v>
      </c>
      <c r="G3039" s="722">
        <v>42393</v>
      </c>
      <c r="H3039" s="2050">
        <v>4899.2</v>
      </c>
      <c r="I3039" s="1263">
        <f t="shared" si="195"/>
        <v>0</v>
      </c>
    </row>
    <row r="3040" spans="1:9" x14ac:dyDescent="0.25">
      <c r="A3040" s="1261">
        <v>42392</v>
      </c>
      <c r="B3040" s="2177">
        <f t="shared" si="198"/>
        <v>2103</v>
      </c>
      <c r="C3040" s="2178" t="s">
        <v>1144</v>
      </c>
      <c r="D3040" s="2160">
        <f t="shared" si="197"/>
        <v>52103</v>
      </c>
      <c r="E3040" s="2182" t="s">
        <v>2249</v>
      </c>
      <c r="F3040" s="2167">
        <v>0</v>
      </c>
      <c r="G3040" s="722"/>
      <c r="H3040" s="2050"/>
      <c r="I3040" s="1263">
        <f t="shared" si="195"/>
        <v>0</v>
      </c>
    </row>
    <row r="3041" spans="1:9" x14ac:dyDescent="0.25">
      <c r="A3041" s="1261">
        <v>42392</v>
      </c>
      <c r="B3041" s="2177">
        <f t="shared" si="198"/>
        <v>2104</v>
      </c>
      <c r="C3041" s="2178" t="s">
        <v>1144</v>
      </c>
      <c r="D3041" s="2160">
        <f t="shared" si="197"/>
        <v>52104</v>
      </c>
      <c r="E3041" s="2150" t="s">
        <v>7251</v>
      </c>
      <c r="F3041" s="2167">
        <v>3075</v>
      </c>
      <c r="G3041" s="722">
        <v>42393</v>
      </c>
      <c r="H3041" s="2050">
        <v>3075</v>
      </c>
      <c r="I3041" s="1263">
        <f t="shared" si="195"/>
        <v>0</v>
      </c>
    </row>
    <row r="3042" spans="1:9" x14ac:dyDescent="0.25">
      <c r="A3042" s="1261">
        <v>42392</v>
      </c>
      <c r="B3042" s="2177">
        <f t="shared" si="198"/>
        <v>2105</v>
      </c>
      <c r="C3042" s="2178" t="s">
        <v>1144</v>
      </c>
      <c r="D3042" s="2160">
        <f t="shared" si="197"/>
        <v>52105</v>
      </c>
      <c r="E3042" s="2150" t="s">
        <v>7252</v>
      </c>
      <c r="F3042" s="2167">
        <v>3075</v>
      </c>
      <c r="G3042" s="722">
        <v>42393</v>
      </c>
      <c r="H3042" s="2050">
        <v>3075</v>
      </c>
      <c r="I3042" s="1263">
        <f t="shared" si="195"/>
        <v>0</v>
      </c>
    </row>
    <row r="3043" spans="1:9" x14ac:dyDescent="0.25">
      <c r="A3043" s="1261">
        <v>42392</v>
      </c>
      <c r="B3043" s="2177">
        <f t="shared" si="198"/>
        <v>2106</v>
      </c>
      <c r="C3043" s="2178" t="s">
        <v>1144</v>
      </c>
      <c r="D3043" s="2160">
        <f t="shared" si="197"/>
        <v>52106</v>
      </c>
      <c r="E3043" s="2150" t="s">
        <v>7253</v>
      </c>
      <c r="F3043" s="2167">
        <v>2894.6</v>
      </c>
      <c r="G3043" s="722">
        <v>42393</v>
      </c>
      <c r="H3043" s="2050">
        <v>2894.6</v>
      </c>
      <c r="I3043" s="1263">
        <f t="shared" ref="I3043:I3107" si="199">F3043-H3043</f>
        <v>0</v>
      </c>
    </row>
    <row r="3044" spans="1:9" x14ac:dyDescent="0.25">
      <c r="A3044" s="1261">
        <v>42392</v>
      </c>
      <c r="B3044" s="2177">
        <f t="shared" si="198"/>
        <v>2107</v>
      </c>
      <c r="C3044" s="2178" t="s">
        <v>1144</v>
      </c>
      <c r="D3044" s="2160">
        <f t="shared" si="197"/>
        <v>52107</v>
      </c>
      <c r="E3044" s="2150" t="s">
        <v>7254</v>
      </c>
      <c r="F3044" s="2167">
        <v>3000.8</v>
      </c>
      <c r="G3044" s="722">
        <v>42393</v>
      </c>
      <c r="H3044" s="2050">
        <v>3000.8</v>
      </c>
      <c r="I3044" s="1263">
        <f t="shared" si="199"/>
        <v>0</v>
      </c>
    </row>
    <row r="3045" spans="1:9" x14ac:dyDescent="0.25">
      <c r="A3045" s="1261">
        <v>42392</v>
      </c>
      <c r="B3045" s="2177">
        <f t="shared" si="198"/>
        <v>2108</v>
      </c>
      <c r="C3045" s="2178" t="s">
        <v>1144</v>
      </c>
      <c r="D3045" s="2160">
        <f t="shared" si="197"/>
        <v>52108</v>
      </c>
      <c r="E3045" s="2150" t="s">
        <v>7255</v>
      </c>
      <c r="F3045" s="2167">
        <v>3009.4</v>
      </c>
      <c r="G3045" s="722">
        <v>42393</v>
      </c>
      <c r="H3045" s="2050">
        <v>3009.4</v>
      </c>
      <c r="I3045" s="1263">
        <f t="shared" si="199"/>
        <v>0</v>
      </c>
    </row>
    <row r="3046" spans="1:9" x14ac:dyDescent="0.25">
      <c r="A3046" s="1261">
        <v>42392</v>
      </c>
      <c r="B3046" s="2177">
        <f t="shared" si="198"/>
        <v>2109</v>
      </c>
      <c r="C3046" s="2178" t="s">
        <v>1144</v>
      </c>
      <c r="D3046" s="2160">
        <f t="shared" si="197"/>
        <v>52109</v>
      </c>
      <c r="E3046" s="2150" t="s">
        <v>7195</v>
      </c>
      <c r="F3046" s="2167">
        <v>7554.1</v>
      </c>
      <c r="G3046" s="722">
        <v>42392</v>
      </c>
      <c r="H3046" s="2050">
        <f t="shared" si="196"/>
        <v>7554.1</v>
      </c>
      <c r="I3046" s="1263">
        <f t="shared" si="199"/>
        <v>0</v>
      </c>
    </row>
    <row r="3047" spans="1:9" x14ac:dyDescent="0.25">
      <c r="A3047" s="1261">
        <v>42392</v>
      </c>
      <c r="B3047" s="2177">
        <f t="shared" si="198"/>
        <v>2110</v>
      </c>
      <c r="C3047" s="2178" t="s">
        <v>1144</v>
      </c>
      <c r="D3047" s="2160">
        <f t="shared" si="197"/>
        <v>52110</v>
      </c>
      <c r="E3047" s="2150" t="s">
        <v>7214</v>
      </c>
      <c r="F3047" s="2153">
        <v>23532.799999999999</v>
      </c>
      <c r="G3047" s="722"/>
      <c r="H3047" s="2050"/>
      <c r="I3047" s="1263">
        <f t="shared" si="199"/>
        <v>23532.799999999999</v>
      </c>
    </row>
    <row r="3048" spans="1:9" x14ac:dyDescent="0.25">
      <c r="A3048" s="1261">
        <v>42392</v>
      </c>
      <c r="B3048" s="2177">
        <f t="shared" si="198"/>
        <v>2111</v>
      </c>
      <c r="C3048" s="2178" t="s">
        <v>1144</v>
      </c>
      <c r="D3048" s="2160">
        <f t="shared" si="197"/>
        <v>52111</v>
      </c>
      <c r="E3048" s="2150" t="s">
        <v>7256</v>
      </c>
      <c r="F3048" s="2167">
        <v>11036.4</v>
      </c>
      <c r="G3048" s="722">
        <v>42393</v>
      </c>
      <c r="H3048" s="2050">
        <v>11036.4</v>
      </c>
      <c r="I3048" s="1263">
        <f t="shared" si="199"/>
        <v>0</v>
      </c>
    </row>
    <row r="3049" spans="1:9" x14ac:dyDescent="0.25">
      <c r="A3049" s="1261">
        <v>42392</v>
      </c>
      <c r="B3049" s="2177">
        <f t="shared" si="198"/>
        <v>2112</v>
      </c>
      <c r="C3049" s="2178" t="s">
        <v>1144</v>
      </c>
      <c r="D3049" s="2160">
        <f t="shared" si="197"/>
        <v>52112</v>
      </c>
      <c r="E3049" s="2150" t="s">
        <v>7257</v>
      </c>
      <c r="F3049" s="2167">
        <v>3923.7</v>
      </c>
      <c r="G3049" s="722">
        <v>42392</v>
      </c>
      <c r="H3049" s="2050">
        <f t="shared" ref="H3049:H3114" si="200">F3049</f>
        <v>3923.7</v>
      </c>
      <c r="I3049" s="1263">
        <f t="shared" si="199"/>
        <v>0</v>
      </c>
    </row>
    <row r="3050" spans="1:9" x14ac:dyDescent="0.25">
      <c r="A3050" s="1261">
        <v>42392</v>
      </c>
      <c r="B3050" s="2177">
        <f t="shared" si="198"/>
        <v>2113</v>
      </c>
      <c r="C3050" s="2178" t="s">
        <v>1144</v>
      </c>
      <c r="D3050" s="2160">
        <f t="shared" si="197"/>
        <v>52113</v>
      </c>
      <c r="E3050" s="2150" t="s">
        <v>7258</v>
      </c>
      <c r="F3050" s="2167">
        <v>2821.2</v>
      </c>
      <c r="G3050" s="722">
        <v>42393</v>
      </c>
      <c r="H3050" s="2050">
        <v>2821.2</v>
      </c>
      <c r="I3050" s="1263">
        <f t="shared" si="199"/>
        <v>0</v>
      </c>
    </row>
    <row r="3051" spans="1:9" x14ac:dyDescent="0.25">
      <c r="A3051" s="1261">
        <v>42392</v>
      </c>
      <c r="B3051" s="2177">
        <f t="shared" si="198"/>
        <v>2114</v>
      </c>
      <c r="C3051" s="2178" t="s">
        <v>1144</v>
      </c>
      <c r="D3051" s="2160">
        <f t="shared" si="197"/>
        <v>52114</v>
      </c>
      <c r="E3051" s="2150" t="s">
        <v>7259</v>
      </c>
      <c r="F3051" s="2153">
        <v>19980.7</v>
      </c>
      <c r="G3051" s="722">
        <v>42396</v>
      </c>
      <c r="H3051" s="2050">
        <v>19980.7</v>
      </c>
      <c r="I3051" s="1263">
        <f t="shared" si="199"/>
        <v>0</v>
      </c>
    </row>
    <row r="3052" spans="1:9" x14ac:dyDescent="0.25">
      <c r="A3052" s="1261">
        <v>42392</v>
      </c>
      <c r="B3052" s="2177">
        <f t="shared" si="198"/>
        <v>2115</v>
      </c>
      <c r="C3052" s="2178" t="s">
        <v>1144</v>
      </c>
      <c r="D3052" s="2160">
        <f t="shared" si="197"/>
        <v>52115</v>
      </c>
      <c r="E3052" s="2150" t="s">
        <v>7260</v>
      </c>
      <c r="F3052" s="2167">
        <v>1671</v>
      </c>
      <c r="G3052" s="722">
        <v>42392</v>
      </c>
      <c r="H3052" s="2050">
        <f t="shared" si="200"/>
        <v>1671</v>
      </c>
      <c r="I3052" s="1263">
        <f t="shared" si="199"/>
        <v>0</v>
      </c>
    </row>
    <row r="3053" spans="1:9" x14ac:dyDescent="0.25">
      <c r="A3053" s="1261">
        <v>42392</v>
      </c>
      <c r="B3053" s="2177">
        <f t="shared" si="198"/>
        <v>2116</v>
      </c>
      <c r="C3053" s="2178" t="s">
        <v>1144</v>
      </c>
      <c r="D3053" s="2160">
        <f t="shared" si="197"/>
        <v>52116</v>
      </c>
      <c r="E3053" s="2150" t="s">
        <v>7261</v>
      </c>
      <c r="F3053" s="2167">
        <v>1053.5</v>
      </c>
      <c r="G3053" s="722">
        <v>42392</v>
      </c>
      <c r="H3053" s="2050">
        <f t="shared" si="200"/>
        <v>1053.5</v>
      </c>
      <c r="I3053" s="1263">
        <f t="shared" si="199"/>
        <v>0</v>
      </c>
    </row>
    <row r="3054" spans="1:9" x14ac:dyDescent="0.25">
      <c r="A3054" s="1261">
        <v>42392</v>
      </c>
      <c r="B3054" s="2177">
        <f t="shared" si="198"/>
        <v>2117</v>
      </c>
      <c r="C3054" s="2178" t="s">
        <v>1144</v>
      </c>
      <c r="D3054" s="2160">
        <f t="shared" si="197"/>
        <v>52117</v>
      </c>
      <c r="E3054" s="2150" t="s">
        <v>7262</v>
      </c>
      <c r="F3054" s="2167">
        <v>2762.1</v>
      </c>
      <c r="G3054" s="722">
        <v>42392</v>
      </c>
      <c r="H3054" s="2050">
        <f t="shared" si="200"/>
        <v>2762.1</v>
      </c>
      <c r="I3054" s="1263">
        <f t="shared" si="199"/>
        <v>0</v>
      </c>
    </row>
    <row r="3055" spans="1:9" x14ac:dyDescent="0.25">
      <c r="A3055" s="1261">
        <v>42392</v>
      </c>
      <c r="B3055" s="2177">
        <f t="shared" si="198"/>
        <v>2118</v>
      </c>
      <c r="C3055" s="2178" t="s">
        <v>1144</v>
      </c>
      <c r="D3055" s="2160">
        <f t="shared" si="197"/>
        <v>52118</v>
      </c>
      <c r="E3055" s="2150" t="s">
        <v>7263</v>
      </c>
      <c r="F3055" s="2167">
        <v>3558.4</v>
      </c>
      <c r="G3055" s="722">
        <v>42392</v>
      </c>
      <c r="H3055" s="2050">
        <f t="shared" si="200"/>
        <v>3558.4</v>
      </c>
      <c r="I3055" s="1263">
        <f t="shared" si="199"/>
        <v>0</v>
      </c>
    </row>
    <row r="3056" spans="1:9" x14ac:dyDescent="0.25">
      <c r="A3056" s="1261">
        <v>42392</v>
      </c>
      <c r="B3056" s="2177">
        <f t="shared" si="198"/>
        <v>2119</v>
      </c>
      <c r="C3056" s="2178" t="s">
        <v>1144</v>
      </c>
      <c r="D3056" s="2160">
        <f t="shared" si="197"/>
        <v>52119</v>
      </c>
      <c r="E3056" s="2150" t="s">
        <v>7264</v>
      </c>
      <c r="F3056" s="2167">
        <v>1685.3</v>
      </c>
      <c r="G3056" s="722">
        <v>42392</v>
      </c>
      <c r="H3056" s="2050">
        <f t="shared" si="200"/>
        <v>1685.3</v>
      </c>
      <c r="I3056" s="1263">
        <f t="shared" si="199"/>
        <v>0</v>
      </c>
    </row>
    <row r="3057" spans="1:9" x14ac:dyDescent="0.25">
      <c r="A3057" s="1261">
        <v>42392</v>
      </c>
      <c r="B3057" s="2177">
        <f t="shared" si="198"/>
        <v>2120</v>
      </c>
      <c r="C3057" s="2178" t="s">
        <v>1144</v>
      </c>
      <c r="D3057" s="2160">
        <f t="shared" si="197"/>
        <v>52120</v>
      </c>
      <c r="E3057" s="2150" t="s">
        <v>7265</v>
      </c>
      <c r="F3057" s="2167">
        <v>1204</v>
      </c>
      <c r="G3057" s="722">
        <v>42392</v>
      </c>
      <c r="H3057" s="2050">
        <f t="shared" si="200"/>
        <v>1204</v>
      </c>
      <c r="I3057" s="1263">
        <f t="shared" si="199"/>
        <v>0</v>
      </c>
    </row>
    <row r="3058" spans="1:9" x14ac:dyDescent="0.25">
      <c r="A3058" s="1261">
        <v>42392</v>
      </c>
      <c r="B3058" s="2177">
        <f t="shared" si="198"/>
        <v>2121</v>
      </c>
      <c r="C3058" s="2178" t="s">
        <v>1144</v>
      </c>
      <c r="D3058" s="2160">
        <f t="shared" si="197"/>
        <v>52121</v>
      </c>
      <c r="E3058" s="2150" t="s">
        <v>7266</v>
      </c>
      <c r="F3058" s="2167">
        <v>482.2</v>
      </c>
      <c r="G3058" s="722">
        <v>42392</v>
      </c>
      <c r="H3058" s="2050">
        <f t="shared" si="200"/>
        <v>482.2</v>
      </c>
      <c r="I3058" s="1263">
        <f t="shared" si="199"/>
        <v>0</v>
      </c>
    </row>
    <row r="3059" spans="1:9" x14ac:dyDescent="0.25">
      <c r="A3059" s="1261">
        <v>42392</v>
      </c>
      <c r="B3059" s="2177">
        <f t="shared" si="198"/>
        <v>2122</v>
      </c>
      <c r="C3059" s="2178" t="s">
        <v>1144</v>
      </c>
      <c r="D3059" s="2160">
        <f t="shared" si="197"/>
        <v>52122</v>
      </c>
      <c r="E3059" s="2150" t="s">
        <v>7267</v>
      </c>
      <c r="F3059" s="2167">
        <v>2669</v>
      </c>
      <c r="G3059" s="722">
        <v>42392</v>
      </c>
      <c r="H3059" s="2050">
        <f t="shared" si="200"/>
        <v>2669</v>
      </c>
      <c r="I3059" s="1263">
        <f t="shared" si="199"/>
        <v>0</v>
      </c>
    </row>
    <row r="3060" spans="1:9" x14ac:dyDescent="0.25">
      <c r="A3060" s="1261">
        <v>42392</v>
      </c>
      <c r="B3060" s="2177">
        <f t="shared" si="198"/>
        <v>2123</v>
      </c>
      <c r="C3060" s="2178" t="s">
        <v>1144</v>
      </c>
      <c r="D3060" s="2160">
        <f t="shared" si="197"/>
        <v>52123</v>
      </c>
      <c r="E3060" s="2150" t="s">
        <v>7268</v>
      </c>
      <c r="F3060" s="2167">
        <v>361</v>
      </c>
      <c r="G3060" s="722">
        <v>42398</v>
      </c>
      <c r="H3060" s="2050">
        <v>361</v>
      </c>
      <c r="I3060" s="1263">
        <f t="shared" si="199"/>
        <v>0</v>
      </c>
    </row>
    <row r="3061" spans="1:9" x14ac:dyDescent="0.25">
      <c r="A3061" s="1261">
        <v>42392</v>
      </c>
      <c r="B3061" s="2177">
        <f t="shared" si="198"/>
        <v>2124</v>
      </c>
      <c r="C3061" s="2178" t="s">
        <v>1144</v>
      </c>
      <c r="D3061" s="2160">
        <f t="shared" si="197"/>
        <v>52124</v>
      </c>
      <c r="E3061" s="2150" t="s">
        <v>7269</v>
      </c>
      <c r="F3061" s="2167">
        <v>2254.1999999999998</v>
      </c>
      <c r="G3061" s="722">
        <v>42392</v>
      </c>
      <c r="H3061" s="2050">
        <f t="shared" si="200"/>
        <v>2254.1999999999998</v>
      </c>
      <c r="I3061" s="1263">
        <f t="shared" si="199"/>
        <v>0</v>
      </c>
    </row>
    <row r="3062" spans="1:9" x14ac:dyDescent="0.25">
      <c r="A3062" s="1261">
        <v>42392</v>
      </c>
      <c r="B3062" s="2177">
        <f t="shared" si="198"/>
        <v>2125</v>
      </c>
      <c r="C3062" s="2178" t="s">
        <v>1144</v>
      </c>
      <c r="D3062" s="2160">
        <f t="shared" si="197"/>
        <v>52125</v>
      </c>
      <c r="E3062" s="2150" t="s">
        <v>7223</v>
      </c>
      <c r="F3062" s="2167">
        <v>372.8</v>
      </c>
      <c r="G3062" s="722">
        <v>42392</v>
      </c>
      <c r="H3062" s="2050">
        <f t="shared" si="200"/>
        <v>372.8</v>
      </c>
      <c r="I3062" s="1263">
        <f t="shared" si="199"/>
        <v>0</v>
      </c>
    </row>
    <row r="3063" spans="1:9" x14ac:dyDescent="0.25">
      <c r="A3063" s="1261">
        <v>42392</v>
      </c>
      <c r="B3063" s="2177">
        <f t="shared" si="198"/>
        <v>2126</v>
      </c>
      <c r="C3063" s="2178" t="s">
        <v>1144</v>
      </c>
      <c r="D3063" s="2160">
        <f t="shared" si="197"/>
        <v>52126</v>
      </c>
      <c r="E3063" s="2150" t="s">
        <v>7270</v>
      </c>
      <c r="F3063" s="2167">
        <v>3280</v>
      </c>
      <c r="G3063" s="722">
        <v>42393</v>
      </c>
      <c r="H3063" s="2050">
        <v>3280</v>
      </c>
      <c r="I3063" s="1263">
        <f t="shared" si="199"/>
        <v>0</v>
      </c>
    </row>
    <row r="3064" spans="1:9" x14ac:dyDescent="0.25">
      <c r="A3064" s="1261">
        <v>42392</v>
      </c>
      <c r="B3064" s="2177">
        <f t="shared" si="198"/>
        <v>2127</v>
      </c>
      <c r="C3064" s="2178" t="s">
        <v>1144</v>
      </c>
      <c r="D3064" s="2160">
        <f t="shared" si="197"/>
        <v>52127</v>
      </c>
      <c r="E3064" s="2150" t="s">
        <v>7270</v>
      </c>
      <c r="F3064" s="2167">
        <v>96</v>
      </c>
      <c r="G3064" s="722">
        <v>42393</v>
      </c>
      <c r="H3064" s="2050">
        <v>96</v>
      </c>
      <c r="I3064" s="1263">
        <f t="shared" si="199"/>
        <v>0</v>
      </c>
    </row>
    <row r="3065" spans="1:9" x14ac:dyDescent="0.25">
      <c r="A3065" s="1261">
        <v>42392</v>
      </c>
      <c r="B3065" s="2177">
        <f t="shared" si="198"/>
        <v>2128</v>
      </c>
      <c r="C3065" s="2178" t="s">
        <v>1144</v>
      </c>
      <c r="D3065" s="2160">
        <f t="shared" si="197"/>
        <v>52128</v>
      </c>
      <c r="E3065" s="2150" t="s">
        <v>7271</v>
      </c>
      <c r="F3065" s="2167">
        <v>934</v>
      </c>
      <c r="G3065" s="722">
        <v>42392</v>
      </c>
      <c r="H3065" s="2050">
        <f t="shared" si="200"/>
        <v>934</v>
      </c>
      <c r="I3065" s="1263">
        <f t="shared" si="199"/>
        <v>0</v>
      </c>
    </row>
    <row r="3066" spans="1:9" x14ac:dyDescent="0.25">
      <c r="A3066" s="1261">
        <v>42392</v>
      </c>
      <c r="B3066" s="2177">
        <f t="shared" si="198"/>
        <v>2129</v>
      </c>
      <c r="C3066" s="2178" t="s">
        <v>1144</v>
      </c>
      <c r="D3066" s="2160">
        <f t="shared" si="197"/>
        <v>52129</v>
      </c>
      <c r="E3066" s="2150" t="s">
        <v>7272</v>
      </c>
      <c r="F3066" s="2167">
        <v>14702.6</v>
      </c>
      <c r="G3066" s="722">
        <v>42392</v>
      </c>
      <c r="H3066" s="2050">
        <f t="shared" si="200"/>
        <v>14702.6</v>
      </c>
      <c r="I3066" s="1263">
        <f t="shared" si="199"/>
        <v>0</v>
      </c>
    </row>
    <row r="3067" spans="1:9" x14ac:dyDescent="0.25">
      <c r="A3067" s="1261">
        <v>42392</v>
      </c>
      <c r="B3067" s="2177">
        <f t="shared" si="198"/>
        <v>2130</v>
      </c>
      <c r="C3067" s="2178" t="s">
        <v>1144</v>
      </c>
      <c r="D3067" s="2160">
        <f t="shared" si="197"/>
        <v>52130</v>
      </c>
      <c r="E3067" s="2150" t="s">
        <v>7262</v>
      </c>
      <c r="F3067" s="2167">
        <v>7415.1</v>
      </c>
      <c r="G3067" s="722">
        <v>42392</v>
      </c>
      <c r="H3067" s="2050">
        <f t="shared" si="200"/>
        <v>7415.1</v>
      </c>
      <c r="I3067" s="1263">
        <f t="shared" si="199"/>
        <v>0</v>
      </c>
    </row>
    <row r="3068" spans="1:9" x14ac:dyDescent="0.25">
      <c r="A3068" s="1261">
        <v>42392</v>
      </c>
      <c r="B3068" s="2177">
        <f t="shared" si="198"/>
        <v>2131</v>
      </c>
      <c r="C3068" s="2178" t="s">
        <v>1144</v>
      </c>
      <c r="D3068" s="2160">
        <f t="shared" si="197"/>
        <v>52131</v>
      </c>
      <c r="E3068" s="2150" t="s">
        <v>7273</v>
      </c>
      <c r="F3068" s="2167">
        <v>3362.8</v>
      </c>
      <c r="G3068" s="722">
        <v>42392</v>
      </c>
      <c r="H3068" s="2050">
        <f t="shared" si="200"/>
        <v>3362.8</v>
      </c>
      <c r="I3068" s="1263">
        <f t="shared" si="199"/>
        <v>0</v>
      </c>
    </row>
    <row r="3069" spans="1:9" x14ac:dyDescent="0.25">
      <c r="A3069" s="1261">
        <v>42392</v>
      </c>
      <c r="B3069" s="2177">
        <f t="shared" si="198"/>
        <v>2132</v>
      </c>
      <c r="C3069" s="2178" t="s">
        <v>1144</v>
      </c>
      <c r="D3069" s="2160">
        <f t="shared" si="197"/>
        <v>52132</v>
      </c>
      <c r="E3069" s="2150" t="s">
        <v>7203</v>
      </c>
      <c r="F3069" s="2153">
        <v>7632</v>
      </c>
      <c r="G3069" s="722">
        <v>42394</v>
      </c>
      <c r="H3069" s="2050">
        <v>7632</v>
      </c>
      <c r="I3069" s="1263">
        <f t="shared" si="199"/>
        <v>0</v>
      </c>
    </row>
    <row r="3070" spans="1:9" x14ac:dyDescent="0.25">
      <c r="A3070" s="1261">
        <v>42392</v>
      </c>
      <c r="B3070" s="2177">
        <f t="shared" si="198"/>
        <v>2133</v>
      </c>
      <c r="C3070" s="2178" t="s">
        <v>1144</v>
      </c>
      <c r="D3070" s="2160">
        <f t="shared" si="197"/>
        <v>52133</v>
      </c>
      <c r="E3070" s="2150" t="s">
        <v>7274</v>
      </c>
      <c r="F3070" s="2167">
        <v>2577.1999999999998</v>
      </c>
      <c r="G3070" s="722">
        <v>42394</v>
      </c>
      <c r="H3070" s="2050">
        <v>2577.1999999999998</v>
      </c>
      <c r="I3070" s="1263">
        <f t="shared" si="199"/>
        <v>0</v>
      </c>
    </row>
    <row r="3071" spans="1:9" x14ac:dyDescent="0.25">
      <c r="A3071" s="1261">
        <v>42392</v>
      </c>
      <c r="B3071" s="2177">
        <f t="shared" si="198"/>
        <v>2134</v>
      </c>
      <c r="C3071" s="2178" t="s">
        <v>1144</v>
      </c>
      <c r="D3071" s="2160">
        <f t="shared" si="197"/>
        <v>52134</v>
      </c>
      <c r="E3071" s="2150" t="s">
        <v>7275</v>
      </c>
      <c r="F3071" s="2167">
        <v>360</v>
      </c>
      <c r="G3071" s="722">
        <v>42392</v>
      </c>
      <c r="H3071" s="2050">
        <f t="shared" si="200"/>
        <v>360</v>
      </c>
      <c r="I3071" s="1263">
        <f t="shared" si="199"/>
        <v>0</v>
      </c>
    </row>
    <row r="3072" spans="1:9" x14ac:dyDescent="0.25">
      <c r="A3072" s="1261">
        <v>42392</v>
      </c>
      <c r="B3072" s="2177">
        <f t="shared" si="198"/>
        <v>2135</v>
      </c>
      <c r="C3072" s="2178" t="s">
        <v>1144</v>
      </c>
      <c r="D3072" s="2160">
        <f t="shared" si="197"/>
        <v>52135</v>
      </c>
      <c r="E3072" s="2150" t="s">
        <v>7276</v>
      </c>
      <c r="F3072" s="2167">
        <v>1820.8</v>
      </c>
      <c r="G3072" s="722">
        <v>42394</v>
      </c>
      <c r="H3072" s="2050">
        <v>1820.8</v>
      </c>
      <c r="I3072" s="1263">
        <f t="shared" si="199"/>
        <v>0</v>
      </c>
    </row>
    <row r="3073" spans="1:9" x14ac:dyDescent="0.25">
      <c r="A3073" s="1261">
        <v>42392</v>
      </c>
      <c r="B3073" s="2177">
        <f t="shared" si="198"/>
        <v>2136</v>
      </c>
      <c r="C3073" s="2178" t="s">
        <v>1144</v>
      </c>
      <c r="D3073" s="2160">
        <f t="shared" si="197"/>
        <v>52136</v>
      </c>
      <c r="E3073" s="2151" t="s">
        <v>7277</v>
      </c>
      <c r="F3073" s="2168">
        <v>4313.2</v>
      </c>
      <c r="G3073" s="722">
        <v>42394</v>
      </c>
      <c r="H3073" s="2050">
        <v>4313.2</v>
      </c>
      <c r="I3073" s="1263">
        <f t="shared" si="199"/>
        <v>0</v>
      </c>
    </row>
    <row r="3074" spans="1:9" x14ac:dyDescent="0.25">
      <c r="A3074" s="1261">
        <v>42392</v>
      </c>
      <c r="B3074" s="2177">
        <f t="shared" si="198"/>
        <v>2137</v>
      </c>
      <c r="C3074" s="2178" t="s">
        <v>1144</v>
      </c>
      <c r="D3074" s="2160">
        <f t="shared" si="197"/>
        <v>52137</v>
      </c>
      <c r="E3074" s="2149" t="s">
        <v>7278</v>
      </c>
      <c r="F3074" s="2166">
        <v>751.8</v>
      </c>
      <c r="G3074" s="722">
        <v>42394</v>
      </c>
      <c r="H3074" s="2050">
        <v>751.8</v>
      </c>
      <c r="I3074" s="1263">
        <f t="shared" si="199"/>
        <v>0</v>
      </c>
    </row>
    <row r="3075" spans="1:9" x14ac:dyDescent="0.25">
      <c r="A3075" s="1261">
        <v>42392</v>
      </c>
      <c r="B3075" s="2177">
        <f t="shared" si="198"/>
        <v>2138</v>
      </c>
      <c r="C3075" s="2178" t="s">
        <v>1144</v>
      </c>
      <c r="D3075" s="2160">
        <f t="shared" si="197"/>
        <v>52138</v>
      </c>
      <c r="E3075" s="2150" t="s">
        <v>7279</v>
      </c>
      <c r="F3075" s="2167">
        <v>1175</v>
      </c>
      <c r="G3075" s="722">
        <v>42394</v>
      </c>
      <c r="H3075" s="2050">
        <v>1175</v>
      </c>
      <c r="I3075" s="1263">
        <f t="shared" si="199"/>
        <v>0</v>
      </c>
    </row>
    <row r="3076" spans="1:9" x14ac:dyDescent="0.25">
      <c r="A3076" s="1261">
        <v>42392</v>
      </c>
      <c r="B3076" s="2177">
        <f t="shared" si="198"/>
        <v>2139</v>
      </c>
      <c r="C3076" s="2178" t="s">
        <v>1144</v>
      </c>
      <c r="D3076" s="2160">
        <f t="shared" si="197"/>
        <v>52139</v>
      </c>
      <c r="E3076" s="2150" t="s">
        <v>7280</v>
      </c>
      <c r="F3076" s="2167">
        <v>880.4</v>
      </c>
      <c r="G3076" s="722">
        <v>42394</v>
      </c>
      <c r="H3076" s="2050">
        <v>880.4</v>
      </c>
      <c r="I3076" s="1263">
        <f t="shared" si="199"/>
        <v>0</v>
      </c>
    </row>
    <row r="3077" spans="1:9" x14ac:dyDescent="0.25">
      <c r="A3077" s="1261">
        <v>42392</v>
      </c>
      <c r="B3077" s="2177">
        <f t="shared" si="198"/>
        <v>2140</v>
      </c>
      <c r="C3077" s="2178" t="s">
        <v>1144</v>
      </c>
      <c r="D3077" s="2160">
        <f t="shared" si="197"/>
        <v>52140</v>
      </c>
      <c r="E3077" s="2182" t="s">
        <v>2249</v>
      </c>
      <c r="F3077" s="2153">
        <v>0</v>
      </c>
      <c r="G3077" s="722"/>
      <c r="H3077" s="2050"/>
      <c r="I3077" s="1263">
        <f t="shared" si="199"/>
        <v>0</v>
      </c>
    </row>
    <row r="3078" spans="1:9" x14ac:dyDescent="0.25">
      <c r="A3078" s="1261">
        <v>42392</v>
      </c>
      <c r="B3078" s="2177">
        <f t="shared" si="198"/>
        <v>2141</v>
      </c>
      <c r="C3078" s="2178" t="s">
        <v>1144</v>
      </c>
      <c r="D3078" s="2160">
        <f t="shared" si="197"/>
        <v>52141</v>
      </c>
      <c r="E3078" s="2150" t="s">
        <v>7281</v>
      </c>
      <c r="F3078" s="2167">
        <v>908.8</v>
      </c>
      <c r="G3078" s="722">
        <v>42394</v>
      </c>
      <c r="H3078" s="2050">
        <v>908.8</v>
      </c>
      <c r="I3078" s="1263">
        <f t="shared" si="199"/>
        <v>0</v>
      </c>
    </row>
    <row r="3079" spans="1:9" x14ac:dyDescent="0.25">
      <c r="A3079" s="1261">
        <v>42392</v>
      </c>
      <c r="B3079" s="2177">
        <f t="shared" si="198"/>
        <v>2142</v>
      </c>
      <c r="C3079" s="2178" t="s">
        <v>1144</v>
      </c>
      <c r="D3079" s="2160">
        <f t="shared" si="197"/>
        <v>52142</v>
      </c>
      <c r="E3079" s="2150" t="s">
        <v>7276</v>
      </c>
      <c r="F3079" s="2167">
        <v>1542.4</v>
      </c>
      <c r="G3079" s="722">
        <v>42394</v>
      </c>
      <c r="H3079" s="2050">
        <v>1542.4</v>
      </c>
      <c r="I3079" s="1263">
        <f t="shared" si="199"/>
        <v>0</v>
      </c>
    </row>
    <row r="3080" spans="1:9" x14ac:dyDescent="0.25">
      <c r="A3080" s="1261">
        <v>42392</v>
      </c>
      <c r="B3080" s="2177">
        <f t="shared" si="198"/>
        <v>2143</v>
      </c>
      <c r="C3080" s="2178" t="s">
        <v>1144</v>
      </c>
      <c r="D3080" s="2160">
        <f t="shared" si="197"/>
        <v>52143</v>
      </c>
      <c r="E3080" s="2150" t="s">
        <v>7282</v>
      </c>
      <c r="F3080" s="2167">
        <v>1076.5999999999999</v>
      </c>
      <c r="G3080" s="722">
        <v>42392</v>
      </c>
      <c r="H3080" s="2050">
        <f t="shared" si="200"/>
        <v>1076.5999999999999</v>
      </c>
      <c r="I3080" s="1263">
        <f t="shared" si="199"/>
        <v>0</v>
      </c>
    </row>
    <row r="3081" spans="1:9" x14ac:dyDescent="0.25">
      <c r="A3081" s="1261">
        <v>42392</v>
      </c>
      <c r="B3081" s="2177">
        <f t="shared" si="198"/>
        <v>2144</v>
      </c>
      <c r="C3081" s="2178" t="s">
        <v>1144</v>
      </c>
      <c r="D3081" s="2160">
        <f t="shared" si="197"/>
        <v>52144</v>
      </c>
      <c r="E3081" s="2150" t="s">
        <v>7205</v>
      </c>
      <c r="F3081" s="2167">
        <v>160</v>
      </c>
      <c r="G3081" s="722">
        <v>42392</v>
      </c>
      <c r="H3081" s="2050">
        <f t="shared" si="200"/>
        <v>160</v>
      </c>
      <c r="I3081" s="1263">
        <f t="shared" si="199"/>
        <v>0</v>
      </c>
    </row>
    <row r="3082" spans="1:9" x14ac:dyDescent="0.25">
      <c r="A3082" s="1261">
        <v>42392</v>
      </c>
      <c r="B3082" s="2177">
        <f t="shared" si="198"/>
        <v>2145</v>
      </c>
      <c r="C3082" s="2178" t="s">
        <v>1144</v>
      </c>
      <c r="D3082" s="2160">
        <f t="shared" si="197"/>
        <v>52145</v>
      </c>
      <c r="E3082" s="2150" t="s">
        <v>7283</v>
      </c>
      <c r="F3082" s="2167">
        <v>40000</v>
      </c>
      <c r="G3082" s="722">
        <v>42394</v>
      </c>
      <c r="H3082" s="2050">
        <f>6494+33506</f>
        <v>40000</v>
      </c>
      <c r="I3082" s="1263">
        <f t="shared" si="199"/>
        <v>0</v>
      </c>
    </row>
    <row r="3083" spans="1:9" x14ac:dyDescent="0.25">
      <c r="A3083" s="1261">
        <v>42392</v>
      </c>
      <c r="B3083" s="2177">
        <f t="shared" si="198"/>
        <v>2146</v>
      </c>
      <c r="C3083" s="2178" t="s">
        <v>1144</v>
      </c>
      <c r="D3083" s="2160">
        <f t="shared" si="197"/>
        <v>52146</v>
      </c>
      <c r="E3083" s="2150" t="s">
        <v>7284</v>
      </c>
      <c r="F3083" s="2167">
        <v>6249.6</v>
      </c>
      <c r="G3083" s="722">
        <v>42394</v>
      </c>
      <c r="H3083" s="2050">
        <v>6249.6</v>
      </c>
      <c r="I3083" s="1263">
        <f t="shared" si="199"/>
        <v>0</v>
      </c>
    </row>
    <row r="3084" spans="1:9" x14ac:dyDescent="0.25">
      <c r="A3084" s="1261">
        <v>42392</v>
      </c>
      <c r="B3084" s="2177">
        <f t="shared" si="198"/>
        <v>2147</v>
      </c>
      <c r="C3084" s="2178" t="s">
        <v>1144</v>
      </c>
      <c r="D3084" s="2160">
        <f t="shared" si="197"/>
        <v>52147</v>
      </c>
      <c r="E3084" s="2150" t="s">
        <v>7285</v>
      </c>
      <c r="F3084" s="2167">
        <v>1444.8</v>
      </c>
      <c r="G3084" s="722">
        <v>42392</v>
      </c>
      <c r="H3084" s="2050">
        <f t="shared" si="200"/>
        <v>1444.8</v>
      </c>
      <c r="I3084" s="1263">
        <f t="shared" si="199"/>
        <v>0</v>
      </c>
    </row>
    <row r="3085" spans="1:9" x14ac:dyDescent="0.25">
      <c r="A3085" s="1261">
        <v>42392</v>
      </c>
      <c r="B3085" s="2177">
        <f t="shared" si="198"/>
        <v>2148</v>
      </c>
      <c r="C3085" s="2178" t="s">
        <v>1144</v>
      </c>
      <c r="D3085" s="2160">
        <f t="shared" si="197"/>
        <v>52148</v>
      </c>
      <c r="E3085" s="2182" t="s">
        <v>2249</v>
      </c>
      <c r="F3085" s="2167">
        <v>0</v>
      </c>
      <c r="G3085" s="722"/>
      <c r="H3085" s="2050"/>
      <c r="I3085" s="1263"/>
    </row>
    <row r="3086" spans="1:9" x14ac:dyDescent="0.25">
      <c r="A3086" s="1261">
        <v>42392</v>
      </c>
      <c r="B3086" s="2177">
        <f t="shared" si="198"/>
        <v>2149</v>
      </c>
      <c r="C3086" s="2178" t="s">
        <v>1144</v>
      </c>
      <c r="D3086" s="2160">
        <f t="shared" si="197"/>
        <v>52149</v>
      </c>
      <c r="E3086" s="2150" t="s">
        <v>7286</v>
      </c>
      <c r="F3086" s="2167">
        <v>1663.4</v>
      </c>
      <c r="G3086" s="722">
        <v>42393</v>
      </c>
      <c r="H3086" s="2050">
        <v>1663.4</v>
      </c>
      <c r="I3086" s="1263">
        <f t="shared" si="199"/>
        <v>0</v>
      </c>
    </row>
    <row r="3087" spans="1:9" x14ac:dyDescent="0.25">
      <c r="A3087" s="1261">
        <v>42392</v>
      </c>
      <c r="B3087" s="2177">
        <f t="shared" si="198"/>
        <v>2150</v>
      </c>
      <c r="C3087" s="2178" t="s">
        <v>1144</v>
      </c>
      <c r="D3087" s="2160">
        <f t="shared" si="197"/>
        <v>52150</v>
      </c>
      <c r="E3087" s="2150" t="s">
        <v>7287</v>
      </c>
      <c r="F3087" s="2167">
        <v>4191.6000000000004</v>
      </c>
      <c r="G3087" s="722">
        <v>42392</v>
      </c>
      <c r="H3087" s="2050">
        <f t="shared" si="200"/>
        <v>4191.6000000000004</v>
      </c>
      <c r="I3087" s="1263">
        <f t="shared" si="199"/>
        <v>0</v>
      </c>
    </row>
    <row r="3088" spans="1:9" x14ac:dyDescent="0.25">
      <c r="A3088" s="1261">
        <v>42392</v>
      </c>
      <c r="B3088" s="2177">
        <f t="shared" si="198"/>
        <v>2151</v>
      </c>
      <c r="C3088" s="2178" t="s">
        <v>1144</v>
      </c>
      <c r="D3088" s="2160">
        <f t="shared" si="197"/>
        <v>52151</v>
      </c>
      <c r="E3088" s="2150" t="s">
        <v>7288</v>
      </c>
      <c r="F3088" s="2167">
        <v>6762.6</v>
      </c>
      <c r="G3088" s="722">
        <v>42392</v>
      </c>
      <c r="H3088" s="2050">
        <f t="shared" si="200"/>
        <v>6762.6</v>
      </c>
      <c r="I3088" s="1263">
        <f t="shared" si="199"/>
        <v>0</v>
      </c>
    </row>
    <row r="3089" spans="1:9" x14ac:dyDescent="0.25">
      <c r="A3089" s="1261">
        <v>42392</v>
      </c>
      <c r="B3089" s="2177">
        <f t="shared" si="198"/>
        <v>2152</v>
      </c>
      <c r="C3089" s="2178" t="s">
        <v>1144</v>
      </c>
      <c r="D3089" s="2160">
        <f t="shared" ref="D3089:D3153" si="201">D3088+1</f>
        <v>52152</v>
      </c>
      <c r="E3089" s="2150" t="s">
        <v>7239</v>
      </c>
      <c r="F3089" s="2153">
        <v>4087</v>
      </c>
      <c r="G3089" s="722">
        <v>42394</v>
      </c>
      <c r="H3089" s="2050">
        <v>4087</v>
      </c>
      <c r="I3089" s="1263">
        <f t="shared" si="199"/>
        <v>0</v>
      </c>
    </row>
    <row r="3090" spans="1:9" x14ac:dyDescent="0.25">
      <c r="A3090" s="1261">
        <v>42392</v>
      </c>
      <c r="B3090" s="2177">
        <f t="shared" si="198"/>
        <v>2153</v>
      </c>
      <c r="C3090" s="2178" t="s">
        <v>1144</v>
      </c>
      <c r="D3090" s="2160">
        <f t="shared" si="201"/>
        <v>52153</v>
      </c>
      <c r="E3090" s="2150" t="s">
        <v>7205</v>
      </c>
      <c r="F3090" s="2153">
        <v>250</v>
      </c>
      <c r="G3090" s="722">
        <v>42393</v>
      </c>
      <c r="H3090" s="2050">
        <v>250</v>
      </c>
      <c r="I3090" s="1263">
        <f t="shared" si="199"/>
        <v>0</v>
      </c>
    </row>
    <row r="3091" spans="1:9" x14ac:dyDescent="0.25">
      <c r="A3091" s="1261">
        <v>42392</v>
      </c>
      <c r="B3091" s="2177">
        <f t="shared" si="198"/>
        <v>2154</v>
      </c>
      <c r="C3091" s="2178" t="s">
        <v>1144</v>
      </c>
      <c r="D3091" s="2160">
        <f t="shared" si="201"/>
        <v>52154</v>
      </c>
      <c r="E3091" s="2150" t="s">
        <v>7289</v>
      </c>
      <c r="F3091" s="2153">
        <v>2323.1999999999998</v>
      </c>
      <c r="G3091" s="722">
        <v>42392</v>
      </c>
      <c r="H3091" s="2050">
        <f t="shared" si="200"/>
        <v>2323.1999999999998</v>
      </c>
      <c r="I3091" s="1263">
        <f t="shared" si="199"/>
        <v>0</v>
      </c>
    </row>
    <row r="3092" spans="1:9" x14ac:dyDescent="0.25">
      <c r="A3092" s="1261">
        <v>42392</v>
      </c>
      <c r="B3092" s="2177">
        <f t="shared" si="198"/>
        <v>2155</v>
      </c>
      <c r="C3092" s="2178" t="s">
        <v>1144</v>
      </c>
      <c r="D3092" s="2160">
        <f t="shared" si="201"/>
        <v>52155</v>
      </c>
      <c r="E3092" s="2150" t="s">
        <v>7290</v>
      </c>
      <c r="F3092" s="2153">
        <v>55229.65</v>
      </c>
      <c r="G3092" s="722" t="s">
        <v>8179</v>
      </c>
      <c r="H3092" s="2187">
        <f>41782.12+600</f>
        <v>42382.12</v>
      </c>
      <c r="I3092" s="2188">
        <f t="shared" si="199"/>
        <v>12847.529999999999</v>
      </c>
    </row>
    <row r="3093" spans="1:9" x14ac:dyDescent="0.25">
      <c r="A3093" s="1261">
        <v>42392</v>
      </c>
      <c r="B3093" s="2177">
        <f t="shared" si="198"/>
        <v>2156</v>
      </c>
      <c r="C3093" s="2178" t="s">
        <v>1144</v>
      </c>
      <c r="D3093" s="2160">
        <f t="shared" si="201"/>
        <v>52156</v>
      </c>
      <c r="E3093" s="2150" t="s">
        <v>7291</v>
      </c>
      <c r="F3093" s="2153">
        <v>2450.8000000000002</v>
      </c>
      <c r="G3093" s="722">
        <v>42392</v>
      </c>
      <c r="H3093" s="2050">
        <f t="shared" si="200"/>
        <v>2450.8000000000002</v>
      </c>
      <c r="I3093" s="1263">
        <f t="shared" si="199"/>
        <v>0</v>
      </c>
    </row>
    <row r="3094" spans="1:9" x14ac:dyDescent="0.25">
      <c r="A3094" s="1261">
        <v>42392</v>
      </c>
      <c r="B3094" s="2177">
        <f t="shared" si="198"/>
        <v>2157</v>
      </c>
      <c r="C3094" s="2178" t="s">
        <v>1144</v>
      </c>
      <c r="D3094" s="2160">
        <f t="shared" si="201"/>
        <v>52157</v>
      </c>
      <c r="E3094" s="2162" t="s">
        <v>7292</v>
      </c>
      <c r="F3094" s="2153">
        <v>170861.42</v>
      </c>
      <c r="G3094" s="722">
        <v>42396</v>
      </c>
      <c r="H3094" s="2050">
        <v>170861.42</v>
      </c>
      <c r="I3094" s="1263">
        <f t="shared" si="199"/>
        <v>0</v>
      </c>
    </row>
    <row r="3095" spans="1:9" x14ac:dyDescent="0.25">
      <c r="A3095" s="1261">
        <v>42392</v>
      </c>
      <c r="B3095" s="2177">
        <f t="shared" si="198"/>
        <v>2158</v>
      </c>
      <c r="C3095" s="2178" t="s">
        <v>1144</v>
      </c>
      <c r="D3095" s="2160">
        <f t="shared" si="201"/>
        <v>52158</v>
      </c>
      <c r="E3095" s="2150" t="s">
        <v>7293</v>
      </c>
      <c r="F3095" s="2153">
        <v>334647</v>
      </c>
      <c r="G3095" s="722">
        <v>42397</v>
      </c>
      <c r="H3095" s="2050">
        <v>334647</v>
      </c>
      <c r="I3095" s="1263">
        <f t="shared" si="199"/>
        <v>0</v>
      </c>
    </row>
    <row r="3096" spans="1:9" x14ac:dyDescent="0.25">
      <c r="A3096" s="1261">
        <v>42392</v>
      </c>
      <c r="B3096" s="2177">
        <f t="shared" si="198"/>
        <v>2159</v>
      </c>
      <c r="C3096" s="2178" t="s">
        <v>1144</v>
      </c>
      <c r="D3096" s="2160">
        <f t="shared" si="201"/>
        <v>52159</v>
      </c>
      <c r="E3096" s="2150" t="s">
        <v>7294</v>
      </c>
      <c r="F3096" s="2153">
        <v>9255.4</v>
      </c>
      <c r="G3096" s="722">
        <v>42392</v>
      </c>
      <c r="H3096" s="2050">
        <f t="shared" si="200"/>
        <v>9255.4</v>
      </c>
      <c r="I3096" s="1263">
        <f t="shared" si="199"/>
        <v>0</v>
      </c>
    </row>
    <row r="3097" spans="1:9" x14ac:dyDescent="0.25">
      <c r="A3097" s="1261">
        <v>42392</v>
      </c>
      <c r="B3097" s="2177">
        <f t="shared" si="198"/>
        <v>2160</v>
      </c>
      <c r="C3097" s="2178" t="s">
        <v>1144</v>
      </c>
      <c r="D3097" s="2160">
        <f t="shared" si="201"/>
        <v>52160</v>
      </c>
      <c r="E3097" s="2150" t="s">
        <v>7205</v>
      </c>
      <c r="F3097" s="2153">
        <v>186.3</v>
      </c>
      <c r="G3097" s="722">
        <v>42392</v>
      </c>
      <c r="H3097" s="2050">
        <f t="shared" si="200"/>
        <v>186.3</v>
      </c>
      <c r="I3097" s="1263">
        <f t="shared" si="199"/>
        <v>0</v>
      </c>
    </row>
    <row r="3098" spans="1:9" x14ac:dyDescent="0.25">
      <c r="A3098" s="1261">
        <v>42392</v>
      </c>
      <c r="B3098" s="2177">
        <f t="shared" si="198"/>
        <v>2161</v>
      </c>
      <c r="C3098" s="2178" t="s">
        <v>1144</v>
      </c>
      <c r="D3098" s="2160">
        <f t="shared" si="201"/>
        <v>52161</v>
      </c>
      <c r="E3098" s="2150" t="s">
        <v>7295</v>
      </c>
      <c r="F3098" s="2153">
        <v>1409.4</v>
      </c>
      <c r="G3098" s="722">
        <v>42398</v>
      </c>
      <c r="H3098" s="2050">
        <v>1409.4</v>
      </c>
      <c r="I3098" s="1263">
        <f t="shared" si="199"/>
        <v>0</v>
      </c>
    </row>
    <row r="3099" spans="1:9" x14ac:dyDescent="0.25">
      <c r="A3099" s="1261">
        <v>42392</v>
      </c>
      <c r="B3099" s="2177">
        <f t="shared" si="198"/>
        <v>2162</v>
      </c>
      <c r="C3099" s="2178" t="s">
        <v>1144</v>
      </c>
      <c r="D3099" s="2160">
        <f t="shared" si="201"/>
        <v>52162</v>
      </c>
      <c r="E3099" s="2150" t="s">
        <v>7296</v>
      </c>
      <c r="F3099" s="2153">
        <v>30019.5</v>
      </c>
      <c r="G3099" s="722">
        <v>42394</v>
      </c>
      <c r="H3099" s="2050">
        <v>30019.5</v>
      </c>
      <c r="I3099" s="1263">
        <f t="shared" si="199"/>
        <v>0</v>
      </c>
    </row>
    <row r="3100" spans="1:9" x14ac:dyDescent="0.25">
      <c r="A3100" s="1261">
        <v>42392</v>
      </c>
      <c r="B3100" s="2177">
        <f t="shared" si="198"/>
        <v>2163</v>
      </c>
      <c r="C3100" s="2178" t="s">
        <v>1144</v>
      </c>
      <c r="D3100" s="2160">
        <f t="shared" si="201"/>
        <v>52163</v>
      </c>
      <c r="E3100" s="2150" t="s">
        <v>7297</v>
      </c>
      <c r="F3100" s="2153">
        <v>2480</v>
      </c>
      <c r="G3100" s="722">
        <v>42392</v>
      </c>
      <c r="H3100" s="2050">
        <f t="shared" si="200"/>
        <v>2480</v>
      </c>
      <c r="I3100" s="1263">
        <f t="shared" si="199"/>
        <v>0</v>
      </c>
    </row>
    <row r="3101" spans="1:9" x14ac:dyDescent="0.25">
      <c r="A3101" s="1261">
        <v>42392</v>
      </c>
      <c r="B3101" s="2177">
        <f t="shared" si="198"/>
        <v>2164</v>
      </c>
      <c r="C3101" s="2178" t="s">
        <v>1144</v>
      </c>
      <c r="D3101" s="2160">
        <f t="shared" si="201"/>
        <v>52164</v>
      </c>
      <c r="E3101" s="2150" t="s">
        <v>7205</v>
      </c>
      <c r="F3101" s="2153">
        <v>517.1</v>
      </c>
      <c r="G3101" s="722">
        <v>42392</v>
      </c>
      <c r="H3101" s="2050">
        <f t="shared" si="200"/>
        <v>517.1</v>
      </c>
      <c r="I3101" s="1263">
        <f t="shared" si="199"/>
        <v>0</v>
      </c>
    </row>
    <row r="3102" spans="1:9" x14ac:dyDescent="0.25">
      <c r="A3102" s="1261">
        <v>42392</v>
      </c>
      <c r="B3102" s="2177">
        <f t="shared" si="198"/>
        <v>2165</v>
      </c>
      <c r="C3102" s="2178" t="s">
        <v>1144</v>
      </c>
      <c r="D3102" s="2160">
        <f t="shared" si="201"/>
        <v>52165</v>
      </c>
      <c r="E3102" s="2150" t="s">
        <v>7205</v>
      </c>
      <c r="F3102" s="2153">
        <v>133.30000000000001</v>
      </c>
      <c r="G3102" s="722">
        <v>42392</v>
      </c>
      <c r="H3102" s="2050">
        <f t="shared" si="200"/>
        <v>133.30000000000001</v>
      </c>
      <c r="I3102" s="1263">
        <f t="shared" si="199"/>
        <v>0</v>
      </c>
    </row>
    <row r="3103" spans="1:9" x14ac:dyDescent="0.25">
      <c r="A3103" s="1261">
        <v>42392</v>
      </c>
      <c r="B3103" s="2177">
        <f t="shared" si="198"/>
        <v>2166</v>
      </c>
      <c r="C3103" s="2178" t="s">
        <v>1144</v>
      </c>
      <c r="D3103" s="2160">
        <f t="shared" si="201"/>
        <v>52166</v>
      </c>
      <c r="E3103" s="2150" t="s">
        <v>7298</v>
      </c>
      <c r="F3103" s="2153">
        <v>30132</v>
      </c>
      <c r="G3103" s="722">
        <v>42394</v>
      </c>
      <c r="H3103" s="2050">
        <v>30132</v>
      </c>
      <c r="I3103" s="1263">
        <f t="shared" si="199"/>
        <v>0</v>
      </c>
    </row>
    <row r="3104" spans="1:9" x14ac:dyDescent="0.25">
      <c r="A3104" s="1261">
        <v>42392</v>
      </c>
      <c r="B3104" s="2177">
        <f t="shared" ref="B3104:B3170" si="202">B3103+1</f>
        <v>2167</v>
      </c>
      <c r="C3104" s="2178" t="s">
        <v>1144</v>
      </c>
      <c r="D3104" s="2160">
        <f t="shared" si="201"/>
        <v>52167</v>
      </c>
      <c r="E3104" s="2150" t="s">
        <v>7299</v>
      </c>
      <c r="F3104" s="2153">
        <v>3055.8</v>
      </c>
      <c r="G3104" s="722">
        <v>42393</v>
      </c>
      <c r="H3104" s="2050">
        <v>3055.8</v>
      </c>
      <c r="I3104" s="1263">
        <f t="shared" si="199"/>
        <v>0</v>
      </c>
    </row>
    <row r="3105" spans="1:9" x14ac:dyDescent="0.25">
      <c r="A3105" s="1261">
        <v>42392</v>
      </c>
      <c r="B3105" s="2177">
        <f t="shared" si="202"/>
        <v>2168</v>
      </c>
      <c r="C3105" s="2178" t="s">
        <v>1144</v>
      </c>
      <c r="D3105" s="2160">
        <f t="shared" si="201"/>
        <v>52168</v>
      </c>
      <c r="E3105" s="2150" t="s">
        <v>7300</v>
      </c>
      <c r="F3105" s="2153">
        <v>56293.85</v>
      </c>
      <c r="G3105" s="722">
        <v>42396</v>
      </c>
      <c r="H3105" s="2050">
        <v>56293.85</v>
      </c>
      <c r="I3105" s="1263">
        <f t="shared" si="199"/>
        <v>0</v>
      </c>
    </row>
    <row r="3106" spans="1:9" x14ac:dyDescent="0.25">
      <c r="A3106" s="1261">
        <v>42392</v>
      </c>
      <c r="B3106" s="2177">
        <f t="shared" si="202"/>
        <v>2169</v>
      </c>
      <c r="C3106" s="2178" t="s">
        <v>1144</v>
      </c>
      <c r="D3106" s="2160">
        <f t="shared" si="201"/>
        <v>52169</v>
      </c>
      <c r="E3106" s="2150" t="s">
        <v>7301</v>
      </c>
      <c r="F3106" s="2153">
        <v>23665.3</v>
      </c>
      <c r="G3106" s="722">
        <v>42393</v>
      </c>
      <c r="H3106" s="2050">
        <v>23665.3</v>
      </c>
      <c r="I3106" s="1263">
        <f t="shared" si="199"/>
        <v>0</v>
      </c>
    </row>
    <row r="3107" spans="1:9" x14ac:dyDescent="0.25">
      <c r="A3107" s="1261">
        <v>42392</v>
      </c>
      <c r="B3107" s="2177">
        <f t="shared" si="202"/>
        <v>2170</v>
      </c>
      <c r="C3107" s="2178" t="s">
        <v>1144</v>
      </c>
      <c r="D3107" s="2160">
        <f t="shared" si="201"/>
        <v>52170</v>
      </c>
      <c r="E3107" s="2162" t="s">
        <v>7292</v>
      </c>
      <c r="F3107" s="2153">
        <v>169125.55</v>
      </c>
      <c r="G3107" s="722">
        <v>42396</v>
      </c>
      <c r="H3107" s="2050">
        <v>169125.55</v>
      </c>
      <c r="I3107" s="1263">
        <f t="shared" si="199"/>
        <v>0</v>
      </c>
    </row>
    <row r="3108" spans="1:9" x14ac:dyDescent="0.25">
      <c r="A3108" s="1261">
        <v>42392</v>
      </c>
      <c r="B3108" s="2177">
        <f t="shared" si="202"/>
        <v>2171</v>
      </c>
      <c r="C3108" s="2178" t="s">
        <v>1144</v>
      </c>
      <c r="D3108" s="2160">
        <f t="shared" si="201"/>
        <v>52171</v>
      </c>
      <c r="E3108" s="2150" t="s">
        <v>7205</v>
      </c>
      <c r="F3108" s="2153">
        <v>1425.6</v>
      </c>
      <c r="G3108" s="722">
        <v>42392</v>
      </c>
      <c r="H3108" s="2050">
        <f t="shared" si="200"/>
        <v>1425.6</v>
      </c>
      <c r="I3108" s="1263">
        <f t="shared" ref="I3108:I3363" si="203">F3108-H3108</f>
        <v>0</v>
      </c>
    </row>
    <row r="3109" spans="1:9" x14ac:dyDescent="0.25">
      <c r="A3109" s="1261">
        <v>42392</v>
      </c>
      <c r="B3109" s="2177">
        <f t="shared" si="202"/>
        <v>2172</v>
      </c>
      <c r="C3109" s="2178" t="s">
        <v>1144</v>
      </c>
      <c r="D3109" s="2160">
        <f t="shared" si="201"/>
        <v>52172</v>
      </c>
      <c r="E3109" s="2150" t="s">
        <v>7302</v>
      </c>
      <c r="F3109" s="2153">
        <v>2576</v>
      </c>
      <c r="G3109" s="722">
        <v>42392</v>
      </c>
      <c r="H3109" s="2050">
        <f t="shared" si="200"/>
        <v>2576</v>
      </c>
      <c r="I3109" s="1263">
        <f t="shared" si="203"/>
        <v>0</v>
      </c>
    </row>
    <row r="3110" spans="1:9" x14ac:dyDescent="0.25">
      <c r="A3110" s="1261">
        <v>42392</v>
      </c>
      <c r="B3110" s="2177">
        <f t="shared" si="202"/>
        <v>2173</v>
      </c>
      <c r="C3110" s="2178" t="s">
        <v>1144</v>
      </c>
      <c r="D3110" s="2160">
        <f t="shared" si="201"/>
        <v>52173</v>
      </c>
      <c r="E3110" s="2150" t="s">
        <v>7293</v>
      </c>
      <c r="F3110" s="2153">
        <v>28249.1</v>
      </c>
      <c r="G3110" s="722">
        <v>42396</v>
      </c>
      <c r="H3110" s="2050">
        <v>28249.1</v>
      </c>
      <c r="I3110" s="1263">
        <f t="shared" si="203"/>
        <v>0</v>
      </c>
    </row>
    <row r="3111" spans="1:9" x14ac:dyDescent="0.25">
      <c r="A3111" s="1261">
        <v>42392</v>
      </c>
      <c r="B3111" s="2177">
        <f t="shared" si="202"/>
        <v>2174</v>
      </c>
      <c r="C3111" s="2178" t="s">
        <v>1144</v>
      </c>
      <c r="D3111" s="2160">
        <f t="shared" si="201"/>
        <v>52174</v>
      </c>
      <c r="E3111" s="2150" t="s">
        <v>7232</v>
      </c>
      <c r="F3111" s="2153">
        <v>1194</v>
      </c>
      <c r="G3111" s="722">
        <v>42399</v>
      </c>
      <c r="H3111" s="2050">
        <v>1194</v>
      </c>
      <c r="I3111" s="1263">
        <f t="shared" si="203"/>
        <v>0</v>
      </c>
    </row>
    <row r="3112" spans="1:9" x14ac:dyDescent="0.25">
      <c r="A3112" s="1261">
        <v>42392</v>
      </c>
      <c r="B3112" s="2177">
        <f t="shared" si="202"/>
        <v>2175</v>
      </c>
      <c r="C3112" s="2178" t="s">
        <v>1144</v>
      </c>
      <c r="D3112" s="2160">
        <f t="shared" si="201"/>
        <v>52175</v>
      </c>
      <c r="E3112" s="2182" t="s">
        <v>2249</v>
      </c>
      <c r="F3112" s="2153">
        <v>0</v>
      </c>
      <c r="G3112" s="722"/>
      <c r="H3112" s="2050"/>
      <c r="I3112" s="1263">
        <f t="shared" si="203"/>
        <v>0</v>
      </c>
    </row>
    <row r="3113" spans="1:9" x14ac:dyDescent="0.25">
      <c r="A3113" s="1261">
        <v>42392</v>
      </c>
      <c r="B3113" s="2177">
        <f t="shared" si="202"/>
        <v>2176</v>
      </c>
      <c r="C3113" s="2178" t="s">
        <v>1144</v>
      </c>
      <c r="D3113" s="2160">
        <f t="shared" si="201"/>
        <v>52176</v>
      </c>
      <c r="E3113" s="2150" t="s">
        <v>7303</v>
      </c>
      <c r="F3113" s="2153">
        <v>6672.8</v>
      </c>
      <c r="G3113" s="722"/>
      <c r="H3113" s="2050"/>
      <c r="I3113" s="1263">
        <f t="shared" si="203"/>
        <v>6672.8</v>
      </c>
    </row>
    <row r="3114" spans="1:9" x14ac:dyDescent="0.25">
      <c r="A3114" s="1261">
        <v>42393</v>
      </c>
      <c r="B3114" s="2177">
        <f t="shared" si="202"/>
        <v>2177</v>
      </c>
      <c r="C3114" s="2178" t="s">
        <v>1144</v>
      </c>
      <c r="D3114" s="2160">
        <f t="shared" si="201"/>
        <v>52177</v>
      </c>
      <c r="E3114" s="2150" t="s">
        <v>7304</v>
      </c>
      <c r="F3114" s="2153">
        <v>2210</v>
      </c>
      <c r="G3114" s="722">
        <v>42393</v>
      </c>
      <c r="H3114" s="2050">
        <f t="shared" si="200"/>
        <v>2210</v>
      </c>
      <c r="I3114" s="1263">
        <f t="shared" si="203"/>
        <v>0</v>
      </c>
    </row>
    <row r="3115" spans="1:9" x14ac:dyDescent="0.25">
      <c r="A3115" s="1261">
        <v>42393</v>
      </c>
      <c r="B3115" s="2177">
        <f t="shared" si="202"/>
        <v>2178</v>
      </c>
      <c r="C3115" s="2178" t="s">
        <v>1144</v>
      </c>
      <c r="D3115" s="2160">
        <f t="shared" si="201"/>
        <v>52178</v>
      </c>
      <c r="E3115" s="2150" t="s">
        <v>7305</v>
      </c>
      <c r="F3115" s="2153">
        <v>4679.8</v>
      </c>
      <c r="G3115" s="722">
        <v>42394</v>
      </c>
      <c r="H3115" s="2050">
        <f t="shared" ref="H3115:H3182" si="204">F3115</f>
        <v>4679.8</v>
      </c>
      <c r="I3115" s="1263">
        <f t="shared" si="203"/>
        <v>0</v>
      </c>
    </row>
    <row r="3116" spans="1:9" x14ac:dyDescent="0.25">
      <c r="A3116" s="1261">
        <v>42393</v>
      </c>
      <c r="B3116" s="2177">
        <f t="shared" si="202"/>
        <v>2179</v>
      </c>
      <c r="C3116" s="2178" t="s">
        <v>1144</v>
      </c>
      <c r="D3116" s="2160">
        <f t="shared" si="201"/>
        <v>52179</v>
      </c>
      <c r="E3116" s="2150" t="s">
        <v>7306</v>
      </c>
      <c r="F3116" s="2153">
        <v>6466.2</v>
      </c>
      <c r="G3116" s="722">
        <v>42393</v>
      </c>
      <c r="H3116" s="2050">
        <f t="shared" si="204"/>
        <v>6466.2</v>
      </c>
      <c r="I3116" s="1263">
        <f t="shared" si="203"/>
        <v>0</v>
      </c>
    </row>
    <row r="3117" spans="1:9" x14ac:dyDescent="0.25">
      <c r="A3117" s="1261">
        <v>42393</v>
      </c>
      <c r="B3117" s="2177">
        <f>B3116+1</f>
        <v>2180</v>
      </c>
      <c r="C3117" s="2178" t="s">
        <v>1144</v>
      </c>
      <c r="D3117" s="2160">
        <f>D3116+1</f>
        <v>52180</v>
      </c>
      <c r="E3117" s="2191" t="s">
        <v>8173</v>
      </c>
      <c r="F3117" s="2153">
        <v>169.2</v>
      </c>
      <c r="G3117" s="722">
        <v>42395</v>
      </c>
      <c r="H3117" s="2050">
        <f t="shared" si="204"/>
        <v>169.2</v>
      </c>
      <c r="I3117" s="1263">
        <f t="shared" si="203"/>
        <v>0</v>
      </c>
    </row>
    <row r="3118" spans="1:9" x14ac:dyDescent="0.25">
      <c r="A3118" s="1261">
        <v>42393</v>
      </c>
      <c r="B3118" s="2177">
        <f>B3117+1</f>
        <v>2181</v>
      </c>
      <c r="C3118" s="2178" t="s">
        <v>1144</v>
      </c>
      <c r="D3118" s="2160">
        <f>D3117+1</f>
        <v>52181</v>
      </c>
      <c r="E3118" s="2151" t="s">
        <v>7305</v>
      </c>
      <c r="F3118" s="2154">
        <v>21338.560000000001</v>
      </c>
      <c r="G3118" s="722">
        <v>42394</v>
      </c>
      <c r="H3118" s="2050">
        <v>21338.562999999998</v>
      </c>
      <c r="I3118" s="1263">
        <f t="shared" si="203"/>
        <v>-2.9999999969732016E-3</v>
      </c>
    </row>
    <row r="3119" spans="1:9" x14ac:dyDescent="0.25">
      <c r="A3119" s="1261">
        <v>42393</v>
      </c>
      <c r="B3119" s="2177">
        <f t="shared" si="202"/>
        <v>2182</v>
      </c>
      <c r="C3119" s="2178" t="s">
        <v>1144</v>
      </c>
      <c r="D3119" s="2160">
        <f t="shared" si="201"/>
        <v>52182</v>
      </c>
      <c r="E3119" s="2149" t="s">
        <v>7307</v>
      </c>
      <c r="F3119" s="2152">
        <v>3086.1</v>
      </c>
      <c r="G3119" s="722">
        <v>42393</v>
      </c>
      <c r="H3119" s="2050">
        <f t="shared" si="204"/>
        <v>3086.1</v>
      </c>
      <c r="I3119" s="1263">
        <f t="shared" si="203"/>
        <v>0</v>
      </c>
    </row>
    <row r="3120" spans="1:9" x14ac:dyDescent="0.25">
      <c r="A3120" s="1261">
        <v>42393</v>
      </c>
      <c r="B3120" s="2177">
        <f t="shared" si="202"/>
        <v>2183</v>
      </c>
      <c r="C3120" s="2178" t="s">
        <v>1144</v>
      </c>
      <c r="D3120" s="2160">
        <f t="shared" si="201"/>
        <v>52183</v>
      </c>
      <c r="E3120" s="2150" t="s">
        <v>7308</v>
      </c>
      <c r="F3120" s="2153">
        <v>1471.8</v>
      </c>
      <c r="G3120" s="722">
        <v>42393</v>
      </c>
      <c r="H3120" s="2050">
        <f t="shared" si="204"/>
        <v>1471.8</v>
      </c>
      <c r="I3120" s="1263">
        <f t="shared" si="203"/>
        <v>0</v>
      </c>
    </row>
    <row r="3121" spans="1:9" x14ac:dyDescent="0.25">
      <c r="A3121" s="1261">
        <v>42393</v>
      </c>
      <c r="B3121" s="2177">
        <f t="shared" si="202"/>
        <v>2184</v>
      </c>
      <c r="C3121" s="2178" t="s">
        <v>1144</v>
      </c>
      <c r="D3121" s="2160">
        <f t="shared" si="201"/>
        <v>52184</v>
      </c>
      <c r="E3121" s="2150" t="s">
        <v>7309</v>
      </c>
      <c r="F3121" s="2153">
        <v>860</v>
      </c>
      <c r="G3121" s="722">
        <v>42393</v>
      </c>
      <c r="H3121" s="2050">
        <f t="shared" si="204"/>
        <v>860</v>
      </c>
      <c r="I3121" s="1263">
        <f t="shared" si="203"/>
        <v>0</v>
      </c>
    </row>
    <row r="3122" spans="1:9" x14ac:dyDescent="0.25">
      <c r="A3122" s="1261">
        <v>42393</v>
      </c>
      <c r="B3122" s="2177">
        <f t="shared" si="202"/>
        <v>2185</v>
      </c>
      <c r="C3122" s="2178" t="s">
        <v>1144</v>
      </c>
      <c r="D3122" s="2160">
        <f t="shared" si="201"/>
        <v>52185</v>
      </c>
      <c r="E3122" s="2150" t="s">
        <v>7310</v>
      </c>
      <c r="F3122" s="2153">
        <v>2940</v>
      </c>
      <c r="G3122" s="722">
        <v>42393</v>
      </c>
      <c r="H3122" s="2050">
        <f t="shared" si="204"/>
        <v>2940</v>
      </c>
      <c r="I3122" s="1263">
        <f t="shared" si="203"/>
        <v>0</v>
      </c>
    </row>
    <row r="3123" spans="1:9" x14ac:dyDescent="0.25">
      <c r="A3123" s="1261">
        <v>42393</v>
      </c>
      <c r="B3123" s="2177">
        <f t="shared" si="202"/>
        <v>2186</v>
      </c>
      <c r="C3123" s="2178" t="s">
        <v>1144</v>
      </c>
      <c r="D3123" s="2160">
        <f t="shared" si="201"/>
        <v>52186</v>
      </c>
      <c r="E3123" s="2150" t="s">
        <v>7311</v>
      </c>
      <c r="F3123" s="2153">
        <v>2556.3000000000002</v>
      </c>
      <c r="G3123" s="722">
        <v>42393</v>
      </c>
      <c r="H3123" s="2050">
        <f t="shared" si="204"/>
        <v>2556.3000000000002</v>
      </c>
      <c r="I3123" s="1263">
        <f t="shared" si="203"/>
        <v>0</v>
      </c>
    </row>
    <row r="3124" spans="1:9" x14ac:dyDescent="0.25">
      <c r="A3124" s="1261">
        <v>42393</v>
      </c>
      <c r="B3124" s="2177">
        <f t="shared" si="202"/>
        <v>2187</v>
      </c>
      <c r="C3124" s="2178" t="s">
        <v>1144</v>
      </c>
      <c r="D3124" s="2160">
        <f t="shared" si="201"/>
        <v>52187</v>
      </c>
      <c r="E3124" s="2150" t="s">
        <v>7312</v>
      </c>
      <c r="F3124" s="2153">
        <v>92138.3</v>
      </c>
      <c r="G3124" s="722">
        <v>42396</v>
      </c>
      <c r="H3124" s="2050">
        <v>92138.3</v>
      </c>
      <c r="I3124" s="1263">
        <f t="shared" si="203"/>
        <v>0</v>
      </c>
    </row>
    <row r="3125" spans="1:9" x14ac:dyDescent="0.25">
      <c r="A3125" s="1261">
        <v>42393</v>
      </c>
      <c r="B3125" s="2177">
        <f t="shared" si="202"/>
        <v>2188</v>
      </c>
      <c r="C3125" s="2178" t="s">
        <v>1144</v>
      </c>
      <c r="D3125" s="2160">
        <f t="shared" si="201"/>
        <v>52188</v>
      </c>
      <c r="E3125" s="2150" t="s">
        <v>7313</v>
      </c>
      <c r="F3125" s="2153">
        <v>3780</v>
      </c>
      <c r="G3125" s="722">
        <v>42393</v>
      </c>
      <c r="H3125" s="2050">
        <f t="shared" si="204"/>
        <v>3780</v>
      </c>
      <c r="I3125" s="1263">
        <f t="shared" si="203"/>
        <v>0</v>
      </c>
    </row>
    <row r="3126" spans="1:9" x14ac:dyDescent="0.25">
      <c r="A3126" s="1261">
        <v>42393</v>
      </c>
      <c r="B3126" s="2177">
        <f t="shared" si="202"/>
        <v>2189</v>
      </c>
      <c r="C3126" s="2178" t="s">
        <v>1144</v>
      </c>
      <c r="D3126" s="2160">
        <f t="shared" si="201"/>
        <v>52189</v>
      </c>
      <c r="E3126" s="2150" t="s">
        <v>7314</v>
      </c>
      <c r="F3126" s="2153">
        <v>752.5</v>
      </c>
      <c r="G3126" s="722">
        <v>42393</v>
      </c>
      <c r="H3126" s="2050">
        <f t="shared" si="204"/>
        <v>752.5</v>
      </c>
      <c r="I3126" s="1263">
        <f t="shared" si="203"/>
        <v>0</v>
      </c>
    </row>
    <row r="3127" spans="1:9" x14ac:dyDescent="0.25">
      <c r="A3127" s="1261">
        <v>42393</v>
      </c>
      <c r="B3127" s="2177">
        <f t="shared" si="202"/>
        <v>2190</v>
      </c>
      <c r="C3127" s="2178" t="s">
        <v>1144</v>
      </c>
      <c r="D3127" s="2160">
        <f t="shared" si="201"/>
        <v>52190</v>
      </c>
      <c r="E3127" s="2150" t="s">
        <v>7315</v>
      </c>
      <c r="F3127" s="2153">
        <v>14374.4</v>
      </c>
      <c r="G3127" s="722">
        <v>42395</v>
      </c>
      <c r="H3127" s="2050">
        <v>14374.4</v>
      </c>
      <c r="I3127" s="1263">
        <f t="shared" si="203"/>
        <v>0</v>
      </c>
    </row>
    <row r="3128" spans="1:9" x14ac:dyDescent="0.25">
      <c r="A3128" s="1261">
        <v>42393</v>
      </c>
      <c r="B3128" s="2177">
        <f t="shared" si="202"/>
        <v>2191</v>
      </c>
      <c r="C3128" s="2178" t="s">
        <v>1144</v>
      </c>
      <c r="D3128" s="2160">
        <f t="shared" si="201"/>
        <v>52191</v>
      </c>
      <c r="E3128" s="2150" t="s">
        <v>7316</v>
      </c>
      <c r="F3128" s="2153">
        <v>195.2</v>
      </c>
      <c r="G3128" s="722">
        <v>42393</v>
      </c>
      <c r="H3128" s="2050">
        <f t="shared" si="204"/>
        <v>195.2</v>
      </c>
      <c r="I3128" s="1263">
        <f t="shared" si="203"/>
        <v>0</v>
      </c>
    </row>
    <row r="3129" spans="1:9" x14ac:dyDescent="0.25">
      <c r="A3129" s="1261">
        <v>42393</v>
      </c>
      <c r="B3129" s="2177">
        <f t="shared" si="202"/>
        <v>2192</v>
      </c>
      <c r="C3129" s="2178" t="s">
        <v>1144</v>
      </c>
      <c r="D3129" s="2160">
        <f t="shared" si="201"/>
        <v>52192</v>
      </c>
      <c r="E3129" s="2150" t="s">
        <v>7317</v>
      </c>
      <c r="F3129" s="2153">
        <v>19525.400000000001</v>
      </c>
      <c r="G3129" s="722">
        <v>42393</v>
      </c>
      <c r="H3129" s="2050">
        <f t="shared" si="204"/>
        <v>19525.400000000001</v>
      </c>
      <c r="I3129" s="1263">
        <f t="shared" si="203"/>
        <v>0</v>
      </c>
    </row>
    <row r="3130" spans="1:9" x14ac:dyDescent="0.25">
      <c r="A3130" s="1261">
        <v>42393</v>
      </c>
      <c r="B3130" s="2177">
        <f t="shared" si="202"/>
        <v>2193</v>
      </c>
      <c r="C3130" s="2178" t="s">
        <v>1144</v>
      </c>
      <c r="D3130" s="2160">
        <f t="shared" si="201"/>
        <v>52193</v>
      </c>
      <c r="E3130" s="2150" t="s">
        <v>7305</v>
      </c>
      <c r="F3130" s="2153">
        <v>4258.8</v>
      </c>
      <c r="G3130" s="722">
        <v>42394</v>
      </c>
      <c r="H3130" s="2050">
        <v>4258.8</v>
      </c>
      <c r="I3130" s="1263">
        <f t="shared" si="203"/>
        <v>0</v>
      </c>
    </row>
    <row r="3131" spans="1:9" ht="15.75" x14ac:dyDescent="0.25">
      <c r="A3131" s="1261">
        <v>42393</v>
      </c>
      <c r="B3131" s="2177">
        <f t="shared" si="202"/>
        <v>2194</v>
      </c>
      <c r="C3131" s="2178" t="s">
        <v>1144</v>
      </c>
      <c r="D3131" s="2160">
        <f t="shared" si="201"/>
        <v>52194</v>
      </c>
      <c r="E3131" s="2162" t="s">
        <v>7318</v>
      </c>
      <c r="F3131" s="2153">
        <v>11404.6</v>
      </c>
      <c r="G3131" s="2190">
        <v>42396</v>
      </c>
      <c r="H3131" s="2050">
        <v>11404.6</v>
      </c>
      <c r="I3131" s="1263">
        <f t="shared" si="203"/>
        <v>0</v>
      </c>
    </row>
    <row r="3132" spans="1:9" x14ac:dyDescent="0.25">
      <c r="A3132" s="1261">
        <v>42393</v>
      </c>
      <c r="B3132" s="2177">
        <f t="shared" si="202"/>
        <v>2195</v>
      </c>
      <c r="C3132" s="2178" t="s">
        <v>1144</v>
      </c>
      <c r="D3132" s="2160">
        <f t="shared" si="201"/>
        <v>52195</v>
      </c>
      <c r="E3132" s="2150" t="s">
        <v>7319</v>
      </c>
      <c r="F3132" s="2153">
        <v>28433.200000000001</v>
      </c>
      <c r="G3132" s="722">
        <v>42394</v>
      </c>
      <c r="H3132" s="2050">
        <v>28433.200000000001</v>
      </c>
      <c r="I3132" s="1263">
        <f t="shared" si="203"/>
        <v>0</v>
      </c>
    </row>
    <row r="3133" spans="1:9" x14ac:dyDescent="0.25">
      <c r="A3133" s="1261">
        <v>42393</v>
      </c>
      <c r="B3133" s="2177">
        <f t="shared" si="202"/>
        <v>2196</v>
      </c>
      <c r="C3133" s="2178" t="s">
        <v>1144</v>
      </c>
      <c r="D3133" s="2160">
        <f t="shared" si="201"/>
        <v>52196</v>
      </c>
      <c r="E3133" s="2150" t="s">
        <v>7320</v>
      </c>
      <c r="F3133" s="2153">
        <v>41413.4</v>
      </c>
      <c r="G3133" s="722">
        <v>42399</v>
      </c>
      <c r="H3133" s="2050">
        <v>41413.4</v>
      </c>
      <c r="I3133" s="1263">
        <f t="shared" si="203"/>
        <v>0</v>
      </c>
    </row>
    <row r="3134" spans="1:9" x14ac:dyDescent="0.25">
      <c r="A3134" s="1261">
        <v>42393</v>
      </c>
      <c r="B3134" s="2177">
        <f t="shared" si="202"/>
        <v>2197</v>
      </c>
      <c r="C3134" s="2178" t="s">
        <v>1144</v>
      </c>
      <c r="D3134" s="2160">
        <f t="shared" si="201"/>
        <v>52197</v>
      </c>
      <c r="E3134" s="2162" t="s">
        <v>7318</v>
      </c>
      <c r="F3134" s="2153">
        <v>3205</v>
      </c>
      <c r="G3134" s="722">
        <v>42396</v>
      </c>
      <c r="H3134" s="2050">
        <v>3205</v>
      </c>
      <c r="I3134" s="1263">
        <f t="shared" si="203"/>
        <v>0</v>
      </c>
    </row>
    <row r="3135" spans="1:9" x14ac:dyDescent="0.25">
      <c r="A3135" s="1261">
        <v>42393</v>
      </c>
      <c r="B3135" s="2177">
        <f t="shared" si="202"/>
        <v>2198</v>
      </c>
      <c r="C3135" s="2178" t="s">
        <v>1144</v>
      </c>
      <c r="D3135" s="2160">
        <f t="shared" si="201"/>
        <v>52198</v>
      </c>
      <c r="E3135" s="2150" t="s">
        <v>7321</v>
      </c>
      <c r="F3135" s="2153">
        <v>9521.7000000000007</v>
      </c>
      <c r="G3135" s="722">
        <v>42394</v>
      </c>
      <c r="H3135" s="2050">
        <v>9521.7000000000007</v>
      </c>
      <c r="I3135" s="1263">
        <f t="shared" si="203"/>
        <v>0</v>
      </c>
    </row>
    <row r="3136" spans="1:9" x14ac:dyDescent="0.25">
      <c r="A3136" s="1261">
        <v>42393</v>
      </c>
      <c r="B3136" s="2177">
        <f t="shared" si="202"/>
        <v>2199</v>
      </c>
      <c r="C3136" s="2178" t="s">
        <v>1144</v>
      </c>
      <c r="D3136" s="2160">
        <f t="shared" si="201"/>
        <v>52199</v>
      </c>
      <c r="E3136" s="2150" t="s">
        <v>7322</v>
      </c>
      <c r="F3136" s="2153">
        <v>9589.2000000000007</v>
      </c>
      <c r="G3136" s="722">
        <v>42394</v>
      </c>
      <c r="H3136" s="2050">
        <v>9589.2000000000007</v>
      </c>
      <c r="I3136" s="1263">
        <f t="shared" si="203"/>
        <v>0</v>
      </c>
    </row>
    <row r="3137" spans="1:9" x14ac:dyDescent="0.25">
      <c r="A3137" s="1261">
        <v>42393</v>
      </c>
      <c r="B3137" s="2177">
        <f t="shared" si="202"/>
        <v>2200</v>
      </c>
      <c r="C3137" s="2178" t="s">
        <v>1144</v>
      </c>
      <c r="D3137" s="2160">
        <f t="shared" si="201"/>
        <v>52200</v>
      </c>
      <c r="E3137" s="2150" t="s">
        <v>7323</v>
      </c>
      <c r="F3137" s="2153">
        <v>385</v>
      </c>
      <c r="G3137" s="722">
        <v>42394</v>
      </c>
      <c r="H3137" s="2050">
        <v>385</v>
      </c>
      <c r="I3137" s="1263">
        <f t="shared" si="203"/>
        <v>0</v>
      </c>
    </row>
    <row r="3138" spans="1:9" x14ac:dyDescent="0.25">
      <c r="A3138" s="1261">
        <v>42393</v>
      </c>
      <c r="B3138" s="2177">
        <f t="shared" si="202"/>
        <v>2201</v>
      </c>
      <c r="C3138" s="2178" t="s">
        <v>1144</v>
      </c>
      <c r="D3138" s="2160">
        <f t="shared" si="201"/>
        <v>52201</v>
      </c>
      <c r="E3138" s="2150" t="s">
        <v>7321</v>
      </c>
      <c r="F3138" s="2153">
        <v>2025.2</v>
      </c>
      <c r="G3138" s="722">
        <v>42394</v>
      </c>
      <c r="H3138" s="2050">
        <v>2025.2</v>
      </c>
      <c r="I3138" s="1263">
        <f t="shared" si="203"/>
        <v>0</v>
      </c>
    </row>
    <row r="3139" spans="1:9" x14ac:dyDescent="0.25">
      <c r="A3139" s="1261">
        <v>42393</v>
      </c>
      <c r="B3139" s="2177">
        <f t="shared" si="202"/>
        <v>2202</v>
      </c>
      <c r="C3139" s="2178" t="s">
        <v>1144</v>
      </c>
      <c r="D3139" s="2160">
        <f t="shared" si="201"/>
        <v>52202</v>
      </c>
      <c r="E3139" s="2150" t="s">
        <v>7324</v>
      </c>
      <c r="F3139" s="2153">
        <v>1602</v>
      </c>
      <c r="G3139" s="722">
        <v>42394</v>
      </c>
      <c r="H3139" s="2050">
        <v>1602</v>
      </c>
      <c r="I3139" s="1263">
        <f t="shared" si="203"/>
        <v>0</v>
      </c>
    </row>
    <row r="3140" spans="1:9" x14ac:dyDescent="0.25">
      <c r="A3140" s="1261">
        <v>42393</v>
      </c>
      <c r="B3140" s="2177">
        <f t="shared" si="202"/>
        <v>2203</v>
      </c>
      <c r="C3140" s="2178" t="s">
        <v>1144</v>
      </c>
      <c r="D3140" s="2160">
        <f t="shared" si="201"/>
        <v>52203</v>
      </c>
      <c r="E3140" s="2150" t="s">
        <v>7325</v>
      </c>
      <c r="F3140" s="2153">
        <v>6588</v>
      </c>
      <c r="G3140" s="722">
        <v>42394</v>
      </c>
      <c r="H3140" s="2050">
        <v>6588</v>
      </c>
      <c r="I3140" s="1263">
        <f t="shared" si="203"/>
        <v>0</v>
      </c>
    </row>
    <row r="3141" spans="1:9" x14ac:dyDescent="0.25">
      <c r="A3141" s="1261">
        <v>42393</v>
      </c>
      <c r="B3141" s="2177">
        <f t="shared" si="202"/>
        <v>2204</v>
      </c>
      <c r="C3141" s="2178" t="s">
        <v>1144</v>
      </c>
      <c r="D3141" s="2160">
        <f t="shared" si="201"/>
        <v>52204</v>
      </c>
      <c r="E3141" s="2150" t="s">
        <v>7326</v>
      </c>
      <c r="F3141" s="2153">
        <v>22625.64</v>
      </c>
      <c r="G3141" s="722">
        <v>42393</v>
      </c>
      <c r="H3141" s="2050">
        <f t="shared" si="204"/>
        <v>22625.64</v>
      </c>
      <c r="I3141" s="1263">
        <f t="shared" si="203"/>
        <v>0</v>
      </c>
    </row>
    <row r="3142" spans="1:9" x14ac:dyDescent="0.25">
      <c r="A3142" s="1261">
        <v>42393</v>
      </c>
      <c r="B3142" s="2177">
        <f t="shared" si="202"/>
        <v>2205</v>
      </c>
      <c r="C3142" s="2178" t="s">
        <v>1144</v>
      </c>
      <c r="D3142" s="2160">
        <f t="shared" si="201"/>
        <v>52205</v>
      </c>
      <c r="E3142" s="2150" t="s">
        <v>7327</v>
      </c>
      <c r="F3142" s="2153">
        <v>1075</v>
      </c>
      <c r="G3142" s="722">
        <v>42394</v>
      </c>
      <c r="H3142" s="2050">
        <v>1075</v>
      </c>
      <c r="I3142" s="1263">
        <f t="shared" si="203"/>
        <v>0</v>
      </c>
    </row>
    <row r="3143" spans="1:9" x14ac:dyDescent="0.25">
      <c r="A3143" s="1261">
        <v>42393</v>
      </c>
      <c r="B3143" s="2177">
        <f t="shared" si="202"/>
        <v>2206</v>
      </c>
      <c r="C3143" s="2178" t="s">
        <v>1144</v>
      </c>
      <c r="D3143" s="2160">
        <f t="shared" si="201"/>
        <v>52206</v>
      </c>
      <c r="E3143" s="2150" t="s">
        <v>7328</v>
      </c>
      <c r="F3143" s="2153">
        <v>2150</v>
      </c>
      <c r="G3143" s="722">
        <v>42394</v>
      </c>
      <c r="H3143" s="2050">
        <v>2150</v>
      </c>
      <c r="I3143" s="1263">
        <f t="shared" si="203"/>
        <v>0</v>
      </c>
    </row>
    <row r="3144" spans="1:9" x14ac:dyDescent="0.25">
      <c r="A3144" s="1261">
        <v>42393</v>
      </c>
      <c r="B3144" s="2177">
        <f t="shared" si="202"/>
        <v>2207</v>
      </c>
      <c r="C3144" s="2178" t="s">
        <v>1144</v>
      </c>
      <c r="D3144" s="2160">
        <f t="shared" si="201"/>
        <v>52207</v>
      </c>
      <c r="E3144" s="2150" t="s">
        <v>7329</v>
      </c>
      <c r="F3144" s="2153">
        <v>2427.6</v>
      </c>
      <c r="G3144" s="722">
        <v>42394</v>
      </c>
      <c r="H3144" s="2050">
        <v>2427.6</v>
      </c>
      <c r="I3144" s="1263">
        <f t="shared" si="203"/>
        <v>0</v>
      </c>
    </row>
    <row r="3145" spans="1:9" x14ac:dyDescent="0.25">
      <c r="A3145" s="1261">
        <v>42393</v>
      </c>
      <c r="B3145" s="2177">
        <f t="shared" si="202"/>
        <v>2208</v>
      </c>
      <c r="C3145" s="2178" t="s">
        <v>1144</v>
      </c>
      <c r="D3145" s="2160">
        <f t="shared" si="201"/>
        <v>52208</v>
      </c>
      <c r="E3145" s="2150" t="s">
        <v>7330</v>
      </c>
      <c r="F3145" s="2153">
        <v>5211.1000000000004</v>
      </c>
      <c r="G3145" s="722">
        <v>42394</v>
      </c>
      <c r="H3145" s="2050">
        <v>5211.1000000000004</v>
      </c>
      <c r="I3145" s="1263">
        <f t="shared" si="203"/>
        <v>0</v>
      </c>
    </row>
    <row r="3146" spans="1:9" x14ac:dyDescent="0.25">
      <c r="A3146" s="1261">
        <v>42393</v>
      </c>
      <c r="B3146" s="2177">
        <f t="shared" si="202"/>
        <v>2209</v>
      </c>
      <c r="C3146" s="2178" t="s">
        <v>1144</v>
      </c>
      <c r="D3146" s="2160">
        <f t="shared" si="201"/>
        <v>52209</v>
      </c>
      <c r="E3146" s="2150" t="s">
        <v>7331</v>
      </c>
      <c r="F3146" s="2153">
        <v>28290.6</v>
      </c>
      <c r="G3146" s="722">
        <v>42394</v>
      </c>
      <c r="H3146" s="2050">
        <v>28290.6</v>
      </c>
      <c r="I3146" s="1263">
        <f t="shared" si="203"/>
        <v>0</v>
      </c>
    </row>
    <row r="3147" spans="1:9" x14ac:dyDescent="0.25">
      <c r="A3147" s="1261">
        <v>42393</v>
      </c>
      <c r="B3147" s="2177">
        <f t="shared" si="202"/>
        <v>2210</v>
      </c>
      <c r="C3147" s="2178" t="s">
        <v>1144</v>
      </c>
      <c r="D3147" s="2160">
        <f t="shared" si="201"/>
        <v>52210</v>
      </c>
      <c r="E3147" s="2150" t="s">
        <v>7332</v>
      </c>
      <c r="F3147" s="2153">
        <v>4923.8999999999996</v>
      </c>
      <c r="G3147" s="722">
        <v>42393</v>
      </c>
      <c r="H3147" s="2050">
        <f t="shared" si="204"/>
        <v>4923.8999999999996</v>
      </c>
      <c r="I3147" s="1263">
        <f t="shared" si="203"/>
        <v>0</v>
      </c>
    </row>
    <row r="3148" spans="1:9" x14ac:dyDescent="0.25">
      <c r="A3148" s="1261">
        <v>42393</v>
      </c>
      <c r="B3148" s="2177">
        <f t="shared" si="202"/>
        <v>2211</v>
      </c>
      <c r="C3148" s="2178" t="s">
        <v>1144</v>
      </c>
      <c r="D3148" s="2160">
        <f t="shared" si="201"/>
        <v>52211</v>
      </c>
      <c r="E3148" s="2150" t="s">
        <v>7333</v>
      </c>
      <c r="F3148" s="2153">
        <v>45487.18</v>
      </c>
      <c r="G3148" s="722">
        <v>42395</v>
      </c>
      <c r="H3148" s="2050">
        <v>45487.18</v>
      </c>
      <c r="I3148" s="1263">
        <f t="shared" si="203"/>
        <v>0</v>
      </c>
    </row>
    <row r="3149" spans="1:9" x14ac:dyDescent="0.25">
      <c r="A3149" s="1261">
        <v>42393</v>
      </c>
      <c r="B3149" s="2177">
        <f t="shared" si="202"/>
        <v>2212</v>
      </c>
      <c r="C3149" s="2178" t="s">
        <v>1144</v>
      </c>
      <c r="D3149" s="2160">
        <f t="shared" si="201"/>
        <v>52212</v>
      </c>
      <c r="E3149" s="2150" t="s">
        <v>7334</v>
      </c>
      <c r="F3149" s="2153">
        <v>2696.4</v>
      </c>
      <c r="G3149" s="722">
        <v>42393</v>
      </c>
      <c r="H3149" s="2050">
        <f t="shared" si="204"/>
        <v>2696.4</v>
      </c>
      <c r="I3149" s="1263">
        <f t="shared" si="203"/>
        <v>0</v>
      </c>
    </row>
    <row r="3150" spans="1:9" x14ac:dyDescent="0.25">
      <c r="A3150" s="1261">
        <v>42393</v>
      </c>
      <c r="B3150" s="2177">
        <f t="shared" si="202"/>
        <v>2213</v>
      </c>
      <c r="C3150" s="2178" t="s">
        <v>1144</v>
      </c>
      <c r="D3150" s="2160">
        <f t="shared" si="201"/>
        <v>52213</v>
      </c>
      <c r="E3150" s="2150" t="s">
        <v>7335</v>
      </c>
      <c r="F3150" s="2153">
        <v>2394</v>
      </c>
      <c r="G3150" s="722">
        <v>42394</v>
      </c>
      <c r="H3150" s="2050">
        <v>2394</v>
      </c>
      <c r="I3150" s="1263">
        <f t="shared" si="203"/>
        <v>0</v>
      </c>
    </row>
    <row r="3151" spans="1:9" x14ac:dyDescent="0.25">
      <c r="A3151" s="1261">
        <v>42393</v>
      </c>
      <c r="B3151" s="2177">
        <f t="shared" si="202"/>
        <v>2214</v>
      </c>
      <c r="C3151" s="2178" t="s">
        <v>1144</v>
      </c>
      <c r="D3151" s="2160">
        <f t="shared" si="201"/>
        <v>52214</v>
      </c>
      <c r="E3151" s="2150" t="s">
        <v>7336</v>
      </c>
      <c r="F3151" s="2153">
        <v>860</v>
      </c>
      <c r="G3151" s="722">
        <v>42393</v>
      </c>
      <c r="H3151" s="2050">
        <f t="shared" si="204"/>
        <v>860</v>
      </c>
      <c r="I3151" s="1263">
        <f t="shared" si="203"/>
        <v>0</v>
      </c>
    </row>
    <row r="3152" spans="1:9" x14ac:dyDescent="0.25">
      <c r="A3152" s="1261">
        <v>42393</v>
      </c>
      <c r="B3152" s="2177">
        <f t="shared" si="202"/>
        <v>2215</v>
      </c>
      <c r="C3152" s="2178" t="s">
        <v>1144</v>
      </c>
      <c r="D3152" s="2160">
        <f t="shared" si="201"/>
        <v>52215</v>
      </c>
      <c r="E3152" s="2150" t="s">
        <v>7337</v>
      </c>
      <c r="F3152" s="2153">
        <v>428.1</v>
      </c>
      <c r="G3152" s="722">
        <v>42393</v>
      </c>
      <c r="H3152" s="2050">
        <f t="shared" si="204"/>
        <v>428.1</v>
      </c>
      <c r="I3152" s="1263">
        <f t="shared" si="203"/>
        <v>0</v>
      </c>
    </row>
    <row r="3153" spans="1:9" x14ac:dyDescent="0.25">
      <c r="A3153" s="1261">
        <v>42393</v>
      </c>
      <c r="B3153" s="2177">
        <f t="shared" si="202"/>
        <v>2216</v>
      </c>
      <c r="C3153" s="2178" t="s">
        <v>1144</v>
      </c>
      <c r="D3153" s="2160">
        <f t="shared" si="201"/>
        <v>52216</v>
      </c>
      <c r="E3153" s="2150" t="s">
        <v>7338</v>
      </c>
      <c r="F3153" s="2153">
        <v>979.92</v>
      </c>
      <c r="G3153" s="722">
        <v>42393</v>
      </c>
      <c r="H3153" s="2050">
        <f t="shared" si="204"/>
        <v>979.92</v>
      </c>
      <c r="I3153" s="1263">
        <f t="shared" si="203"/>
        <v>0</v>
      </c>
    </row>
    <row r="3154" spans="1:9" x14ac:dyDescent="0.25">
      <c r="A3154" s="1261">
        <v>42393</v>
      </c>
      <c r="B3154" s="2177">
        <f t="shared" si="202"/>
        <v>2217</v>
      </c>
      <c r="C3154" s="2178" t="s">
        <v>1144</v>
      </c>
      <c r="D3154" s="2160">
        <f t="shared" ref="D3154:D3221" si="205">D3153+1</f>
        <v>52217</v>
      </c>
      <c r="E3154" s="2150" t="s">
        <v>7339</v>
      </c>
      <c r="F3154" s="2153">
        <v>5092.2</v>
      </c>
      <c r="G3154" s="722">
        <v>42393</v>
      </c>
      <c r="H3154" s="2050">
        <f t="shared" si="204"/>
        <v>5092.2</v>
      </c>
      <c r="I3154" s="1263">
        <f t="shared" si="203"/>
        <v>0</v>
      </c>
    </row>
    <row r="3155" spans="1:9" x14ac:dyDescent="0.25">
      <c r="A3155" s="1261">
        <v>42393</v>
      </c>
      <c r="B3155" s="2177">
        <f t="shared" si="202"/>
        <v>2218</v>
      </c>
      <c r="C3155" s="2178" t="s">
        <v>1144</v>
      </c>
      <c r="D3155" s="2160">
        <f t="shared" si="205"/>
        <v>52218</v>
      </c>
      <c r="E3155" s="2150" t="s">
        <v>7340</v>
      </c>
      <c r="F3155" s="2153">
        <v>1402.5</v>
      </c>
      <c r="G3155" s="722">
        <v>42393</v>
      </c>
      <c r="H3155" s="2050">
        <f t="shared" si="204"/>
        <v>1402.5</v>
      </c>
      <c r="I3155" s="1263">
        <f t="shared" si="203"/>
        <v>0</v>
      </c>
    </row>
    <row r="3156" spans="1:9" x14ac:dyDescent="0.25">
      <c r="A3156" s="1261">
        <v>42393</v>
      </c>
      <c r="B3156" s="2177">
        <f t="shared" si="202"/>
        <v>2219</v>
      </c>
      <c r="C3156" s="2178" t="s">
        <v>1144</v>
      </c>
      <c r="D3156" s="2160">
        <f t="shared" si="205"/>
        <v>52219</v>
      </c>
      <c r="E3156" s="2150" t="s">
        <v>7341</v>
      </c>
      <c r="F3156" s="2153">
        <v>22702.799999999999</v>
      </c>
      <c r="G3156" s="722" t="s">
        <v>8174</v>
      </c>
      <c r="H3156" s="2050">
        <f>17300+5402.8</f>
        <v>22702.799999999999</v>
      </c>
      <c r="I3156" s="1263">
        <f t="shared" si="203"/>
        <v>0</v>
      </c>
    </row>
    <row r="3157" spans="1:9" x14ac:dyDescent="0.25">
      <c r="A3157" s="1261">
        <v>42393</v>
      </c>
      <c r="B3157" s="2177">
        <f t="shared" si="202"/>
        <v>2220</v>
      </c>
      <c r="C3157" s="2178" t="s">
        <v>1144</v>
      </c>
      <c r="D3157" s="2160">
        <f t="shared" si="205"/>
        <v>52220</v>
      </c>
      <c r="E3157" s="2182" t="s">
        <v>2249</v>
      </c>
      <c r="F3157" s="2153">
        <v>0</v>
      </c>
      <c r="G3157" s="722"/>
      <c r="H3157" s="2050"/>
      <c r="I3157" s="1263"/>
    </row>
    <row r="3158" spans="1:9" x14ac:dyDescent="0.25">
      <c r="A3158" s="1261">
        <v>42393</v>
      </c>
      <c r="B3158" s="2177">
        <f t="shared" si="202"/>
        <v>2221</v>
      </c>
      <c r="C3158" s="2178" t="s">
        <v>1144</v>
      </c>
      <c r="D3158" s="2160">
        <f t="shared" si="205"/>
        <v>52221</v>
      </c>
      <c r="E3158" s="2150" t="s">
        <v>7342</v>
      </c>
      <c r="F3158" s="2153">
        <v>185</v>
      </c>
      <c r="G3158" s="722">
        <v>42393</v>
      </c>
      <c r="H3158" s="2050">
        <f t="shared" si="204"/>
        <v>185</v>
      </c>
      <c r="I3158" s="1263">
        <f t="shared" si="203"/>
        <v>0</v>
      </c>
    </row>
    <row r="3159" spans="1:9" x14ac:dyDescent="0.25">
      <c r="A3159" s="1261">
        <v>42393</v>
      </c>
      <c r="B3159" s="2177">
        <f t="shared" si="202"/>
        <v>2222</v>
      </c>
      <c r="C3159" s="2178" t="s">
        <v>1144</v>
      </c>
      <c r="D3159" s="2160">
        <f t="shared" si="205"/>
        <v>52222</v>
      </c>
      <c r="E3159" s="2150" t="s">
        <v>7343</v>
      </c>
      <c r="F3159" s="2153">
        <v>30346.3</v>
      </c>
      <c r="G3159" s="722">
        <v>42393</v>
      </c>
      <c r="H3159" s="2050">
        <f t="shared" si="204"/>
        <v>30346.3</v>
      </c>
      <c r="I3159" s="1263">
        <f t="shared" si="203"/>
        <v>0</v>
      </c>
    </row>
    <row r="3160" spans="1:9" x14ac:dyDescent="0.25">
      <c r="A3160" s="1261">
        <v>42393</v>
      </c>
      <c r="B3160" s="2177">
        <f t="shared" si="202"/>
        <v>2223</v>
      </c>
      <c r="C3160" s="2178" t="s">
        <v>1144</v>
      </c>
      <c r="D3160" s="2160">
        <f t="shared" si="205"/>
        <v>52223</v>
      </c>
      <c r="E3160" s="2182" t="s">
        <v>2249</v>
      </c>
      <c r="F3160" s="2153">
        <v>0</v>
      </c>
      <c r="G3160" s="722"/>
      <c r="H3160" s="2050"/>
      <c r="I3160" s="1263">
        <f t="shared" si="203"/>
        <v>0</v>
      </c>
    </row>
    <row r="3161" spans="1:9" x14ac:dyDescent="0.25">
      <c r="A3161" s="1261">
        <v>42393</v>
      </c>
      <c r="B3161" s="2177">
        <f t="shared" si="202"/>
        <v>2224</v>
      </c>
      <c r="C3161" s="2178" t="s">
        <v>1144</v>
      </c>
      <c r="D3161" s="2160">
        <f t="shared" si="205"/>
        <v>52224</v>
      </c>
      <c r="E3161" s="2150" t="s">
        <v>7344</v>
      </c>
      <c r="F3161" s="2153">
        <v>2465.1</v>
      </c>
      <c r="G3161" s="722">
        <v>42395</v>
      </c>
      <c r="H3161" s="2050">
        <v>2465.1</v>
      </c>
      <c r="I3161" s="1263">
        <f t="shared" si="203"/>
        <v>0</v>
      </c>
    </row>
    <row r="3162" spans="1:9" x14ac:dyDescent="0.25">
      <c r="A3162" s="1261">
        <v>42393</v>
      </c>
      <c r="B3162" s="2177">
        <f t="shared" si="202"/>
        <v>2225</v>
      </c>
      <c r="C3162" s="2178" t="s">
        <v>1144</v>
      </c>
      <c r="D3162" s="2160">
        <f t="shared" si="205"/>
        <v>52225</v>
      </c>
      <c r="E3162" s="2150" t="s">
        <v>7345</v>
      </c>
      <c r="F3162" s="2153">
        <v>6148.5</v>
      </c>
      <c r="G3162" s="722">
        <v>42396</v>
      </c>
      <c r="H3162" s="2050">
        <v>6148.5</v>
      </c>
      <c r="I3162" s="1263">
        <f t="shared" si="203"/>
        <v>0</v>
      </c>
    </row>
    <row r="3163" spans="1:9" x14ac:dyDescent="0.25">
      <c r="A3163" s="1261">
        <v>42393</v>
      </c>
      <c r="B3163" s="2177">
        <f t="shared" si="202"/>
        <v>2226</v>
      </c>
      <c r="C3163" s="2178" t="s">
        <v>1144</v>
      </c>
      <c r="D3163" s="2160">
        <f t="shared" si="205"/>
        <v>52226</v>
      </c>
      <c r="E3163" s="2150" t="s">
        <v>7346</v>
      </c>
      <c r="F3163" s="2153">
        <v>1193.5</v>
      </c>
      <c r="G3163" s="722">
        <v>42395</v>
      </c>
      <c r="H3163" s="2050">
        <v>1193.5</v>
      </c>
      <c r="I3163" s="1263">
        <f t="shared" si="203"/>
        <v>0</v>
      </c>
    </row>
    <row r="3164" spans="1:9" x14ac:dyDescent="0.25">
      <c r="A3164" s="1261">
        <v>42393</v>
      </c>
      <c r="B3164" s="2177">
        <f t="shared" si="202"/>
        <v>2227</v>
      </c>
      <c r="C3164" s="2178" t="s">
        <v>1144</v>
      </c>
      <c r="D3164" s="2160">
        <f t="shared" si="205"/>
        <v>52227</v>
      </c>
      <c r="E3164" s="2151" t="s">
        <v>7347</v>
      </c>
      <c r="F3164" s="2154">
        <v>3640.8</v>
      </c>
      <c r="G3164" s="722">
        <v>42393</v>
      </c>
      <c r="H3164" s="2050">
        <f t="shared" si="204"/>
        <v>3640.8</v>
      </c>
      <c r="I3164" s="1263">
        <f t="shared" si="203"/>
        <v>0</v>
      </c>
    </row>
    <row r="3165" spans="1:9" x14ac:dyDescent="0.25">
      <c r="A3165" s="1261">
        <v>42393</v>
      </c>
      <c r="B3165" s="2177">
        <f t="shared" si="202"/>
        <v>2228</v>
      </c>
      <c r="C3165" s="2178" t="s">
        <v>1144</v>
      </c>
      <c r="D3165" s="2160">
        <f t="shared" si="205"/>
        <v>52228</v>
      </c>
      <c r="E3165" s="2149" t="s">
        <v>7348</v>
      </c>
      <c r="F3165" s="2152">
        <v>9830.2000000000007</v>
      </c>
      <c r="G3165" s="722">
        <v>42398</v>
      </c>
      <c r="H3165" s="2050">
        <v>9830.2000000000007</v>
      </c>
      <c r="I3165" s="1263">
        <f t="shared" si="203"/>
        <v>0</v>
      </c>
    </row>
    <row r="3166" spans="1:9" x14ac:dyDescent="0.25">
      <c r="A3166" s="1261">
        <v>42393</v>
      </c>
      <c r="B3166" s="2177">
        <f t="shared" si="202"/>
        <v>2229</v>
      </c>
      <c r="C3166" s="2178" t="s">
        <v>1144</v>
      </c>
      <c r="D3166" s="2160">
        <f t="shared" si="205"/>
        <v>52229</v>
      </c>
      <c r="E3166" s="2150" t="s">
        <v>7349</v>
      </c>
      <c r="F3166" s="2153">
        <v>5296.2</v>
      </c>
      <c r="G3166" s="722">
        <v>42393</v>
      </c>
      <c r="H3166" s="2050">
        <f t="shared" si="204"/>
        <v>5296.2</v>
      </c>
      <c r="I3166" s="1263">
        <f t="shared" si="203"/>
        <v>0</v>
      </c>
    </row>
    <row r="3167" spans="1:9" x14ac:dyDescent="0.25">
      <c r="A3167" s="1261">
        <v>42393</v>
      </c>
      <c r="B3167" s="2177">
        <f t="shared" si="202"/>
        <v>2230</v>
      </c>
      <c r="C3167" s="2178" t="s">
        <v>1144</v>
      </c>
      <c r="D3167" s="2160">
        <f t="shared" si="205"/>
        <v>52230</v>
      </c>
      <c r="E3167" s="2150" t="s">
        <v>7350</v>
      </c>
      <c r="F3167" s="2153">
        <v>122</v>
      </c>
      <c r="G3167" s="722">
        <v>42394</v>
      </c>
      <c r="H3167" s="2050">
        <v>122</v>
      </c>
      <c r="I3167" s="1263">
        <f t="shared" si="203"/>
        <v>0</v>
      </c>
    </row>
    <row r="3168" spans="1:9" x14ac:dyDescent="0.25">
      <c r="A3168" s="1261">
        <v>42393</v>
      </c>
      <c r="B3168" s="2177">
        <f t="shared" si="202"/>
        <v>2231</v>
      </c>
      <c r="C3168" s="2178" t="s">
        <v>1144</v>
      </c>
      <c r="D3168" s="2160">
        <f t="shared" si="205"/>
        <v>52231</v>
      </c>
      <c r="E3168" s="2150" t="s">
        <v>7351</v>
      </c>
      <c r="F3168" s="2153">
        <v>660</v>
      </c>
      <c r="G3168" s="722">
        <v>42394</v>
      </c>
      <c r="H3168" s="2050">
        <v>660</v>
      </c>
      <c r="I3168" s="1263">
        <f t="shared" si="203"/>
        <v>0</v>
      </c>
    </row>
    <row r="3169" spans="1:9" x14ac:dyDescent="0.25">
      <c r="A3169" s="1261">
        <v>42393</v>
      </c>
      <c r="B3169" s="2177">
        <f t="shared" si="202"/>
        <v>2232</v>
      </c>
      <c r="C3169" s="2178" t="s">
        <v>1144</v>
      </c>
      <c r="D3169" s="2160">
        <f t="shared" si="205"/>
        <v>52232</v>
      </c>
      <c r="E3169" s="2150" t="s">
        <v>7352</v>
      </c>
      <c r="F3169" s="2153">
        <v>891</v>
      </c>
      <c r="G3169" s="722">
        <v>42393</v>
      </c>
      <c r="H3169" s="2050">
        <f t="shared" si="204"/>
        <v>891</v>
      </c>
      <c r="I3169" s="1263">
        <f t="shared" si="203"/>
        <v>0</v>
      </c>
    </row>
    <row r="3170" spans="1:9" x14ac:dyDescent="0.25">
      <c r="A3170" s="1261">
        <v>42393</v>
      </c>
      <c r="B3170" s="2177">
        <f t="shared" si="202"/>
        <v>2233</v>
      </c>
      <c r="C3170" s="2178" t="s">
        <v>1144</v>
      </c>
      <c r="D3170" s="2160">
        <f t="shared" si="205"/>
        <v>52233</v>
      </c>
      <c r="E3170" s="2182" t="s">
        <v>2249</v>
      </c>
      <c r="F3170" s="2153">
        <v>0</v>
      </c>
      <c r="G3170" s="722"/>
      <c r="H3170" s="2050"/>
      <c r="I3170" s="1263">
        <f t="shared" si="203"/>
        <v>0</v>
      </c>
    </row>
    <row r="3171" spans="1:9" x14ac:dyDescent="0.25">
      <c r="A3171" s="1261">
        <v>42393</v>
      </c>
      <c r="B3171" s="2177">
        <f t="shared" ref="B3171" si="206">B3170+1</f>
        <v>2234</v>
      </c>
      <c r="C3171" s="2178" t="s">
        <v>1144</v>
      </c>
      <c r="D3171" s="2160">
        <f t="shared" si="205"/>
        <v>52234</v>
      </c>
      <c r="E3171" s="2150" t="s">
        <v>7353</v>
      </c>
      <c r="F3171" s="2153">
        <v>2477.1999999999998</v>
      </c>
      <c r="G3171" s="722">
        <v>42393</v>
      </c>
      <c r="H3171" s="2050">
        <f t="shared" si="204"/>
        <v>2477.1999999999998</v>
      </c>
      <c r="I3171" s="1263">
        <f t="shared" si="203"/>
        <v>0</v>
      </c>
    </row>
    <row r="3172" spans="1:9" x14ac:dyDescent="0.25">
      <c r="A3172" s="1261">
        <v>42393</v>
      </c>
      <c r="B3172" s="2177">
        <f t="shared" ref="B3172:B3236" si="207">B3171+1</f>
        <v>2235</v>
      </c>
      <c r="C3172" s="2178" t="s">
        <v>1144</v>
      </c>
      <c r="D3172" s="2160">
        <f t="shared" si="205"/>
        <v>52235</v>
      </c>
      <c r="E3172" s="2150" t="s">
        <v>7354</v>
      </c>
      <c r="F3172" s="2153">
        <v>1787.1</v>
      </c>
      <c r="G3172" s="722">
        <v>42393</v>
      </c>
      <c r="H3172" s="2050">
        <f t="shared" si="204"/>
        <v>1787.1</v>
      </c>
      <c r="I3172" s="1263">
        <f t="shared" si="203"/>
        <v>0</v>
      </c>
    </row>
    <row r="3173" spans="1:9" x14ac:dyDescent="0.25">
      <c r="A3173" s="1261">
        <v>42393</v>
      </c>
      <c r="B3173" s="2177">
        <f t="shared" si="207"/>
        <v>2236</v>
      </c>
      <c r="C3173" s="2178" t="s">
        <v>1144</v>
      </c>
      <c r="D3173" s="2160">
        <f t="shared" si="205"/>
        <v>52236</v>
      </c>
      <c r="E3173" s="2182" t="s">
        <v>2249</v>
      </c>
      <c r="F3173" s="2153">
        <v>0</v>
      </c>
      <c r="G3173" s="722"/>
      <c r="H3173" s="2050"/>
      <c r="I3173" s="1263">
        <f t="shared" si="203"/>
        <v>0</v>
      </c>
    </row>
    <row r="3174" spans="1:9" x14ac:dyDescent="0.25">
      <c r="A3174" s="1261">
        <v>42393</v>
      </c>
      <c r="B3174" s="2177">
        <f t="shared" si="207"/>
        <v>2237</v>
      </c>
      <c r="C3174" s="2178" t="s">
        <v>1144</v>
      </c>
      <c r="D3174" s="2160">
        <f t="shared" si="205"/>
        <v>52237</v>
      </c>
      <c r="E3174" s="2150" t="s">
        <v>7354</v>
      </c>
      <c r="F3174" s="2153">
        <v>84</v>
      </c>
      <c r="G3174" s="722">
        <v>42393</v>
      </c>
      <c r="H3174" s="2050">
        <f t="shared" si="204"/>
        <v>84</v>
      </c>
      <c r="I3174" s="1263">
        <f t="shared" si="203"/>
        <v>0</v>
      </c>
    </row>
    <row r="3175" spans="1:9" x14ac:dyDescent="0.25">
      <c r="A3175" s="1261">
        <v>42393</v>
      </c>
      <c r="B3175" s="2177">
        <f t="shared" si="207"/>
        <v>2238</v>
      </c>
      <c r="C3175" s="2178" t="s">
        <v>1144</v>
      </c>
      <c r="D3175" s="2160">
        <f t="shared" si="205"/>
        <v>52238</v>
      </c>
      <c r="E3175" s="2150" t="s">
        <v>7355</v>
      </c>
      <c r="F3175" s="2153">
        <v>2242</v>
      </c>
      <c r="G3175" s="722">
        <v>42393</v>
      </c>
      <c r="H3175" s="2050">
        <f t="shared" si="204"/>
        <v>2242</v>
      </c>
      <c r="I3175" s="1263">
        <f t="shared" si="203"/>
        <v>0</v>
      </c>
    </row>
    <row r="3176" spans="1:9" x14ac:dyDescent="0.25">
      <c r="A3176" s="1261">
        <v>42393</v>
      </c>
      <c r="B3176" s="2177">
        <f t="shared" si="207"/>
        <v>2239</v>
      </c>
      <c r="C3176" s="2178" t="s">
        <v>1144</v>
      </c>
      <c r="D3176" s="2160">
        <f t="shared" si="205"/>
        <v>52239</v>
      </c>
      <c r="E3176" s="2150" t="s">
        <v>7356</v>
      </c>
      <c r="F3176" s="2153">
        <v>11833.6</v>
      </c>
      <c r="G3176" s="722"/>
      <c r="H3176" s="2050"/>
      <c r="I3176" s="1263">
        <f t="shared" si="203"/>
        <v>11833.6</v>
      </c>
    </row>
    <row r="3177" spans="1:9" x14ac:dyDescent="0.25">
      <c r="A3177" s="1261">
        <v>42393</v>
      </c>
      <c r="B3177" s="2177">
        <f t="shared" si="207"/>
        <v>2240</v>
      </c>
      <c r="C3177" s="2178" t="s">
        <v>1144</v>
      </c>
      <c r="D3177" s="2160">
        <f t="shared" si="205"/>
        <v>52240</v>
      </c>
      <c r="E3177" s="2150" t="s">
        <v>7357</v>
      </c>
      <c r="F3177" s="2153">
        <v>3484.8</v>
      </c>
      <c r="G3177" s="722">
        <v>42394</v>
      </c>
      <c r="H3177" s="2050">
        <v>3484.8</v>
      </c>
      <c r="I3177" s="1263">
        <f t="shared" si="203"/>
        <v>0</v>
      </c>
    </row>
    <row r="3178" spans="1:9" x14ac:dyDescent="0.25">
      <c r="A3178" s="1261">
        <v>42393</v>
      </c>
      <c r="B3178" s="2177">
        <f t="shared" si="207"/>
        <v>2241</v>
      </c>
      <c r="C3178" s="2178" t="s">
        <v>1144</v>
      </c>
      <c r="D3178" s="2160">
        <f t="shared" si="205"/>
        <v>52241</v>
      </c>
      <c r="E3178" s="2150" t="s">
        <v>7343</v>
      </c>
      <c r="F3178" s="2153">
        <v>1712.7</v>
      </c>
      <c r="G3178" s="722">
        <v>42394</v>
      </c>
      <c r="H3178" s="2050">
        <v>1712.7</v>
      </c>
      <c r="I3178" s="1263">
        <f t="shared" si="203"/>
        <v>0</v>
      </c>
    </row>
    <row r="3179" spans="1:9" x14ac:dyDescent="0.25">
      <c r="A3179" s="1261">
        <v>42393</v>
      </c>
      <c r="B3179" s="2177">
        <f t="shared" si="207"/>
        <v>2242</v>
      </c>
      <c r="C3179" s="2178" t="s">
        <v>1144</v>
      </c>
      <c r="D3179" s="2160">
        <f t="shared" si="205"/>
        <v>52242</v>
      </c>
      <c r="E3179" s="2150" t="s">
        <v>7316</v>
      </c>
      <c r="F3179" s="2153">
        <v>411.2</v>
      </c>
      <c r="G3179" s="722">
        <v>42393</v>
      </c>
      <c r="H3179" s="2050">
        <f t="shared" si="204"/>
        <v>411.2</v>
      </c>
      <c r="I3179" s="1263">
        <f t="shared" si="203"/>
        <v>0</v>
      </c>
    </row>
    <row r="3180" spans="1:9" x14ac:dyDescent="0.25">
      <c r="A3180" s="1261">
        <v>42393</v>
      </c>
      <c r="B3180" s="2177">
        <f t="shared" si="207"/>
        <v>2243</v>
      </c>
      <c r="C3180" s="2178" t="s">
        <v>1144</v>
      </c>
      <c r="D3180" s="2160">
        <f t="shared" si="205"/>
        <v>52243</v>
      </c>
      <c r="E3180" s="2150" t="s">
        <v>7358</v>
      </c>
      <c r="F3180" s="2153">
        <v>718.1</v>
      </c>
      <c r="G3180" s="722">
        <v>42394</v>
      </c>
      <c r="H3180" s="2050">
        <v>718.1</v>
      </c>
      <c r="I3180" s="1263">
        <f t="shared" si="203"/>
        <v>0</v>
      </c>
    </row>
    <row r="3181" spans="1:9" x14ac:dyDescent="0.25">
      <c r="A3181" s="1261">
        <v>42393</v>
      </c>
      <c r="B3181" s="2177">
        <f t="shared" si="207"/>
        <v>2244</v>
      </c>
      <c r="C3181" s="2178" t="s">
        <v>1144</v>
      </c>
      <c r="D3181" s="2160">
        <f t="shared" si="205"/>
        <v>52244</v>
      </c>
      <c r="E3181" s="2150" t="s">
        <v>7359</v>
      </c>
      <c r="F3181" s="2153">
        <v>4110.6000000000004</v>
      </c>
      <c r="G3181" s="722">
        <v>42394</v>
      </c>
      <c r="H3181" s="2050">
        <v>4110.6000000000004</v>
      </c>
      <c r="I3181" s="1263">
        <f t="shared" si="203"/>
        <v>0</v>
      </c>
    </row>
    <row r="3182" spans="1:9" x14ac:dyDescent="0.25">
      <c r="A3182" s="1261">
        <v>42393</v>
      </c>
      <c r="B3182" s="2177">
        <f t="shared" si="207"/>
        <v>2245</v>
      </c>
      <c r="C3182" s="2178" t="s">
        <v>1144</v>
      </c>
      <c r="D3182" s="2160">
        <f t="shared" si="205"/>
        <v>52245</v>
      </c>
      <c r="E3182" s="2150" t="s">
        <v>7360</v>
      </c>
      <c r="F3182" s="2153">
        <v>1269</v>
      </c>
      <c r="G3182" s="722">
        <v>42393</v>
      </c>
      <c r="H3182" s="2050">
        <f t="shared" si="204"/>
        <v>1269</v>
      </c>
      <c r="I3182" s="1263">
        <f t="shared" si="203"/>
        <v>0</v>
      </c>
    </row>
    <row r="3183" spans="1:9" x14ac:dyDescent="0.25">
      <c r="A3183" s="1261">
        <v>42393</v>
      </c>
      <c r="B3183" s="2177">
        <f t="shared" si="207"/>
        <v>2246</v>
      </c>
      <c r="C3183" s="2178" t="s">
        <v>1144</v>
      </c>
      <c r="D3183" s="2160">
        <f t="shared" si="205"/>
        <v>52246</v>
      </c>
      <c r="E3183" s="2150" t="s">
        <v>7361</v>
      </c>
      <c r="F3183" s="2153">
        <v>756</v>
      </c>
      <c r="G3183" s="722">
        <v>42394</v>
      </c>
      <c r="H3183" s="2050">
        <v>756</v>
      </c>
      <c r="I3183" s="1263">
        <f t="shared" si="203"/>
        <v>0</v>
      </c>
    </row>
    <row r="3184" spans="1:9" x14ac:dyDescent="0.25">
      <c r="A3184" s="1261">
        <v>42393</v>
      </c>
      <c r="B3184" s="2177">
        <f t="shared" si="207"/>
        <v>2247</v>
      </c>
      <c r="C3184" s="2178" t="s">
        <v>1144</v>
      </c>
      <c r="D3184" s="2160">
        <f t="shared" si="205"/>
        <v>52247</v>
      </c>
      <c r="E3184" s="2150" t="s">
        <v>7362</v>
      </c>
      <c r="F3184" s="2153">
        <v>1464.58</v>
      </c>
      <c r="G3184" s="722">
        <v>42394</v>
      </c>
      <c r="H3184" s="2050">
        <v>1464.58</v>
      </c>
      <c r="I3184" s="1263">
        <f t="shared" si="203"/>
        <v>0</v>
      </c>
    </row>
    <row r="3185" spans="1:9" x14ac:dyDescent="0.25">
      <c r="A3185" s="1261">
        <v>42393</v>
      </c>
      <c r="B3185" s="2177">
        <f t="shared" si="207"/>
        <v>2248</v>
      </c>
      <c r="C3185" s="2178" t="s">
        <v>1144</v>
      </c>
      <c r="D3185" s="2160">
        <f t="shared" si="205"/>
        <v>52248</v>
      </c>
      <c r="E3185" s="2150" t="s">
        <v>7363</v>
      </c>
      <c r="F3185" s="2153">
        <v>12755.6</v>
      </c>
      <c r="G3185" s="722">
        <v>42396</v>
      </c>
      <c r="H3185" s="2050">
        <v>12755.6</v>
      </c>
      <c r="I3185" s="1263">
        <f t="shared" si="203"/>
        <v>0</v>
      </c>
    </row>
    <row r="3186" spans="1:9" x14ac:dyDescent="0.25">
      <c r="A3186" s="1261">
        <v>42393</v>
      </c>
      <c r="B3186" s="2177">
        <f t="shared" si="207"/>
        <v>2249</v>
      </c>
      <c r="C3186" s="2178" t="s">
        <v>1144</v>
      </c>
      <c r="D3186" s="2160">
        <f t="shared" si="205"/>
        <v>52249</v>
      </c>
      <c r="E3186" s="2150" t="s">
        <v>7364</v>
      </c>
      <c r="F3186" s="2153">
        <v>1969.2</v>
      </c>
      <c r="G3186" s="722">
        <v>42393</v>
      </c>
      <c r="H3186" s="2050">
        <f t="shared" ref="H3186:H3245" si="208">F3186</f>
        <v>1969.2</v>
      </c>
      <c r="I3186" s="1263">
        <f t="shared" si="203"/>
        <v>0</v>
      </c>
    </row>
    <row r="3187" spans="1:9" x14ac:dyDescent="0.25">
      <c r="A3187" s="1261">
        <v>42393</v>
      </c>
      <c r="B3187" s="2177">
        <f t="shared" si="207"/>
        <v>2250</v>
      </c>
      <c r="C3187" s="2178" t="s">
        <v>1144</v>
      </c>
      <c r="D3187" s="2160">
        <f t="shared" si="205"/>
        <v>52250</v>
      </c>
      <c r="E3187" s="2150" t="s">
        <v>7365</v>
      </c>
      <c r="F3187" s="2153">
        <v>16562</v>
      </c>
      <c r="G3187" s="722"/>
      <c r="H3187" s="2050"/>
      <c r="I3187" s="1263">
        <f t="shared" si="203"/>
        <v>16562</v>
      </c>
    </row>
    <row r="3188" spans="1:9" x14ac:dyDescent="0.25">
      <c r="A3188" s="1261">
        <v>42393</v>
      </c>
      <c r="B3188" s="2177">
        <f t="shared" si="207"/>
        <v>2251</v>
      </c>
      <c r="C3188" s="2178" t="s">
        <v>1144</v>
      </c>
      <c r="D3188" s="2160">
        <f t="shared" si="205"/>
        <v>52251</v>
      </c>
      <c r="E3188" s="2150" t="s">
        <v>7366</v>
      </c>
      <c r="F3188" s="2153">
        <v>2016</v>
      </c>
      <c r="G3188" s="722">
        <v>42394</v>
      </c>
      <c r="H3188" s="2050">
        <v>2016</v>
      </c>
      <c r="I3188" s="1263">
        <f t="shared" si="203"/>
        <v>0</v>
      </c>
    </row>
    <row r="3189" spans="1:9" x14ac:dyDescent="0.25">
      <c r="A3189" s="1261">
        <v>42393</v>
      </c>
      <c r="B3189" s="2177">
        <f t="shared" si="207"/>
        <v>2252</v>
      </c>
      <c r="C3189" s="2178" t="s">
        <v>1144</v>
      </c>
      <c r="D3189" s="2160">
        <f t="shared" si="205"/>
        <v>52252</v>
      </c>
      <c r="E3189" s="2150" t="s">
        <v>7367</v>
      </c>
      <c r="F3189" s="2153">
        <v>42943.4</v>
      </c>
      <c r="G3189" s="722" t="s">
        <v>8180</v>
      </c>
      <c r="H3189" s="2050">
        <f>1464+40000+1479.4</f>
        <v>42943.4</v>
      </c>
      <c r="I3189" s="1263">
        <f t="shared" si="203"/>
        <v>0</v>
      </c>
    </row>
    <row r="3190" spans="1:9" x14ac:dyDescent="0.25">
      <c r="A3190" s="1261">
        <v>42393</v>
      </c>
      <c r="B3190" s="2177">
        <f t="shared" si="207"/>
        <v>2253</v>
      </c>
      <c r="C3190" s="2178" t="s">
        <v>1144</v>
      </c>
      <c r="D3190" s="2160">
        <f t="shared" si="205"/>
        <v>52253</v>
      </c>
      <c r="E3190" s="2150" t="s">
        <v>7368</v>
      </c>
      <c r="F3190" s="2153">
        <v>1416</v>
      </c>
      <c r="G3190" s="722">
        <v>42393</v>
      </c>
      <c r="H3190" s="2050">
        <f t="shared" si="208"/>
        <v>1416</v>
      </c>
      <c r="I3190" s="1263">
        <f t="shared" si="203"/>
        <v>0</v>
      </c>
    </row>
    <row r="3191" spans="1:9" x14ac:dyDescent="0.25">
      <c r="A3191" s="1261">
        <v>42393</v>
      </c>
      <c r="B3191" s="2177">
        <f t="shared" si="207"/>
        <v>2254</v>
      </c>
      <c r="C3191" s="2178" t="s">
        <v>1144</v>
      </c>
      <c r="D3191" s="2160">
        <f t="shared" si="205"/>
        <v>52254</v>
      </c>
      <c r="E3191" s="2150" t="s">
        <v>7369</v>
      </c>
      <c r="F3191" s="2153">
        <v>29941.8</v>
      </c>
      <c r="G3191" s="722"/>
      <c r="H3191" s="2050"/>
      <c r="I3191" s="1263">
        <f t="shared" si="203"/>
        <v>29941.8</v>
      </c>
    </row>
    <row r="3192" spans="1:9" x14ac:dyDescent="0.25">
      <c r="A3192" s="1261">
        <v>42393</v>
      </c>
      <c r="B3192" s="2177">
        <f t="shared" si="207"/>
        <v>2255</v>
      </c>
      <c r="C3192" s="2178" t="s">
        <v>1144</v>
      </c>
      <c r="D3192" s="2160">
        <f t="shared" si="205"/>
        <v>52255</v>
      </c>
      <c r="E3192" s="2150" t="s">
        <v>7361</v>
      </c>
      <c r="F3192" s="2153">
        <v>1016.4</v>
      </c>
      <c r="G3192" s="722">
        <v>42394</v>
      </c>
      <c r="H3192" s="2050">
        <v>1016.4</v>
      </c>
      <c r="I3192" s="1263">
        <f t="shared" si="203"/>
        <v>0</v>
      </c>
    </row>
    <row r="3193" spans="1:9" x14ac:dyDescent="0.25">
      <c r="A3193" s="1261">
        <v>42393</v>
      </c>
      <c r="B3193" s="2177">
        <f t="shared" si="207"/>
        <v>2256</v>
      </c>
      <c r="C3193" s="2178" t="s">
        <v>1144</v>
      </c>
      <c r="D3193" s="2160">
        <f t="shared" si="205"/>
        <v>52256</v>
      </c>
      <c r="E3193" s="2150" t="s">
        <v>7354</v>
      </c>
      <c r="F3193" s="2153">
        <v>812.1</v>
      </c>
      <c r="G3193" s="722">
        <v>42393</v>
      </c>
      <c r="H3193" s="2050">
        <f t="shared" si="208"/>
        <v>812.1</v>
      </c>
      <c r="I3193" s="1263">
        <f t="shared" si="203"/>
        <v>0</v>
      </c>
    </row>
    <row r="3194" spans="1:9" x14ac:dyDescent="0.25">
      <c r="A3194" s="1261">
        <v>42393</v>
      </c>
      <c r="B3194" s="2177">
        <f t="shared" si="207"/>
        <v>2257</v>
      </c>
      <c r="C3194" s="2178" t="s">
        <v>1144</v>
      </c>
      <c r="D3194" s="2160">
        <f t="shared" si="205"/>
        <v>52257</v>
      </c>
      <c r="E3194" s="2150" t="s">
        <v>7370</v>
      </c>
      <c r="F3194" s="2153">
        <v>4969.2</v>
      </c>
      <c r="G3194" s="722" t="s">
        <v>8187</v>
      </c>
      <c r="H3194" s="2050">
        <f>3900+1069.2</f>
        <v>4969.2</v>
      </c>
      <c r="I3194" s="1263">
        <f t="shared" si="203"/>
        <v>0</v>
      </c>
    </row>
    <row r="3195" spans="1:9" x14ac:dyDescent="0.25">
      <c r="A3195" s="1261">
        <v>42393</v>
      </c>
      <c r="B3195" s="2177">
        <f t="shared" si="207"/>
        <v>2258</v>
      </c>
      <c r="C3195" s="2178" t="s">
        <v>1144</v>
      </c>
      <c r="D3195" s="2160">
        <f t="shared" si="205"/>
        <v>52258</v>
      </c>
      <c r="E3195" s="2150" t="s">
        <v>7371</v>
      </c>
      <c r="F3195" s="2153">
        <v>1651.2</v>
      </c>
      <c r="G3195" s="722">
        <v>42395</v>
      </c>
      <c r="H3195" s="2050">
        <v>1651.2</v>
      </c>
      <c r="I3195" s="1263">
        <f t="shared" si="203"/>
        <v>0</v>
      </c>
    </row>
    <row r="3196" spans="1:9" x14ac:dyDescent="0.25">
      <c r="A3196" s="1261">
        <v>42393</v>
      </c>
      <c r="B3196" s="2177">
        <f t="shared" si="207"/>
        <v>2259</v>
      </c>
      <c r="C3196" s="2178" t="s">
        <v>1144</v>
      </c>
      <c r="D3196" s="2160">
        <f t="shared" si="205"/>
        <v>52259</v>
      </c>
      <c r="E3196" s="2162" t="s">
        <v>7318</v>
      </c>
      <c r="F3196" s="2153">
        <v>245218.7</v>
      </c>
      <c r="G3196" s="722">
        <v>42396</v>
      </c>
      <c r="H3196" s="2050">
        <v>245218.7</v>
      </c>
      <c r="I3196" s="1263">
        <f t="shared" si="203"/>
        <v>0</v>
      </c>
    </row>
    <row r="3197" spans="1:9" x14ac:dyDescent="0.25">
      <c r="A3197" s="1261">
        <v>42393</v>
      </c>
      <c r="B3197" s="2177">
        <f t="shared" si="207"/>
        <v>2260</v>
      </c>
      <c r="C3197" s="2178" t="s">
        <v>1144</v>
      </c>
      <c r="D3197" s="2160">
        <f t="shared" si="205"/>
        <v>52260</v>
      </c>
      <c r="E3197" s="2150" t="s">
        <v>7372</v>
      </c>
      <c r="F3197" s="2153">
        <v>4088</v>
      </c>
      <c r="G3197" s="722">
        <v>42399</v>
      </c>
      <c r="H3197" s="2050">
        <v>4088</v>
      </c>
      <c r="I3197" s="1263">
        <f t="shared" si="203"/>
        <v>0</v>
      </c>
    </row>
    <row r="3198" spans="1:9" x14ac:dyDescent="0.25">
      <c r="A3198" s="1261">
        <v>42393</v>
      </c>
      <c r="B3198" s="2177">
        <f t="shared" si="207"/>
        <v>2261</v>
      </c>
      <c r="C3198" s="2178" t="s">
        <v>1144</v>
      </c>
      <c r="D3198" s="2160">
        <f t="shared" si="205"/>
        <v>52261</v>
      </c>
      <c r="E3198" s="2150" t="s">
        <v>7369</v>
      </c>
      <c r="F3198" s="2153">
        <v>28839.3</v>
      </c>
      <c r="G3198" s="722"/>
      <c r="H3198" s="2050"/>
      <c r="I3198" s="1263">
        <f t="shared" si="203"/>
        <v>28839.3</v>
      </c>
    </row>
    <row r="3199" spans="1:9" x14ac:dyDescent="0.25">
      <c r="A3199" s="1261">
        <v>42393</v>
      </c>
      <c r="B3199" s="2177">
        <f t="shared" si="207"/>
        <v>2262</v>
      </c>
      <c r="C3199" s="2178" t="s">
        <v>1144</v>
      </c>
      <c r="D3199" s="2160">
        <f t="shared" si="205"/>
        <v>52262</v>
      </c>
      <c r="E3199" s="2150" t="s">
        <v>7371</v>
      </c>
      <c r="F3199" s="2153">
        <v>642.6</v>
      </c>
      <c r="G3199" s="722">
        <v>42393</v>
      </c>
      <c r="H3199" s="2050">
        <f t="shared" si="208"/>
        <v>642.6</v>
      </c>
      <c r="I3199" s="1263">
        <f t="shared" si="203"/>
        <v>0</v>
      </c>
    </row>
    <row r="3200" spans="1:9" x14ac:dyDescent="0.25">
      <c r="A3200" s="1261">
        <v>42393</v>
      </c>
      <c r="B3200" s="2177">
        <f t="shared" si="207"/>
        <v>2263</v>
      </c>
      <c r="C3200" s="2178" t="s">
        <v>1144</v>
      </c>
      <c r="D3200" s="2160">
        <f t="shared" si="205"/>
        <v>52263</v>
      </c>
      <c r="E3200" s="2150" t="s">
        <v>7373</v>
      </c>
      <c r="F3200" s="2153">
        <v>2822.4</v>
      </c>
      <c r="G3200" s="722">
        <v>42395</v>
      </c>
      <c r="H3200" s="2050">
        <v>2822.4</v>
      </c>
      <c r="I3200" s="1263">
        <f t="shared" si="203"/>
        <v>0</v>
      </c>
    </row>
    <row r="3201" spans="1:9" x14ac:dyDescent="0.25">
      <c r="A3201" s="1261">
        <v>42393</v>
      </c>
      <c r="B3201" s="2177">
        <f t="shared" si="207"/>
        <v>2264</v>
      </c>
      <c r="C3201" s="2178" t="s">
        <v>1144</v>
      </c>
      <c r="D3201" s="2160">
        <f t="shared" si="205"/>
        <v>52264</v>
      </c>
      <c r="E3201" s="2150" t="s">
        <v>7374</v>
      </c>
      <c r="F3201" s="2153">
        <v>16673</v>
      </c>
      <c r="G3201" s="722">
        <v>42396</v>
      </c>
      <c r="H3201" s="2050">
        <v>16673</v>
      </c>
      <c r="I3201" s="1263">
        <f t="shared" si="203"/>
        <v>0</v>
      </c>
    </row>
    <row r="3202" spans="1:9" x14ac:dyDescent="0.25">
      <c r="A3202" s="1261">
        <v>42394</v>
      </c>
      <c r="B3202" s="2177">
        <f t="shared" si="207"/>
        <v>2265</v>
      </c>
      <c r="C3202" s="2178" t="s">
        <v>1144</v>
      </c>
      <c r="D3202" s="2160">
        <f t="shared" si="205"/>
        <v>52265</v>
      </c>
      <c r="E3202" s="2150" t="s">
        <v>7375</v>
      </c>
      <c r="F3202" s="2153">
        <v>24154.2</v>
      </c>
      <c r="G3202" s="722">
        <v>42394</v>
      </c>
      <c r="H3202" s="2050">
        <f t="shared" si="208"/>
        <v>24154.2</v>
      </c>
      <c r="I3202" s="1263">
        <f t="shared" si="203"/>
        <v>0</v>
      </c>
    </row>
    <row r="3203" spans="1:9" x14ac:dyDescent="0.25">
      <c r="A3203" s="1261">
        <v>42394</v>
      </c>
      <c r="B3203" s="2177">
        <f t="shared" si="207"/>
        <v>2266</v>
      </c>
      <c r="C3203" s="2178" t="s">
        <v>1144</v>
      </c>
      <c r="D3203" s="2160">
        <f t="shared" si="205"/>
        <v>52266</v>
      </c>
      <c r="E3203" s="2150" t="s">
        <v>7376</v>
      </c>
      <c r="F3203" s="2153">
        <v>275.10000000000002</v>
      </c>
      <c r="G3203" s="722">
        <v>42394</v>
      </c>
      <c r="H3203" s="2050">
        <f t="shared" si="208"/>
        <v>275.10000000000002</v>
      </c>
      <c r="I3203" s="1263">
        <f t="shared" si="203"/>
        <v>0</v>
      </c>
    </row>
    <row r="3204" spans="1:9" x14ac:dyDescent="0.25">
      <c r="A3204" s="1261">
        <v>42394</v>
      </c>
      <c r="B3204" s="2177">
        <f t="shared" si="207"/>
        <v>2267</v>
      </c>
      <c r="C3204" s="2178" t="s">
        <v>1144</v>
      </c>
      <c r="D3204" s="2160">
        <f t="shared" si="205"/>
        <v>52267</v>
      </c>
      <c r="E3204" s="2150" t="s">
        <v>7377</v>
      </c>
      <c r="F3204" s="2153">
        <v>5580.2</v>
      </c>
      <c r="G3204" s="722">
        <v>42394</v>
      </c>
      <c r="H3204" s="2050">
        <f t="shared" si="208"/>
        <v>5580.2</v>
      </c>
      <c r="I3204" s="1263">
        <f t="shared" si="203"/>
        <v>0</v>
      </c>
    </row>
    <row r="3205" spans="1:9" x14ac:dyDescent="0.25">
      <c r="A3205" s="1261">
        <v>42394</v>
      </c>
      <c r="B3205" s="2177">
        <f t="shared" si="207"/>
        <v>2268</v>
      </c>
      <c r="C3205" s="2178" t="s">
        <v>1144</v>
      </c>
      <c r="D3205" s="2160">
        <f t="shared" si="205"/>
        <v>52268</v>
      </c>
      <c r="E3205" s="2150" t="s">
        <v>7377</v>
      </c>
      <c r="F3205" s="2153">
        <v>218.4</v>
      </c>
      <c r="G3205" s="722">
        <v>42394</v>
      </c>
      <c r="H3205" s="2050">
        <v>218.4</v>
      </c>
      <c r="I3205" s="1263">
        <f t="shared" si="203"/>
        <v>0</v>
      </c>
    </row>
    <row r="3206" spans="1:9" x14ac:dyDescent="0.25">
      <c r="A3206" s="1261">
        <v>42394</v>
      </c>
      <c r="B3206" s="2177">
        <f t="shared" si="207"/>
        <v>2269</v>
      </c>
      <c r="C3206" s="2178" t="s">
        <v>1144</v>
      </c>
      <c r="D3206" s="2160">
        <f t="shared" si="205"/>
        <v>52269</v>
      </c>
      <c r="E3206" s="2150" t="s">
        <v>7378</v>
      </c>
      <c r="F3206" s="2153">
        <v>5619.6</v>
      </c>
      <c r="G3206" s="722"/>
      <c r="H3206" s="2050"/>
      <c r="I3206" s="1263">
        <f t="shared" si="203"/>
        <v>5619.6</v>
      </c>
    </row>
    <row r="3207" spans="1:9" x14ac:dyDescent="0.25">
      <c r="A3207" s="1261">
        <v>42394</v>
      </c>
      <c r="B3207" s="2177">
        <f t="shared" si="207"/>
        <v>2270</v>
      </c>
      <c r="C3207" s="2178" t="s">
        <v>1144</v>
      </c>
      <c r="D3207" s="2160">
        <f t="shared" si="205"/>
        <v>52270</v>
      </c>
      <c r="E3207" s="2150" t="s">
        <v>7379</v>
      </c>
      <c r="F3207" s="2153">
        <v>2716.8</v>
      </c>
      <c r="G3207" s="722">
        <v>42395</v>
      </c>
      <c r="H3207" s="2050">
        <v>2716.8</v>
      </c>
      <c r="I3207" s="1263">
        <f t="shared" si="203"/>
        <v>0</v>
      </c>
    </row>
    <row r="3208" spans="1:9" x14ac:dyDescent="0.25">
      <c r="A3208" s="1261">
        <v>42394</v>
      </c>
      <c r="B3208" s="2177">
        <f t="shared" si="207"/>
        <v>2271</v>
      </c>
      <c r="C3208" s="2178" t="s">
        <v>1144</v>
      </c>
      <c r="D3208" s="2160">
        <f t="shared" si="205"/>
        <v>52271</v>
      </c>
      <c r="E3208" s="2150" t="s">
        <v>7378</v>
      </c>
      <c r="F3208" s="2153">
        <v>23683.200000000001</v>
      </c>
      <c r="G3208" s="722">
        <v>42395</v>
      </c>
      <c r="H3208" s="2050">
        <v>23683.200000000001</v>
      </c>
      <c r="I3208" s="1263">
        <f t="shared" si="203"/>
        <v>0</v>
      </c>
    </row>
    <row r="3209" spans="1:9" x14ac:dyDescent="0.25">
      <c r="A3209" s="1261">
        <v>42394</v>
      </c>
      <c r="B3209" s="2177">
        <f t="shared" si="207"/>
        <v>2272</v>
      </c>
      <c r="C3209" s="2178" t="s">
        <v>1144</v>
      </c>
      <c r="D3209" s="2160">
        <f t="shared" si="205"/>
        <v>52272</v>
      </c>
      <c r="E3209" s="2150" t="s">
        <v>7379</v>
      </c>
      <c r="F3209" s="2153">
        <v>9666.7000000000007</v>
      </c>
      <c r="G3209" s="722">
        <v>42395</v>
      </c>
      <c r="H3209" s="2050">
        <v>9666.7000000000007</v>
      </c>
      <c r="I3209" s="1263">
        <f t="shared" si="203"/>
        <v>0</v>
      </c>
    </row>
    <row r="3210" spans="1:9" x14ac:dyDescent="0.25">
      <c r="A3210" s="1261">
        <v>42394</v>
      </c>
      <c r="B3210" s="2177">
        <f t="shared" si="207"/>
        <v>2273</v>
      </c>
      <c r="C3210" s="2178" t="s">
        <v>1144</v>
      </c>
      <c r="D3210" s="2160">
        <f t="shared" si="205"/>
        <v>52273</v>
      </c>
      <c r="E3210" s="2151" t="s">
        <v>7380</v>
      </c>
      <c r="F3210" s="2154">
        <v>5395.2</v>
      </c>
      <c r="G3210" s="722">
        <v>42395</v>
      </c>
      <c r="H3210" s="2050">
        <v>5395.2</v>
      </c>
      <c r="I3210" s="1263">
        <f t="shared" si="203"/>
        <v>0</v>
      </c>
    </row>
    <row r="3211" spans="1:9" x14ac:dyDescent="0.25">
      <c r="A3211" s="1261">
        <v>42394</v>
      </c>
      <c r="B3211" s="2177">
        <f t="shared" si="207"/>
        <v>2274</v>
      </c>
      <c r="C3211" s="2178" t="s">
        <v>1144</v>
      </c>
      <c r="D3211" s="2160">
        <f t="shared" si="205"/>
        <v>52274</v>
      </c>
      <c r="E3211" s="2149" t="s">
        <v>7377</v>
      </c>
      <c r="F3211" s="2152">
        <v>30783</v>
      </c>
      <c r="G3211" s="722" t="s">
        <v>8181</v>
      </c>
      <c r="H3211" s="2050">
        <f>15000+15783</f>
        <v>30783</v>
      </c>
      <c r="I3211" s="1263">
        <f t="shared" si="203"/>
        <v>0</v>
      </c>
    </row>
    <row r="3212" spans="1:9" x14ac:dyDescent="0.25">
      <c r="A3212" s="1261">
        <v>42394</v>
      </c>
      <c r="B3212" s="2177">
        <f t="shared" si="207"/>
        <v>2275</v>
      </c>
      <c r="C3212" s="2178" t="s">
        <v>1144</v>
      </c>
      <c r="D3212" s="2160">
        <f t="shared" si="205"/>
        <v>52275</v>
      </c>
      <c r="E3212" s="2150" t="s">
        <v>7381</v>
      </c>
      <c r="F3212" s="2153">
        <v>47398.400000000001</v>
      </c>
      <c r="G3212" s="722"/>
      <c r="H3212" s="2050"/>
      <c r="I3212" s="1263">
        <f t="shared" si="203"/>
        <v>47398.400000000001</v>
      </c>
    </row>
    <row r="3213" spans="1:9" x14ac:dyDescent="0.25">
      <c r="A3213" s="1261">
        <v>42394</v>
      </c>
      <c r="B3213" s="2177">
        <f t="shared" si="207"/>
        <v>2276</v>
      </c>
      <c r="C3213" s="2178" t="s">
        <v>1144</v>
      </c>
      <c r="D3213" s="2160">
        <f t="shared" si="205"/>
        <v>52276</v>
      </c>
      <c r="E3213" s="2150" t="s">
        <v>7382</v>
      </c>
      <c r="F3213" s="2153">
        <v>4399.2</v>
      </c>
      <c r="G3213" s="722">
        <v>42394</v>
      </c>
      <c r="H3213" s="2050">
        <f t="shared" si="208"/>
        <v>4399.2</v>
      </c>
      <c r="I3213" s="1263">
        <f t="shared" si="203"/>
        <v>0</v>
      </c>
    </row>
    <row r="3214" spans="1:9" x14ac:dyDescent="0.25">
      <c r="A3214" s="1261">
        <v>42394</v>
      </c>
      <c r="B3214" s="2177">
        <f t="shared" si="207"/>
        <v>2277</v>
      </c>
      <c r="C3214" s="2178" t="s">
        <v>1144</v>
      </c>
      <c r="D3214" s="2160">
        <f t="shared" si="205"/>
        <v>52277</v>
      </c>
      <c r="E3214" s="2150" t="s">
        <v>7383</v>
      </c>
      <c r="F3214" s="2153">
        <v>10335.799999999999</v>
      </c>
      <c r="G3214" s="722">
        <v>42394</v>
      </c>
      <c r="H3214" s="2050">
        <f t="shared" si="208"/>
        <v>10335.799999999999</v>
      </c>
      <c r="I3214" s="1263">
        <f t="shared" si="203"/>
        <v>0</v>
      </c>
    </row>
    <row r="3215" spans="1:9" x14ac:dyDescent="0.25">
      <c r="A3215" s="1261">
        <v>42394</v>
      </c>
      <c r="B3215" s="2177">
        <f t="shared" si="207"/>
        <v>2278</v>
      </c>
      <c r="C3215" s="2178" t="s">
        <v>1144</v>
      </c>
      <c r="D3215" s="2160">
        <f t="shared" si="205"/>
        <v>52278</v>
      </c>
      <c r="E3215" s="2150" t="s">
        <v>7384</v>
      </c>
      <c r="F3215" s="2153">
        <v>29512</v>
      </c>
      <c r="G3215" s="722">
        <v>42395</v>
      </c>
      <c r="H3215" s="2050">
        <v>29512</v>
      </c>
      <c r="I3215" s="1263">
        <f t="shared" si="203"/>
        <v>0</v>
      </c>
    </row>
    <row r="3216" spans="1:9" x14ac:dyDescent="0.25">
      <c r="A3216" s="1261">
        <v>42394</v>
      </c>
      <c r="B3216" s="2177">
        <f t="shared" si="207"/>
        <v>2279</v>
      </c>
      <c r="C3216" s="2178" t="s">
        <v>1144</v>
      </c>
      <c r="D3216" s="2160">
        <f t="shared" si="205"/>
        <v>52279</v>
      </c>
      <c r="E3216" s="2150" t="s">
        <v>7385</v>
      </c>
      <c r="F3216" s="2153">
        <v>43146.2</v>
      </c>
      <c r="G3216" s="722">
        <v>42397</v>
      </c>
      <c r="H3216" s="2050">
        <v>43146.2</v>
      </c>
      <c r="I3216" s="1263">
        <f t="shared" si="203"/>
        <v>0</v>
      </c>
    </row>
    <row r="3217" spans="1:9" x14ac:dyDescent="0.25">
      <c r="A3217" s="1261">
        <v>42394</v>
      </c>
      <c r="B3217" s="2177">
        <f t="shared" si="207"/>
        <v>2280</v>
      </c>
      <c r="C3217" s="2178" t="s">
        <v>1144</v>
      </c>
      <c r="D3217" s="2160">
        <f t="shared" si="205"/>
        <v>52280</v>
      </c>
      <c r="E3217" s="2150" t="s">
        <v>7381</v>
      </c>
      <c r="F3217" s="2153">
        <v>111980.5</v>
      </c>
      <c r="G3217" s="722"/>
      <c r="H3217" s="2050"/>
      <c r="I3217" s="1263">
        <f t="shared" si="203"/>
        <v>111980.5</v>
      </c>
    </row>
    <row r="3218" spans="1:9" x14ac:dyDescent="0.25">
      <c r="A3218" s="1261">
        <v>42394</v>
      </c>
      <c r="B3218" s="2177">
        <f t="shared" si="207"/>
        <v>2281</v>
      </c>
      <c r="C3218" s="2178" t="s">
        <v>1144</v>
      </c>
      <c r="D3218" s="2160">
        <f t="shared" si="205"/>
        <v>52281</v>
      </c>
      <c r="E3218" s="2150" t="s">
        <v>7386</v>
      </c>
      <c r="F3218" s="2153">
        <v>381.8</v>
      </c>
      <c r="G3218" s="722">
        <v>42394</v>
      </c>
      <c r="H3218" s="2050">
        <f t="shared" si="208"/>
        <v>381.8</v>
      </c>
      <c r="I3218" s="1263">
        <f t="shared" si="203"/>
        <v>0</v>
      </c>
    </row>
    <row r="3219" spans="1:9" x14ac:dyDescent="0.25">
      <c r="A3219" s="1261">
        <v>42394</v>
      </c>
      <c r="B3219" s="2177">
        <f t="shared" si="207"/>
        <v>2282</v>
      </c>
      <c r="C3219" s="2178" t="s">
        <v>1144</v>
      </c>
      <c r="D3219" s="2160">
        <f t="shared" si="205"/>
        <v>52282</v>
      </c>
      <c r="E3219" s="2150" t="s">
        <v>7387</v>
      </c>
      <c r="F3219" s="2153">
        <v>1306.2</v>
      </c>
      <c r="G3219" s="722">
        <v>42394</v>
      </c>
      <c r="H3219" s="2050">
        <f t="shared" si="208"/>
        <v>1306.2</v>
      </c>
      <c r="I3219" s="1263">
        <f t="shared" si="203"/>
        <v>0</v>
      </c>
    </row>
    <row r="3220" spans="1:9" x14ac:dyDescent="0.25">
      <c r="A3220" s="1261">
        <v>42394</v>
      </c>
      <c r="B3220" s="2177">
        <f t="shared" si="207"/>
        <v>2283</v>
      </c>
      <c r="C3220" s="2178" t="s">
        <v>1144</v>
      </c>
      <c r="D3220" s="2160">
        <f t="shared" si="205"/>
        <v>52283</v>
      </c>
      <c r="E3220" s="2150" t="s">
        <v>7388</v>
      </c>
      <c r="F3220" s="2153">
        <v>1058.4000000000001</v>
      </c>
      <c r="G3220" s="722">
        <v>42394</v>
      </c>
      <c r="H3220" s="2050">
        <f t="shared" si="208"/>
        <v>1058.4000000000001</v>
      </c>
      <c r="I3220" s="1263">
        <f t="shared" si="203"/>
        <v>0</v>
      </c>
    </row>
    <row r="3221" spans="1:9" x14ac:dyDescent="0.25">
      <c r="A3221" s="1261">
        <v>42394</v>
      </c>
      <c r="B3221" s="2177">
        <f t="shared" si="207"/>
        <v>2284</v>
      </c>
      <c r="C3221" s="2178" t="s">
        <v>1144</v>
      </c>
      <c r="D3221" s="2160">
        <f t="shared" si="205"/>
        <v>52284</v>
      </c>
      <c r="E3221" s="2150" t="s">
        <v>7389</v>
      </c>
      <c r="F3221" s="2153">
        <v>1457.4</v>
      </c>
      <c r="G3221" s="722">
        <v>42394</v>
      </c>
      <c r="H3221" s="2050">
        <f t="shared" si="208"/>
        <v>1457.4</v>
      </c>
      <c r="I3221" s="1263">
        <f t="shared" si="203"/>
        <v>0</v>
      </c>
    </row>
    <row r="3222" spans="1:9" x14ac:dyDescent="0.25">
      <c r="A3222" s="1261">
        <v>42394</v>
      </c>
      <c r="B3222" s="2177">
        <f t="shared" si="207"/>
        <v>2285</v>
      </c>
      <c r="C3222" s="2178" t="s">
        <v>1144</v>
      </c>
      <c r="D3222" s="2160">
        <f t="shared" ref="D3222:D3285" si="209">D3221+1</f>
        <v>52285</v>
      </c>
      <c r="E3222" s="2150" t="s">
        <v>7390</v>
      </c>
      <c r="F3222" s="2153">
        <v>2356.1999999999998</v>
      </c>
      <c r="G3222" s="722"/>
      <c r="H3222" s="2050"/>
      <c r="I3222" s="1263">
        <f t="shared" si="203"/>
        <v>2356.1999999999998</v>
      </c>
    </row>
    <row r="3223" spans="1:9" x14ac:dyDescent="0.25">
      <c r="A3223" s="1261">
        <v>42394</v>
      </c>
      <c r="B3223" s="2177">
        <f t="shared" si="207"/>
        <v>2286</v>
      </c>
      <c r="C3223" s="2178" t="s">
        <v>1144</v>
      </c>
      <c r="D3223" s="2160">
        <f t="shared" si="209"/>
        <v>52286</v>
      </c>
      <c r="E3223" s="2150" t="s">
        <v>7391</v>
      </c>
      <c r="F3223" s="2153">
        <v>1150.8</v>
      </c>
      <c r="G3223" s="722">
        <v>42394</v>
      </c>
      <c r="H3223" s="2050">
        <f t="shared" si="208"/>
        <v>1150.8</v>
      </c>
      <c r="I3223" s="1263">
        <f t="shared" si="203"/>
        <v>0</v>
      </c>
    </row>
    <row r="3224" spans="1:9" x14ac:dyDescent="0.25">
      <c r="A3224" s="1261">
        <v>42394</v>
      </c>
      <c r="B3224" s="2177">
        <f t="shared" si="207"/>
        <v>2287</v>
      </c>
      <c r="C3224" s="2178" t="s">
        <v>1144</v>
      </c>
      <c r="D3224" s="2160">
        <f t="shared" si="209"/>
        <v>52287</v>
      </c>
      <c r="E3224" s="2150" t="s">
        <v>7390</v>
      </c>
      <c r="F3224" s="2153">
        <v>1984</v>
      </c>
      <c r="G3224" s="722">
        <v>42395</v>
      </c>
      <c r="H3224" s="2050">
        <v>1984</v>
      </c>
      <c r="I3224" s="1263">
        <f t="shared" si="203"/>
        <v>0</v>
      </c>
    </row>
    <row r="3225" spans="1:9" x14ac:dyDescent="0.25">
      <c r="A3225" s="1261">
        <v>42394</v>
      </c>
      <c r="B3225" s="2177">
        <f t="shared" si="207"/>
        <v>2288</v>
      </c>
      <c r="C3225" s="2178" t="s">
        <v>1144</v>
      </c>
      <c r="D3225" s="2160">
        <f t="shared" si="209"/>
        <v>52288</v>
      </c>
      <c r="E3225" s="2150" t="s">
        <v>7392</v>
      </c>
      <c r="F3225" s="2153">
        <v>1680</v>
      </c>
      <c r="G3225" s="722">
        <v>42394</v>
      </c>
      <c r="H3225" s="2050">
        <f t="shared" si="208"/>
        <v>1680</v>
      </c>
      <c r="I3225" s="1263">
        <f t="shared" si="203"/>
        <v>0</v>
      </c>
    </row>
    <row r="3226" spans="1:9" x14ac:dyDescent="0.25">
      <c r="A3226" s="1261">
        <v>42394</v>
      </c>
      <c r="B3226" s="2177">
        <f t="shared" si="207"/>
        <v>2289</v>
      </c>
      <c r="C3226" s="2178" t="s">
        <v>1144</v>
      </c>
      <c r="D3226" s="2160">
        <f t="shared" si="209"/>
        <v>52289</v>
      </c>
      <c r="E3226" s="2150" t="s">
        <v>7393</v>
      </c>
      <c r="F3226" s="2153">
        <v>5357.8</v>
      </c>
      <c r="G3226" s="722">
        <v>42399</v>
      </c>
      <c r="H3226" s="2050">
        <v>5357.8</v>
      </c>
      <c r="I3226" s="1263">
        <f t="shared" si="203"/>
        <v>0</v>
      </c>
    </row>
    <row r="3227" spans="1:9" x14ac:dyDescent="0.25">
      <c r="A3227" s="1261">
        <v>42394</v>
      </c>
      <c r="B3227" s="2177">
        <f t="shared" si="207"/>
        <v>2290</v>
      </c>
      <c r="C3227" s="2178" t="s">
        <v>1144</v>
      </c>
      <c r="D3227" s="2160">
        <f t="shared" si="209"/>
        <v>52290</v>
      </c>
      <c r="E3227" s="2150" t="s">
        <v>7394</v>
      </c>
      <c r="F3227" s="2153">
        <v>4609.5</v>
      </c>
      <c r="G3227" s="722">
        <v>42394</v>
      </c>
      <c r="H3227" s="2050">
        <f t="shared" si="208"/>
        <v>4609.5</v>
      </c>
      <c r="I3227" s="1263">
        <f t="shared" si="203"/>
        <v>0</v>
      </c>
    </row>
    <row r="3228" spans="1:9" x14ac:dyDescent="0.25">
      <c r="A3228" s="1261">
        <v>42394</v>
      </c>
      <c r="B3228" s="2177">
        <f t="shared" si="207"/>
        <v>2291</v>
      </c>
      <c r="C3228" s="2178" t="s">
        <v>1144</v>
      </c>
      <c r="D3228" s="2160">
        <f t="shared" si="209"/>
        <v>52291</v>
      </c>
      <c r="E3228" s="2150" t="s">
        <v>7395</v>
      </c>
      <c r="F3228" s="2153">
        <v>4530</v>
      </c>
      <c r="G3228" s="722">
        <v>42399</v>
      </c>
      <c r="H3228" s="2050">
        <v>4530</v>
      </c>
      <c r="I3228" s="1263">
        <f t="shared" si="203"/>
        <v>0</v>
      </c>
    </row>
    <row r="3229" spans="1:9" x14ac:dyDescent="0.25">
      <c r="A3229" s="1261">
        <v>42394</v>
      </c>
      <c r="B3229" s="2177">
        <f t="shared" si="207"/>
        <v>2292</v>
      </c>
      <c r="C3229" s="2178" t="s">
        <v>1144</v>
      </c>
      <c r="D3229" s="2160">
        <f t="shared" si="209"/>
        <v>52292</v>
      </c>
      <c r="E3229" s="2150" t="s">
        <v>7396</v>
      </c>
      <c r="F3229" s="2153">
        <v>2866</v>
      </c>
      <c r="G3229" s="722">
        <v>42394</v>
      </c>
      <c r="H3229" s="2050">
        <f t="shared" si="208"/>
        <v>2866</v>
      </c>
      <c r="I3229" s="1263">
        <f t="shared" si="203"/>
        <v>0</v>
      </c>
    </row>
    <row r="3230" spans="1:9" x14ac:dyDescent="0.25">
      <c r="A3230" s="1261">
        <v>42394</v>
      </c>
      <c r="B3230" s="2177">
        <f t="shared" si="207"/>
        <v>2293</v>
      </c>
      <c r="C3230" s="2178" t="s">
        <v>1144</v>
      </c>
      <c r="D3230" s="2160">
        <f t="shared" si="209"/>
        <v>52293</v>
      </c>
      <c r="E3230" s="2150" t="s">
        <v>7397</v>
      </c>
      <c r="F3230" s="2153">
        <v>1923.9</v>
      </c>
      <c r="G3230" s="722">
        <v>42394</v>
      </c>
      <c r="H3230" s="2050">
        <f t="shared" si="208"/>
        <v>1923.9</v>
      </c>
      <c r="I3230" s="1263">
        <f t="shared" si="203"/>
        <v>0</v>
      </c>
    </row>
    <row r="3231" spans="1:9" x14ac:dyDescent="0.25">
      <c r="A3231" s="1261">
        <v>42394</v>
      </c>
      <c r="B3231" s="2177">
        <f t="shared" si="207"/>
        <v>2294</v>
      </c>
      <c r="C3231" s="2178" t="s">
        <v>1144</v>
      </c>
      <c r="D3231" s="2160">
        <f t="shared" si="209"/>
        <v>52294</v>
      </c>
      <c r="E3231" s="2150" t="s">
        <v>7398</v>
      </c>
      <c r="F3231" s="2153">
        <v>1042.4000000000001</v>
      </c>
      <c r="G3231" s="722">
        <v>42394</v>
      </c>
      <c r="H3231" s="2050">
        <f t="shared" si="208"/>
        <v>1042.4000000000001</v>
      </c>
      <c r="I3231" s="1263">
        <f t="shared" si="203"/>
        <v>0</v>
      </c>
    </row>
    <row r="3232" spans="1:9" x14ac:dyDescent="0.25">
      <c r="A3232" s="1261">
        <v>42394</v>
      </c>
      <c r="B3232" s="2177">
        <f t="shared" si="207"/>
        <v>2295</v>
      </c>
      <c r="C3232" s="2178" t="s">
        <v>1144</v>
      </c>
      <c r="D3232" s="2160">
        <f t="shared" si="209"/>
        <v>52295</v>
      </c>
      <c r="E3232" s="2150" t="s">
        <v>7399</v>
      </c>
      <c r="F3232" s="2153">
        <v>9756.7999999999993</v>
      </c>
      <c r="G3232" s="722"/>
      <c r="H3232" s="2050"/>
      <c r="I3232" s="1263">
        <f t="shared" si="203"/>
        <v>9756.7999999999993</v>
      </c>
    </row>
    <row r="3233" spans="1:9" x14ac:dyDescent="0.25">
      <c r="A3233" s="1261">
        <v>42394</v>
      </c>
      <c r="B3233" s="2177">
        <f t="shared" si="207"/>
        <v>2296</v>
      </c>
      <c r="C3233" s="2178" t="s">
        <v>1144</v>
      </c>
      <c r="D3233" s="2160">
        <f t="shared" si="209"/>
        <v>52296</v>
      </c>
      <c r="E3233" s="2150" t="s">
        <v>7400</v>
      </c>
      <c r="F3233" s="2153">
        <v>12461.5</v>
      </c>
      <c r="G3233" s="722">
        <v>42395</v>
      </c>
      <c r="H3233" s="2050">
        <v>12461.5</v>
      </c>
      <c r="I3233" s="1263">
        <f t="shared" si="203"/>
        <v>0</v>
      </c>
    </row>
    <row r="3234" spans="1:9" x14ac:dyDescent="0.25">
      <c r="A3234" s="1261">
        <v>42394</v>
      </c>
      <c r="B3234" s="2177">
        <f t="shared" si="207"/>
        <v>2297</v>
      </c>
      <c r="C3234" s="2178" t="s">
        <v>1144</v>
      </c>
      <c r="D3234" s="2160">
        <f t="shared" si="209"/>
        <v>52297</v>
      </c>
      <c r="E3234" s="2150" t="s">
        <v>7401</v>
      </c>
      <c r="F3234" s="2153">
        <v>2022.4</v>
      </c>
      <c r="G3234" s="722">
        <v>42395</v>
      </c>
      <c r="H3234" s="2050">
        <v>2022.4</v>
      </c>
      <c r="I3234" s="1263">
        <f t="shared" si="203"/>
        <v>0</v>
      </c>
    </row>
    <row r="3235" spans="1:9" x14ac:dyDescent="0.25">
      <c r="A3235" s="1261">
        <v>42394</v>
      </c>
      <c r="B3235" s="2177">
        <f t="shared" si="207"/>
        <v>2298</v>
      </c>
      <c r="C3235" s="2178" t="s">
        <v>1144</v>
      </c>
      <c r="D3235" s="2160">
        <f t="shared" si="209"/>
        <v>52298</v>
      </c>
      <c r="E3235" s="2150" t="s">
        <v>7402</v>
      </c>
      <c r="F3235" s="2153">
        <v>1136.4000000000001</v>
      </c>
      <c r="G3235" s="722">
        <v>42395</v>
      </c>
      <c r="H3235" s="2050">
        <v>1136.4000000000001</v>
      </c>
      <c r="I3235" s="1263">
        <f t="shared" si="203"/>
        <v>0</v>
      </c>
    </row>
    <row r="3236" spans="1:9" x14ac:dyDescent="0.25">
      <c r="A3236" s="1261">
        <v>42394</v>
      </c>
      <c r="B3236" s="2177">
        <f t="shared" si="207"/>
        <v>2299</v>
      </c>
      <c r="C3236" s="2178" t="s">
        <v>1144</v>
      </c>
      <c r="D3236" s="2160">
        <f t="shared" si="209"/>
        <v>52299</v>
      </c>
      <c r="E3236" s="2150" t="s">
        <v>7403</v>
      </c>
      <c r="F3236" s="2153">
        <v>9638.4</v>
      </c>
      <c r="G3236" s="722">
        <v>42395</v>
      </c>
      <c r="H3236" s="2050">
        <v>9638.4</v>
      </c>
      <c r="I3236" s="1263">
        <f t="shared" si="203"/>
        <v>0</v>
      </c>
    </row>
    <row r="3237" spans="1:9" x14ac:dyDescent="0.25">
      <c r="A3237" s="1261">
        <v>42394</v>
      </c>
      <c r="B3237" s="2177">
        <f t="shared" ref="B3237:B3300" si="210">B3236+1</f>
        <v>2300</v>
      </c>
      <c r="C3237" s="2178" t="s">
        <v>1144</v>
      </c>
      <c r="D3237" s="2160">
        <f t="shared" si="209"/>
        <v>52300</v>
      </c>
      <c r="E3237" s="2150" t="s">
        <v>7404</v>
      </c>
      <c r="F3237" s="2153">
        <v>2553.6</v>
      </c>
      <c r="G3237" s="722">
        <v>42395</v>
      </c>
      <c r="H3237" s="2050">
        <v>2553.6</v>
      </c>
      <c r="I3237" s="1263">
        <f t="shared" si="203"/>
        <v>0</v>
      </c>
    </row>
    <row r="3238" spans="1:9" x14ac:dyDescent="0.25">
      <c r="A3238" s="1261">
        <v>42394</v>
      </c>
      <c r="B3238" s="2177">
        <f t="shared" si="210"/>
        <v>2301</v>
      </c>
      <c r="C3238" s="2178" t="s">
        <v>1144</v>
      </c>
      <c r="D3238" s="2160">
        <f t="shared" si="209"/>
        <v>52301</v>
      </c>
      <c r="E3238" s="2150" t="s">
        <v>7405</v>
      </c>
      <c r="F3238" s="2153">
        <v>24014.400000000001</v>
      </c>
      <c r="G3238" s="722">
        <v>42395</v>
      </c>
      <c r="H3238" s="2050">
        <v>24014.400000000001</v>
      </c>
      <c r="I3238" s="1263">
        <f t="shared" si="203"/>
        <v>0</v>
      </c>
    </row>
    <row r="3239" spans="1:9" x14ac:dyDescent="0.25">
      <c r="A3239" s="1261">
        <v>42394</v>
      </c>
      <c r="B3239" s="2177">
        <f t="shared" si="210"/>
        <v>2302</v>
      </c>
      <c r="C3239" s="2178" t="s">
        <v>1144</v>
      </c>
      <c r="D3239" s="2160">
        <f t="shared" si="209"/>
        <v>52302</v>
      </c>
      <c r="E3239" s="2150" t="s">
        <v>7406</v>
      </c>
      <c r="F3239" s="2153">
        <v>25826.1</v>
      </c>
      <c r="G3239" s="722"/>
      <c r="H3239" s="2050"/>
      <c r="I3239" s="1263">
        <f t="shared" si="203"/>
        <v>25826.1</v>
      </c>
    </row>
    <row r="3240" spans="1:9" x14ac:dyDescent="0.25">
      <c r="A3240" s="1261">
        <v>42394</v>
      </c>
      <c r="B3240" s="2177">
        <f t="shared" si="210"/>
        <v>2303</v>
      </c>
      <c r="C3240" s="2178" t="s">
        <v>1144</v>
      </c>
      <c r="D3240" s="2160">
        <f t="shared" si="209"/>
        <v>52303</v>
      </c>
      <c r="E3240" s="2150" t="s">
        <v>7407</v>
      </c>
      <c r="F3240" s="2153">
        <v>27177</v>
      </c>
      <c r="G3240" s="722"/>
      <c r="H3240" s="2050"/>
      <c r="I3240" s="1263">
        <f t="shared" si="203"/>
        <v>27177</v>
      </c>
    </row>
    <row r="3241" spans="1:9" x14ac:dyDescent="0.25">
      <c r="A3241" s="1261">
        <v>42394</v>
      </c>
      <c r="B3241" s="2177">
        <f t="shared" si="210"/>
        <v>2304</v>
      </c>
      <c r="C3241" s="2178" t="s">
        <v>1144</v>
      </c>
      <c r="D3241" s="2160">
        <f t="shared" si="209"/>
        <v>52304</v>
      </c>
      <c r="E3241" s="2150" t="s">
        <v>7383</v>
      </c>
      <c r="F3241" s="2153">
        <v>13184</v>
      </c>
      <c r="G3241" s="722">
        <v>42394</v>
      </c>
      <c r="H3241" s="2050">
        <f t="shared" si="208"/>
        <v>13184</v>
      </c>
      <c r="I3241" s="1263">
        <f t="shared" si="203"/>
        <v>0</v>
      </c>
    </row>
    <row r="3242" spans="1:9" x14ac:dyDescent="0.25">
      <c r="A3242" s="1261">
        <v>42394</v>
      </c>
      <c r="B3242" s="2177">
        <f t="shared" si="210"/>
        <v>2305</v>
      </c>
      <c r="C3242" s="2178" t="s">
        <v>1144</v>
      </c>
      <c r="D3242" s="2160">
        <f t="shared" si="209"/>
        <v>52305</v>
      </c>
      <c r="E3242" s="2150" t="s">
        <v>7408</v>
      </c>
      <c r="F3242" s="2153">
        <v>13871.8</v>
      </c>
      <c r="G3242" s="722">
        <v>42395</v>
      </c>
      <c r="H3242" s="2050">
        <v>13871.8</v>
      </c>
      <c r="I3242" s="1263">
        <f t="shared" si="203"/>
        <v>0</v>
      </c>
    </row>
    <row r="3243" spans="1:9" x14ac:dyDescent="0.25">
      <c r="A3243" s="1261">
        <v>42394</v>
      </c>
      <c r="B3243" s="2177">
        <f t="shared" si="210"/>
        <v>2306</v>
      </c>
      <c r="C3243" s="2178" t="s">
        <v>1144</v>
      </c>
      <c r="D3243" s="2160">
        <f t="shared" si="209"/>
        <v>52306</v>
      </c>
      <c r="E3243" s="2150" t="s">
        <v>7409</v>
      </c>
      <c r="F3243" s="2153">
        <v>1302</v>
      </c>
      <c r="G3243" s="722">
        <v>42394</v>
      </c>
      <c r="H3243" s="2050">
        <f t="shared" si="208"/>
        <v>1302</v>
      </c>
      <c r="I3243" s="1263">
        <f t="shared" si="203"/>
        <v>0</v>
      </c>
    </row>
    <row r="3244" spans="1:9" x14ac:dyDescent="0.25">
      <c r="A3244" s="1261">
        <v>42394</v>
      </c>
      <c r="B3244" s="2177">
        <f t="shared" si="210"/>
        <v>2307</v>
      </c>
      <c r="C3244" s="2178" t="s">
        <v>1144</v>
      </c>
      <c r="D3244" s="2160">
        <f t="shared" si="209"/>
        <v>52307</v>
      </c>
      <c r="E3244" s="2150" t="s">
        <v>7410</v>
      </c>
      <c r="F3244" s="2153">
        <v>394.2</v>
      </c>
      <c r="G3244" s="722">
        <v>42394</v>
      </c>
      <c r="H3244" s="2050">
        <f t="shared" si="208"/>
        <v>394.2</v>
      </c>
      <c r="I3244" s="1263">
        <f t="shared" si="203"/>
        <v>0</v>
      </c>
    </row>
    <row r="3245" spans="1:9" x14ac:dyDescent="0.25">
      <c r="A3245" s="1261">
        <v>42394</v>
      </c>
      <c r="B3245" s="2177">
        <f t="shared" si="210"/>
        <v>2308</v>
      </c>
      <c r="C3245" s="2178" t="s">
        <v>1144</v>
      </c>
      <c r="D3245" s="2160">
        <f t="shared" si="209"/>
        <v>52308</v>
      </c>
      <c r="E3245" s="2150" t="s">
        <v>7411</v>
      </c>
      <c r="F3245" s="2153">
        <v>1587.3</v>
      </c>
      <c r="G3245" s="722">
        <v>42394</v>
      </c>
      <c r="H3245" s="2050">
        <f t="shared" si="208"/>
        <v>1587.3</v>
      </c>
      <c r="I3245" s="1263">
        <f t="shared" si="203"/>
        <v>0</v>
      </c>
    </row>
    <row r="3246" spans="1:9" x14ac:dyDescent="0.25">
      <c r="A3246" s="1261">
        <v>42394</v>
      </c>
      <c r="B3246" s="2177">
        <f t="shared" si="210"/>
        <v>2309</v>
      </c>
      <c r="C3246" s="2178" t="s">
        <v>1144</v>
      </c>
      <c r="D3246" s="2160">
        <f t="shared" si="209"/>
        <v>52309</v>
      </c>
      <c r="E3246" s="2150" t="s">
        <v>7412</v>
      </c>
      <c r="F3246" s="2153">
        <v>6714.2</v>
      </c>
      <c r="G3246" s="722">
        <v>42395</v>
      </c>
      <c r="H3246" s="2050">
        <v>6714.2</v>
      </c>
      <c r="I3246" s="1263">
        <f t="shared" si="203"/>
        <v>0</v>
      </c>
    </row>
    <row r="3247" spans="1:9" x14ac:dyDescent="0.25">
      <c r="A3247" s="1261">
        <v>42394</v>
      </c>
      <c r="B3247" s="2177">
        <f t="shared" si="210"/>
        <v>2310</v>
      </c>
      <c r="C3247" s="2178" t="s">
        <v>1144</v>
      </c>
      <c r="D3247" s="2160">
        <f t="shared" si="209"/>
        <v>52310</v>
      </c>
      <c r="E3247" s="2150" t="s">
        <v>7413</v>
      </c>
      <c r="F3247" s="2153">
        <v>3533.4</v>
      </c>
      <c r="G3247" s="722">
        <v>42394</v>
      </c>
      <c r="H3247" s="2050">
        <f t="shared" ref="H3247:H3308" si="211">F3247</f>
        <v>3533.4</v>
      </c>
      <c r="I3247" s="1263">
        <f t="shared" si="203"/>
        <v>0</v>
      </c>
    </row>
    <row r="3248" spans="1:9" x14ac:dyDescent="0.25">
      <c r="A3248" s="1261">
        <v>42394</v>
      </c>
      <c r="B3248" s="2177">
        <f t="shared" si="210"/>
        <v>2311</v>
      </c>
      <c r="C3248" s="2178" t="s">
        <v>1144</v>
      </c>
      <c r="D3248" s="2160">
        <f t="shared" si="209"/>
        <v>52311</v>
      </c>
      <c r="E3248" s="2150" t="s">
        <v>7414</v>
      </c>
      <c r="F3248" s="2153">
        <v>2287.8000000000002</v>
      </c>
      <c r="G3248" s="722"/>
      <c r="H3248" s="2050"/>
      <c r="I3248" s="1263">
        <f t="shared" si="203"/>
        <v>2287.8000000000002</v>
      </c>
    </row>
    <row r="3249" spans="1:9" x14ac:dyDescent="0.25">
      <c r="A3249" s="1261">
        <v>42394</v>
      </c>
      <c r="B3249" s="2177">
        <f t="shared" si="210"/>
        <v>2312</v>
      </c>
      <c r="C3249" s="2178" t="s">
        <v>1144</v>
      </c>
      <c r="D3249" s="2160">
        <f t="shared" si="209"/>
        <v>52312</v>
      </c>
      <c r="E3249" s="2150" t="s">
        <v>7415</v>
      </c>
      <c r="F3249" s="2153">
        <v>2978.7</v>
      </c>
      <c r="G3249" s="722">
        <v>42394</v>
      </c>
      <c r="H3249" s="2050">
        <f t="shared" si="211"/>
        <v>2978.7</v>
      </c>
      <c r="I3249" s="1263">
        <f t="shared" si="203"/>
        <v>0</v>
      </c>
    </row>
    <row r="3250" spans="1:9" x14ac:dyDescent="0.25">
      <c r="A3250" s="1261">
        <v>42394</v>
      </c>
      <c r="B3250" s="2177">
        <f t="shared" si="210"/>
        <v>2313</v>
      </c>
      <c r="C3250" s="2178" t="s">
        <v>1144</v>
      </c>
      <c r="D3250" s="2160">
        <f t="shared" si="209"/>
        <v>52313</v>
      </c>
      <c r="E3250" s="2150" t="s">
        <v>7416</v>
      </c>
      <c r="F3250" s="2153">
        <v>4788.8</v>
      </c>
      <c r="G3250" s="722">
        <v>42395</v>
      </c>
      <c r="H3250" s="2050">
        <v>4788.8</v>
      </c>
      <c r="I3250" s="1263">
        <f t="shared" si="203"/>
        <v>0</v>
      </c>
    </row>
    <row r="3251" spans="1:9" x14ac:dyDescent="0.25">
      <c r="A3251" s="1261">
        <v>42394</v>
      </c>
      <c r="B3251" s="2177">
        <f t="shared" si="210"/>
        <v>2314</v>
      </c>
      <c r="C3251" s="2178" t="s">
        <v>1144</v>
      </c>
      <c r="D3251" s="2160">
        <f t="shared" si="209"/>
        <v>52314</v>
      </c>
      <c r="E3251" s="2150" t="s">
        <v>7417</v>
      </c>
      <c r="F3251" s="2153">
        <v>2520</v>
      </c>
      <c r="G3251" s="722">
        <v>42394</v>
      </c>
      <c r="H3251" s="2050">
        <f t="shared" si="211"/>
        <v>2520</v>
      </c>
      <c r="I3251" s="1263">
        <f t="shared" si="203"/>
        <v>0</v>
      </c>
    </row>
    <row r="3252" spans="1:9" x14ac:dyDescent="0.25">
      <c r="A3252" s="1261">
        <v>42394</v>
      </c>
      <c r="B3252" s="2177">
        <f t="shared" si="210"/>
        <v>2315</v>
      </c>
      <c r="C3252" s="2178" t="s">
        <v>1144</v>
      </c>
      <c r="D3252" s="2160">
        <f t="shared" si="209"/>
        <v>52315</v>
      </c>
      <c r="E3252" s="2150" t="s">
        <v>7418</v>
      </c>
      <c r="F3252" s="2153">
        <v>14160.8</v>
      </c>
      <c r="G3252" s="722">
        <v>42394</v>
      </c>
      <c r="H3252" s="2050">
        <f t="shared" si="211"/>
        <v>14160.8</v>
      </c>
      <c r="I3252" s="1263">
        <f t="shared" si="203"/>
        <v>0</v>
      </c>
    </row>
    <row r="3253" spans="1:9" x14ac:dyDescent="0.25">
      <c r="A3253" s="1261">
        <v>42394</v>
      </c>
      <c r="B3253" s="2177">
        <f t="shared" si="210"/>
        <v>2316</v>
      </c>
      <c r="C3253" s="2178" t="s">
        <v>1144</v>
      </c>
      <c r="D3253" s="2160">
        <f t="shared" si="209"/>
        <v>52316</v>
      </c>
      <c r="E3253" s="2150" t="s">
        <v>7419</v>
      </c>
      <c r="F3253" s="2153">
        <v>10860.3</v>
      </c>
      <c r="G3253" s="722">
        <v>42394</v>
      </c>
      <c r="H3253" s="2050">
        <f t="shared" si="211"/>
        <v>10860.3</v>
      </c>
      <c r="I3253" s="1263">
        <f t="shared" si="203"/>
        <v>0</v>
      </c>
    </row>
    <row r="3254" spans="1:9" x14ac:dyDescent="0.25">
      <c r="A3254" s="1261">
        <v>42394</v>
      </c>
      <c r="B3254" s="2177">
        <f t="shared" si="210"/>
        <v>2317</v>
      </c>
      <c r="C3254" s="2178" t="s">
        <v>1144</v>
      </c>
      <c r="D3254" s="2160">
        <f t="shared" si="209"/>
        <v>52317</v>
      </c>
      <c r="E3254" s="2151" t="s">
        <v>7420</v>
      </c>
      <c r="F3254" s="2153">
        <v>391.8</v>
      </c>
      <c r="G3254" s="722">
        <v>42394</v>
      </c>
      <c r="H3254" s="2050">
        <f t="shared" si="211"/>
        <v>391.8</v>
      </c>
      <c r="I3254" s="1263">
        <f t="shared" si="203"/>
        <v>0</v>
      </c>
    </row>
    <row r="3255" spans="1:9" x14ac:dyDescent="0.25">
      <c r="A3255" s="1261">
        <v>42394</v>
      </c>
      <c r="B3255" s="2177">
        <f t="shared" si="210"/>
        <v>2318</v>
      </c>
      <c r="C3255" s="2178" t="s">
        <v>1144</v>
      </c>
      <c r="D3255" s="2160">
        <f t="shared" si="209"/>
        <v>52318</v>
      </c>
      <c r="E3255" s="2149" t="s">
        <v>7421</v>
      </c>
      <c r="F3255" s="2152">
        <v>22682.400000000001</v>
      </c>
      <c r="G3255" s="722"/>
      <c r="H3255" s="2050"/>
      <c r="I3255" s="1263">
        <f t="shared" si="203"/>
        <v>22682.400000000001</v>
      </c>
    </row>
    <row r="3256" spans="1:9" x14ac:dyDescent="0.25">
      <c r="A3256" s="1261">
        <v>42394</v>
      </c>
      <c r="B3256" s="2177">
        <f t="shared" si="210"/>
        <v>2319</v>
      </c>
      <c r="C3256" s="2178" t="s">
        <v>1144</v>
      </c>
      <c r="D3256" s="2160">
        <f t="shared" si="209"/>
        <v>52319</v>
      </c>
      <c r="E3256" s="2150" t="s">
        <v>7422</v>
      </c>
      <c r="F3256" s="2153">
        <v>2185.5</v>
      </c>
      <c r="G3256" s="722">
        <v>42394</v>
      </c>
      <c r="H3256" s="2050">
        <f t="shared" si="211"/>
        <v>2185.5</v>
      </c>
      <c r="I3256" s="1263">
        <f t="shared" si="203"/>
        <v>0</v>
      </c>
    </row>
    <row r="3257" spans="1:9" x14ac:dyDescent="0.25">
      <c r="A3257" s="1261">
        <v>42394</v>
      </c>
      <c r="B3257" s="2177">
        <f t="shared" si="210"/>
        <v>2320</v>
      </c>
      <c r="C3257" s="2178" t="s">
        <v>1144</v>
      </c>
      <c r="D3257" s="2160">
        <f t="shared" si="209"/>
        <v>52320</v>
      </c>
      <c r="E3257" s="2150" t="s">
        <v>7423</v>
      </c>
      <c r="F3257" s="2153">
        <v>72374.399999999994</v>
      </c>
      <c r="G3257" s="722">
        <v>42395</v>
      </c>
      <c r="H3257" s="2050">
        <v>72374.399999999994</v>
      </c>
      <c r="I3257" s="1263">
        <f t="shared" si="203"/>
        <v>0</v>
      </c>
    </row>
    <row r="3258" spans="1:9" x14ac:dyDescent="0.25">
      <c r="A3258" s="1261">
        <v>42394</v>
      </c>
      <c r="B3258" s="2177">
        <f t="shared" si="210"/>
        <v>2321</v>
      </c>
      <c r="C3258" s="2178" t="s">
        <v>1144</v>
      </c>
      <c r="D3258" s="2160">
        <f t="shared" si="209"/>
        <v>52321</v>
      </c>
      <c r="E3258" s="2150" t="s">
        <v>7424</v>
      </c>
      <c r="F3258" s="2153">
        <v>11508</v>
      </c>
      <c r="G3258" s="722"/>
      <c r="H3258" s="2050"/>
      <c r="I3258" s="1263">
        <f t="shared" si="203"/>
        <v>11508</v>
      </c>
    </row>
    <row r="3259" spans="1:9" x14ac:dyDescent="0.25">
      <c r="A3259" s="1261">
        <v>42394</v>
      </c>
      <c r="B3259" s="2177">
        <f t="shared" si="210"/>
        <v>2322</v>
      </c>
      <c r="C3259" s="2178" t="s">
        <v>1144</v>
      </c>
      <c r="D3259" s="2160">
        <f t="shared" si="209"/>
        <v>52322</v>
      </c>
      <c r="E3259" s="2150" t="s">
        <v>7425</v>
      </c>
      <c r="F3259" s="2153">
        <v>3821.7</v>
      </c>
      <c r="G3259" s="722">
        <v>42394</v>
      </c>
      <c r="H3259" s="2050">
        <f t="shared" si="211"/>
        <v>3821.7</v>
      </c>
      <c r="I3259" s="1263">
        <f t="shared" si="203"/>
        <v>0</v>
      </c>
    </row>
    <row r="3260" spans="1:9" x14ac:dyDescent="0.25">
      <c r="A3260" s="1261">
        <v>42394</v>
      </c>
      <c r="B3260" s="2177">
        <f t="shared" si="210"/>
        <v>2323</v>
      </c>
      <c r="C3260" s="2178" t="s">
        <v>1144</v>
      </c>
      <c r="D3260" s="2160">
        <f t="shared" si="209"/>
        <v>52323</v>
      </c>
      <c r="E3260" s="2150" t="s">
        <v>7426</v>
      </c>
      <c r="F3260" s="2153">
        <v>4191.5</v>
      </c>
      <c r="G3260" s="722">
        <v>42394</v>
      </c>
      <c r="H3260" s="2050">
        <f t="shared" si="211"/>
        <v>4191.5</v>
      </c>
      <c r="I3260" s="1263">
        <f t="shared" si="203"/>
        <v>0</v>
      </c>
    </row>
    <row r="3261" spans="1:9" x14ac:dyDescent="0.25">
      <c r="A3261" s="1261">
        <v>42394</v>
      </c>
      <c r="B3261" s="2177">
        <f t="shared" si="210"/>
        <v>2324</v>
      </c>
      <c r="C3261" s="2178" t="s">
        <v>1144</v>
      </c>
      <c r="D3261" s="2160">
        <f t="shared" si="209"/>
        <v>52324</v>
      </c>
      <c r="E3261" s="2150" t="s">
        <v>7427</v>
      </c>
      <c r="F3261" s="2153">
        <v>5569.7</v>
      </c>
      <c r="G3261" s="722">
        <v>42394</v>
      </c>
      <c r="H3261" s="2050">
        <f t="shared" si="211"/>
        <v>5569.7</v>
      </c>
      <c r="I3261" s="1263">
        <f t="shared" si="203"/>
        <v>0</v>
      </c>
    </row>
    <row r="3262" spans="1:9" x14ac:dyDescent="0.25">
      <c r="A3262" s="1261">
        <v>42394</v>
      </c>
      <c r="B3262" s="2177">
        <f t="shared" si="210"/>
        <v>2325</v>
      </c>
      <c r="C3262" s="2178" t="s">
        <v>1144</v>
      </c>
      <c r="D3262" s="2160">
        <f t="shared" si="209"/>
        <v>52325</v>
      </c>
      <c r="E3262" s="2150" t="s">
        <v>7428</v>
      </c>
      <c r="F3262" s="2153">
        <v>30856.799999999999</v>
      </c>
      <c r="G3262" s="722">
        <v>42395</v>
      </c>
      <c r="H3262" s="2050">
        <v>30856.799999999999</v>
      </c>
      <c r="I3262" s="1263">
        <f t="shared" si="203"/>
        <v>0</v>
      </c>
    </row>
    <row r="3263" spans="1:9" x14ac:dyDescent="0.25">
      <c r="A3263" s="1261">
        <v>42394</v>
      </c>
      <c r="B3263" s="2177">
        <f t="shared" si="210"/>
        <v>2326</v>
      </c>
      <c r="C3263" s="2178" t="s">
        <v>1144</v>
      </c>
      <c r="D3263" s="2160">
        <f t="shared" si="209"/>
        <v>52326</v>
      </c>
      <c r="E3263" s="2150" t="s">
        <v>7429</v>
      </c>
      <c r="F3263" s="2153">
        <v>381.3</v>
      </c>
      <c r="G3263" s="722">
        <v>42394</v>
      </c>
      <c r="H3263" s="2050">
        <f t="shared" si="211"/>
        <v>381.3</v>
      </c>
      <c r="I3263" s="1263">
        <f t="shared" si="203"/>
        <v>0</v>
      </c>
    </row>
    <row r="3264" spans="1:9" x14ac:dyDescent="0.25">
      <c r="A3264" s="1261">
        <v>42394</v>
      </c>
      <c r="B3264" s="2177">
        <f t="shared" si="210"/>
        <v>2327</v>
      </c>
      <c r="C3264" s="2178" t="s">
        <v>1144</v>
      </c>
      <c r="D3264" s="2160">
        <f t="shared" si="209"/>
        <v>52327</v>
      </c>
      <c r="E3264" s="2150" t="s">
        <v>7430</v>
      </c>
      <c r="F3264" s="2153">
        <v>10865</v>
      </c>
      <c r="G3264" s="722">
        <v>42395</v>
      </c>
      <c r="H3264" s="2050">
        <v>10865</v>
      </c>
      <c r="I3264" s="1263">
        <f t="shared" si="203"/>
        <v>0</v>
      </c>
    </row>
    <row r="3265" spans="1:9" x14ac:dyDescent="0.25">
      <c r="A3265" s="1261">
        <v>42394</v>
      </c>
      <c r="B3265" s="2177">
        <f t="shared" si="210"/>
        <v>2328</v>
      </c>
      <c r="C3265" s="2178" t="s">
        <v>1144</v>
      </c>
      <c r="D3265" s="2160">
        <f t="shared" si="209"/>
        <v>52328</v>
      </c>
      <c r="E3265" s="2150" t="s">
        <v>7412</v>
      </c>
      <c r="F3265" s="2153">
        <v>4190.2</v>
      </c>
      <c r="G3265" s="722">
        <v>42395</v>
      </c>
      <c r="H3265" s="2050">
        <v>4190.2</v>
      </c>
      <c r="I3265" s="1263">
        <f t="shared" si="203"/>
        <v>0</v>
      </c>
    </row>
    <row r="3266" spans="1:9" x14ac:dyDescent="0.25">
      <c r="A3266" s="1261">
        <v>42394</v>
      </c>
      <c r="B3266" s="2177">
        <f t="shared" si="210"/>
        <v>2329</v>
      </c>
      <c r="C3266" s="2178" t="s">
        <v>1144</v>
      </c>
      <c r="D3266" s="2160">
        <f t="shared" si="209"/>
        <v>52329</v>
      </c>
      <c r="E3266" s="2150" t="s">
        <v>7381</v>
      </c>
      <c r="F3266" s="2153">
        <v>24848</v>
      </c>
      <c r="G3266" s="722"/>
      <c r="H3266" s="2050"/>
      <c r="I3266" s="1263">
        <f t="shared" si="203"/>
        <v>24848</v>
      </c>
    </row>
    <row r="3267" spans="1:9" x14ac:dyDescent="0.25">
      <c r="A3267" s="1261">
        <v>42394</v>
      </c>
      <c r="B3267" s="2177">
        <f t="shared" si="210"/>
        <v>2330</v>
      </c>
      <c r="C3267" s="2178" t="s">
        <v>1144</v>
      </c>
      <c r="D3267" s="2160">
        <f t="shared" si="209"/>
        <v>52330</v>
      </c>
      <c r="E3267" s="2150" t="s">
        <v>7428</v>
      </c>
      <c r="F3267" s="2153">
        <v>2459.6999999999998</v>
      </c>
      <c r="G3267" s="722">
        <v>42395</v>
      </c>
      <c r="H3267" s="2050">
        <v>2459.6999999999998</v>
      </c>
      <c r="I3267" s="1263">
        <f t="shared" si="203"/>
        <v>0</v>
      </c>
    </row>
    <row r="3268" spans="1:9" x14ac:dyDescent="0.25">
      <c r="A3268" s="1261">
        <v>42394</v>
      </c>
      <c r="B3268" s="2177">
        <f t="shared" si="210"/>
        <v>2331</v>
      </c>
      <c r="C3268" s="2178" t="s">
        <v>1144</v>
      </c>
      <c r="D3268" s="2160">
        <f t="shared" si="209"/>
        <v>52331</v>
      </c>
      <c r="E3268" s="2150" t="s">
        <v>7431</v>
      </c>
      <c r="F3268" s="2153">
        <v>18562.8</v>
      </c>
      <c r="G3268" s="722">
        <v>42395</v>
      </c>
      <c r="H3268" s="2050">
        <v>18562.8</v>
      </c>
      <c r="I3268" s="1263">
        <f t="shared" si="203"/>
        <v>0</v>
      </c>
    </row>
    <row r="3269" spans="1:9" x14ac:dyDescent="0.25">
      <c r="A3269" s="1261">
        <v>42394</v>
      </c>
      <c r="B3269" s="2177">
        <f t="shared" si="210"/>
        <v>2332</v>
      </c>
      <c r="C3269" s="2178" t="s">
        <v>1144</v>
      </c>
      <c r="D3269" s="2160">
        <f t="shared" si="209"/>
        <v>52332</v>
      </c>
      <c r="E3269" s="2150" t="s">
        <v>7432</v>
      </c>
      <c r="F3269" s="2153">
        <v>200.6</v>
      </c>
      <c r="G3269" s="722">
        <v>42394</v>
      </c>
      <c r="H3269" s="2050">
        <f t="shared" si="211"/>
        <v>200.6</v>
      </c>
      <c r="I3269" s="1263">
        <f t="shared" si="203"/>
        <v>0</v>
      </c>
    </row>
    <row r="3270" spans="1:9" x14ac:dyDescent="0.25">
      <c r="A3270" s="1261">
        <v>42394</v>
      </c>
      <c r="B3270" s="2177">
        <f t="shared" si="210"/>
        <v>2333</v>
      </c>
      <c r="C3270" s="2178" t="s">
        <v>1144</v>
      </c>
      <c r="D3270" s="2160">
        <f t="shared" si="209"/>
        <v>52333</v>
      </c>
      <c r="E3270" s="2150" t="s">
        <v>7433</v>
      </c>
      <c r="F3270" s="2153">
        <v>10368.6</v>
      </c>
      <c r="G3270" s="722">
        <v>42394</v>
      </c>
      <c r="H3270" s="2050">
        <f t="shared" si="211"/>
        <v>10368.6</v>
      </c>
      <c r="I3270" s="1263">
        <f t="shared" si="203"/>
        <v>0</v>
      </c>
    </row>
    <row r="3271" spans="1:9" x14ac:dyDescent="0.25">
      <c r="A3271" s="1261">
        <v>42394</v>
      </c>
      <c r="B3271" s="2177">
        <f t="shared" si="210"/>
        <v>2334</v>
      </c>
      <c r="C3271" s="2178" t="s">
        <v>1144</v>
      </c>
      <c r="D3271" s="2160">
        <f t="shared" si="209"/>
        <v>52334</v>
      </c>
      <c r="E3271" s="2150" t="s">
        <v>7434</v>
      </c>
      <c r="F3271" s="2153">
        <v>28844.400000000001</v>
      </c>
      <c r="G3271" s="722"/>
      <c r="H3271" s="2050"/>
      <c r="I3271" s="1263">
        <f t="shared" si="203"/>
        <v>28844.400000000001</v>
      </c>
    </row>
    <row r="3272" spans="1:9" x14ac:dyDescent="0.25">
      <c r="A3272" s="1261">
        <v>42394</v>
      </c>
      <c r="B3272" s="2177">
        <f t="shared" si="210"/>
        <v>2335</v>
      </c>
      <c r="C3272" s="2178" t="s">
        <v>1144</v>
      </c>
      <c r="D3272" s="2160">
        <f t="shared" si="209"/>
        <v>52335</v>
      </c>
      <c r="E3272" s="2150" t="s">
        <v>7435</v>
      </c>
      <c r="F3272" s="2153">
        <v>3216.36</v>
      </c>
      <c r="G3272" s="722">
        <v>42395</v>
      </c>
      <c r="H3272" s="2050">
        <v>3216.36</v>
      </c>
      <c r="I3272" s="1263">
        <f t="shared" si="203"/>
        <v>0</v>
      </c>
    </row>
    <row r="3273" spans="1:9" x14ac:dyDescent="0.25">
      <c r="A3273" s="1261">
        <v>42394</v>
      </c>
      <c r="B3273" s="2177">
        <f t="shared" si="210"/>
        <v>2336</v>
      </c>
      <c r="C3273" s="2178" t="s">
        <v>1144</v>
      </c>
      <c r="D3273" s="2160">
        <f t="shared" si="209"/>
        <v>52336</v>
      </c>
      <c r="E3273" s="2150" t="s">
        <v>7436</v>
      </c>
      <c r="F3273" s="2153">
        <v>15593.6</v>
      </c>
      <c r="G3273" s="722">
        <v>42394</v>
      </c>
      <c r="H3273" s="2050">
        <f t="shared" si="211"/>
        <v>15593.6</v>
      </c>
      <c r="I3273" s="1263">
        <f t="shared" si="203"/>
        <v>0</v>
      </c>
    </row>
    <row r="3274" spans="1:9" x14ac:dyDescent="0.25">
      <c r="A3274" s="1261">
        <v>42394</v>
      </c>
      <c r="B3274" s="2177">
        <f t="shared" si="210"/>
        <v>2337</v>
      </c>
      <c r="C3274" s="2178" t="s">
        <v>1144</v>
      </c>
      <c r="D3274" s="2160">
        <f t="shared" si="209"/>
        <v>52337</v>
      </c>
      <c r="E3274" s="2150" t="s">
        <v>7437</v>
      </c>
      <c r="F3274" s="2153">
        <v>653.29999999999995</v>
      </c>
      <c r="G3274" s="722">
        <v>42394</v>
      </c>
      <c r="H3274" s="2050">
        <f t="shared" si="211"/>
        <v>653.29999999999995</v>
      </c>
      <c r="I3274" s="1263">
        <f t="shared" si="203"/>
        <v>0</v>
      </c>
    </row>
    <row r="3275" spans="1:9" x14ac:dyDescent="0.25">
      <c r="A3275" s="1261">
        <v>42394</v>
      </c>
      <c r="B3275" s="2177">
        <f t="shared" si="210"/>
        <v>2338</v>
      </c>
      <c r="C3275" s="2178" t="s">
        <v>1144</v>
      </c>
      <c r="D3275" s="2160">
        <f t="shared" si="209"/>
        <v>52338</v>
      </c>
      <c r="E3275" s="2150" t="s">
        <v>7435</v>
      </c>
      <c r="F3275" s="2153">
        <v>780</v>
      </c>
      <c r="G3275" s="722">
        <v>42395</v>
      </c>
      <c r="H3275" s="2050">
        <v>780</v>
      </c>
      <c r="I3275" s="1263">
        <f t="shared" si="203"/>
        <v>0</v>
      </c>
    </row>
    <row r="3276" spans="1:9" x14ac:dyDescent="0.25">
      <c r="A3276" s="1261">
        <v>42394</v>
      </c>
      <c r="B3276" s="2177">
        <f t="shared" si="210"/>
        <v>2339</v>
      </c>
      <c r="C3276" s="2178" t="s">
        <v>1144</v>
      </c>
      <c r="D3276" s="2160">
        <f t="shared" si="209"/>
        <v>52339</v>
      </c>
      <c r="E3276" s="2150" t="s">
        <v>7438</v>
      </c>
      <c r="F3276" s="2153">
        <v>2389.1999999999998</v>
      </c>
      <c r="G3276" s="722">
        <v>42394</v>
      </c>
      <c r="H3276" s="2050">
        <f t="shared" si="211"/>
        <v>2389.1999999999998</v>
      </c>
      <c r="I3276" s="1263">
        <f t="shared" si="203"/>
        <v>0</v>
      </c>
    </row>
    <row r="3277" spans="1:9" x14ac:dyDescent="0.25">
      <c r="A3277" s="1261">
        <v>42394</v>
      </c>
      <c r="B3277" s="2177">
        <f t="shared" si="210"/>
        <v>2340</v>
      </c>
      <c r="C3277" s="2178" t="s">
        <v>1144</v>
      </c>
      <c r="D3277" s="2160">
        <f t="shared" si="209"/>
        <v>52340</v>
      </c>
      <c r="E3277" s="2150" t="s">
        <v>7430</v>
      </c>
      <c r="F3277" s="2153">
        <v>2287.8000000000002</v>
      </c>
      <c r="G3277" s="722">
        <v>42395</v>
      </c>
      <c r="H3277" s="2050">
        <v>2287.8000000000002</v>
      </c>
      <c r="I3277" s="1263">
        <f t="shared" si="203"/>
        <v>0</v>
      </c>
    </row>
    <row r="3278" spans="1:9" x14ac:dyDescent="0.25">
      <c r="A3278" s="1261">
        <v>42394</v>
      </c>
      <c r="B3278" s="2177">
        <f t="shared" si="210"/>
        <v>2341</v>
      </c>
      <c r="C3278" s="2178" t="s">
        <v>1144</v>
      </c>
      <c r="D3278" s="2160">
        <f t="shared" si="209"/>
        <v>52341</v>
      </c>
      <c r="E3278" s="2150" t="s">
        <v>7439</v>
      </c>
      <c r="F3278" s="2153">
        <v>17492.400000000001</v>
      </c>
      <c r="G3278" s="722">
        <v>42394</v>
      </c>
      <c r="H3278" s="2050">
        <f t="shared" si="211"/>
        <v>17492.400000000001</v>
      </c>
      <c r="I3278" s="1263">
        <f t="shared" si="203"/>
        <v>0</v>
      </c>
    </row>
    <row r="3279" spans="1:9" x14ac:dyDescent="0.25">
      <c r="A3279" s="1261">
        <v>42394</v>
      </c>
      <c r="B3279" s="2177">
        <f t="shared" si="210"/>
        <v>2342</v>
      </c>
      <c r="C3279" s="2178" t="s">
        <v>1144</v>
      </c>
      <c r="D3279" s="2160">
        <f t="shared" si="209"/>
        <v>52342</v>
      </c>
      <c r="E3279" s="2150" t="s">
        <v>7440</v>
      </c>
      <c r="F3279" s="2153">
        <v>8959.5</v>
      </c>
      <c r="G3279" s="722">
        <v>42394</v>
      </c>
      <c r="H3279" s="2050">
        <f t="shared" si="211"/>
        <v>8959.5</v>
      </c>
      <c r="I3279" s="1263">
        <f t="shared" si="203"/>
        <v>0</v>
      </c>
    </row>
    <row r="3280" spans="1:9" x14ac:dyDescent="0.25">
      <c r="A3280" s="1261">
        <v>42394</v>
      </c>
      <c r="B3280" s="2177">
        <f t="shared" si="210"/>
        <v>2343</v>
      </c>
      <c r="C3280" s="2178" t="s">
        <v>1144</v>
      </c>
      <c r="D3280" s="2160">
        <f t="shared" si="209"/>
        <v>52343</v>
      </c>
      <c r="E3280" s="2150" t="s">
        <v>7441</v>
      </c>
      <c r="F3280" s="2153">
        <v>9447</v>
      </c>
      <c r="G3280" s="722">
        <v>42394</v>
      </c>
      <c r="H3280" s="2050">
        <f t="shared" si="211"/>
        <v>9447</v>
      </c>
      <c r="I3280" s="1263">
        <f t="shared" si="203"/>
        <v>0</v>
      </c>
    </row>
    <row r="3281" spans="1:9" x14ac:dyDescent="0.25">
      <c r="A3281" s="1261">
        <v>42394</v>
      </c>
      <c r="B3281" s="2177">
        <f t="shared" si="210"/>
        <v>2344</v>
      </c>
      <c r="C3281" s="2178" t="s">
        <v>1144</v>
      </c>
      <c r="D3281" s="2160">
        <f t="shared" si="209"/>
        <v>52344</v>
      </c>
      <c r="E3281" s="2150" t="s">
        <v>7442</v>
      </c>
      <c r="F3281" s="2153">
        <v>214.2</v>
      </c>
      <c r="G3281" s="722">
        <v>42394</v>
      </c>
      <c r="H3281" s="2050">
        <f t="shared" si="211"/>
        <v>214.2</v>
      </c>
      <c r="I3281" s="1263">
        <f t="shared" si="203"/>
        <v>0</v>
      </c>
    </row>
    <row r="3282" spans="1:9" x14ac:dyDescent="0.25">
      <c r="A3282" s="1261">
        <v>42394</v>
      </c>
      <c r="B3282" s="2177">
        <f t="shared" si="210"/>
        <v>2345</v>
      </c>
      <c r="C3282" s="2178" t="s">
        <v>1144</v>
      </c>
      <c r="D3282" s="2160">
        <f t="shared" si="209"/>
        <v>52345</v>
      </c>
      <c r="E3282" s="2150" t="s">
        <v>7388</v>
      </c>
      <c r="F3282" s="2153">
        <v>376.4</v>
      </c>
      <c r="G3282" s="722">
        <v>42394</v>
      </c>
      <c r="H3282" s="2050">
        <f t="shared" si="211"/>
        <v>376.4</v>
      </c>
      <c r="I3282" s="1263">
        <f t="shared" si="203"/>
        <v>0</v>
      </c>
    </row>
    <row r="3283" spans="1:9" x14ac:dyDescent="0.25">
      <c r="A3283" s="1261">
        <v>42394</v>
      </c>
      <c r="B3283" s="2177">
        <f t="shared" si="210"/>
        <v>2346</v>
      </c>
      <c r="C3283" s="2178" t="s">
        <v>1144</v>
      </c>
      <c r="D3283" s="2160">
        <f t="shared" si="209"/>
        <v>52346</v>
      </c>
      <c r="E3283" s="2150" t="s">
        <v>7438</v>
      </c>
      <c r="F3283" s="2153">
        <v>1917</v>
      </c>
      <c r="G3283" s="722">
        <v>42395</v>
      </c>
      <c r="H3283" s="2050">
        <v>1917</v>
      </c>
      <c r="I3283" s="1263">
        <f t="shared" si="203"/>
        <v>0</v>
      </c>
    </row>
    <row r="3284" spans="1:9" x14ac:dyDescent="0.25">
      <c r="A3284" s="1261">
        <v>42394</v>
      </c>
      <c r="B3284" s="2177">
        <f t="shared" si="210"/>
        <v>2347</v>
      </c>
      <c r="C3284" s="2178" t="s">
        <v>1144</v>
      </c>
      <c r="D3284" s="2160">
        <f t="shared" si="209"/>
        <v>52347</v>
      </c>
      <c r="E3284" s="2150" t="s">
        <v>7443</v>
      </c>
      <c r="F3284" s="2153">
        <v>1290</v>
      </c>
      <c r="G3284" s="722">
        <v>42395</v>
      </c>
      <c r="H3284" s="2050">
        <v>1290</v>
      </c>
      <c r="I3284" s="1263">
        <f t="shared" si="203"/>
        <v>0</v>
      </c>
    </row>
    <row r="3285" spans="1:9" x14ac:dyDescent="0.25">
      <c r="A3285" s="1261">
        <v>42394</v>
      </c>
      <c r="B3285" s="2177">
        <f t="shared" si="210"/>
        <v>2348</v>
      </c>
      <c r="C3285" s="2178" t="s">
        <v>1144</v>
      </c>
      <c r="D3285" s="2160">
        <f t="shared" si="209"/>
        <v>52348</v>
      </c>
      <c r="E3285" s="2150" t="s">
        <v>7444</v>
      </c>
      <c r="F3285" s="2153">
        <v>840</v>
      </c>
      <c r="G3285" s="722">
        <v>42395</v>
      </c>
      <c r="H3285" s="2050">
        <v>840</v>
      </c>
      <c r="I3285" s="1263">
        <f t="shared" si="203"/>
        <v>0</v>
      </c>
    </row>
    <row r="3286" spans="1:9" x14ac:dyDescent="0.25">
      <c r="A3286" s="1261">
        <v>42394</v>
      </c>
      <c r="B3286" s="2177">
        <f t="shared" si="210"/>
        <v>2349</v>
      </c>
      <c r="C3286" s="2178" t="s">
        <v>1144</v>
      </c>
      <c r="D3286" s="2160">
        <f t="shared" ref="D3286:D3350" si="212">D3285+1</f>
        <v>52349</v>
      </c>
      <c r="E3286" s="2150" t="s">
        <v>7445</v>
      </c>
      <c r="F3286" s="2153">
        <v>860</v>
      </c>
      <c r="G3286" s="722">
        <v>42395</v>
      </c>
      <c r="H3286" s="2050">
        <v>860</v>
      </c>
      <c r="I3286" s="1263">
        <f t="shared" si="203"/>
        <v>0</v>
      </c>
    </row>
    <row r="3287" spans="1:9" x14ac:dyDescent="0.25">
      <c r="A3287" s="1261">
        <v>42394</v>
      </c>
      <c r="B3287" s="2177">
        <f t="shared" si="210"/>
        <v>2350</v>
      </c>
      <c r="C3287" s="2178" t="s">
        <v>1144</v>
      </c>
      <c r="D3287" s="2160">
        <f t="shared" si="212"/>
        <v>52350</v>
      </c>
      <c r="E3287" s="2150" t="s">
        <v>7446</v>
      </c>
      <c r="F3287" s="2153">
        <v>40423.919999999998</v>
      </c>
      <c r="G3287" s="722">
        <v>42396</v>
      </c>
      <c r="H3287" s="2187">
        <v>37671.31</v>
      </c>
      <c r="I3287" s="2188">
        <f t="shared" si="203"/>
        <v>2752.6100000000006</v>
      </c>
    </row>
    <row r="3288" spans="1:9" x14ac:dyDescent="0.25">
      <c r="A3288" s="1261">
        <v>42394</v>
      </c>
      <c r="B3288" s="2177">
        <f t="shared" si="210"/>
        <v>2351</v>
      </c>
      <c r="C3288" s="2178" t="s">
        <v>1144</v>
      </c>
      <c r="D3288" s="2160">
        <f t="shared" si="212"/>
        <v>52351</v>
      </c>
      <c r="E3288" s="2150" t="s">
        <v>7447</v>
      </c>
      <c r="F3288" s="2153">
        <v>6802</v>
      </c>
      <c r="G3288" s="722"/>
      <c r="H3288" s="2050"/>
      <c r="I3288" s="1263">
        <f t="shared" si="203"/>
        <v>6802</v>
      </c>
    </row>
    <row r="3289" spans="1:9" x14ac:dyDescent="0.25">
      <c r="A3289" s="1261">
        <v>42394</v>
      </c>
      <c r="B3289" s="2177">
        <f t="shared" si="210"/>
        <v>2352</v>
      </c>
      <c r="C3289" s="2178" t="s">
        <v>1144</v>
      </c>
      <c r="D3289" s="2160">
        <f t="shared" si="212"/>
        <v>52352</v>
      </c>
      <c r="E3289" s="2150" t="s">
        <v>7384</v>
      </c>
      <c r="F3289" s="2153">
        <v>4237.2</v>
      </c>
      <c r="G3289" s="722">
        <v>42395</v>
      </c>
      <c r="H3289" s="2050">
        <v>4237.2</v>
      </c>
      <c r="I3289" s="1263">
        <f t="shared" si="203"/>
        <v>0</v>
      </c>
    </row>
    <row r="3290" spans="1:9" x14ac:dyDescent="0.25">
      <c r="A3290" s="1261">
        <v>42394</v>
      </c>
      <c r="B3290" s="2177">
        <f t="shared" si="210"/>
        <v>2353</v>
      </c>
      <c r="C3290" s="2178" t="s">
        <v>1144</v>
      </c>
      <c r="D3290" s="2160">
        <f t="shared" si="212"/>
        <v>52353</v>
      </c>
      <c r="E3290" s="2150" t="s">
        <v>7448</v>
      </c>
      <c r="F3290" s="2153">
        <v>2830.8</v>
      </c>
      <c r="G3290" s="722">
        <v>42395</v>
      </c>
      <c r="H3290" s="2050">
        <v>2830.8</v>
      </c>
      <c r="I3290" s="1263">
        <f t="shared" si="203"/>
        <v>0</v>
      </c>
    </row>
    <row r="3291" spans="1:9" x14ac:dyDescent="0.25">
      <c r="A3291" s="1261">
        <v>42394</v>
      </c>
      <c r="B3291" s="2177">
        <f t="shared" si="210"/>
        <v>2354</v>
      </c>
      <c r="C3291" s="2178" t="s">
        <v>1144</v>
      </c>
      <c r="D3291" s="2160">
        <f t="shared" si="212"/>
        <v>52354</v>
      </c>
      <c r="E3291" s="2150" t="s">
        <v>7449</v>
      </c>
      <c r="F3291" s="2153">
        <v>1810</v>
      </c>
      <c r="G3291" s="722">
        <v>42395</v>
      </c>
      <c r="H3291" s="2050">
        <v>1810</v>
      </c>
      <c r="I3291" s="1263">
        <f t="shared" si="203"/>
        <v>0</v>
      </c>
    </row>
    <row r="3292" spans="1:9" x14ac:dyDescent="0.25">
      <c r="A3292" s="1261">
        <v>42394</v>
      </c>
      <c r="B3292" s="2177">
        <f t="shared" si="210"/>
        <v>2355</v>
      </c>
      <c r="C3292" s="2178" t="s">
        <v>1144</v>
      </c>
      <c r="D3292" s="2160">
        <f t="shared" si="212"/>
        <v>52355</v>
      </c>
      <c r="E3292" s="2150" t="s">
        <v>7450</v>
      </c>
      <c r="F3292" s="2153">
        <v>3481.6</v>
      </c>
      <c r="G3292" s="722">
        <v>42394</v>
      </c>
      <c r="H3292" s="2050">
        <f t="shared" si="211"/>
        <v>3481.6</v>
      </c>
      <c r="I3292" s="1263">
        <f t="shared" si="203"/>
        <v>0</v>
      </c>
    </row>
    <row r="3293" spans="1:9" x14ac:dyDescent="0.25">
      <c r="A3293" s="1261">
        <v>42394</v>
      </c>
      <c r="B3293" s="2177">
        <f t="shared" si="210"/>
        <v>2356</v>
      </c>
      <c r="C3293" s="2178" t="s">
        <v>1144</v>
      </c>
      <c r="D3293" s="2160">
        <f t="shared" si="212"/>
        <v>52356</v>
      </c>
      <c r="E3293" s="2150" t="s">
        <v>7451</v>
      </c>
      <c r="F3293" s="2153">
        <v>1738.8</v>
      </c>
      <c r="G3293" s="722">
        <v>42395</v>
      </c>
      <c r="H3293" s="2050">
        <v>1738.8</v>
      </c>
      <c r="I3293" s="1263">
        <f t="shared" si="203"/>
        <v>0</v>
      </c>
    </row>
    <row r="3294" spans="1:9" x14ac:dyDescent="0.25">
      <c r="A3294" s="1261">
        <v>42394</v>
      </c>
      <c r="B3294" s="2177">
        <f t="shared" si="210"/>
        <v>2357</v>
      </c>
      <c r="C3294" s="2178" t="s">
        <v>1144</v>
      </c>
      <c r="D3294" s="2160">
        <f t="shared" si="212"/>
        <v>52357</v>
      </c>
      <c r="E3294" s="2150" t="s">
        <v>7452</v>
      </c>
      <c r="F3294" s="2153">
        <v>1584</v>
      </c>
      <c r="G3294" s="722">
        <v>42394</v>
      </c>
      <c r="H3294" s="2050">
        <f t="shared" si="211"/>
        <v>1584</v>
      </c>
      <c r="I3294" s="1263">
        <f t="shared" si="203"/>
        <v>0</v>
      </c>
    </row>
    <row r="3295" spans="1:9" x14ac:dyDescent="0.25">
      <c r="A3295" s="1261">
        <v>42394</v>
      </c>
      <c r="B3295" s="2177">
        <f t="shared" si="210"/>
        <v>2358</v>
      </c>
      <c r="C3295" s="2178" t="s">
        <v>1144</v>
      </c>
      <c r="D3295" s="2160">
        <f t="shared" si="212"/>
        <v>52358</v>
      </c>
      <c r="E3295" s="2150" t="s">
        <v>7432</v>
      </c>
      <c r="F3295" s="2153">
        <v>449.4</v>
      </c>
      <c r="G3295" s="722">
        <v>42394</v>
      </c>
      <c r="H3295" s="2050">
        <f t="shared" si="211"/>
        <v>449.4</v>
      </c>
      <c r="I3295" s="1263">
        <f t="shared" si="203"/>
        <v>0</v>
      </c>
    </row>
    <row r="3296" spans="1:9" x14ac:dyDescent="0.25">
      <c r="A3296" s="1261">
        <v>42394</v>
      </c>
      <c r="B3296" s="2177">
        <f t="shared" si="210"/>
        <v>2359</v>
      </c>
      <c r="C3296" s="2178" t="s">
        <v>1144</v>
      </c>
      <c r="D3296" s="2160">
        <f t="shared" si="212"/>
        <v>52359</v>
      </c>
      <c r="E3296" s="2150" t="s">
        <v>7418</v>
      </c>
      <c r="F3296" s="2153">
        <v>3458</v>
      </c>
      <c r="G3296" s="722">
        <v>42394</v>
      </c>
      <c r="H3296" s="2050">
        <f t="shared" si="211"/>
        <v>3458</v>
      </c>
      <c r="I3296" s="1263">
        <f t="shared" si="203"/>
        <v>0</v>
      </c>
    </row>
    <row r="3297" spans="1:9" x14ac:dyDescent="0.25">
      <c r="A3297" s="1261">
        <v>42394</v>
      </c>
      <c r="B3297" s="2177">
        <f t="shared" si="210"/>
        <v>2360</v>
      </c>
      <c r="C3297" s="2178" t="s">
        <v>1144</v>
      </c>
      <c r="D3297" s="2160">
        <f t="shared" si="212"/>
        <v>52360</v>
      </c>
      <c r="E3297" s="2150" t="s">
        <v>7447</v>
      </c>
      <c r="F3297" s="2153">
        <v>1269</v>
      </c>
      <c r="G3297" s="722">
        <v>42397</v>
      </c>
      <c r="H3297" s="2050">
        <v>1269</v>
      </c>
      <c r="I3297" s="1263">
        <f t="shared" si="203"/>
        <v>0</v>
      </c>
    </row>
    <row r="3298" spans="1:9" x14ac:dyDescent="0.25">
      <c r="A3298" s="1261">
        <v>42394</v>
      </c>
      <c r="B3298" s="2177">
        <f t="shared" si="210"/>
        <v>2361</v>
      </c>
      <c r="C3298" s="2178" t="s">
        <v>1144</v>
      </c>
      <c r="D3298" s="2160">
        <f t="shared" si="212"/>
        <v>52361</v>
      </c>
      <c r="E3298" s="2151" t="s">
        <v>7453</v>
      </c>
      <c r="F3298" s="2154">
        <v>1304.8</v>
      </c>
      <c r="G3298" s="722">
        <v>42396</v>
      </c>
      <c r="H3298" s="2050">
        <v>1304.8</v>
      </c>
      <c r="I3298" s="1263">
        <f t="shared" si="203"/>
        <v>0</v>
      </c>
    </row>
    <row r="3299" spans="1:9" x14ac:dyDescent="0.25">
      <c r="A3299" s="1261">
        <v>42394</v>
      </c>
      <c r="B3299" s="2177">
        <f t="shared" si="210"/>
        <v>2362</v>
      </c>
      <c r="C3299" s="2178" t="s">
        <v>1144</v>
      </c>
      <c r="D3299" s="2160">
        <f t="shared" si="212"/>
        <v>52362</v>
      </c>
      <c r="E3299" s="2149" t="s">
        <v>7454</v>
      </c>
      <c r="F3299" s="2152">
        <v>1294.3</v>
      </c>
      <c r="G3299" s="722">
        <v>42395</v>
      </c>
      <c r="H3299" s="2050">
        <v>1294.3</v>
      </c>
      <c r="I3299" s="1263">
        <f t="shared" si="203"/>
        <v>0</v>
      </c>
    </row>
    <row r="3300" spans="1:9" x14ac:dyDescent="0.25">
      <c r="A3300" s="1261">
        <v>42394</v>
      </c>
      <c r="B3300" s="2177">
        <f t="shared" si="210"/>
        <v>2363</v>
      </c>
      <c r="C3300" s="2178" t="s">
        <v>1144</v>
      </c>
      <c r="D3300" s="2160">
        <f t="shared" si="212"/>
        <v>52363</v>
      </c>
      <c r="E3300" s="2150" t="s">
        <v>7455</v>
      </c>
      <c r="F3300" s="2153">
        <v>10073.700000000001</v>
      </c>
      <c r="G3300" s="722">
        <v>42394</v>
      </c>
      <c r="H3300" s="2050">
        <f t="shared" si="211"/>
        <v>10073.700000000001</v>
      </c>
      <c r="I3300" s="1263">
        <f t="shared" si="203"/>
        <v>0</v>
      </c>
    </row>
    <row r="3301" spans="1:9" x14ac:dyDescent="0.25">
      <c r="A3301" s="1261">
        <v>42394</v>
      </c>
      <c r="B3301" s="2177">
        <f t="shared" ref="B3301:B3366" si="213">B3300+1</f>
        <v>2364</v>
      </c>
      <c r="C3301" s="2178" t="s">
        <v>1144</v>
      </c>
      <c r="D3301" s="2160">
        <f t="shared" si="212"/>
        <v>52364</v>
      </c>
      <c r="E3301" s="2150" t="s">
        <v>7432</v>
      </c>
      <c r="F3301" s="2153">
        <v>180</v>
      </c>
      <c r="G3301" s="722">
        <v>42394</v>
      </c>
      <c r="H3301" s="2050">
        <f t="shared" si="211"/>
        <v>180</v>
      </c>
      <c r="I3301" s="1263">
        <f t="shared" si="203"/>
        <v>0</v>
      </c>
    </row>
    <row r="3302" spans="1:9" x14ac:dyDescent="0.25">
      <c r="A3302" s="1261">
        <v>42394</v>
      </c>
      <c r="B3302" s="2177">
        <f t="shared" si="213"/>
        <v>2365</v>
      </c>
      <c r="C3302" s="2178" t="s">
        <v>1144</v>
      </c>
      <c r="D3302" s="2160">
        <f t="shared" si="212"/>
        <v>52365</v>
      </c>
      <c r="E3302" s="2150" t="s">
        <v>7456</v>
      </c>
      <c r="F3302" s="2153">
        <v>297</v>
      </c>
      <c r="G3302" s="722">
        <v>42394</v>
      </c>
      <c r="H3302" s="2050">
        <f t="shared" si="211"/>
        <v>297</v>
      </c>
      <c r="I3302" s="1263">
        <f t="shared" si="203"/>
        <v>0</v>
      </c>
    </row>
    <row r="3303" spans="1:9" x14ac:dyDescent="0.25">
      <c r="A3303" s="1261">
        <v>42394</v>
      </c>
      <c r="B3303" s="2177">
        <f t="shared" si="213"/>
        <v>2366</v>
      </c>
      <c r="C3303" s="2178" t="s">
        <v>1144</v>
      </c>
      <c r="D3303" s="2160">
        <f t="shared" si="212"/>
        <v>52366</v>
      </c>
      <c r="E3303" s="2150" t="s">
        <v>7457</v>
      </c>
      <c r="F3303" s="2153">
        <v>7744.4</v>
      </c>
      <c r="G3303" s="722">
        <v>42399</v>
      </c>
      <c r="H3303" s="2050">
        <v>7744.4</v>
      </c>
      <c r="I3303" s="1263">
        <f t="shared" si="203"/>
        <v>0</v>
      </c>
    </row>
    <row r="3304" spans="1:9" x14ac:dyDescent="0.25">
      <c r="A3304" s="1261">
        <v>42394</v>
      </c>
      <c r="B3304" s="2177">
        <f t="shared" si="213"/>
        <v>2367</v>
      </c>
      <c r="C3304" s="2178" t="s">
        <v>1144</v>
      </c>
      <c r="D3304" s="2160">
        <f t="shared" si="212"/>
        <v>52367</v>
      </c>
      <c r="E3304" s="2150" t="s">
        <v>7458</v>
      </c>
      <c r="F3304" s="2153">
        <v>442.2</v>
      </c>
      <c r="G3304" s="722">
        <v>42394</v>
      </c>
      <c r="H3304" s="2050">
        <f t="shared" si="211"/>
        <v>442.2</v>
      </c>
      <c r="I3304" s="1263">
        <f t="shared" si="203"/>
        <v>0</v>
      </c>
    </row>
    <row r="3305" spans="1:9" x14ac:dyDescent="0.25">
      <c r="A3305" s="1261">
        <v>42394</v>
      </c>
      <c r="B3305" s="2177">
        <f t="shared" si="213"/>
        <v>2368</v>
      </c>
      <c r="C3305" s="2178" t="s">
        <v>1144</v>
      </c>
      <c r="D3305" s="2160">
        <f t="shared" si="212"/>
        <v>52368</v>
      </c>
      <c r="E3305" s="2150" t="s">
        <v>7459</v>
      </c>
      <c r="F3305" s="2153">
        <v>301</v>
      </c>
      <c r="G3305" s="722">
        <v>42394</v>
      </c>
      <c r="H3305" s="2050">
        <f t="shared" si="211"/>
        <v>301</v>
      </c>
      <c r="I3305" s="1263">
        <f t="shared" si="203"/>
        <v>0</v>
      </c>
    </row>
    <row r="3306" spans="1:9" x14ac:dyDescent="0.25">
      <c r="A3306" s="1261">
        <v>42394</v>
      </c>
      <c r="B3306" s="2177">
        <f t="shared" si="213"/>
        <v>2369</v>
      </c>
      <c r="C3306" s="2178" t="s">
        <v>1144</v>
      </c>
      <c r="D3306" s="2160">
        <f t="shared" si="212"/>
        <v>52369</v>
      </c>
      <c r="E3306" s="2150" t="s">
        <v>7460</v>
      </c>
      <c r="F3306" s="2153">
        <v>13646.33</v>
      </c>
      <c r="G3306" s="722">
        <v>42394</v>
      </c>
      <c r="H3306" s="2050">
        <f t="shared" si="211"/>
        <v>13646.33</v>
      </c>
      <c r="I3306" s="1263">
        <f t="shared" si="203"/>
        <v>0</v>
      </c>
    </row>
    <row r="3307" spans="1:9" x14ac:dyDescent="0.25">
      <c r="A3307" s="1261">
        <v>42394</v>
      </c>
      <c r="B3307" s="2177">
        <f t="shared" si="213"/>
        <v>2370</v>
      </c>
      <c r="C3307" s="2178" t="s">
        <v>1144</v>
      </c>
      <c r="D3307" s="2160">
        <f t="shared" si="212"/>
        <v>52370</v>
      </c>
      <c r="E3307" s="2150" t="s">
        <v>7461</v>
      </c>
      <c r="F3307" s="2153">
        <v>390</v>
      </c>
      <c r="G3307" s="722">
        <v>42395</v>
      </c>
      <c r="H3307" s="2050">
        <v>390</v>
      </c>
      <c r="I3307" s="1263">
        <f t="shared" si="203"/>
        <v>0</v>
      </c>
    </row>
    <row r="3308" spans="1:9" x14ac:dyDescent="0.25">
      <c r="A3308" s="1261">
        <v>42394</v>
      </c>
      <c r="B3308" s="2177">
        <f t="shared" si="213"/>
        <v>2371</v>
      </c>
      <c r="C3308" s="2178" t="s">
        <v>1144</v>
      </c>
      <c r="D3308" s="2160">
        <f t="shared" si="212"/>
        <v>52371</v>
      </c>
      <c r="E3308" s="2150" t="s">
        <v>7462</v>
      </c>
      <c r="F3308" s="2153">
        <v>2494</v>
      </c>
      <c r="G3308" s="722">
        <v>42394</v>
      </c>
      <c r="H3308" s="2050">
        <f t="shared" si="211"/>
        <v>2494</v>
      </c>
      <c r="I3308" s="1263">
        <f t="shared" si="203"/>
        <v>0</v>
      </c>
    </row>
    <row r="3309" spans="1:9" x14ac:dyDescent="0.25">
      <c r="A3309" s="1261">
        <v>42394</v>
      </c>
      <c r="B3309" s="2177">
        <f t="shared" si="213"/>
        <v>2372</v>
      </c>
      <c r="C3309" s="2178" t="s">
        <v>1144</v>
      </c>
      <c r="D3309" s="2160">
        <f t="shared" si="212"/>
        <v>52372</v>
      </c>
      <c r="E3309" s="2150" t="s">
        <v>7463</v>
      </c>
      <c r="F3309" s="2153">
        <v>2514.8000000000002</v>
      </c>
      <c r="G3309" s="722">
        <v>42395</v>
      </c>
      <c r="H3309" s="2050">
        <v>2514.8000000000002</v>
      </c>
      <c r="I3309" s="1263">
        <f t="shared" si="203"/>
        <v>0</v>
      </c>
    </row>
    <row r="3310" spans="1:9" x14ac:dyDescent="0.25">
      <c r="A3310" s="1261">
        <v>42394</v>
      </c>
      <c r="B3310" s="2177">
        <f t="shared" si="213"/>
        <v>2373</v>
      </c>
      <c r="C3310" s="2178" t="s">
        <v>1144</v>
      </c>
      <c r="D3310" s="2160">
        <f t="shared" si="212"/>
        <v>52373</v>
      </c>
      <c r="E3310" s="2150" t="s">
        <v>7464</v>
      </c>
      <c r="F3310" s="2153">
        <v>4422</v>
      </c>
      <c r="G3310" s="722">
        <v>42395</v>
      </c>
      <c r="H3310" s="2050">
        <v>4422</v>
      </c>
      <c r="I3310" s="1263">
        <f t="shared" si="203"/>
        <v>0</v>
      </c>
    </row>
    <row r="3311" spans="1:9" x14ac:dyDescent="0.25">
      <c r="A3311" s="1261">
        <v>42394</v>
      </c>
      <c r="B3311" s="2177">
        <f t="shared" si="213"/>
        <v>2374</v>
      </c>
      <c r="C3311" s="2178" t="s">
        <v>1144</v>
      </c>
      <c r="D3311" s="2160">
        <f t="shared" si="212"/>
        <v>52374</v>
      </c>
      <c r="E3311" s="2150" t="s">
        <v>7465</v>
      </c>
      <c r="F3311" s="2153">
        <v>5817.8</v>
      </c>
      <c r="G3311" s="722">
        <v>42394</v>
      </c>
      <c r="H3311" s="2050">
        <f t="shared" ref="H3311:H3548" si="214">F3311</f>
        <v>5817.8</v>
      </c>
      <c r="I3311" s="1263">
        <f t="shared" si="203"/>
        <v>0</v>
      </c>
    </row>
    <row r="3312" spans="1:9" x14ac:dyDescent="0.25">
      <c r="A3312" s="1261">
        <v>42394</v>
      </c>
      <c r="B3312" s="2177">
        <f t="shared" si="213"/>
        <v>2375</v>
      </c>
      <c r="C3312" s="2178" t="s">
        <v>1144</v>
      </c>
      <c r="D3312" s="2160">
        <f t="shared" si="212"/>
        <v>52375</v>
      </c>
      <c r="E3312" s="2150" t="s">
        <v>7466</v>
      </c>
      <c r="F3312" s="2153">
        <v>28202.25</v>
      </c>
      <c r="G3312" s="722">
        <v>42394</v>
      </c>
      <c r="H3312" s="2050">
        <f t="shared" si="214"/>
        <v>28202.25</v>
      </c>
      <c r="I3312" s="1263">
        <f t="shared" si="203"/>
        <v>0</v>
      </c>
    </row>
    <row r="3313" spans="1:9" x14ac:dyDescent="0.25">
      <c r="A3313" s="1261">
        <v>42394</v>
      </c>
      <c r="B3313" s="2177">
        <f t="shared" si="213"/>
        <v>2376</v>
      </c>
      <c r="C3313" s="2178" t="s">
        <v>1144</v>
      </c>
      <c r="D3313" s="2160">
        <f t="shared" si="212"/>
        <v>52376</v>
      </c>
      <c r="E3313" s="2150" t="s">
        <v>7467</v>
      </c>
      <c r="F3313" s="2153">
        <v>2194.1999999999998</v>
      </c>
      <c r="G3313" s="722">
        <v>42398</v>
      </c>
      <c r="H3313" s="2050">
        <v>2194.1999999999998</v>
      </c>
      <c r="I3313" s="1263">
        <f t="shared" si="203"/>
        <v>0</v>
      </c>
    </row>
    <row r="3314" spans="1:9" x14ac:dyDescent="0.25">
      <c r="A3314" s="1261">
        <v>42394</v>
      </c>
      <c r="B3314" s="2177">
        <f t="shared" si="213"/>
        <v>2377</v>
      </c>
      <c r="C3314" s="2178" t="s">
        <v>1144</v>
      </c>
      <c r="D3314" s="2160">
        <f t="shared" si="212"/>
        <v>52377</v>
      </c>
      <c r="E3314" s="2150" t="s">
        <v>7465</v>
      </c>
      <c r="F3314" s="2153">
        <v>396</v>
      </c>
      <c r="G3314" s="722">
        <v>42394</v>
      </c>
      <c r="H3314" s="2050">
        <f t="shared" si="214"/>
        <v>396</v>
      </c>
      <c r="I3314" s="1263">
        <f t="shared" si="203"/>
        <v>0</v>
      </c>
    </row>
    <row r="3315" spans="1:9" x14ac:dyDescent="0.25">
      <c r="A3315" s="1261">
        <v>42394</v>
      </c>
      <c r="B3315" s="2177">
        <f t="shared" si="213"/>
        <v>2378</v>
      </c>
      <c r="C3315" s="2178" t="s">
        <v>1144</v>
      </c>
      <c r="D3315" s="2160">
        <f t="shared" si="212"/>
        <v>52378</v>
      </c>
      <c r="E3315" s="2150" t="s">
        <v>7468</v>
      </c>
      <c r="F3315" s="2153">
        <v>41918.400000000001</v>
      </c>
      <c r="G3315" s="722">
        <v>42397</v>
      </c>
      <c r="H3315" s="2050">
        <v>41918.400000000001</v>
      </c>
      <c r="I3315" s="1263">
        <f t="shared" si="203"/>
        <v>0</v>
      </c>
    </row>
    <row r="3316" spans="1:9" x14ac:dyDescent="0.25">
      <c r="A3316" s="1261">
        <v>42394</v>
      </c>
      <c r="B3316" s="2177">
        <f t="shared" si="213"/>
        <v>2379</v>
      </c>
      <c r="C3316" s="2178" t="s">
        <v>1144</v>
      </c>
      <c r="D3316" s="2160">
        <f t="shared" si="212"/>
        <v>52379</v>
      </c>
      <c r="E3316" s="2150" t="s">
        <v>7469</v>
      </c>
      <c r="F3316" s="2153">
        <v>15308.8</v>
      </c>
      <c r="G3316" s="722">
        <v>42394</v>
      </c>
      <c r="H3316" s="2050">
        <f t="shared" si="214"/>
        <v>15308.8</v>
      </c>
      <c r="I3316" s="1263">
        <f t="shared" si="203"/>
        <v>0</v>
      </c>
    </row>
    <row r="3317" spans="1:9" x14ac:dyDescent="0.25">
      <c r="A3317" s="1261">
        <v>42394</v>
      </c>
      <c r="B3317" s="2177">
        <f t="shared" si="213"/>
        <v>2380</v>
      </c>
      <c r="C3317" s="2178" t="s">
        <v>1144</v>
      </c>
      <c r="D3317" s="2160">
        <f t="shared" si="212"/>
        <v>52380</v>
      </c>
      <c r="E3317" s="2150" t="s">
        <v>7470</v>
      </c>
      <c r="F3317" s="2153">
        <v>1726.1</v>
      </c>
      <c r="G3317" s="722">
        <v>42394</v>
      </c>
      <c r="H3317" s="2050">
        <f t="shared" si="214"/>
        <v>1726.1</v>
      </c>
      <c r="I3317" s="1263">
        <f t="shared" si="203"/>
        <v>0</v>
      </c>
    </row>
    <row r="3318" spans="1:9" x14ac:dyDescent="0.25">
      <c r="A3318" s="1261">
        <v>42394</v>
      </c>
      <c r="B3318" s="2177">
        <f t="shared" si="213"/>
        <v>2381</v>
      </c>
      <c r="C3318" s="2178" t="s">
        <v>1144</v>
      </c>
      <c r="D3318" s="2160">
        <f t="shared" si="212"/>
        <v>52381</v>
      </c>
      <c r="E3318" s="2150" t="s">
        <v>7471</v>
      </c>
      <c r="F3318" s="2153">
        <v>3121.8</v>
      </c>
      <c r="G3318" s="722">
        <v>42394</v>
      </c>
      <c r="H3318" s="2050">
        <f t="shared" si="214"/>
        <v>3121.8</v>
      </c>
      <c r="I3318" s="1263">
        <f t="shared" si="203"/>
        <v>0</v>
      </c>
    </row>
    <row r="3319" spans="1:9" x14ac:dyDescent="0.25">
      <c r="A3319" s="1261">
        <v>42394</v>
      </c>
      <c r="B3319" s="2177">
        <f t="shared" si="213"/>
        <v>2382</v>
      </c>
      <c r="C3319" s="2178" t="s">
        <v>1144</v>
      </c>
      <c r="D3319" s="2160">
        <f t="shared" si="212"/>
        <v>52382</v>
      </c>
      <c r="E3319" s="2150" t="s">
        <v>7381</v>
      </c>
      <c r="F3319" s="2153">
        <v>25200</v>
      </c>
      <c r="G3319" s="722"/>
      <c r="H3319" s="2050"/>
      <c r="I3319" s="1263">
        <f t="shared" si="203"/>
        <v>25200</v>
      </c>
    </row>
    <row r="3320" spans="1:9" x14ac:dyDescent="0.25">
      <c r="A3320" s="1261">
        <v>42394</v>
      </c>
      <c r="B3320" s="2177">
        <f t="shared" si="213"/>
        <v>2383</v>
      </c>
      <c r="C3320" s="2178" t="s">
        <v>1144</v>
      </c>
      <c r="D3320" s="2160">
        <f t="shared" si="212"/>
        <v>52383</v>
      </c>
      <c r="E3320" s="2150" t="s">
        <v>7472</v>
      </c>
      <c r="F3320" s="2153">
        <v>6433.1</v>
      </c>
      <c r="G3320" s="722">
        <v>42394</v>
      </c>
      <c r="H3320" s="2050">
        <f t="shared" si="214"/>
        <v>6433.1</v>
      </c>
      <c r="I3320" s="1263">
        <f t="shared" si="203"/>
        <v>0</v>
      </c>
    </row>
    <row r="3321" spans="1:9" x14ac:dyDescent="0.25">
      <c r="A3321" s="1261">
        <v>42394</v>
      </c>
      <c r="B3321" s="2177">
        <f t="shared" si="213"/>
        <v>2384</v>
      </c>
      <c r="C3321" s="2178" t="s">
        <v>1144</v>
      </c>
      <c r="D3321" s="2160">
        <f t="shared" si="212"/>
        <v>52384</v>
      </c>
      <c r="E3321" s="2150" t="s">
        <v>7473</v>
      </c>
      <c r="F3321" s="2153">
        <v>2419</v>
      </c>
      <c r="G3321" s="722">
        <v>42394</v>
      </c>
      <c r="H3321" s="2050">
        <f t="shared" si="214"/>
        <v>2419</v>
      </c>
      <c r="I3321" s="1263">
        <f t="shared" si="203"/>
        <v>0</v>
      </c>
    </row>
    <row r="3322" spans="1:9" x14ac:dyDescent="0.25">
      <c r="A3322" s="1261">
        <v>42394</v>
      </c>
      <c r="B3322" s="2177">
        <f t="shared" si="213"/>
        <v>2385</v>
      </c>
      <c r="C3322" s="2178" t="s">
        <v>1144</v>
      </c>
      <c r="D3322" s="2160">
        <f t="shared" si="212"/>
        <v>52385</v>
      </c>
      <c r="E3322" s="2150" t="s">
        <v>7474</v>
      </c>
      <c r="F3322" s="2153">
        <v>2093.6</v>
      </c>
      <c r="G3322" s="722">
        <v>42394</v>
      </c>
      <c r="H3322" s="2050">
        <f t="shared" si="214"/>
        <v>2093.6</v>
      </c>
      <c r="I3322" s="1263">
        <f t="shared" si="203"/>
        <v>0</v>
      </c>
    </row>
    <row r="3323" spans="1:9" x14ac:dyDescent="0.25">
      <c r="A3323" s="1261">
        <v>42394</v>
      </c>
      <c r="B3323" s="2177">
        <f t="shared" si="213"/>
        <v>2386</v>
      </c>
      <c r="C3323" s="2178" t="s">
        <v>1144</v>
      </c>
      <c r="D3323" s="2160">
        <f t="shared" si="212"/>
        <v>52386</v>
      </c>
      <c r="E3323" s="2150" t="s">
        <v>7395</v>
      </c>
      <c r="F3323" s="2153">
        <v>1473</v>
      </c>
      <c r="G3323" s="722">
        <v>42399</v>
      </c>
      <c r="H3323" s="2050">
        <v>1473</v>
      </c>
      <c r="I3323" s="1263">
        <f t="shared" si="203"/>
        <v>0</v>
      </c>
    </row>
    <row r="3324" spans="1:9" x14ac:dyDescent="0.25">
      <c r="A3324" s="1261">
        <v>42394</v>
      </c>
      <c r="B3324" s="2177">
        <f t="shared" si="213"/>
        <v>2387</v>
      </c>
      <c r="C3324" s="2178" t="s">
        <v>1144</v>
      </c>
      <c r="D3324" s="2160">
        <f t="shared" si="212"/>
        <v>52387</v>
      </c>
      <c r="E3324" s="2150" t="s">
        <v>7475</v>
      </c>
      <c r="F3324" s="2153">
        <v>1315.05</v>
      </c>
      <c r="G3324" s="722">
        <v>42394</v>
      </c>
      <c r="H3324" s="2050">
        <f t="shared" si="214"/>
        <v>1315.05</v>
      </c>
      <c r="I3324" s="1263">
        <f t="shared" si="203"/>
        <v>0</v>
      </c>
    </row>
    <row r="3325" spans="1:9" x14ac:dyDescent="0.25">
      <c r="A3325" s="1261">
        <v>42394</v>
      </c>
      <c r="B3325" s="2177">
        <f t="shared" si="213"/>
        <v>2388</v>
      </c>
      <c r="C3325" s="2178" t="s">
        <v>1144</v>
      </c>
      <c r="D3325" s="2160">
        <f t="shared" si="212"/>
        <v>52388</v>
      </c>
      <c r="E3325" s="2162" t="s">
        <v>7476</v>
      </c>
      <c r="F3325" s="2153">
        <v>118628.82</v>
      </c>
      <c r="G3325" s="722">
        <v>42396</v>
      </c>
      <c r="H3325" s="2050">
        <v>118628.82</v>
      </c>
      <c r="I3325" s="1263">
        <f t="shared" si="203"/>
        <v>0</v>
      </c>
    </row>
    <row r="3326" spans="1:9" x14ac:dyDescent="0.25">
      <c r="A3326" s="1261">
        <v>42394</v>
      </c>
      <c r="B3326" s="2177">
        <f t="shared" si="213"/>
        <v>2389</v>
      </c>
      <c r="C3326" s="2178" t="s">
        <v>1144</v>
      </c>
      <c r="D3326" s="2160">
        <f t="shared" si="212"/>
        <v>52389</v>
      </c>
      <c r="E3326" s="2150" t="s">
        <v>7388</v>
      </c>
      <c r="F3326" s="2153">
        <v>35</v>
      </c>
      <c r="G3326" s="722">
        <v>42394</v>
      </c>
      <c r="H3326" s="2050">
        <f t="shared" si="214"/>
        <v>35</v>
      </c>
      <c r="I3326" s="1263">
        <f t="shared" si="203"/>
        <v>0</v>
      </c>
    </row>
    <row r="3327" spans="1:9" x14ac:dyDescent="0.25">
      <c r="A3327" s="1261">
        <v>42394</v>
      </c>
      <c r="B3327" s="2177">
        <f t="shared" si="213"/>
        <v>2390</v>
      </c>
      <c r="C3327" s="2178" t="s">
        <v>1144</v>
      </c>
      <c r="D3327" s="2160">
        <f t="shared" si="212"/>
        <v>52390</v>
      </c>
      <c r="E3327" s="2150" t="s">
        <v>7477</v>
      </c>
      <c r="F3327" s="2153">
        <v>778.5</v>
      </c>
      <c r="G3327" s="722">
        <v>42394</v>
      </c>
      <c r="H3327" s="2050">
        <f t="shared" si="214"/>
        <v>778.5</v>
      </c>
      <c r="I3327" s="1263">
        <f t="shared" si="203"/>
        <v>0</v>
      </c>
    </row>
    <row r="3328" spans="1:9" x14ac:dyDescent="0.25">
      <c r="A3328" s="1261">
        <v>42394</v>
      </c>
      <c r="B3328" s="2177">
        <f t="shared" si="213"/>
        <v>2391</v>
      </c>
      <c r="C3328" s="2178" t="s">
        <v>1144</v>
      </c>
      <c r="D3328" s="2160">
        <f t="shared" si="212"/>
        <v>52391</v>
      </c>
      <c r="E3328" s="2150" t="s">
        <v>7478</v>
      </c>
      <c r="F3328" s="2153">
        <v>56699.93</v>
      </c>
      <c r="G3328" s="722"/>
      <c r="H3328" s="2050"/>
      <c r="I3328" s="1263">
        <f t="shared" si="203"/>
        <v>56699.93</v>
      </c>
    </row>
    <row r="3329" spans="1:9" x14ac:dyDescent="0.25">
      <c r="A3329" s="1261">
        <v>42394</v>
      </c>
      <c r="B3329" s="2177">
        <f t="shared" si="213"/>
        <v>2392</v>
      </c>
      <c r="C3329" s="2178" t="s">
        <v>1144</v>
      </c>
      <c r="D3329" s="2160">
        <f t="shared" si="212"/>
        <v>52392</v>
      </c>
      <c r="E3329" s="2150" t="s">
        <v>7477</v>
      </c>
      <c r="F3329" s="2153">
        <v>18011.7</v>
      </c>
      <c r="G3329" s="722">
        <v>42396</v>
      </c>
      <c r="H3329" s="2050">
        <v>18011.7</v>
      </c>
      <c r="I3329" s="1263">
        <f t="shared" si="203"/>
        <v>0</v>
      </c>
    </row>
    <row r="3330" spans="1:9" x14ac:dyDescent="0.25">
      <c r="A3330" s="1261">
        <v>42394</v>
      </c>
      <c r="B3330" s="2177">
        <f t="shared" si="213"/>
        <v>2393</v>
      </c>
      <c r="C3330" s="2178" t="s">
        <v>1144</v>
      </c>
      <c r="D3330" s="2160">
        <f t="shared" si="212"/>
        <v>52393</v>
      </c>
      <c r="E3330" s="2150" t="s">
        <v>7479</v>
      </c>
      <c r="F3330" s="2153">
        <v>2581</v>
      </c>
      <c r="G3330" s="722">
        <v>42396</v>
      </c>
      <c r="H3330" s="2050">
        <v>2581</v>
      </c>
      <c r="I3330" s="1263">
        <f t="shared" si="203"/>
        <v>0</v>
      </c>
    </row>
    <row r="3331" spans="1:9" x14ac:dyDescent="0.25">
      <c r="A3331" s="1261">
        <v>42394</v>
      </c>
      <c r="B3331" s="2177">
        <f t="shared" si="213"/>
        <v>2394</v>
      </c>
      <c r="C3331" s="2178" t="s">
        <v>1144</v>
      </c>
      <c r="D3331" s="2160">
        <f t="shared" si="212"/>
        <v>52394</v>
      </c>
      <c r="E3331" s="2150" t="s">
        <v>7480</v>
      </c>
      <c r="F3331" s="2153">
        <v>3219.2</v>
      </c>
      <c r="G3331" s="722">
        <v>42396</v>
      </c>
      <c r="H3331" s="2050">
        <v>3219.2</v>
      </c>
      <c r="I3331" s="1263">
        <f t="shared" si="203"/>
        <v>0</v>
      </c>
    </row>
    <row r="3332" spans="1:9" x14ac:dyDescent="0.25">
      <c r="A3332" s="1261">
        <v>42394</v>
      </c>
      <c r="B3332" s="2177">
        <f t="shared" si="213"/>
        <v>2395</v>
      </c>
      <c r="C3332" s="2178" t="s">
        <v>1144</v>
      </c>
      <c r="D3332" s="2160">
        <f t="shared" si="212"/>
        <v>52395</v>
      </c>
      <c r="E3332" s="2150" t="s">
        <v>7480</v>
      </c>
      <c r="F3332" s="2153">
        <v>1087.2</v>
      </c>
      <c r="G3332" s="722">
        <v>42396</v>
      </c>
      <c r="H3332" s="2050">
        <v>1087.2</v>
      </c>
      <c r="I3332" s="1263">
        <f t="shared" si="203"/>
        <v>0</v>
      </c>
    </row>
    <row r="3333" spans="1:9" x14ac:dyDescent="0.25">
      <c r="A3333" s="1261">
        <v>42394</v>
      </c>
      <c r="B3333" s="2177">
        <f t="shared" si="213"/>
        <v>2396</v>
      </c>
      <c r="C3333" s="2178" t="s">
        <v>1144</v>
      </c>
      <c r="D3333" s="2160">
        <f t="shared" si="212"/>
        <v>52396</v>
      </c>
      <c r="E3333" s="2150" t="s">
        <v>7460</v>
      </c>
      <c r="F3333" s="2153">
        <v>1650</v>
      </c>
      <c r="G3333" s="722">
        <v>42395</v>
      </c>
      <c r="H3333" s="2050">
        <v>1650</v>
      </c>
      <c r="I3333" s="1263">
        <f t="shared" si="203"/>
        <v>0</v>
      </c>
    </row>
    <row r="3334" spans="1:9" x14ac:dyDescent="0.25">
      <c r="A3334" s="1261">
        <v>42394</v>
      </c>
      <c r="B3334" s="2177">
        <f t="shared" si="213"/>
        <v>2397</v>
      </c>
      <c r="C3334" s="2178" t="s">
        <v>1144</v>
      </c>
      <c r="D3334" s="2160">
        <f t="shared" si="212"/>
        <v>52397</v>
      </c>
      <c r="E3334" s="2150" t="s">
        <v>7481</v>
      </c>
      <c r="F3334" s="2153">
        <v>61433.38</v>
      </c>
      <c r="G3334" s="722">
        <v>42399</v>
      </c>
      <c r="H3334" s="2187">
        <v>25000</v>
      </c>
      <c r="I3334" s="2188">
        <f t="shared" si="203"/>
        <v>36433.379999999997</v>
      </c>
    </row>
    <row r="3335" spans="1:9" x14ac:dyDescent="0.25">
      <c r="A3335" s="1261">
        <v>42394</v>
      </c>
      <c r="B3335" s="2177">
        <f t="shared" si="213"/>
        <v>2398</v>
      </c>
      <c r="C3335" s="2178" t="s">
        <v>1144</v>
      </c>
      <c r="D3335" s="2160">
        <f t="shared" si="212"/>
        <v>52398</v>
      </c>
      <c r="E3335" s="2150" t="s">
        <v>7482</v>
      </c>
      <c r="F3335" s="2153">
        <v>925</v>
      </c>
      <c r="G3335" s="722">
        <v>42396</v>
      </c>
      <c r="H3335" s="2050">
        <v>925</v>
      </c>
      <c r="I3335" s="1263">
        <f t="shared" si="203"/>
        <v>0</v>
      </c>
    </row>
    <row r="3336" spans="1:9" x14ac:dyDescent="0.25">
      <c r="A3336" s="1261">
        <v>42394</v>
      </c>
      <c r="B3336" s="2177">
        <f t="shared" si="213"/>
        <v>2399</v>
      </c>
      <c r="C3336" s="2178" t="s">
        <v>1144</v>
      </c>
      <c r="D3336" s="2160">
        <f t="shared" si="212"/>
        <v>52399</v>
      </c>
      <c r="E3336" s="2150" t="s">
        <v>7397</v>
      </c>
      <c r="F3336" s="2153">
        <v>1817.6</v>
      </c>
      <c r="G3336" s="722">
        <v>42394</v>
      </c>
      <c r="H3336" s="2050">
        <f t="shared" si="214"/>
        <v>1817.6</v>
      </c>
      <c r="I3336" s="1263">
        <f t="shared" si="203"/>
        <v>0</v>
      </c>
    </row>
    <row r="3337" spans="1:9" x14ac:dyDescent="0.25">
      <c r="A3337" s="1261">
        <v>42394</v>
      </c>
      <c r="B3337" s="2177">
        <f t="shared" si="213"/>
        <v>2400</v>
      </c>
      <c r="C3337" s="2178" t="s">
        <v>1144</v>
      </c>
      <c r="D3337" s="2160">
        <f t="shared" si="212"/>
        <v>52400</v>
      </c>
      <c r="E3337" s="2150" t="s">
        <v>7483</v>
      </c>
      <c r="F3337" s="2153">
        <v>5573.4</v>
      </c>
      <c r="G3337" s="722">
        <v>42395</v>
      </c>
      <c r="H3337" s="2050">
        <v>5573.4</v>
      </c>
      <c r="I3337" s="1263">
        <f t="shared" si="203"/>
        <v>0</v>
      </c>
    </row>
    <row r="3338" spans="1:9" x14ac:dyDescent="0.25">
      <c r="A3338" s="1261">
        <v>42394</v>
      </c>
      <c r="B3338" s="2177">
        <f t="shared" si="213"/>
        <v>2401</v>
      </c>
      <c r="C3338" s="2178" t="s">
        <v>1144</v>
      </c>
      <c r="D3338" s="2160">
        <f t="shared" si="212"/>
        <v>52401</v>
      </c>
      <c r="E3338" s="2182" t="s">
        <v>2249</v>
      </c>
      <c r="F3338" s="2153">
        <v>0</v>
      </c>
      <c r="G3338" s="722"/>
      <c r="H3338" s="2050"/>
      <c r="I3338" s="1263">
        <f t="shared" si="203"/>
        <v>0</v>
      </c>
    </row>
    <row r="3339" spans="1:9" x14ac:dyDescent="0.25">
      <c r="A3339" s="1261">
        <v>42394</v>
      </c>
      <c r="B3339" s="2177">
        <f t="shared" si="213"/>
        <v>2402</v>
      </c>
      <c r="C3339" s="2178" t="s">
        <v>1144</v>
      </c>
      <c r="D3339" s="2160">
        <f t="shared" si="212"/>
        <v>52402</v>
      </c>
      <c r="E3339" s="2150" t="s">
        <v>7484</v>
      </c>
      <c r="F3339" s="2153">
        <v>59720.89</v>
      </c>
      <c r="G3339" s="722"/>
      <c r="H3339" s="2050"/>
      <c r="I3339" s="1263">
        <f t="shared" si="203"/>
        <v>59720.89</v>
      </c>
    </row>
    <row r="3340" spans="1:9" x14ac:dyDescent="0.25">
      <c r="A3340" s="1261">
        <v>42394</v>
      </c>
      <c r="B3340" s="2177">
        <f t="shared" si="213"/>
        <v>2403</v>
      </c>
      <c r="C3340" s="2178" t="s">
        <v>1144</v>
      </c>
      <c r="D3340" s="2160">
        <f t="shared" si="212"/>
        <v>52403</v>
      </c>
      <c r="E3340" s="2150" t="s">
        <v>7485</v>
      </c>
      <c r="F3340" s="2153">
        <v>164006.48000000001</v>
      </c>
      <c r="G3340" s="722">
        <v>42396</v>
      </c>
      <c r="H3340" s="2050">
        <v>164006.48000000001</v>
      </c>
      <c r="I3340" s="1263">
        <f t="shared" si="203"/>
        <v>0</v>
      </c>
    </row>
    <row r="3341" spans="1:9" x14ac:dyDescent="0.25">
      <c r="A3341" s="1261">
        <v>42394</v>
      </c>
      <c r="B3341" s="2177">
        <f t="shared" si="213"/>
        <v>2404</v>
      </c>
      <c r="C3341" s="2178" t="s">
        <v>1144</v>
      </c>
      <c r="D3341" s="2160">
        <f t="shared" si="212"/>
        <v>52404</v>
      </c>
      <c r="E3341" s="2150" t="s">
        <v>7486</v>
      </c>
      <c r="F3341" s="2153">
        <v>6285.6</v>
      </c>
      <c r="G3341" s="722"/>
      <c r="H3341" s="2050"/>
      <c r="I3341" s="1263">
        <f t="shared" si="203"/>
        <v>6285.6</v>
      </c>
    </row>
    <row r="3342" spans="1:9" x14ac:dyDescent="0.25">
      <c r="A3342" s="1261">
        <v>42394</v>
      </c>
      <c r="B3342" s="2177">
        <f t="shared" si="213"/>
        <v>2405</v>
      </c>
      <c r="C3342" s="2178" t="s">
        <v>1144</v>
      </c>
      <c r="D3342" s="2160">
        <f t="shared" si="212"/>
        <v>52405</v>
      </c>
      <c r="E3342" s="2162" t="s">
        <v>7487</v>
      </c>
      <c r="F3342" s="2153">
        <v>154284</v>
      </c>
      <c r="G3342" s="722">
        <v>42397</v>
      </c>
      <c r="H3342" s="2050">
        <v>154284</v>
      </c>
      <c r="I3342" s="1263">
        <f t="shared" si="203"/>
        <v>0</v>
      </c>
    </row>
    <row r="3343" spans="1:9" x14ac:dyDescent="0.25">
      <c r="A3343" s="1261">
        <v>42394</v>
      </c>
      <c r="B3343" s="2177">
        <f t="shared" si="213"/>
        <v>2406</v>
      </c>
      <c r="C3343" s="2178" t="s">
        <v>1144</v>
      </c>
      <c r="D3343" s="2160">
        <f t="shared" si="212"/>
        <v>52406</v>
      </c>
      <c r="E3343" s="2151" t="s">
        <v>7472</v>
      </c>
      <c r="F3343" s="2154">
        <v>7089.6</v>
      </c>
      <c r="G3343" s="722">
        <v>42394</v>
      </c>
      <c r="H3343" s="2050">
        <f t="shared" si="214"/>
        <v>7089.6</v>
      </c>
      <c r="I3343" s="1263">
        <f t="shared" si="203"/>
        <v>0</v>
      </c>
    </row>
    <row r="3344" spans="1:9" x14ac:dyDescent="0.25">
      <c r="A3344" s="1261">
        <v>42394</v>
      </c>
      <c r="B3344" s="2177">
        <f t="shared" si="213"/>
        <v>2407</v>
      </c>
      <c r="C3344" s="2178" t="s">
        <v>1144</v>
      </c>
      <c r="D3344" s="2160">
        <f t="shared" si="212"/>
        <v>52407</v>
      </c>
      <c r="E3344" s="2149" t="s">
        <v>7488</v>
      </c>
      <c r="F3344" s="2152">
        <v>17381.3</v>
      </c>
      <c r="G3344" s="722">
        <v>42396</v>
      </c>
      <c r="H3344" s="2050">
        <v>17381.3</v>
      </c>
      <c r="I3344" s="1263">
        <f t="shared" si="203"/>
        <v>0</v>
      </c>
    </row>
    <row r="3345" spans="1:9" x14ac:dyDescent="0.25">
      <c r="A3345" s="1261">
        <v>42394</v>
      </c>
      <c r="B3345" s="2177">
        <f t="shared" si="213"/>
        <v>2408</v>
      </c>
      <c r="C3345" s="2178" t="s">
        <v>1144</v>
      </c>
      <c r="D3345" s="2160">
        <f t="shared" si="212"/>
        <v>52408</v>
      </c>
      <c r="E3345" s="2150" t="s">
        <v>7489</v>
      </c>
      <c r="F3345" s="2153">
        <v>5920.8</v>
      </c>
      <c r="G3345" s="722">
        <v>42394</v>
      </c>
      <c r="H3345" s="2050">
        <f t="shared" si="214"/>
        <v>5920.8</v>
      </c>
      <c r="I3345" s="1263">
        <f t="shared" si="203"/>
        <v>0</v>
      </c>
    </row>
    <row r="3346" spans="1:9" x14ac:dyDescent="0.25">
      <c r="A3346" s="1261">
        <v>42394</v>
      </c>
      <c r="B3346" s="2177">
        <f t="shared" si="213"/>
        <v>2409</v>
      </c>
      <c r="C3346" s="2178" t="s">
        <v>1144</v>
      </c>
      <c r="D3346" s="2160">
        <f t="shared" si="212"/>
        <v>52409</v>
      </c>
      <c r="E3346" s="2150" t="s">
        <v>7490</v>
      </c>
      <c r="F3346" s="2153">
        <v>17297.2</v>
      </c>
      <c r="G3346" s="722">
        <v>42396</v>
      </c>
      <c r="H3346" s="2050">
        <v>17297.2</v>
      </c>
      <c r="I3346" s="1263">
        <f t="shared" si="203"/>
        <v>0</v>
      </c>
    </row>
    <row r="3347" spans="1:9" x14ac:dyDescent="0.25">
      <c r="A3347" s="1261">
        <v>42394</v>
      </c>
      <c r="B3347" s="2177">
        <f t="shared" si="213"/>
        <v>2410</v>
      </c>
      <c r="C3347" s="2178" t="s">
        <v>1144</v>
      </c>
      <c r="D3347" s="2160">
        <f t="shared" si="212"/>
        <v>52410</v>
      </c>
      <c r="E3347" s="2150" t="s">
        <v>7414</v>
      </c>
      <c r="F3347" s="2153">
        <v>7797.6</v>
      </c>
      <c r="G3347" s="722"/>
      <c r="H3347" s="2050"/>
      <c r="I3347" s="1263">
        <f t="shared" si="203"/>
        <v>7797.6</v>
      </c>
    </row>
    <row r="3348" spans="1:9" x14ac:dyDescent="0.25">
      <c r="A3348" s="1261">
        <v>42394</v>
      </c>
      <c r="B3348" s="2177">
        <f t="shared" si="213"/>
        <v>2411</v>
      </c>
      <c r="C3348" s="2178" t="s">
        <v>1144</v>
      </c>
      <c r="D3348" s="2160">
        <f t="shared" si="212"/>
        <v>52411</v>
      </c>
      <c r="E3348" s="2150" t="s">
        <v>7491</v>
      </c>
      <c r="F3348" s="2153">
        <v>12680.2</v>
      </c>
      <c r="G3348" s="722">
        <v>42396</v>
      </c>
      <c r="H3348" s="2050">
        <v>12680.2</v>
      </c>
      <c r="I3348" s="1263">
        <f t="shared" si="203"/>
        <v>0</v>
      </c>
    </row>
    <row r="3349" spans="1:9" x14ac:dyDescent="0.25">
      <c r="A3349" s="1261">
        <v>42394</v>
      </c>
      <c r="B3349" s="2177">
        <f t="shared" si="213"/>
        <v>2412</v>
      </c>
      <c r="C3349" s="2178" t="s">
        <v>1144</v>
      </c>
      <c r="D3349" s="2160">
        <f t="shared" si="212"/>
        <v>52412</v>
      </c>
      <c r="E3349" s="2150" t="s">
        <v>7492</v>
      </c>
      <c r="F3349" s="2153">
        <v>3629</v>
      </c>
      <c r="G3349" s="722"/>
      <c r="H3349" s="2050"/>
      <c r="I3349" s="1263">
        <f t="shared" si="203"/>
        <v>3629</v>
      </c>
    </row>
    <row r="3350" spans="1:9" x14ac:dyDescent="0.25">
      <c r="A3350" s="1261">
        <v>42394</v>
      </c>
      <c r="B3350" s="2177">
        <f t="shared" si="213"/>
        <v>2413</v>
      </c>
      <c r="C3350" s="2178" t="s">
        <v>1144</v>
      </c>
      <c r="D3350" s="2160">
        <f t="shared" si="212"/>
        <v>52413</v>
      </c>
      <c r="E3350" s="2150" t="s">
        <v>7493</v>
      </c>
      <c r="F3350" s="2153">
        <v>13917.88</v>
      </c>
      <c r="G3350" s="722"/>
      <c r="H3350" s="2050"/>
      <c r="I3350" s="1263">
        <f t="shared" si="203"/>
        <v>13917.88</v>
      </c>
    </row>
    <row r="3351" spans="1:9" x14ac:dyDescent="0.25">
      <c r="A3351" s="1261">
        <v>42394</v>
      </c>
      <c r="B3351" s="2177">
        <f t="shared" si="213"/>
        <v>2414</v>
      </c>
      <c r="C3351" s="2178" t="s">
        <v>1144</v>
      </c>
      <c r="D3351" s="2160">
        <f t="shared" ref="D3351:D3416" si="215">D3350+1</f>
        <v>52414</v>
      </c>
      <c r="E3351" s="2150" t="s">
        <v>7494</v>
      </c>
      <c r="F3351" s="2153">
        <v>2188.6999999999998</v>
      </c>
      <c r="G3351" s="722">
        <v>42395</v>
      </c>
      <c r="H3351" s="2050">
        <v>2188.6999999999998</v>
      </c>
      <c r="I3351" s="1263">
        <f t="shared" si="203"/>
        <v>0</v>
      </c>
    </row>
    <row r="3352" spans="1:9" x14ac:dyDescent="0.25">
      <c r="A3352" s="1261">
        <v>42394</v>
      </c>
      <c r="B3352" s="2177">
        <f t="shared" si="213"/>
        <v>2415</v>
      </c>
      <c r="C3352" s="2178" t="s">
        <v>1144</v>
      </c>
      <c r="D3352" s="2160">
        <f t="shared" si="215"/>
        <v>52415</v>
      </c>
      <c r="E3352" s="2150" t="s">
        <v>7388</v>
      </c>
      <c r="F3352" s="2153">
        <v>751</v>
      </c>
      <c r="G3352" s="722">
        <v>42394</v>
      </c>
      <c r="H3352" s="2050">
        <f t="shared" si="214"/>
        <v>751</v>
      </c>
      <c r="I3352" s="1263">
        <f t="shared" si="203"/>
        <v>0</v>
      </c>
    </row>
    <row r="3353" spans="1:9" x14ac:dyDescent="0.25">
      <c r="A3353" s="1261">
        <v>42394</v>
      </c>
      <c r="B3353" s="2177">
        <f t="shared" si="213"/>
        <v>2416</v>
      </c>
      <c r="C3353" s="2178" t="s">
        <v>1144</v>
      </c>
      <c r="D3353" s="2160">
        <f t="shared" si="215"/>
        <v>52416</v>
      </c>
      <c r="E3353" s="2150" t="s">
        <v>7495</v>
      </c>
      <c r="F3353" s="2153">
        <v>12277.8</v>
      </c>
      <c r="G3353" s="722">
        <v>42396</v>
      </c>
      <c r="H3353" s="2050">
        <v>12277.8</v>
      </c>
      <c r="I3353" s="1263">
        <f t="shared" si="203"/>
        <v>0</v>
      </c>
    </row>
    <row r="3354" spans="1:9" x14ac:dyDescent="0.25">
      <c r="A3354" s="1261">
        <v>42394</v>
      </c>
      <c r="B3354" s="2177">
        <f t="shared" si="213"/>
        <v>2417</v>
      </c>
      <c r="C3354" s="2178" t="s">
        <v>1144</v>
      </c>
      <c r="D3354" s="2160">
        <f t="shared" si="215"/>
        <v>52417</v>
      </c>
      <c r="E3354" s="2150" t="s">
        <v>7496</v>
      </c>
      <c r="F3354" s="2153">
        <v>3639.84</v>
      </c>
      <c r="G3354" s="722">
        <v>42396</v>
      </c>
      <c r="H3354" s="2050">
        <v>3639.84</v>
      </c>
      <c r="I3354" s="1263">
        <f t="shared" si="203"/>
        <v>0</v>
      </c>
    </row>
    <row r="3355" spans="1:9" x14ac:dyDescent="0.25">
      <c r="A3355" s="1261">
        <v>42394</v>
      </c>
      <c r="B3355" s="2177">
        <f t="shared" si="213"/>
        <v>2418</v>
      </c>
      <c r="C3355" s="2178" t="s">
        <v>1144</v>
      </c>
      <c r="D3355" s="2160">
        <f t="shared" si="215"/>
        <v>52418</v>
      </c>
      <c r="E3355" s="2150" t="s">
        <v>7497</v>
      </c>
      <c r="F3355" s="2153">
        <v>16865.38</v>
      </c>
      <c r="G3355" s="722">
        <v>42396</v>
      </c>
      <c r="H3355" s="2050">
        <v>16865.38</v>
      </c>
      <c r="I3355" s="1263">
        <f t="shared" si="203"/>
        <v>0</v>
      </c>
    </row>
    <row r="3356" spans="1:9" x14ac:dyDescent="0.25">
      <c r="A3356" s="1261">
        <v>42394</v>
      </c>
      <c r="B3356" s="2177">
        <f t="shared" si="213"/>
        <v>2419</v>
      </c>
      <c r="C3356" s="2178" t="s">
        <v>1144</v>
      </c>
      <c r="D3356" s="2160">
        <f t="shared" si="215"/>
        <v>52419</v>
      </c>
      <c r="E3356" s="2150" t="s">
        <v>7498</v>
      </c>
      <c r="F3356" s="2153">
        <v>2158.6</v>
      </c>
      <c r="G3356" s="722">
        <v>42395</v>
      </c>
      <c r="H3356" s="2050">
        <v>2158.6</v>
      </c>
      <c r="I3356" s="1263">
        <f t="shared" si="203"/>
        <v>0</v>
      </c>
    </row>
    <row r="3357" spans="1:9" x14ac:dyDescent="0.25">
      <c r="A3357" s="1261">
        <v>42394</v>
      </c>
      <c r="B3357" s="2177">
        <f t="shared" si="213"/>
        <v>2420</v>
      </c>
      <c r="C3357" s="2178" t="s">
        <v>1144</v>
      </c>
      <c r="D3357" s="2160">
        <f t="shared" si="215"/>
        <v>52420</v>
      </c>
      <c r="E3357" s="2150" t="s">
        <v>7499</v>
      </c>
      <c r="F3357" s="2153">
        <v>954</v>
      </c>
      <c r="G3357" s="722">
        <v>42396</v>
      </c>
      <c r="H3357" s="2050">
        <v>954</v>
      </c>
      <c r="I3357" s="1263">
        <f t="shared" si="203"/>
        <v>0</v>
      </c>
    </row>
    <row r="3358" spans="1:9" x14ac:dyDescent="0.25">
      <c r="A3358" s="1261">
        <v>42394</v>
      </c>
      <c r="B3358" s="2177">
        <f t="shared" si="213"/>
        <v>2421</v>
      </c>
      <c r="C3358" s="2178" t="s">
        <v>1144</v>
      </c>
      <c r="D3358" s="2160">
        <f t="shared" si="215"/>
        <v>52421</v>
      </c>
      <c r="E3358" s="2150" t="s">
        <v>7500</v>
      </c>
      <c r="F3358" s="2153">
        <v>10620.5</v>
      </c>
      <c r="G3358" s="722">
        <v>42396</v>
      </c>
      <c r="H3358" s="2050">
        <v>10620.5</v>
      </c>
      <c r="I3358" s="1263">
        <f t="shared" si="203"/>
        <v>0</v>
      </c>
    </row>
    <row r="3359" spans="1:9" x14ac:dyDescent="0.25">
      <c r="A3359" s="1261">
        <v>42394</v>
      </c>
      <c r="B3359" s="2177">
        <f t="shared" si="213"/>
        <v>2422</v>
      </c>
      <c r="C3359" s="2178" t="s">
        <v>1144</v>
      </c>
      <c r="D3359" s="2160">
        <f t="shared" si="215"/>
        <v>52422</v>
      </c>
      <c r="E3359" s="2182" t="s">
        <v>2249</v>
      </c>
      <c r="F3359" s="2153">
        <v>0</v>
      </c>
      <c r="G3359" s="722"/>
      <c r="H3359" s="2050"/>
      <c r="I3359" s="1263">
        <f t="shared" si="203"/>
        <v>0</v>
      </c>
    </row>
    <row r="3360" spans="1:9" x14ac:dyDescent="0.25">
      <c r="A3360" s="1261">
        <v>42394</v>
      </c>
      <c r="B3360" s="2177">
        <f t="shared" si="213"/>
        <v>2423</v>
      </c>
      <c r="C3360" s="2178" t="s">
        <v>1144</v>
      </c>
      <c r="D3360" s="2160">
        <f t="shared" si="215"/>
        <v>52423</v>
      </c>
      <c r="E3360" s="2162" t="s">
        <v>7476</v>
      </c>
      <c r="F3360" s="2153">
        <v>3852.5</v>
      </c>
      <c r="G3360" s="722">
        <v>42396</v>
      </c>
      <c r="H3360" s="2050">
        <v>3852.5</v>
      </c>
      <c r="I3360" s="1263">
        <f t="shared" si="203"/>
        <v>0</v>
      </c>
    </row>
    <row r="3361" spans="1:9" x14ac:dyDescent="0.25">
      <c r="A3361" s="1261">
        <v>42394</v>
      </c>
      <c r="B3361" s="2177">
        <f t="shared" si="213"/>
        <v>2424</v>
      </c>
      <c r="C3361" s="2178" t="s">
        <v>1144</v>
      </c>
      <c r="D3361" s="2160">
        <f t="shared" si="215"/>
        <v>52424</v>
      </c>
      <c r="E3361" s="2150" t="s">
        <v>7481</v>
      </c>
      <c r="F3361" s="2153">
        <v>6329.4</v>
      </c>
      <c r="G3361" s="722">
        <v>42396</v>
      </c>
      <c r="H3361" s="2050">
        <v>6329.4</v>
      </c>
      <c r="I3361" s="1263">
        <f t="shared" si="203"/>
        <v>0</v>
      </c>
    </row>
    <row r="3362" spans="1:9" x14ac:dyDescent="0.25">
      <c r="A3362" s="1261">
        <v>42394</v>
      </c>
      <c r="B3362" s="2177">
        <f t="shared" si="213"/>
        <v>2425</v>
      </c>
      <c r="C3362" s="2178" t="s">
        <v>1144</v>
      </c>
      <c r="D3362" s="2160">
        <f t="shared" si="215"/>
        <v>52425</v>
      </c>
      <c r="E3362" s="2150" t="s">
        <v>7501</v>
      </c>
      <c r="F3362" s="2153">
        <v>59865</v>
      </c>
      <c r="G3362" s="722"/>
      <c r="H3362" s="2050"/>
      <c r="I3362" s="1263">
        <f t="shared" si="203"/>
        <v>59865</v>
      </c>
    </row>
    <row r="3363" spans="1:9" x14ac:dyDescent="0.25">
      <c r="A3363" s="1261">
        <v>42394</v>
      </c>
      <c r="B3363" s="2177">
        <f t="shared" si="213"/>
        <v>2426</v>
      </c>
      <c r="C3363" s="2178" t="s">
        <v>1144</v>
      </c>
      <c r="D3363" s="2160">
        <f t="shared" si="215"/>
        <v>52426</v>
      </c>
      <c r="E3363" s="2162" t="s">
        <v>7476</v>
      </c>
      <c r="F3363" s="2153">
        <v>62517.4</v>
      </c>
      <c r="G3363" s="722">
        <v>42396</v>
      </c>
      <c r="H3363" s="2050">
        <v>62517.4</v>
      </c>
      <c r="I3363" s="1263">
        <f t="shared" si="203"/>
        <v>0</v>
      </c>
    </row>
    <row r="3364" spans="1:9" x14ac:dyDescent="0.25">
      <c r="A3364" s="1261">
        <v>42395</v>
      </c>
      <c r="B3364" s="2177">
        <f t="shared" si="213"/>
        <v>2427</v>
      </c>
      <c r="C3364" s="2178" t="s">
        <v>1144</v>
      </c>
      <c r="D3364" s="2160">
        <f t="shared" si="215"/>
        <v>52427</v>
      </c>
      <c r="E3364" s="2150" t="s">
        <v>7502</v>
      </c>
      <c r="F3364" s="2153">
        <v>27128.43</v>
      </c>
      <c r="G3364" s="722">
        <v>42395</v>
      </c>
      <c r="H3364" s="2050">
        <f t="shared" si="214"/>
        <v>27128.43</v>
      </c>
      <c r="I3364" s="1263">
        <f t="shared" ref="I3364:I3429" si="216">F3364-H3364</f>
        <v>0</v>
      </c>
    </row>
    <row r="3365" spans="1:9" x14ac:dyDescent="0.25">
      <c r="A3365" s="1261">
        <v>42395</v>
      </c>
      <c r="B3365" s="2177">
        <f t="shared" si="213"/>
        <v>2428</v>
      </c>
      <c r="C3365" s="2178" t="s">
        <v>1144</v>
      </c>
      <c r="D3365" s="2160">
        <f t="shared" si="215"/>
        <v>52428</v>
      </c>
      <c r="E3365" s="2150" t="s">
        <v>7503</v>
      </c>
      <c r="F3365" s="2153">
        <v>29757.1</v>
      </c>
      <c r="G3365" s="722">
        <v>42397</v>
      </c>
      <c r="H3365" s="2050">
        <v>29757.1</v>
      </c>
      <c r="I3365" s="1263">
        <f t="shared" si="216"/>
        <v>0</v>
      </c>
    </row>
    <row r="3366" spans="1:9" x14ac:dyDescent="0.25">
      <c r="A3366" s="1261">
        <v>42395</v>
      </c>
      <c r="B3366" s="2177">
        <f t="shared" si="213"/>
        <v>2429</v>
      </c>
      <c r="C3366" s="2178" t="s">
        <v>1144</v>
      </c>
      <c r="D3366" s="2160">
        <f t="shared" si="215"/>
        <v>52429</v>
      </c>
      <c r="E3366" s="2150" t="s">
        <v>7504</v>
      </c>
      <c r="F3366" s="2153">
        <v>8324.4</v>
      </c>
      <c r="G3366" s="722">
        <v>42395</v>
      </c>
      <c r="H3366" s="2050">
        <f t="shared" si="214"/>
        <v>8324.4</v>
      </c>
      <c r="I3366" s="1263">
        <f t="shared" si="216"/>
        <v>0</v>
      </c>
    </row>
    <row r="3367" spans="1:9" x14ac:dyDescent="0.25">
      <c r="A3367" s="1261">
        <v>42395</v>
      </c>
      <c r="B3367" s="2177">
        <f t="shared" ref="B3367:B3433" si="217">B3366+1</f>
        <v>2430</v>
      </c>
      <c r="C3367" s="2178" t="s">
        <v>1144</v>
      </c>
      <c r="D3367" s="2160">
        <f t="shared" si="215"/>
        <v>52430</v>
      </c>
      <c r="E3367" s="2150" t="s">
        <v>7505</v>
      </c>
      <c r="F3367" s="2153">
        <v>4492.8</v>
      </c>
      <c r="G3367" s="722">
        <v>42395</v>
      </c>
      <c r="H3367" s="2050">
        <f t="shared" si="214"/>
        <v>4492.8</v>
      </c>
      <c r="I3367" s="1263">
        <f t="shared" si="216"/>
        <v>0</v>
      </c>
    </row>
    <row r="3368" spans="1:9" x14ac:dyDescent="0.25">
      <c r="A3368" s="1261">
        <v>42395</v>
      </c>
      <c r="B3368" s="2177">
        <f t="shared" si="217"/>
        <v>2431</v>
      </c>
      <c r="C3368" s="2178" t="s">
        <v>1144</v>
      </c>
      <c r="D3368" s="2160">
        <f t="shared" si="215"/>
        <v>52431</v>
      </c>
      <c r="E3368" s="2150" t="s">
        <v>7506</v>
      </c>
      <c r="F3368" s="2153">
        <v>4768</v>
      </c>
      <c r="G3368" s="722">
        <v>42396</v>
      </c>
      <c r="H3368" s="2050">
        <v>4768</v>
      </c>
      <c r="I3368" s="1263">
        <f t="shared" si="216"/>
        <v>0</v>
      </c>
    </row>
    <row r="3369" spans="1:9" x14ac:dyDescent="0.25">
      <c r="A3369" s="1261">
        <v>42395</v>
      </c>
      <c r="B3369" s="2177">
        <f t="shared" si="217"/>
        <v>2432</v>
      </c>
      <c r="C3369" s="2178" t="s">
        <v>1144</v>
      </c>
      <c r="D3369" s="2160">
        <f t="shared" si="215"/>
        <v>52432</v>
      </c>
      <c r="E3369" s="2150" t="s">
        <v>7507</v>
      </c>
      <c r="F3369" s="2153">
        <v>16177.6</v>
      </c>
      <c r="G3369" s="722">
        <v>42395</v>
      </c>
      <c r="H3369" s="2050">
        <f t="shared" si="214"/>
        <v>16177.6</v>
      </c>
      <c r="I3369" s="1263">
        <f t="shared" si="216"/>
        <v>0</v>
      </c>
    </row>
    <row r="3370" spans="1:9" x14ac:dyDescent="0.25">
      <c r="A3370" s="1261">
        <v>42395</v>
      </c>
      <c r="B3370" s="2177">
        <f t="shared" si="217"/>
        <v>2433</v>
      </c>
      <c r="C3370" s="2178" t="s">
        <v>1144</v>
      </c>
      <c r="D3370" s="2160">
        <f t="shared" si="215"/>
        <v>52433</v>
      </c>
      <c r="E3370" s="2150" t="s">
        <v>7508</v>
      </c>
      <c r="F3370" s="2153">
        <v>46617.599999999999</v>
      </c>
      <c r="G3370" s="722"/>
      <c r="H3370" s="2050"/>
      <c r="I3370" s="1263">
        <f t="shared" si="216"/>
        <v>46617.599999999999</v>
      </c>
    </row>
    <row r="3371" spans="1:9" x14ac:dyDescent="0.25">
      <c r="A3371" s="1261">
        <v>42395</v>
      </c>
      <c r="B3371" s="2177">
        <f t="shared" si="217"/>
        <v>2434</v>
      </c>
      <c r="C3371" s="2178" t="s">
        <v>1144</v>
      </c>
      <c r="D3371" s="2160">
        <f t="shared" si="215"/>
        <v>52434</v>
      </c>
      <c r="E3371" s="2150" t="s">
        <v>7509</v>
      </c>
      <c r="F3371" s="2153">
        <v>13222.4</v>
      </c>
      <c r="G3371" s="722">
        <v>42396</v>
      </c>
      <c r="H3371" s="2050">
        <v>13222.4</v>
      </c>
      <c r="I3371" s="1263">
        <f t="shared" si="216"/>
        <v>0</v>
      </c>
    </row>
    <row r="3372" spans="1:9" x14ac:dyDescent="0.25">
      <c r="A3372" s="1261">
        <v>42395</v>
      </c>
      <c r="B3372" s="2177">
        <f t="shared" si="217"/>
        <v>2435</v>
      </c>
      <c r="C3372" s="2178" t="s">
        <v>1144</v>
      </c>
      <c r="D3372" s="2160">
        <f t="shared" si="215"/>
        <v>52435</v>
      </c>
      <c r="E3372" s="2150" t="s">
        <v>7506</v>
      </c>
      <c r="F3372" s="2153">
        <v>26083.200000000001</v>
      </c>
      <c r="G3372" s="722">
        <v>42396</v>
      </c>
      <c r="H3372" s="2050">
        <v>26083.200000000001</v>
      </c>
      <c r="I3372" s="1263">
        <f t="shared" si="216"/>
        <v>0</v>
      </c>
    </row>
    <row r="3373" spans="1:9" x14ac:dyDescent="0.25">
      <c r="A3373" s="1261">
        <v>42395</v>
      </c>
      <c r="B3373" s="2177">
        <f t="shared" si="217"/>
        <v>2436</v>
      </c>
      <c r="C3373" s="2178" t="s">
        <v>1144</v>
      </c>
      <c r="D3373" s="2160">
        <f t="shared" si="215"/>
        <v>52436</v>
      </c>
      <c r="E3373" s="2150" t="s">
        <v>7510</v>
      </c>
      <c r="F3373" s="2153">
        <v>9263.4</v>
      </c>
      <c r="G3373" s="722">
        <v>42395</v>
      </c>
      <c r="H3373" s="2050">
        <f t="shared" si="214"/>
        <v>9263.4</v>
      </c>
      <c r="I3373" s="1263">
        <f t="shared" si="216"/>
        <v>0</v>
      </c>
    </row>
    <row r="3374" spans="1:9" x14ac:dyDescent="0.25">
      <c r="A3374" s="1261">
        <v>42395</v>
      </c>
      <c r="B3374" s="2177">
        <f t="shared" si="217"/>
        <v>2437</v>
      </c>
      <c r="C3374" s="2178" t="s">
        <v>1144</v>
      </c>
      <c r="D3374" s="2160">
        <f t="shared" si="215"/>
        <v>52437</v>
      </c>
      <c r="E3374" s="2162" t="s">
        <v>7511</v>
      </c>
      <c r="F3374" s="2153">
        <v>3939</v>
      </c>
      <c r="G3374" s="722">
        <v>42395</v>
      </c>
      <c r="H3374" s="2050">
        <f t="shared" si="214"/>
        <v>3939</v>
      </c>
      <c r="I3374" s="1263">
        <f t="shared" si="216"/>
        <v>0</v>
      </c>
    </row>
    <row r="3375" spans="1:9" x14ac:dyDescent="0.25">
      <c r="A3375" s="1261">
        <v>42395</v>
      </c>
      <c r="B3375" s="2177">
        <f t="shared" si="217"/>
        <v>2438</v>
      </c>
      <c r="C3375" s="2178" t="s">
        <v>1144</v>
      </c>
      <c r="D3375" s="2160">
        <f t="shared" si="215"/>
        <v>52438</v>
      </c>
      <c r="E3375" s="2150" t="s">
        <v>7512</v>
      </c>
      <c r="F3375" s="2153">
        <v>29425.599999999999</v>
      </c>
      <c r="G3375" s="722">
        <v>42395</v>
      </c>
      <c r="H3375" s="2050">
        <f t="shared" si="214"/>
        <v>29425.599999999999</v>
      </c>
      <c r="I3375" s="1263">
        <f t="shared" si="216"/>
        <v>0</v>
      </c>
    </row>
    <row r="3376" spans="1:9" x14ac:dyDescent="0.25">
      <c r="A3376" s="1261">
        <v>42395</v>
      </c>
      <c r="B3376" s="2177">
        <f t="shared" si="217"/>
        <v>2439</v>
      </c>
      <c r="C3376" s="2178" t="s">
        <v>1144</v>
      </c>
      <c r="D3376" s="2160">
        <f t="shared" si="215"/>
        <v>52439</v>
      </c>
      <c r="E3376" s="2150" t="s">
        <v>7513</v>
      </c>
      <c r="F3376" s="2153">
        <v>30054.2</v>
      </c>
      <c r="G3376" s="722">
        <v>42395</v>
      </c>
      <c r="H3376" s="2050">
        <f t="shared" si="214"/>
        <v>30054.2</v>
      </c>
      <c r="I3376" s="1263">
        <f t="shared" si="216"/>
        <v>0</v>
      </c>
    </row>
    <row r="3377" spans="1:9" x14ac:dyDescent="0.25">
      <c r="A3377" s="1261">
        <v>42395</v>
      </c>
      <c r="B3377" s="2177">
        <f t="shared" si="217"/>
        <v>2440</v>
      </c>
      <c r="C3377" s="2178" t="s">
        <v>1144</v>
      </c>
      <c r="D3377" s="2160">
        <f t="shared" si="215"/>
        <v>52440</v>
      </c>
      <c r="E3377" s="2150" t="s">
        <v>7514</v>
      </c>
      <c r="F3377" s="2153">
        <v>11334.4</v>
      </c>
      <c r="G3377" s="722">
        <v>42395</v>
      </c>
      <c r="H3377" s="2050">
        <f t="shared" si="214"/>
        <v>11334.4</v>
      </c>
      <c r="I3377" s="1263">
        <f t="shared" si="216"/>
        <v>0</v>
      </c>
    </row>
    <row r="3378" spans="1:9" x14ac:dyDescent="0.25">
      <c r="A3378" s="1261">
        <v>42395</v>
      </c>
      <c r="B3378" s="2177">
        <f t="shared" si="217"/>
        <v>2441</v>
      </c>
      <c r="C3378" s="2178" t="s">
        <v>1144</v>
      </c>
      <c r="D3378" s="2160">
        <f t="shared" si="215"/>
        <v>52441</v>
      </c>
      <c r="E3378" s="2150" t="s">
        <v>7515</v>
      </c>
      <c r="F3378" s="2153">
        <v>1818.2</v>
      </c>
      <c r="G3378" s="722">
        <v>42395</v>
      </c>
      <c r="H3378" s="2050">
        <f t="shared" si="214"/>
        <v>1818.2</v>
      </c>
      <c r="I3378" s="1263">
        <f t="shared" si="216"/>
        <v>0</v>
      </c>
    </row>
    <row r="3379" spans="1:9" x14ac:dyDescent="0.25">
      <c r="A3379" s="1261">
        <v>42395</v>
      </c>
      <c r="B3379" s="2177">
        <f t="shared" si="217"/>
        <v>2442</v>
      </c>
      <c r="C3379" s="2178" t="s">
        <v>1144</v>
      </c>
      <c r="D3379" s="2160">
        <f t="shared" si="215"/>
        <v>52442</v>
      </c>
      <c r="E3379" s="2150" t="s">
        <v>7516</v>
      </c>
      <c r="F3379" s="2153">
        <v>2590.8000000000002</v>
      </c>
      <c r="G3379" s="722">
        <v>42395</v>
      </c>
      <c r="H3379" s="2050">
        <f t="shared" si="214"/>
        <v>2590.8000000000002</v>
      </c>
      <c r="I3379" s="1263">
        <f t="shared" si="216"/>
        <v>0</v>
      </c>
    </row>
    <row r="3380" spans="1:9" x14ac:dyDescent="0.25">
      <c r="A3380" s="1261">
        <v>42395</v>
      </c>
      <c r="B3380" s="2177">
        <f t="shared" si="217"/>
        <v>2443</v>
      </c>
      <c r="C3380" s="2178" t="s">
        <v>1144</v>
      </c>
      <c r="D3380" s="2160">
        <f t="shared" si="215"/>
        <v>52443</v>
      </c>
      <c r="E3380" s="2150" t="s">
        <v>7517</v>
      </c>
      <c r="F3380" s="2153">
        <v>2560.8000000000002</v>
      </c>
      <c r="G3380" s="722">
        <v>42397</v>
      </c>
      <c r="H3380" s="2050">
        <v>2560.8000000000002</v>
      </c>
      <c r="I3380" s="1263">
        <f t="shared" si="216"/>
        <v>0</v>
      </c>
    </row>
    <row r="3381" spans="1:9" x14ac:dyDescent="0.25">
      <c r="A3381" s="1261">
        <v>42395</v>
      </c>
      <c r="B3381" s="2177">
        <f t="shared" si="217"/>
        <v>2444</v>
      </c>
      <c r="C3381" s="2178" t="s">
        <v>1144</v>
      </c>
      <c r="D3381" s="2160">
        <f t="shared" si="215"/>
        <v>52444</v>
      </c>
      <c r="E3381" s="2150" t="s">
        <v>7518</v>
      </c>
      <c r="F3381" s="2153">
        <v>2100</v>
      </c>
      <c r="G3381" s="722">
        <v>42395</v>
      </c>
      <c r="H3381" s="2050">
        <f t="shared" si="214"/>
        <v>2100</v>
      </c>
      <c r="I3381" s="1263">
        <f t="shared" si="216"/>
        <v>0</v>
      </c>
    </row>
    <row r="3382" spans="1:9" x14ac:dyDescent="0.25">
      <c r="A3382" s="1261">
        <v>42395</v>
      </c>
      <c r="B3382" s="2177">
        <f t="shared" si="217"/>
        <v>2445</v>
      </c>
      <c r="C3382" s="2178" t="s">
        <v>1144</v>
      </c>
      <c r="D3382" s="2160">
        <f t="shared" si="215"/>
        <v>52445</v>
      </c>
      <c r="E3382" s="2150" t="s">
        <v>7519</v>
      </c>
      <c r="F3382" s="2153">
        <v>4324.3</v>
      </c>
      <c r="G3382" s="722">
        <v>42395</v>
      </c>
      <c r="H3382" s="2050">
        <f t="shared" si="214"/>
        <v>4324.3</v>
      </c>
      <c r="I3382" s="1263">
        <f t="shared" si="216"/>
        <v>0</v>
      </c>
    </row>
    <row r="3383" spans="1:9" x14ac:dyDescent="0.25">
      <c r="A3383" s="1261">
        <v>42395</v>
      </c>
      <c r="B3383" s="2177">
        <f t="shared" si="217"/>
        <v>2446</v>
      </c>
      <c r="C3383" s="2178" t="s">
        <v>1144</v>
      </c>
      <c r="D3383" s="2160">
        <f t="shared" si="215"/>
        <v>52446</v>
      </c>
      <c r="E3383" s="2150" t="s">
        <v>7520</v>
      </c>
      <c r="F3383" s="2153">
        <v>1346.4</v>
      </c>
      <c r="G3383" s="722">
        <v>42396</v>
      </c>
      <c r="H3383" s="2050">
        <v>1346.4</v>
      </c>
      <c r="I3383" s="1263">
        <f t="shared" si="216"/>
        <v>0</v>
      </c>
    </row>
    <row r="3384" spans="1:9" x14ac:dyDescent="0.25">
      <c r="A3384" s="1261">
        <v>42395</v>
      </c>
      <c r="B3384" s="2177">
        <f t="shared" si="217"/>
        <v>2447</v>
      </c>
      <c r="C3384" s="2178" t="s">
        <v>1144</v>
      </c>
      <c r="D3384" s="2160">
        <f t="shared" si="215"/>
        <v>52447</v>
      </c>
      <c r="E3384" s="2182" t="s">
        <v>2249</v>
      </c>
      <c r="F3384" s="2153">
        <v>0</v>
      </c>
      <c r="G3384" s="722"/>
      <c r="H3384" s="2050"/>
      <c r="I3384" s="1263">
        <f t="shared" si="216"/>
        <v>0</v>
      </c>
    </row>
    <row r="3385" spans="1:9" x14ac:dyDescent="0.25">
      <c r="A3385" s="1261">
        <v>42395</v>
      </c>
      <c r="B3385" s="2177">
        <f t="shared" si="217"/>
        <v>2448</v>
      </c>
      <c r="C3385" s="2178" t="s">
        <v>1144</v>
      </c>
      <c r="D3385" s="2160">
        <f t="shared" si="215"/>
        <v>52448</v>
      </c>
      <c r="E3385" s="2150" t="s">
        <v>7521</v>
      </c>
      <c r="F3385" s="2153">
        <v>3872</v>
      </c>
      <c r="G3385" s="722">
        <v>42395</v>
      </c>
      <c r="H3385" s="2050">
        <f t="shared" si="214"/>
        <v>3872</v>
      </c>
      <c r="I3385" s="1263">
        <f t="shared" si="216"/>
        <v>0</v>
      </c>
    </row>
    <row r="3386" spans="1:9" x14ac:dyDescent="0.25">
      <c r="A3386" s="1261">
        <v>42395</v>
      </c>
      <c r="B3386" s="2177">
        <f t="shared" si="217"/>
        <v>2449</v>
      </c>
      <c r="C3386" s="2178" t="s">
        <v>1144</v>
      </c>
      <c r="D3386" s="2160">
        <f t="shared" si="215"/>
        <v>52449</v>
      </c>
      <c r="E3386" s="2150" t="s">
        <v>7522</v>
      </c>
      <c r="F3386" s="2153">
        <v>2528.4</v>
      </c>
      <c r="G3386" s="722">
        <v>42395</v>
      </c>
      <c r="H3386" s="2050">
        <f t="shared" si="214"/>
        <v>2528.4</v>
      </c>
      <c r="I3386" s="1263">
        <f t="shared" si="216"/>
        <v>0</v>
      </c>
    </row>
    <row r="3387" spans="1:9" x14ac:dyDescent="0.25">
      <c r="A3387" s="1261">
        <v>42395</v>
      </c>
      <c r="B3387" s="2177">
        <f t="shared" si="217"/>
        <v>2450</v>
      </c>
      <c r="C3387" s="2178" t="s">
        <v>1144</v>
      </c>
      <c r="D3387" s="2160">
        <f t="shared" si="215"/>
        <v>52450</v>
      </c>
      <c r="E3387" s="2150" t="s">
        <v>7523</v>
      </c>
      <c r="F3387" s="2153">
        <v>829.1</v>
      </c>
      <c r="G3387" s="722">
        <v>42395</v>
      </c>
      <c r="H3387" s="2050">
        <f t="shared" si="214"/>
        <v>829.1</v>
      </c>
      <c r="I3387" s="1263">
        <f t="shared" si="216"/>
        <v>0</v>
      </c>
    </row>
    <row r="3388" spans="1:9" x14ac:dyDescent="0.25">
      <c r="A3388" s="1261">
        <v>42395</v>
      </c>
      <c r="B3388" s="2177">
        <f t="shared" si="217"/>
        <v>2451</v>
      </c>
      <c r="C3388" s="2178" t="s">
        <v>1144</v>
      </c>
      <c r="D3388" s="2160">
        <f t="shared" si="215"/>
        <v>52451</v>
      </c>
      <c r="E3388" s="2150" t="s">
        <v>7524</v>
      </c>
      <c r="F3388" s="2153">
        <v>3298.5</v>
      </c>
      <c r="G3388" s="722">
        <v>42397</v>
      </c>
      <c r="H3388" s="2050">
        <v>3298.5</v>
      </c>
      <c r="I3388" s="1263">
        <f t="shared" si="216"/>
        <v>0</v>
      </c>
    </row>
    <row r="3389" spans="1:9" x14ac:dyDescent="0.25">
      <c r="A3389" s="1261">
        <v>42395</v>
      </c>
      <c r="B3389" s="2177">
        <f t="shared" si="217"/>
        <v>2452</v>
      </c>
      <c r="C3389" s="2178" t="s">
        <v>1144</v>
      </c>
      <c r="D3389" s="2160">
        <f t="shared" si="215"/>
        <v>52452</v>
      </c>
      <c r="E3389" s="2151" t="s">
        <v>7524</v>
      </c>
      <c r="F3389" s="2154">
        <v>297</v>
      </c>
      <c r="G3389" s="722">
        <v>42397</v>
      </c>
      <c r="H3389" s="2050">
        <v>297</v>
      </c>
      <c r="I3389" s="1263">
        <f t="shared" si="216"/>
        <v>0</v>
      </c>
    </row>
    <row r="3390" spans="1:9" x14ac:dyDescent="0.25">
      <c r="A3390" s="1261">
        <v>42395</v>
      </c>
      <c r="B3390" s="2177">
        <f t="shared" si="217"/>
        <v>2453</v>
      </c>
      <c r="C3390" s="2178" t="s">
        <v>1144</v>
      </c>
      <c r="D3390" s="2160">
        <f t="shared" si="215"/>
        <v>52453</v>
      </c>
      <c r="E3390" s="2149" t="s">
        <v>7525</v>
      </c>
      <c r="F3390" s="2152">
        <v>1320.2</v>
      </c>
      <c r="G3390" s="722">
        <v>42395</v>
      </c>
      <c r="H3390" s="2050">
        <f t="shared" si="214"/>
        <v>1320.2</v>
      </c>
      <c r="I3390" s="1263">
        <f t="shared" si="216"/>
        <v>0</v>
      </c>
    </row>
    <row r="3391" spans="1:9" x14ac:dyDescent="0.25">
      <c r="A3391" s="1261">
        <v>42395</v>
      </c>
      <c r="B3391" s="2177">
        <f t="shared" si="217"/>
        <v>2454</v>
      </c>
      <c r="C3391" s="2178" t="s">
        <v>1144</v>
      </c>
      <c r="D3391" s="2160">
        <f t="shared" si="215"/>
        <v>52454</v>
      </c>
      <c r="E3391" s="2150" t="s">
        <v>7526</v>
      </c>
      <c r="F3391" s="2153">
        <v>460.6</v>
      </c>
      <c r="G3391" s="722">
        <v>42395</v>
      </c>
      <c r="H3391" s="2050">
        <f t="shared" si="214"/>
        <v>460.6</v>
      </c>
      <c r="I3391" s="1263">
        <f t="shared" si="216"/>
        <v>0</v>
      </c>
    </row>
    <row r="3392" spans="1:9" x14ac:dyDescent="0.25">
      <c r="A3392" s="1261">
        <v>42395</v>
      </c>
      <c r="B3392" s="2177">
        <f t="shared" si="217"/>
        <v>2455</v>
      </c>
      <c r="C3392" s="2178" t="s">
        <v>1144</v>
      </c>
      <c r="D3392" s="2160">
        <f t="shared" si="215"/>
        <v>52455</v>
      </c>
      <c r="E3392" s="2150" t="s">
        <v>7526</v>
      </c>
      <c r="F3392" s="2153">
        <v>7999.2</v>
      </c>
      <c r="G3392" s="722">
        <v>42395</v>
      </c>
      <c r="H3392" s="2050">
        <f t="shared" si="214"/>
        <v>7999.2</v>
      </c>
      <c r="I3392" s="1263">
        <f t="shared" si="216"/>
        <v>0</v>
      </c>
    </row>
    <row r="3393" spans="1:9" x14ac:dyDescent="0.25">
      <c r="A3393" s="1261">
        <v>42395</v>
      </c>
      <c r="B3393" s="2177">
        <f t="shared" si="217"/>
        <v>2456</v>
      </c>
      <c r="C3393" s="2178" t="s">
        <v>1144</v>
      </c>
      <c r="D3393" s="2160">
        <f t="shared" si="215"/>
        <v>52456</v>
      </c>
      <c r="E3393" s="2150" t="s">
        <v>7527</v>
      </c>
      <c r="F3393" s="2153">
        <v>7080.4</v>
      </c>
      <c r="G3393" s="722">
        <v>42395</v>
      </c>
      <c r="H3393" s="2050">
        <f t="shared" si="214"/>
        <v>7080.4</v>
      </c>
      <c r="I3393" s="1263">
        <f t="shared" si="216"/>
        <v>0</v>
      </c>
    </row>
    <row r="3394" spans="1:9" x14ac:dyDescent="0.25">
      <c r="A3394" s="1261">
        <v>42395</v>
      </c>
      <c r="B3394" s="2177">
        <f t="shared" si="217"/>
        <v>2457</v>
      </c>
      <c r="C3394" s="2178" t="s">
        <v>1144</v>
      </c>
      <c r="D3394" s="2160">
        <f t="shared" si="215"/>
        <v>52457</v>
      </c>
      <c r="E3394" s="2150" t="s">
        <v>7528</v>
      </c>
      <c r="F3394" s="2153">
        <v>7006</v>
      </c>
      <c r="G3394" s="722">
        <v>42395</v>
      </c>
      <c r="H3394" s="2050">
        <f t="shared" si="214"/>
        <v>7006</v>
      </c>
      <c r="I3394" s="1263">
        <f t="shared" si="216"/>
        <v>0</v>
      </c>
    </row>
    <row r="3395" spans="1:9" x14ac:dyDescent="0.25">
      <c r="A3395" s="1261">
        <v>42395</v>
      </c>
      <c r="B3395" s="2177">
        <f t="shared" si="217"/>
        <v>2458</v>
      </c>
      <c r="C3395" s="2178" t="s">
        <v>1144</v>
      </c>
      <c r="D3395" s="2160">
        <f t="shared" si="215"/>
        <v>52458</v>
      </c>
      <c r="E3395" s="2150" t="s">
        <v>7529</v>
      </c>
      <c r="F3395" s="2153">
        <v>9785.6</v>
      </c>
      <c r="G3395" s="722"/>
      <c r="H3395" s="2050"/>
      <c r="I3395" s="1263">
        <f t="shared" si="216"/>
        <v>9785.6</v>
      </c>
    </row>
    <row r="3396" spans="1:9" x14ac:dyDescent="0.25">
      <c r="A3396" s="1261">
        <v>42395</v>
      </c>
      <c r="B3396" s="2177">
        <f t="shared" si="217"/>
        <v>2459</v>
      </c>
      <c r="C3396" s="2178" t="s">
        <v>1144</v>
      </c>
      <c r="D3396" s="2160">
        <f t="shared" si="215"/>
        <v>52459</v>
      </c>
      <c r="E3396" s="2150" t="s">
        <v>7530</v>
      </c>
      <c r="F3396" s="2153">
        <v>4358.3999999999996</v>
      </c>
      <c r="G3396" s="722"/>
      <c r="H3396" s="2050"/>
      <c r="I3396" s="1263">
        <f t="shared" si="216"/>
        <v>4358.3999999999996</v>
      </c>
    </row>
    <row r="3397" spans="1:9" x14ac:dyDescent="0.25">
      <c r="A3397" s="1261">
        <v>42395</v>
      </c>
      <c r="B3397" s="2177">
        <f t="shared" si="217"/>
        <v>2460</v>
      </c>
      <c r="C3397" s="2178" t="s">
        <v>1144</v>
      </c>
      <c r="D3397" s="2160">
        <f t="shared" si="215"/>
        <v>52460</v>
      </c>
      <c r="E3397" s="2150" t="s">
        <v>7531</v>
      </c>
      <c r="F3397" s="2153">
        <v>3269.6</v>
      </c>
      <c r="G3397" s="722"/>
      <c r="H3397" s="2050"/>
      <c r="I3397" s="1263">
        <f t="shared" si="216"/>
        <v>3269.6</v>
      </c>
    </row>
    <row r="3398" spans="1:9" x14ac:dyDescent="0.25">
      <c r="A3398" s="1261">
        <v>42395</v>
      </c>
      <c r="B3398" s="2177">
        <f t="shared" si="217"/>
        <v>2461</v>
      </c>
      <c r="C3398" s="2178" t="s">
        <v>1144</v>
      </c>
      <c r="D3398" s="2160">
        <f t="shared" si="215"/>
        <v>52461</v>
      </c>
      <c r="E3398" s="2150" t="s">
        <v>7532</v>
      </c>
      <c r="F3398" s="2153">
        <v>2697.8</v>
      </c>
      <c r="G3398" s="722">
        <v>42395</v>
      </c>
      <c r="H3398" s="2050">
        <f t="shared" si="214"/>
        <v>2697.8</v>
      </c>
      <c r="I3398" s="1263">
        <f t="shared" si="216"/>
        <v>0</v>
      </c>
    </row>
    <row r="3399" spans="1:9" x14ac:dyDescent="0.25">
      <c r="A3399" s="1261">
        <v>42395</v>
      </c>
      <c r="B3399" s="2177">
        <f t="shared" si="217"/>
        <v>2462</v>
      </c>
      <c r="C3399" s="2178" t="s">
        <v>1144</v>
      </c>
      <c r="D3399" s="2160">
        <f t="shared" si="215"/>
        <v>52462</v>
      </c>
      <c r="E3399" s="2150" t="s">
        <v>7533</v>
      </c>
      <c r="F3399" s="2153">
        <v>23473.599999999999</v>
      </c>
      <c r="G3399" s="722"/>
      <c r="H3399" s="2050"/>
      <c r="I3399" s="1263">
        <f t="shared" si="216"/>
        <v>23473.599999999999</v>
      </c>
    </row>
    <row r="3400" spans="1:9" x14ac:dyDescent="0.25">
      <c r="A3400" s="1261">
        <v>42395</v>
      </c>
      <c r="B3400" s="2177">
        <f t="shared" si="217"/>
        <v>2463</v>
      </c>
      <c r="C3400" s="2178" t="s">
        <v>1144</v>
      </c>
      <c r="D3400" s="2160">
        <f t="shared" si="215"/>
        <v>52463</v>
      </c>
      <c r="E3400" s="2150" t="s">
        <v>7534</v>
      </c>
      <c r="F3400" s="2153">
        <v>2758.2</v>
      </c>
      <c r="G3400" s="722"/>
      <c r="H3400" s="2050"/>
      <c r="I3400" s="1263">
        <f t="shared" si="216"/>
        <v>2758.2</v>
      </c>
    </row>
    <row r="3401" spans="1:9" x14ac:dyDescent="0.25">
      <c r="A3401" s="1261">
        <v>42395</v>
      </c>
      <c r="B3401" s="2177">
        <f t="shared" si="217"/>
        <v>2464</v>
      </c>
      <c r="C3401" s="2178" t="s">
        <v>1144</v>
      </c>
      <c r="D3401" s="2160">
        <f t="shared" si="215"/>
        <v>52464</v>
      </c>
      <c r="E3401" s="2150" t="s">
        <v>7531</v>
      </c>
      <c r="F3401" s="2153">
        <v>3998.4</v>
      </c>
      <c r="G3401" s="722"/>
      <c r="H3401" s="2050"/>
      <c r="I3401" s="1263">
        <f t="shared" si="216"/>
        <v>3998.4</v>
      </c>
    </row>
    <row r="3402" spans="1:9" x14ac:dyDescent="0.25">
      <c r="A3402" s="1261">
        <v>42395</v>
      </c>
      <c r="B3402" s="2177">
        <f t="shared" si="217"/>
        <v>2465</v>
      </c>
      <c r="C3402" s="2178" t="s">
        <v>1144</v>
      </c>
      <c r="D3402" s="2160">
        <f t="shared" si="215"/>
        <v>52465</v>
      </c>
      <c r="E3402" s="2150" t="s">
        <v>7535</v>
      </c>
      <c r="F3402" s="2153">
        <v>2428.5</v>
      </c>
      <c r="G3402" s="722"/>
      <c r="H3402" s="2050"/>
      <c r="I3402" s="1263">
        <f t="shared" si="216"/>
        <v>2428.5</v>
      </c>
    </row>
    <row r="3403" spans="1:9" x14ac:dyDescent="0.25">
      <c r="A3403" s="1261">
        <v>42395</v>
      </c>
      <c r="B3403" s="2177">
        <f t="shared" si="217"/>
        <v>2466</v>
      </c>
      <c r="C3403" s="2178" t="s">
        <v>1144</v>
      </c>
      <c r="D3403" s="2160">
        <f t="shared" si="215"/>
        <v>52466</v>
      </c>
      <c r="E3403" s="2150" t="s">
        <v>7536</v>
      </c>
      <c r="F3403" s="2153">
        <v>5745.2</v>
      </c>
      <c r="G3403" s="722"/>
      <c r="H3403" s="2050"/>
      <c r="I3403" s="1263">
        <f t="shared" si="216"/>
        <v>5745.2</v>
      </c>
    </row>
    <row r="3404" spans="1:9" x14ac:dyDescent="0.25">
      <c r="A3404" s="1261">
        <v>42395</v>
      </c>
      <c r="B3404" s="2177">
        <f t="shared" si="217"/>
        <v>2467</v>
      </c>
      <c r="C3404" s="2178" t="s">
        <v>1144</v>
      </c>
      <c r="D3404" s="2160">
        <f t="shared" si="215"/>
        <v>52467</v>
      </c>
      <c r="E3404" s="2150" t="s">
        <v>7537</v>
      </c>
      <c r="F3404" s="2153">
        <v>3405.9</v>
      </c>
      <c r="G3404" s="722">
        <v>42396</v>
      </c>
      <c r="H3404" s="2050">
        <v>3405.9</v>
      </c>
      <c r="I3404" s="1263">
        <f t="shared" si="216"/>
        <v>0</v>
      </c>
    </row>
    <row r="3405" spans="1:9" x14ac:dyDescent="0.25">
      <c r="A3405" s="1261">
        <v>42395</v>
      </c>
      <c r="B3405" s="2177">
        <f t="shared" si="217"/>
        <v>2468</v>
      </c>
      <c r="C3405" s="2178" t="s">
        <v>1144</v>
      </c>
      <c r="D3405" s="2160">
        <f t="shared" si="215"/>
        <v>52468</v>
      </c>
      <c r="E3405" s="2150" t="s">
        <v>7538</v>
      </c>
      <c r="F3405" s="2153">
        <v>3396.48</v>
      </c>
      <c r="G3405" s="722">
        <v>42395</v>
      </c>
      <c r="H3405" s="2050">
        <f t="shared" si="214"/>
        <v>3396.48</v>
      </c>
      <c r="I3405" s="1263">
        <f t="shared" si="216"/>
        <v>0</v>
      </c>
    </row>
    <row r="3406" spans="1:9" x14ac:dyDescent="0.25">
      <c r="A3406" s="1261">
        <v>42395</v>
      </c>
      <c r="B3406" s="2177">
        <f t="shared" si="217"/>
        <v>2469</v>
      </c>
      <c r="C3406" s="2178" t="s">
        <v>1144</v>
      </c>
      <c r="D3406" s="2160">
        <f t="shared" si="215"/>
        <v>52469</v>
      </c>
      <c r="E3406" s="2150" t="s">
        <v>7539</v>
      </c>
      <c r="F3406" s="2153">
        <v>1311.5</v>
      </c>
      <c r="G3406" s="722">
        <v>42395</v>
      </c>
      <c r="H3406" s="2050">
        <f t="shared" si="214"/>
        <v>1311.5</v>
      </c>
      <c r="I3406" s="1263">
        <f t="shared" si="216"/>
        <v>0</v>
      </c>
    </row>
    <row r="3407" spans="1:9" x14ac:dyDescent="0.25">
      <c r="A3407" s="1261">
        <v>42395</v>
      </c>
      <c r="B3407" s="2177">
        <f t="shared" si="217"/>
        <v>2470</v>
      </c>
      <c r="C3407" s="2178" t="s">
        <v>1144</v>
      </c>
      <c r="D3407" s="2160">
        <f t="shared" si="215"/>
        <v>52470</v>
      </c>
      <c r="E3407" s="2150" t="s">
        <v>7540</v>
      </c>
      <c r="F3407" s="2153">
        <v>1932</v>
      </c>
      <c r="G3407" s="722">
        <v>42395</v>
      </c>
      <c r="H3407" s="2050">
        <f t="shared" si="214"/>
        <v>1932</v>
      </c>
      <c r="I3407" s="1263">
        <f t="shared" si="216"/>
        <v>0</v>
      </c>
    </row>
    <row r="3408" spans="1:9" x14ac:dyDescent="0.25">
      <c r="A3408" s="1261">
        <v>42395</v>
      </c>
      <c r="B3408" s="2177">
        <f t="shared" si="217"/>
        <v>2471</v>
      </c>
      <c r="C3408" s="2178" t="s">
        <v>1144</v>
      </c>
      <c r="D3408" s="2160">
        <f t="shared" si="215"/>
        <v>52471</v>
      </c>
      <c r="E3408" s="2150" t="s">
        <v>7541</v>
      </c>
      <c r="F3408" s="2153">
        <v>805.2</v>
      </c>
      <c r="G3408" s="722">
        <v>42395</v>
      </c>
      <c r="H3408" s="2050">
        <f t="shared" si="214"/>
        <v>805.2</v>
      </c>
      <c r="I3408" s="1263">
        <f t="shared" si="216"/>
        <v>0</v>
      </c>
    </row>
    <row r="3409" spans="1:9" x14ac:dyDescent="0.25">
      <c r="A3409" s="1261">
        <v>42395</v>
      </c>
      <c r="B3409" s="2177">
        <f t="shared" si="217"/>
        <v>2472</v>
      </c>
      <c r="C3409" s="2178" t="s">
        <v>1144</v>
      </c>
      <c r="D3409" s="2160">
        <f t="shared" si="215"/>
        <v>52472</v>
      </c>
      <c r="E3409" s="2150" t="s">
        <v>7542</v>
      </c>
      <c r="F3409" s="2153">
        <v>4059</v>
      </c>
      <c r="G3409" s="722">
        <v>42395</v>
      </c>
      <c r="H3409" s="2050">
        <f t="shared" si="214"/>
        <v>4059</v>
      </c>
      <c r="I3409" s="1263">
        <f t="shared" si="216"/>
        <v>0</v>
      </c>
    </row>
    <row r="3410" spans="1:9" x14ac:dyDescent="0.25">
      <c r="A3410" s="1261">
        <v>42395</v>
      </c>
      <c r="B3410" s="2177">
        <f t="shared" si="217"/>
        <v>2473</v>
      </c>
      <c r="C3410" s="2178" t="s">
        <v>1144</v>
      </c>
      <c r="D3410" s="2160">
        <f t="shared" si="215"/>
        <v>52473</v>
      </c>
      <c r="E3410" s="2150" t="s">
        <v>7543</v>
      </c>
      <c r="F3410" s="2153">
        <v>5402.88</v>
      </c>
      <c r="G3410" s="722">
        <v>42395</v>
      </c>
      <c r="H3410" s="2050">
        <f t="shared" si="214"/>
        <v>5402.88</v>
      </c>
      <c r="I3410" s="1263">
        <f t="shared" si="216"/>
        <v>0</v>
      </c>
    </row>
    <row r="3411" spans="1:9" x14ac:dyDescent="0.25">
      <c r="A3411" s="1261">
        <v>42395</v>
      </c>
      <c r="B3411" s="2177">
        <f t="shared" si="217"/>
        <v>2474</v>
      </c>
      <c r="C3411" s="2178" t="s">
        <v>1144</v>
      </c>
      <c r="D3411" s="2160">
        <f t="shared" si="215"/>
        <v>52474</v>
      </c>
      <c r="E3411" s="2150" t="s">
        <v>7544</v>
      </c>
      <c r="F3411" s="2153">
        <v>5522.4</v>
      </c>
      <c r="G3411" s="722">
        <v>42395</v>
      </c>
      <c r="H3411" s="2050">
        <f t="shared" si="214"/>
        <v>5522.4</v>
      </c>
      <c r="I3411" s="1263">
        <f t="shared" si="216"/>
        <v>0</v>
      </c>
    </row>
    <row r="3412" spans="1:9" x14ac:dyDescent="0.25">
      <c r="A3412" s="1261">
        <v>42395</v>
      </c>
      <c r="B3412" s="2177">
        <f t="shared" si="217"/>
        <v>2475</v>
      </c>
      <c r="C3412" s="2178" t="s">
        <v>1144</v>
      </c>
      <c r="D3412" s="2160">
        <f t="shared" si="215"/>
        <v>52475</v>
      </c>
      <c r="E3412" s="2150" t="s">
        <v>7545</v>
      </c>
      <c r="F3412" s="2153">
        <v>950.4</v>
      </c>
      <c r="G3412" s="722">
        <v>42395</v>
      </c>
      <c r="H3412" s="2050">
        <f t="shared" si="214"/>
        <v>950.4</v>
      </c>
      <c r="I3412" s="1263">
        <f t="shared" si="216"/>
        <v>0</v>
      </c>
    </row>
    <row r="3413" spans="1:9" x14ac:dyDescent="0.25">
      <c r="A3413" s="1261">
        <v>42395</v>
      </c>
      <c r="B3413" s="2177">
        <f t="shared" si="217"/>
        <v>2476</v>
      </c>
      <c r="C3413" s="2178" t="s">
        <v>1144</v>
      </c>
      <c r="D3413" s="2160">
        <f t="shared" si="215"/>
        <v>52476</v>
      </c>
      <c r="E3413" s="2150" t="s">
        <v>7546</v>
      </c>
      <c r="F3413" s="2153">
        <v>2332.9</v>
      </c>
      <c r="G3413" s="722">
        <v>42396</v>
      </c>
      <c r="H3413" s="2050">
        <v>2332.9</v>
      </c>
      <c r="I3413" s="1263">
        <f t="shared" si="216"/>
        <v>0</v>
      </c>
    </row>
    <row r="3414" spans="1:9" x14ac:dyDescent="0.25">
      <c r="A3414" s="1261">
        <v>42395</v>
      </c>
      <c r="B3414" s="2177">
        <f t="shared" si="217"/>
        <v>2477</v>
      </c>
      <c r="C3414" s="2178" t="s">
        <v>1144</v>
      </c>
      <c r="D3414" s="2160">
        <f t="shared" si="215"/>
        <v>52477</v>
      </c>
      <c r="E3414" s="2150" t="s">
        <v>7547</v>
      </c>
      <c r="F3414" s="2153">
        <v>7524</v>
      </c>
      <c r="G3414" s="722">
        <v>42395</v>
      </c>
      <c r="H3414" s="2050">
        <f t="shared" si="214"/>
        <v>7524</v>
      </c>
      <c r="I3414" s="1263">
        <f t="shared" si="216"/>
        <v>0</v>
      </c>
    </row>
    <row r="3415" spans="1:9" x14ac:dyDescent="0.25">
      <c r="A3415" s="1261">
        <v>42395</v>
      </c>
      <c r="B3415" s="2177">
        <f t="shared" si="217"/>
        <v>2478</v>
      </c>
      <c r="C3415" s="2178" t="s">
        <v>1144</v>
      </c>
      <c r="D3415" s="2160">
        <f t="shared" si="215"/>
        <v>52478</v>
      </c>
      <c r="E3415" s="2150" t="s">
        <v>7548</v>
      </c>
      <c r="F3415" s="2153">
        <v>2040</v>
      </c>
      <c r="G3415" s="722">
        <v>42395</v>
      </c>
      <c r="H3415" s="2050">
        <f t="shared" si="214"/>
        <v>2040</v>
      </c>
      <c r="I3415" s="1263">
        <f t="shared" si="216"/>
        <v>0</v>
      </c>
    </row>
    <row r="3416" spans="1:9" x14ac:dyDescent="0.25">
      <c r="A3416" s="1261">
        <v>42395</v>
      </c>
      <c r="B3416" s="2177">
        <f t="shared" si="217"/>
        <v>2479</v>
      </c>
      <c r="C3416" s="2178" t="s">
        <v>1144</v>
      </c>
      <c r="D3416" s="2160">
        <f t="shared" si="215"/>
        <v>52479</v>
      </c>
      <c r="E3416" s="2150" t="s">
        <v>7549</v>
      </c>
      <c r="F3416" s="2153">
        <v>2312</v>
      </c>
      <c r="G3416" s="722">
        <v>42395</v>
      </c>
      <c r="H3416" s="2050">
        <f t="shared" si="214"/>
        <v>2312</v>
      </c>
      <c r="I3416" s="1263">
        <f t="shared" si="216"/>
        <v>0</v>
      </c>
    </row>
    <row r="3417" spans="1:9" x14ac:dyDescent="0.25">
      <c r="A3417" s="1261">
        <v>42395</v>
      </c>
      <c r="B3417" s="2177">
        <f t="shared" si="217"/>
        <v>2480</v>
      </c>
      <c r="C3417" s="2178" t="s">
        <v>1144</v>
      </c>
      <c r="D3417" s="2160">
        <f t="shared" ref="D3417:D3483" si="218">D3416+1</f>
        <v>52480</v>
      </c>
      <c r="E3417" s="2150" t="s">
        <v>7550</v>
      </c>
      <c r="F3417" s="2153">
        <v>1240.4000000000001</v>
      </c>
      <c r="G3417" s="722">
        <v>42395</v>
      </c>
      <c r="H3417" s="2050">
        <f t="shared" si="214"/>
        <v>1240.4000000000001</v>
      </c>
      <c r="I3417" s="1263">
        <f t="shared" si="216"/>
        <v>0</v>
      </c>
    </row>
    <row r="3418" spans="1:9" x14ac:dyDescent="0.25">
      <c r="A3418" s="1261">
        <v>42395</v>
      </c>
      <c r="B3418" s="2177">
        <f t="shared" si="217"/>
        <v>2481</v>
      </c>
      <c r="C3418" s="2178" t="s">
        <v>1144</v>
      </c>
      <c r="D3418" s="2160">
        <f t="shared" si="218"/>
        <v>52481</v>
      </c>
      <c r="E3418" s="2150" t="s">
        <v>7551</v>
      </c>
      <c r="F3418" s="2153">
        <v>114</v>
      </c>
      <c r="G3418" s="722">
        <v>42395</v>
      </c>
      <c r="H3418" s="2050">
        <f t="shared" si="214"/>
        <v>114</v>
      </c>
      <c r="I3418" s="1263">
        <f t="shared" si="216"/>
        <v>0</v>
      </c>
    </row>
    <row r="3419" spans="1:9" x14ac:dyDescent="0.25">
      <c r="A3419" s="1261">
        <v>42395</v>
      </c>
      <c r="B3419" s="2177">
        <f t="shared" si="217"/>
        <v>2482</v>
      </c>
      <c r="C3419" s="2178" t="s">
        <v>1144</v>
      </c>
      <c r="D3419" s="2160">
        <f t="shared" si="218"/>
        <v>52482</v>
      </c>
      <c r="E3419" s="2150" t="s">
        <v>7508</v>
      </c>
      <c r="F3419" s="2153">
        <v>23308.799999999999</v>
      </c>
      <c r="G3419" s="722"/>
      <c r="H3419" s="2050"/>
      <c r="I3419" s="1263">
        <f t="shared" si="216"/>
        <v>23308.799999999999</v>
      </c>
    </row>
    <row r="3420" spans="1:9" x14ac:dyDescent="0.25">
      <c r="A3420" s="1261">
        <v>42395</v>
      </c>
      <c r="B3420" s="2177">
        <f t="shared" si="217"/>
        <v>2483</v>
      </c>
      <c r="C3420" s="2178" t="s">
        <v>1144</v>
      </c>
      <c r="D3420" s="2160">
        <f t="shared" si="218"/>
        <v>52483</v>
      </c>
      <c r="E3420" s="2150" t="s">
        <v>7552</v>
      </c>
      <c r="F3420" s="2153">
        <v>2106</v>
      </c>
      <c r="G3420" s="722">
        <v>42395</v>
      </c>
      <c r="H3420" s="2050">
        <f t="shared" si="214"/>
        <v>2106</v>
      </c>
      <c r="I3420" s="1263">
        <f t="shared" si="216"/>
        <v>0</v>
      </c>
    </row>
    <row r="3421" spans="1:9" x14ac:dyDescent="0.25">
      <c r="A3421" s="1261">
        <v>42395</v>
      </c>
      <c r="B3421" s="2177">
        <f t="shared" si="217"/>
        <v>2484</v>
      </c>
      <c r="C3421" s="2178" t="s">
        <v>1144</v>
      </c>
      <c r="D3421" s="2160">
        <f t="shared" si="218"/>
        <v>52484</v>
      </c>
      <c r="E3421" s="2182" t="s">
        <v>2249</v>
      </c>
      <c r="F3421" s="2153">
        <v>0</v>
      </c>
      <c r="G3421" s="722"/>
      <c r="H3421" s="2050">
        <f t="shared" si="214"/>
        <v>0</v>
      </c>
      <c r="I3421" s="1263">
        <f t="shared" si="216"/>
        <v>0</v>
      </c>
    </row>
    <row r="3422" spans="1:9" x14ac:dyDescent="0.25">
      <c r="A3422" s="1261">
        <v>42395</v>
      </c>
      <c r="B3422" s="2177">
        <f t="shared" si="217"/>
        <v>2485</v>
      </c>
      <c r="C3422" s="2178" t="s">
        <v>1144</v>
      </c>
      <c r="D3422" s="2160">
        <f t="shared" si="218"/>
        <v>52485</v>
      </c>
      <c r="E3422" s="2150" t="s">
        <v>7553</v>
      </c>
      <c r="F3422" s="2153">
        <v>8884.7999999999993</v>
      </c>
      <c r="G3422" s="722">
        <v>42399</v>
      </c>
      <c r="H3422" s="2050">
        <v>8884.7999999999993</v>
      </c>
      <c r="I3422" s="1263">
        <f t="shared" si="216"/>
        <v>0</v>
      </c>
    </row>
    <row r="3423" spans="1:9" x14ac:dyDescent="0.25">
      <c r="A3423" s="1261">
        <v>42395</v>
      </c>
      <c r="B3423" s="2177">
        <f t="shared" si="217"/>
        <v>2486</v>
      </c>
      <c r="C3423" s="2178" t="s">
        <v>1144</v>
      </c>
      <c r="D3423" s="2160">
        <f t="shared" si="218"/>
        <v>52486</v>
      </c>
      <c r="E3423" s="2150" t="s">
        <v>7554</v>
      </c>
      <c r="F3423" s="2153">
        <v>1802.5</v>
      </c>
      <c r="G3423" s="722">
        <v>42397</v>
      </c>
      <c r="H3423" s="2050">
        <v>1802.5</v>
      </c>
      <c r="I3423" s="1263">
        <f t="shared" si="216"/>
        <v>0</v>
      </c>
    </row>
    <row r="3424" spans="1:9" x14ac:dyDescent="0.25">
      <c r="A3424" s="1261">
        <v>42395</v>
      </c>
      <c r="B3424" s="2177">
        <f t="shared" si="217"/>
        <v>2487</v>
      </c>
      <c r="C3424" s="2178" t="s">
        <v>1144</v>
      </c>
      <c r="D3424" s="2160">
        <f t="shared" si="218"/>
        <v>52487</v>
      </c>
      <c r="E3424" s="2150" t="s">
        <v>7555</v>
      </c>
      <c r="F3424" s="2153">
        <v>2990</v>
      </c>
      <c r="G3424" s="722">
        <v>42396</v>
      </c>
      <c r="H3424" s="2050">
        <v>2990</v>
      </c>
      <c r="I3424" s="1263">
        <f t="shared" si="216"/>
        <v>0</v>
      </c>
    </row>
    <row r="3425" spans="1:9" x14ac:dyDescent="0.25">
      <c r="A3425" s="1261">
        <v>42395</v>
      </c>
      <c r="B3425" s="2177">
        <f t="shared" si="217"/>
        <v>2488</v>
      </c>
      <c r="C3425" s="2178" t="s">
        <v>1144</v>
      </c>
      <c r="D3425" s="2160">
        <f t="shared" si="218"/>
        <v>52488</v>
      </c>
      <c r="E3425" s="2150" t="s">
        <v>7556</v>
      </c>
      <c r="F3425" s="2153">
        <v>8742.4</v>
      </c>
      <c r="G3425" s="722"/>
      <c r="H3425" s="2050"/>
      <c r="I3425" s="1263">
        <f t="shared" si="216"/>
        <v>8742.4</v>
      </c>
    </row>
    <row r="3426" spans="1:9" x14ac:dyDescent="0.25">
      <c r="A3426" s="1261">
        <v>42395</v>
      </c>
      <c r="B3426" s="2177">
        <f t="shared" si="217"/>
        <v>2489</v>
      </c>
      <c r="C3426" s="2178" t="s">
        <v>1144</v>
      </c>
      <c r="D3426" s="2160">
        <f t="shared" si="218"/>
        <v>52489</v>
      </c>
      <c r="E3426" s="2150" t="s">
        <v>7557</v>
      </c>
      <c r="F3426" s="2153">
        <v>2593.8000000000002</v>
      </c>
      <c r="G3426" s="722">
        <v>42395</v>
      </c>
      <c r="H3426" s="2050">
        <f t="shared" si="214"/>
        <v>2593.8000000000002</v>
      </c>
      <c r="I3426" s="1263">
        <f t="shared" si="216"/>
        <v>0</v>
      </c>
    </row>
    <row r="3427" spans="1:9" x14ac:dyDescent="0.25">
      <c r="A3427" s="1261">
        <v>42395</v>
      </c>
      <c r="B3427" s="2177">
        <f t="shared" si="217"/>
        <v>2490</v>
      </c>
      <c r="C3427" s="2178" t="s">
        <v>1144</v>
      </c>
      <c r="D3427" s="2160">
        <f t="shared" si="218"/>
        <v>52490</v>
      </c>
      <c r="E3427" s="2150" t="s">
        <v>7558</v>
      </c>
      <c r="F3427" s="2153">
        <v>1059.8</v>
      </c>
      <c r="G3427" s="722">
        <v>42395</v>
      </c>
      <c r="H3427" s="2050">
        <f t="shared" si="214"/>
        <v>1059.8</v>
      </c>
      <c r="I3427" s="1263">
        <f t="shared" si="216"/>
        <v>0</v>
      </c>
    </row>
    <row r="3428" spans="1:9" x14ac:dyDescent="0.25">
      <c r="A3428" s="1261">
        <v>42395</v>
      </c>
      <c r="B3428" s="2177">
        <f t="shared" si="217"/>
        <v>2491</v>
      </c>
      <c r="C3428" s="2178" t="s">
        <v>1144</v>
      </c>
      <c r="D3428" s="2160">
        <f t="shared" si="218"/>
        <v>52491</v>
      </c>
      <c r="E3428" s="2150" t="s">
        <v>7558</v>
      </c>
      <c r="F3428" s="2153">
        <v>42</v>
      </c>
      <c r="G3428" s="722">
        <v>42395</v>
      </c>
      <c r="H3428" s="2050">
        <f t="shared" si="214"/>
        <v>42</v>
      </c>
      <c r="I3428" s="1263">
        <f t="shared" si="216"/>
        <v>0</v>
      </c>
    </row>
    <row r="3429" spans="1:9" x14ac:dyDescent="0.25">
      <c r="A3429" s="1261">
        <v>42395</v>
      </c>
      <c r="B3429" s="2177">
        <f t="shared" si="217"/>
        <v>2492</v>
      </c>
      <c r="C3429" s="2178" t="s">
        <v>1144</v>
      </c>
      <c r="D3429" s="2160">
        <f t="shared" si="218"/>
        <v>52492</v>
      </c>
      <c r="E3429" s="2150" t="s">
        <v>7559</v>
      </c>
      <c r="F3429" s="2153">
        <v>2478.3000000000002</v>
      </c>
      <c r="G3429" s="722">
        <v>42395</v>
      </c>
      <c r="H3429" s="2050">
        <f t="shared" si="214"/>
        <v>2478.3000000000002</v>
      </c>
      <c r="I3429" s="1263">
        <f t="shared" si="216"/>
        <v>0</v>
      </c>
    </row>
    <row r="3430" spans="1:9" x14ac:dyDescent="0.25">
      <c r="A3430" s="1261">
        <v>42395</v>
      </c>
      <c r="B3430" s="2177">
        <f t="shared" si="217"/>
        <v>2493</v>
      </c>
      <c r="C3430" s="2178" t="s">
        <v>1144</v>
      </c>
      <c r="D3430" s="2160">
        <f t="shared" si="218"/>
        <v>52493</v>
      </c>
      <c r="E3430" s="2150" t="s">
        <v>7560</v>
      </c>
      <c r="F3430" s="2153">
        <v>6809.2</v>
      </c>
      <c r="G3430" s="722">
        <v>42397</v>
      </c>
      <c r="H3430" s="2050">
        <v>6809.2</v>
      </c>
      <c r="I3430" s="1263">
        <f t="shared" ref="I3430:I3495" si="219">F3430-H3430</f>
        <v>0</v>
      </c>
    </row>
    <row r="3431" spans="1:9" x14ac:dyDescent="0.25">
      <c r="A3431" s="1261">
        <v>42395</v>
      </c>
      <c r="B3431" s="2177">
        <f t="shared" si="217"/>
        <v>2494</v>
      </c>
      <c r="C3431" s="2178" t="s">
        <v>1144</v>
      </c>
      <c r="D3431" s="2160">
        <f t="shared" si="218"/>
        <v>52494</v>
      </c>
      <c r="E3431" s="2150" t="s">
        <v>7561</v>
      </c>
      <c r="F3431" s="2153">
        <v>7469</v>
      </c>
      <c r="G3431" s="722"/>
      <c r="H3431" s="2050"/>
      <c r="I3431" s="1263">
        <f t="shared" si="219"/>
        <v>7469</v>
      </c>
    </row>
    <row r="3432" spans="1:9" x14ac:dyDescent="0.25">
      <c r="A3432" s="1261">
        <v>42395</v>
      </c>
      <c r="B3432" s="2177">
        <f t="shared" si="217"/>
        <v>2495</v>
      </c>
      <c r="C3432" s="2178" t="s">
        <v>1144</v>
      </c>
      <c r="D3432" s="2160">
        <f t="shared" si="218"/>
        <v>52495</v>
      </c>
      <c r="E3432" s="2182" t="s">
        <v>2249</v>
      </c>
      <c r="F3432" s="2153">
        <v>0</v>
      </c>
      <c r="G3432" s="722"/>
      <c r="H3432" s="2050"/>
      <c r="I3432" s="1263">
        <f t="shared" si="219"/>
        <v>0</v>
      </c>
    </row>
    <row r="3433" spans="1:9" x14ac:dyDescent="0.25">
      <c r="A3433" s="1261">
        <v>42395</v>
      </c>
      <c r="B3433" s="2177">
        <f t="shared" si="217"/>
        <v>2496</v>
      </c>
      <c r="C3433" s="2178" t="s">
        <v>1144</v>
      </c>
      <c r="D3433" s="2160">
        <f t="shared" si="218"/>
        <v>52496</v>
      </c>
      <c r="E3433" s="2182" t="s">
        <v>2249</v>
      </c>
      <c r="F3433" s="2153">
        <v>0</v>
      </c>
      <c r="G3433" s="722"/>
      <c r="H3433" s="2050"/>
      <c r="I3433" s="1263">
        <f t="shared" si="219"/>
        <v>0</v>
      </c>
    </row>
    <row r="3434" spans="1:9" x14ac:dyDescent="0.25">
      <c r="A3434" s="1261">
        <v>42395</v>
      </c>
      <c r="B3434" s="2177">
        <f t="shared" ref="B3434" si="220">B3433+1</f>
        <v>2497</v>
      </c>
      <c r="C3434" s="2178" t="s">
        <v>1144</v>
      </c>
      <c r="D3434" s="2160">
        <f t="shared" si="218"/>
        <v>52497</v>
      </c>
      <c r="E3434" s="2150" t="s">
        <v>7562</v>
      </c>
      <c r="F3434" s="2153">
        <v>2142.8000000000002</v>
      </c>
      <c r="G3434" s="722">
        <v>42397</v>
      </c>
      <c r="H3434" s="2050">
        <v>2142.8000000000002</v>
      </c>
      <c r="I3434" s="1263">
        <f t="shared" si="219"/>
        <v>0</v>
      </c>
    </row>
    <row r="3435" spans="1:9" x14ac:dyDescent="0.25">
      <c r="A3435" s="1261">
        <v>42395</v>
      </c>
      <c r="B3435" s="2177">
        <f t="shared" ref="B3435:B3498" si="221">B3434+1</f>
        <v>2498</v>
      </c>
      <c r="C3435" s="2178" t="s">
        <v>1144</v>
      </c>
      <c r="D3435" s="2160">
        <f t="shared" si="218"/>
        <v>52498</v>
      </c>
      <c r="E3435" s="2150" t="s">
        <v>7563</v>
      </c>
      <c r="F3435" s="2153">
        <v>2213.7600000000002</v>
      </c>
      <c r="G3435" s="722"/>
      <c r="H3435" s="2050"/>
      <c r="I3435" s="1263">
        <f t="shared" si="219"/>
        <v>2213.7600000000002</v>
      </c>
    </row>
    <row r="3436" spans="1:9" x14ac:dyDescent="0.25">
      <c r="A3436" s="1261">
        <v>42395</v>
      </c>
      <c r="B3436" s="2177">
        <f t="shared" si="221"/>
        <v>2499</v>
      </c>
      <c r="C3436" s="2178" t="s">
        <v>1144</v>
      </c>
      <c r="D3436" s="2160">
        <f t="shared" si="218"/>
        <v>52499</v>
      </c>
      <c r="E3436" s="2151" t="s">
        <v>7564</v>
      </c>
      <c r="F3436" s="2154">
        <v>860</v>
      </c>
      <c r="G3436" s="722">
        <v>42397</v>
      </c>
      <c r="H3436" s="2050">
        <v>860</v>
      </c>
      <c r="I3436" s="1263">
        <f t="shared" si="219"/>
        <v>0</v>
      </c>
    </row>
    <row r="3437" spans="1:9" x14ac:dyDescent="0.25">
      <c r="A3437" s="1261">
        <v>42395</v>
      </c>
      <c r="B3437" s="2177">
        <f t="shared" si="221"/>
        <v>2500</v>
      </c>
      <c r="C3437" s="2178" t="s">
        <v>1144</v>
      </c>
      <c r="D3437" s="2160">
        <f t="shared" si="218"/>
        <v>52500</v>
      </c>
      <c r="E3437" s="2149" t="s">
        <v>7555</v>
      </c>
      <c r="F3437" s="2152">
        <v>255.6</v>
      </c>
      <c r="G3437" s="722">
        <v>42396</v>
      </c>
      <c r="H3437" s="2050">
        <v>255.6</v>
      </c>
      <c r="I3437" s="1263">
        <f t="shared" si="219"/>
        <v>0</v>
      </c>
    </row>
    <row r="3438" spans="1:9" x14ac:dyDescent="0.25">
      <c r="A3438" s="1261">
        <v>42395</v>
      </c>
      <c r="B3438" s="2177">
        <f t="shared" si="221"/>
        <v>2501</v>
      </c>
      <c r="C3438" s="2178" t="s">
        <v>1144</v>
      </c>
      <c r="D3438" s="2160">
        <f t="shared" si="218"/>
        <v>52501</v>
      </c>
      <c r="E3438" s="2150" t="s">
        <v>7559</v>
      </c>
      <c r="F3438" s="2153">
        <v>766.7</v>
      </c>
      <c r="G3438" s="722">
        <v>42395</v>
      </c>
      <c r="H3438" s="2050">
        <f t="shared" si="214"/>
        <v>766.7</v>
      </c>
      <c r="I3438" s="1263">
        <f t="shared" si="219"/>
        <v>0</v>
      </c>
    </row>
    <row r="3439" spans="1:9" x14ac:dyDescent="0.25">
      <c r="A3439" s="1261">
        <v>42395</v>
      </c>
      <c r="B3439" s="2177">
        <f t="shared" si="221"/>
        <v>2502</v>
      </c>
      <c r="C3439" s="2178" t="s">
        <v>1144</v>
      </c>
      <c r="D3439" s="2160">
        <f t="shared" si="218"/>
        <v>52502</v>
      </c>
      <c r="E3439" s="2150" t="s">
        <v>7565</v>
      </c>
      <c r="F3439" s="2153">
        <v>2361.6</v>
      </c>
      <c r="G3439" s="722">
        <v>42397</v>
      </c>
      <c r="H3439" s="2050">
        <v>2361.6</v>
      </c>
      <c r="I3439" s="1263">
        <f t="shared" si="219"/>
        <v>0</v>
      </c>
    </row>
    <row r="3440" spans="1:9" x14ac:dyDescent="0.25">
      <c r="A3440" s="1261">
        <v>42395</v>
      </c>
      <c r="B3440" s="2177">
        <f t="shared" si="221"/>
        <v>2503</v>
      </c>
      <c r="C3440" s="2178" t="s">
        <v>1144</v>
      </c>
      <c r="D3440" s="2160">
        <f t="shared" si="218"/>
        <v>52503</v>
      </c>
      <c r="E3440" s="2150" t="s">
        <v>7566</v>
      </c>
      <c r="F3440" s="2153">
        <v>2242.6999999999998</v>
      </c>
      <c r="G3440" s="722">
        <v>42397</v>
      </c>
      <c r="H3440" s="2050">
        <v>2242.6999999999998</v>
      </c>
      <c r="I3440" s="1263">
        <f t="shared" si="219"/>
        <v>0</v>
      </c>
    </row>
    <row r="3441" spans="1:9" x14ac:dyDescent="0.25">
      <c r="A3441" s="1261">
        <v>42395</v>
      </c>
      <c r="B3441" s="2177">
        <f t="shared" si="221"/>
        <v>2504</v>
      </c>
      <c r="C3441" s="2178" t="s">
        <v>1144</v>
      </c>
      <c r="D3441" s="2160">
        <f t="shared" si="218"/>
        <v>52504</v>
      </c>
      <c r="E3441" s="2150" t="s">
        <v>7567</v>
      </c>
      <c r="F3441" s="2153">
        <v>687.9</v>
      </c>
      <c r="G3441" s="722">
        <v>42395</v>
      </c>
      <c r="H3441" s="2050">
        <f t="shared" si="214"/>
        <v>687.9</v>
      </c>
      <c r="I3441" s="1263">
        <f t="shared" si="219"/>
        <v>0</v>
      </c>
    </row>
    <row r="3442" spans="1:9" x14ac:dyDescent="0.25">
      <c r="A3442" s="1261">
        <v>42395</v>
      </c>
      <c r="B3442" s="2177">
        <f t="shared" si="221"/>
        <v>2505</v>
      </c>
      <c r="C3442" s="2178" t="s">
        <v>1144</v>
      </c>
      <c r="D3442" s="2160">
        <f t="shared" si="218"/>
        <v>52505</v>
      </c>
      <c r="E3442" s="2150" t="s">
        <v>7568</v>
      </c>
      <c r="F3442" s="2153">
        <v>1747.2</v>
      </c>
      <c r="G3442" s="722">
        <v>42398</v>
      </c>
      <c r="H3442" s="2050">
        <v>1747.2</v>
      </c>
      <c r="I3442" s="1263">
        <f t="shared" si="219"/>
        <v>0</v>
      </c>
    </row>
    <row r="3443" spans="1:9" x14ac:dyDescent="0.25">
      <c r="A3443" s="1261">
        <v>42395</v>
      </c>
      <c r="B3443" s="2177">
        <f t="shared" si="221"/>
        <v>2506</v>
      </c>
      <c r="C3443" s="2178" t="s">
        <v>1144</v>
      </c>
      <c r="D3443" s="2160">
        <f t="shared" si="218"/>
        <v>52506</v>
      </c>
      <c r="E3443" s="2150" t="s">
        <v>7569</v>
      </c>
      <c r="F3443" s="2153">
        <v>1755</v>
      </c>
      <c r="G3443" s="722">
        <v>42397</v>
      </c>
      <c r="H3443" s="2050">
        <v>1755</v>
      </c>
      <c r="I3443" s="1263">
        <f t="shared" si="219"/>
        <v>0</v>
      </c>
    </row>
    <row r="3444" spans="1:9" x14ac:dyDescent="0.25">
      <c r="A3444" s="1261">
        <v>42395</v>
      </c>
      <c r="B3444" s="2177">
        <f t="shared" si="221"/>
        <v>2507</v>
      </c>
      <c r="C3444" s="2178" t="s">
        <v>1144</v>
      </c>
      <c r="D3444" s="2160">
        <f t="shared" si="218"/>
        <v>52507</v>
      </c>
      <c r="E3444" s="2150" t="s">
        <v>7570</v>
      </c>
      <c r="F3444" s="2153">
        <v>3106.2</v>
      </c>
      <c r="G3444" s="722">
        <v>42397</v>
      </c>
      <c r="H3444" s="2050">
        <v>3106.2</v>
      </c>
      <c r="I3444" s="1263">
        <f t="shared" si="219"/>
        <v>0</v>
      </c>
    </row>
    <row r="3445" spans="1:9" x14ac:dyDescent="0.25">
      <c r="A3445" s="1261">
        <v>42395</v>
      </c>
      <c r="B3445" s="2177">
        <f t="shared" si="221"/>
        <v>2508</v>
      </c>
      <c r="C3445" s="2178" t="s">
        <v>1144</v>
      </c>
      <c r="D3445" s="2160">
        <f t="shared" si="218"/>
        <v>52508</v>
      </c>
      <c r="E3445" s="2150" t="s">
        <v>7571</v>
      </c>
      <c r="F3445" s="2153">
        <v>2200</v>
      </c>
      <c r="G3445" s="722">
        <v>42395</v>
      </c>
      <c r="H3445" s="2050">
        <f t="shared" si="214"/>
        <v>2200</v>
      </c>
      <c r="I3445" s="1263">
        <f t="shared" si="219"/>
        <v>0</v>
      </c>
    </row>
    <row r="3446" spans="1:9" x14ac:dyDescent="0.25">
      <c r="A3446" s="1261">
        <v>42395</v>
      </c>
      <c r="B3446" s="2177">
        <f t="shared" si="221"/>
        <v>2509</v>
      </c>
      <c r="C3446" s="2178" t="s">
        <v>1144</v>
      </c>
      <c r="D3446" s="2160">
        <f t="shared" si="218"/>
        <v>52509</v>
      </c>
      <c r="E3446" s="2150" t="s">
        <v>7572</v>
      </c>
      <c r="F3446" s="2153">
        <v>1680</v>
      </c>
      <c r="G3446" s="722">
        <v>42395</v>
      </c>
      <c r="H3446" s="2050">
        <f t="shared" si="214"/>
        <v>1680</v>
      </c>
      <c r="I3446" s="1263">
        <f t="shared" si="219"/>
        <v>0</v>
      </c>
    </row>
    <row r="3447" spans="1:9" x14ac:dyDescent="0.25">
      <c r="A3447" s="1261">
        <v>42395</v>
      </c>
      <c r="B3447" s="2177">
        <f t="shared" si="221"/>
        <v>2510</v>
      </c>
      <c r="C3447" s="2178" t="s">
        <v>1144</v>
      </c>
      <c r="D3447" s="2160">
        <f t="shared" si="218"/>
        <v>52510</v>
      </c>
      <c r="E3447" s="2150" t="s">
        <v>7522</v>
      </c>
      <c r="F3447" s="2153">
        <v>1219</v>
      </c>
      <c r="G3447" s="722">
        <v>42397</v>
      </c>
      <c r="H3447" s="2050">
        <v>1219</v>
      </c>
      <c r="I3447" s="1263">
        <f t="shared" si="219"/>
        <v>0</v>
      </c>
    </row>
    <row r="3448" spans="1:9" x14ac:dyDescent="0.25">
      <c r="A3448" s="1261">
        <v>42395</v>
      </c>
      <c r="B3448" s="2177">
        <f t="shared" si="221"/>
        <v>2511</v>
      </c>
      <c r="C3448" s="2178" t="s">
        <v>1144</v>
      </c>
      <c r="D3448" s="2160">
        <f t="shared" si="218"/>
        <v>52511</v>
      </c>
      <c r="E3448" s="2150" t="s">
        <v>7540</v>
      </c>
      <c r="F3448" s="2153">
        <v>7029.8</v>
      </c>
      <c r="G3448" s="722">
        <v>42395</v>
      </c>
      <c r="H3448" s="2050">
        <f t="shared" si="214"/>
        <v>7029.8</v>
      </c>
      <c r="I3448" s="1263">
        <f t="shared" si="219"/>
        <v>0</v>
      </c>
    </row>
    <row r="3449" spans="1:9" x14ac:dyDescent="0.25">
      <c r="A3449" s="1261">
        <v>42395</v>
      </c>
      <c r="B3449" s="2177">
        <f t="shared" si="221"/>
        <v>2512</v>
      </c>
      <c r="C3449" s="2178" t="s">
        <v>1144</v>
      </c>
      <c r="D3449" s="2160">
        <f t="shared" si="218"/>
        <v>52512</v>
      </c>
      <c r="E3449" s="2150" t="s">
        <v>7522</v>
      </c>
      <c r="F3449" s="2153">
        <v>4448.3999999999996</v>
      </c>
      <c r="G3449" s="722">
        <v>42395</v>
      </c>
      <c r="H3449" s="2050">
        <f t="shared" si="214"/>
        <v>4448.3999999999996</v>
      </c>
      <c r="I3449" s="1263">
        <f t="shared" si="219"/>
        <v>0</v>
      </c>
    </row>
    <row r="3450" spans="1:9" x14ac:dyDescent="0.25">
      <c r="A3450" s="1261">
        <v>42395</v>
      </c>
      <c r="B3450" s="2177">
        <f t="shared" si="221"/>
        <v>2513</v>
      </c>
      <c r="C3450" s="2178" t="s">
        <v>1144</v>
      </c>
      <c r="D3450" s="2160">
        <f t="shared" si="218"/>
        <v>52513</v>
      </c>
      <c r="E3450" s="2150" t="s">
        <v>7573</v>
      </c>
      <c r="F3450" s="2153">
        <v>832.8</v>
      </c>
      <c r="G3450" s="722">
        <v>42395</v>
      </c>
      <c r="H3450" s="2050">
        <f t="shared" si="214"/>
        <v>832.8</v>
      </c>
      <c r="I3450" s="1263">
        <f t="shared" si="219"/>
        <v>0</v>
      </c>
    </row>
    <row r="3451" spans="1:9" x14ac:dyDescent="0.25">
      <c r="A3451" s="1261">
        <v>42395</v>
      </c>
      <c r="B3451" s="2177">
        <f t="shared" si="221"/>
        <v>2514</v>
      </c>
      <c r="C3451" s="2178" t="s">
        <v>1144</v>
      </c>
      <c r="D3451" s="2160">
        <f t="shared" si="218"/>
        <v>52514</v>
      </c>
      <c r="E3451" s="2150" t="s">
        <v>7574</v>
      </c>
      <c r="F3451" s="2153">
        <v>545.4</v>
      </c>
      <c r="G3451" s="722">
        <v>42395</v>
      </c>
      <c r="H3451" s="2050">
        <f t="shared" si="214"/>
        <v>545.4</v>
      </c>
      <c r="I3451" s="1263">
        <f t="shared" si="219"/>
        <v>0</v>
      </c>
    </row>
    <row r="3452" spans="1:9" x14ac:dyDescent="0.25">
      <c r="A3452" s="1261">
        <v>42395</v>
      </c>
      <c r="B3452" s="2177">
        <f t="shared" si="221"/>
        <v>2515</v>
      </c>
      <c r="C3452" s="2178" t="s">
        <v>1144</v>
      </c>
      <c r="D3452" s="2160">
        <f t="shared" si="218"/>
        <v>52515</v>
      </c>
      <c r="E3452" s="2150" t="s">
        <v>7514</v>
      </c>
      <c r="F3452" s="2153">
        <v>4097.3999999999996</v>
      </c>
      <c r="G3452" s="722">
        <v>42395</v>
      </c>
      <c r="H3452" s="2050">
        <f t="shared" si="214"/>
        <v>4097.3999999999996</v>
      </c>
      <c r="I3452" s="1263">
        <f t="shared" si="219"/>
        <v>0</v>
      </c>
    </row>
    <row r="3453" spans="1:9" x14ac:dyDescent="0.25">
      <c r="A3453" s="1261">
        <v>42395</v>
      </c>
      <c r="B3453" s="2177">
        <f t="shared" si="221"/>
        <v>2516</v>
      </c>
      <c r="C3453" s="2178" t="s">
        <v>1144</v>
      </c>
      <c r="D3453" s="2160">
        <f t="shared" si="218"/>
        <v>52516</v>
      </c>
      <c r="E3453" s="2150" t="s">
        <v>7575</v>
      </c>
      <c r="F3453" s="2153">
        <v>2536.4</v>
      </c>
      <c r="G3453" s="722">
        <v>42395</v>
      </c>
      <c r="H3453" s="2050">
        <f t="shared" si="214"/>
        <v>2536.4</v>
      </c>
      <c r="I3453" s="1263">
        <f t="shared" si="219"/>
        <v>0</v>
      </c>
    </row>
    <row r="3454" spans="1:9" x14ac:dyDescent="0.25">
      <c r="A3454" s="1261">
        <v>42395</v>
      </c>
      <c r="B3454" s="2177">
        <f t="shared" si="221"/>
        <v>2517</v>
      </c>
      <c r="C3454" s="2178" t="s">
        <v>1144</v>
      </c>
      <c r="D3454" s="2160">
        <f t="shared" si="218"/>
        <v>52517</v>
      </c>
      <c r="E3454" s="2150" t="s">
        <v>7576</v>
      </c>
      <c r="F3454" s="2153">
        <v>32524.400000000001</v>
      </c>
      <c r="G3454" s="722"/>
      <c r="H3454" s="2050"/>
      <c r="I3454" s="1263">
        <f t="shared" si="219"/>
        <v>32524.400000000001</v>
      </c>
    </row>
    <row r="3455" spans="1:9" x14ac:dyDescent="0.25">
      <c r="A3455" s="1261">
        <v>42395</v>
      </c>
      <c r="B3455" s="2177">
        <f t="shared" si="221"/>
        <v>2518</v>
      </c>
      <c r="C3455" s="2178" t="s">
        <v>1144</v>
      </c>
      <c r="D3455" s="2160">
        <f t="shared" si="218"/>
        <v>52518</v>
      </c>
      <c r="E3455" s="2150" t="s">
        <v>7577</v>
      </c>
      <c r="F3455" s="2153">
        <v>5090.2</v>
      </c>
      <c r="G3455" s="722">
        <v>42395</v>
      </c>
      <c r="H3455" s="2050">
        <f t="shared" si="214"/>
        <v>5090.2</v>
      </c>
      <c r="I3455" s="1263">
        <f t="shared" si="219"/>
        <v>0</v>
      </c>
    </row>
    <row r="3456" spans="1:9" x14ac:dyDescent="0.25">
      <c r="A3456" s="1261">
        <v>42395</v>
      </c>
      <c r="B3456" s="2177">
        <f t="shared" si="221"/>
        <v>2519</v>
      </c>
      <c r="C3456" s="2178" t="s">
        <v>1144</v>
      </c>
      <c r="D3456" s="2160">
        <f t="shared" si="218"/>
        <v>52519</v>
      </c>
      <c r="E3456" s="2150" t="s">
        <v>7522</v>
      </c>
      <c r="F3456" s="2153">
        <v>355.5</v>
      </c>
      <c r="G3456" s="722">
        <v>42395</v>
      </c>
      <c r="H3456" s="2050">
        <f t="shared" si="214"/>
        <v>355.5</v>
      </c>
      <c r="I3456" s="1263">
        <f t="shared" si="219"/>
        <v>0</v>
      </c>
    </row>
    <row r="3457" spans="1:9" x14ac:dyDescent="0.25">
      <c r="A3457" s="1261">
        <v>42395</v>
      </c>
      <c r="B3457" s="2177">
        <f t="shared" si="221"/>
        <v>2520</v>
      </c>
      <c r="C3457" s="2178" t="s">
        <v>1144</v>
      </c>
      <c r="D3457" s="2160">
        <f t="shared" si="218"/>
        <v>52520</v>
      </c>
      <c r="E3457" s="2150" t="s">
        <v>7578</v>
      </c>
      <c r="F3457" s="2153">
        <v>4109.1000000000004</v>
      </c>
      <c r="G3457" s="722">
        <v>42395</v>
      </c>
      <c r="H3457" s="2050">
        <f t="shared" si="214"/>
        <v>4109.1000000000004</v>
      </c>
      <c r="I3457" s="1263">
        <f t="shared" si="219"/>
        <v>0</v>
      </c>
    </row>
    <row r="3458" spans="1:9" x14ac:dyDescent="0.25">
      <c r="A3458" s="1261">
        <v>42395</v>
      </c>
      <c r="B3458" s="2177">
        <f t="shared" si="221"/>
        <v>2521</v>
      </c>
      <c r="C3458" s="2178" t="s">
        <v>1144</v>
      </c>
      <c r="D3458" s="2160">
        <f t="shared" si="218"/>
        <v>52521</v>
      </c>
      <c r="E3458" s="2150" t="s">
        <v>7579</v>
      </c>
      <c r="F3458" s="2153">
        <v>1989.5</v>
      </c>
      <c r="G3458" s="722">
        <v>42395</v>
      </c>
      <c r="H3458" s="2050">
        <f t="shared" si="214"/>
        <v>1989.5</v>
      </c>
      <c r="I3458" s="1263">
        <f t="shared" si="219"/>
        <v>0</v>
      </c>
    </row>
    <row r="3459" spans="1:9" x14ac:dyDescent="0.25">
      <c r="A3459" s="1261">
        <v>42395</v>
      </c>
      <c r="B3459" s="2177">
        <f t="shared" si="221"/>
        <v>2522</v>
      </c>
      <c r="C3459" s="2178" t="s">
        <v>1144</v>
      </c>
      <c r="D3459" s="2160">
        <f t="shared" si="218"/>
        <v>52522</v>
      </c>
      <c r="E3459" s="2150" t="s">
        <v>7580</v>
      </c>
      <c r="F3459" s="2153">
        <v>404.2</v>
      </c>
      <c r="G3459" s="722">
        <v>42395</v>
      </c>
      <c r="H3459" s="2050">
        <f t="shared" si="214"/>
        <v>404.2</v>
      </c>
      <c r="I3459" s="1263">
        <f t="shared" si="219"/>
        <v>0</v>
      </c>
    </row>
    <row r="3460" spans="1:9" x14ac:dyDescent="0.25">
      <c r="A3460" s="1261">
        <v>42395</v>
      </c>
      <c r="B3460" s="2177">
        <f t="shared" si="221"/>
        <v>2523</v>
      </c>
      <c r="C3460" s="2178" t="s">
        <v>1144</v>
      </c>
      <c r="D3460" s="2160">
        <f t="shared" si="218"/>
        <v>52523</v>
      </c>
      <c r="E3460" s="2150" t="s">
        <v>7581</v>
      </c>
      <c r="F3460" s="2153">
        <v>430</v>
      </c>
      <c r="G3460" s="722">
        <v>42395</v>
      </c>
      <c r="H3460" s="2050">
        <f t="shared" si="214"/>
        <v>430</v>
      </c>
      <c r="I3460" s="1263">
        <f t="shared" si="219"/>
        <v>0</v>
      </c>
    </row>
    <row r="3461" spans="1:9" x14ac:dyDescent="0.25">
      <c r="A3461" s="1261">
        <v>42395</v>
      </c>
      <c r="B3461" s="2177">
        <f t="shared" si="221"/>
        <v>2524</v>
      </c>
      <c r="C3461" s="2178" t="s">
        <v>1144</v>
      </c>
      <c r="D3461" s="2160">
        <f t="shared" si="218"/>
        <v>52524</v>
      </c>
      <c r="E3461" s="2150" t="s">
        <v>7508</v>
      </c>
      <c r="F3461" s="2153">
        <v>89768</v>
      </c>
      <c r="G3461" s="722"/>
      <c r="H3461" s="2050"/>
      <c r="I3461" s="1263">
        <f t="shared" si="219"/>
        <v>89768</v>
      </c>
    </row>
    <row r="3462" spans="1:9" x14ac:dyDescent="0.25">
      <c r="A3462" s="1261">
        <v>42395</v>
      </c>
      <c r="B3462" s="2177">
        <f t="shared" si="221"/>
        <v>2525</v>
      </c>
      <c r="C3462" s="2178" t="s">
        <v>1144</v>
      </c>
      <c r="D3462" s="2160">
        <f t="shared" si="218"/>
        <v>52525</v>
      </c>
      <c r="E3462" s="2150" t="s">
        <v>7582</v>
      </c>
      <c r="F3462" s="2153">
        <v>14387.6</v>
      </c>
      <c r="G3462" s="722">
        <v>42396</v>
      </c>
      <c r="H3462" s="2050">
        <v>14387.6</v>
      </c>
      <c r="I3462" s="1263">
        <f t="shared" si="219"/>
        <v>0</v>
      </c>
    </row>
    <row r="3463" spans="1:9" x14ac:dyDescent="0.25">
      <c r="A3463" s="1261">
        <v>42395</v>
      </c>
      <c r="B3463" s="2177">
        <f t="shared" si="221"/>
        <v>2526</v>
      </c>
      <c r="C3463" s="2178" t="s">
        <v>1144</v>
      </c>
      <c r="D3463" s="2160">
        <f t="shared" si="218"/>
        <v>52526</v>
      </c>
      <c r="E3463" s="2150" t="s">
        <v>7583</v>
      </c>
      <c r="F3463" s="2153">
        <v>31807</v>
      </c>
      <c r="G3463" s="722">
        <v>42396</v>
      </c>
      <c r="H3463" s="2050">
        <v>31807</v>
      </c>
      <c r="I3463" s="1263">
        <f t="shared" si="219"/>
        <v>0</v>
      </c>
    </row>
    <row r="3464" spans="1:9" x14ac:dyDescent="0.25">
      <c r="A3464" s="1261">
        <v>42395</v>
      </c>
      <c r="B3464" s="2177">
        <f t="shared" si="221"/>
        <v>2527</v>
      </c>
      <c r="C3464" s="2178" t="s">
        <v>1144</v>
      </c>
      <c r="D3464" s="2160">
        <f t="shared" si="218"/>
        <v>52527</v>
      </c>
      <c r="E3464" s="2150" t="s">
        <v>7534</v>
      </c>
      <c r="F3464" s="2153">
        <v>4989.6000000000004</v>
      </c>
      <c r="G3464" s="722"/>
      <c r="H3464" s="2050"/>
      <c r="I3464" s="1263">
        <f t="shared" si="219"/>
        <v>4989.6000000000004</v>
      </c>
    </row>
    <row r="3465" spans="1:9" x14ac:dyDescent="0.25">
      <c r="A3465" s="1261">
        <v>42395</v>
      </c>
      <c r="B3465" s="2177">
        <f t="shared" si="221"/>
        <v>2528</v>
      </c>
      <c r="C3465" s="2178" t="s">
        <v>1144</v>
      </c>
      <c r="D3465" s="2160">
        <f t="shared" si="218"/>
        <v>52528</v>
      </c>
      <c r="E3465" s="2150" t="s">
        <v>7584</v>
      </c>
      <c r="F3465" s="2153">
        <v>1200.5</v>
      </c>
      <c r="G3465" s="722">
        <v>42395</v>
      </c>
      <c r="H3465" s="2050">
        <f t="shared" si="214"/>
        <v>1200.5</v>
      </c>
      <c r="I3465" s="1263">
        <f t="shared" si="219"/>
        <v>0</v>
      </c>
    </row>
    <row r="3466" spans="1:9" x14ac:dyDescent="0.25">
      <c r="A3466" s="1261">
        <v>42395</v>
      </c>
      <c r="B3466" s="2177">
        <f t="shared" si="221"/>
        <v>2529</v>
      </c>
      <c r="C3466" s="2178" t="s">
        <v>1144</v>
      </c>
      <c r="D3466" s="2160">
        <f t="shared" si="218"/>
        <v>52529</v>
      </c>
      <c r="E3466" s="2162" t="s">
        <v>7585</v>
      </c>
      <c r="F3466" s="2153">
        <v>79058.740000000005</v>
      </c>
      <c r="G3466" s="722"/>
      <c r="H3466" s="2050"/>
      <c r="I3466" s="1263">
        <f t="shared" si="219"/>
        <v>79058.740000000005</v>
      </c>
    </row>
    <row r="3467" spans="1:9" x14ac:dyDescent="0.25">
      <c r="A3467" s="1261">
        <v>42395</v>
      </c>
      <c r="B3467" s="2177">
        <f t="shared" si="221"/>
        <v>2530</v>
      </c>
      <c r="C3467" s="2178" t="s">
        <v>1144</v>
      </c>
      <c r="D3467" s="2160">
        <f t="shared" si="218"/>
        <v>52530</v>
      </c>
      <c r="E3467" s="2150" t="s">
        <v>7586</v>
      </c>
      <c r="F3467" s="2153">
        <v>51501.5</v>
      </c>
      <c r="G3467" s="722">
        <v>42397</v>
      </c>
      <c r="H3467" s="2050">
        <v>51501.5</v>
      </c>
      <c r="I3467" s="1263">
        <f t="shared" si="219"/>
        <v>0</v>
      </c>
    </row>
    <row r="3468" spans="1:9" x14ac:dyDescent="0.25">
      <c r="A3468" s="1261">
        <v>42395</v>
      </c>
      <c r="B3468" s="2177">
        <f t="shared" si="221"/>
        <v>2531</v>
      </c>
      <c r="C3468" s="2178" t="s">
        <v>1144</v>
      </c>
      <c r="D3468" s="2160">
        <f t="shared" si="218"/>
        <v>52531</v>
      </c>
      <c r="E3468" s="2150" t="s">
        <v>7548</v>
      </c>
      <c r="F3468" s="2153">
        <v>761.1</v>
      </c>
      <c r="G3468" s="722">
        <v>42397</v>
      </c>
      <c r="H3468" s="2050">
        <v>761.1</v>
      </c>
      <c r="I3468" s="1263">
        <f t="shared" si="219"/>
        <v>0</v>
      </c>
    </row>
    <row r="3469" spans="1:9" x14ac:dyDescent="0.25">
      <c r="A3469" s="1261">
        <v>42395</v>
      </c>
      <c r="B3469" s="2177">
        <f t="shared" si="221"/>
        <v>2532</v>
      </c>
      <c r="C3469" s="2178" t="s">
        <v>1144</v>
      </c>
      <c r="D3469" s="2160">
        <f t="shared" si="218"/>
        <v>52532</v>
      </c>
      <c r="E3469" s="2150" t="s">
        <v>7587</v>
      </c>
      <c r="F3469" s="2153">
        <v>17415</v>
      </c>
      <c r="G3469" s="722">
        <v>42397</v>
      </c>
      <c r="H3469" s="2050">
        <v>17415</v>
      </c>
      <c r="I3469" s="1263">
        <f t="shared" si="219"/>
        <v>0</v>
      </c>
    </row>
    <row r="3470" spans="1:9" x14ac:dyDescent="0.25">
      <c r="A3470" s="1261">
        <v>42395</v>
      </c>
      <c r="B3470" s="2177">
        <f t="shared" si="221"/>
        <v>2533</v>
      </c>
      <c r="C3470" s="2178" t="s">
        <v>1144</v>
      </c>
      <c r="D3470" s="2160">
        <f t="shared" si="218"/>
        <v>52533</v>
      </c>
      <c r="E3470" s="2150" t="s">
        <v>7522</v>
      </c>
      <c r="F3470" s="2153">
        <v>14</v>
      </c>
      <c r="G3470" s="722">
        <v>42395</v>
      </c>
      <c r="H3470" s="2050">
        <f t="shared" si="214"/>
        <v>14</v>
      </c>
      <c r="I3470" s="1263">
        <f t="shared" si="219"/>
        <v>0</v>
      </c>
    </row>
    <row r="3471" spans="1:9" x14ac:dyDescent="0.25">
      <c r="A3471" s="1261">
        <v>42395</v>
      </c>
      <c r="B3471" s="2177">
        <f t="shared" si="221"/>
        <v>2534</v>
      </c>
      <c r="C3471" s="2178" t="s">
        <v>1144</v>
      </c>
      <c r="D3471" s="2160">
        <f t="shared" si="218"/>
        <v>52534</v>
      </c>
      <c r="E3471" s="2150" t="s">
        <v>7588</v>
      </c>
      <c r="F3471" s="2153">
        <v>16.8</v>
      </c>
      <c r="G3471" s="722">
        <v>42395</v>
      </c>
      <c r="H3471" s="2050">
        <f t="shared" si="214"/>
        <v>16.8</v>
      </c>
      <c r="I3471" s="1263">
        <f t="shared" si="219"/>
        <v>0</v>
      </c>
    </row>
    <row r="3472" spans="1:9" x14ac:dyDescent="0.25">
      <c r="A3472" s="1261">
        <v>42395</v>
      </c>
      <c r="B3472" s="2177">
        <f t="shared" si="221"/>
        <v>2535</v>
      </c>
      <c r="C3472" s="2178" t="s">
        <v>1144</v>
      </c>
      <c r="D3472" s="2160">
        <f t="shared" si="218"/>
        <v>52535</v>
      </c>
      <c r="E3472" s="2150" t="s">
        <v>7589</v>
      </c>
      <c r="F3472" s="2153">
        <v>1794</v>
      </c>
      <c r="G3472" s="722">
        <v>42395</v>
      </c>
      <c r="H3472" s="2050">
        <f t="shared" si="214"/>
        <v>1794</v>
      </c>
      <c r="I3472" s="1263">
        <f t="shared" si="219"/>
        <v>0</v>
      </c>
    </row>
    <row r="3473" spans="1:9" x14ac:dyDescent="0.25">
      <c r="A3473" s="1261">
        <v>42395</v>
      </c>
      <c r="B3473" s="2177">
        <f t="shared" si="221"/>
        <v>2536</v>
      </c>
      <c r="C3473" s="2178" t="s">
        <v>1144</v>
      </c>
      <c r="D3473" s="2160">
        <f t="shared" si="218"/>
        <v>52536</v>
      </c>
      <c r="E3473" s="2150" t="s">
        <v>7590</v>
      </c>
      <c r="F3473" s="2153">
        <v>2290.8000000000002</v>
      </c>
      <c r="G3473" s="722">
        <v>42396</v>
      </c>
      <c r="H3473" s="2050">
        <v>2290.8000000000002</v>
      </c>
      <c r="I3473" s="1263">
        <f t="shared" si="219"/>
        <v>0</v>
      </c>
    </row>
    <row r="3474" spans="1:9" x14ac:dyDescent="0.25">
      <c r="A3474" s="1261">
        <v>42395</v>
      </c>
      <c r="B3474" s="2177">
        <f t="shared" si="221"/>
        <v>2537</v>
      </c>
      <c r="C3474" s="2178" t="s">
        <v>1144</v>
      </c>
      <c r="D3474" s="2160">
        <f t="shared" si="218"/>
        <v>52537</v>
      </c>
      <c r="E3474" s="2150" t="s">
        <v>7591</v>
      </c>
      <c r="F3474" s="2153">
        <v>1676.9</v>
      </c>
      <c r="G3474" s="722">
        <v>42396</v>
      </c>
      <c r="H3474" s="2050">
        <v>1676.9</v>
      </c>
      <c r="I3474" s="1263">
        <f t="shared" si="219"/>
        <v>0</v>
      </c>
    </row>
    <row r="3475" spans="1:9" x14ac:dyDescent="0.25">
      <c r="A3475" s="1261">
        <v>42395</v>
      </c>
      <c r="B3475" s="2177">
        <f t="shared" si="221"/>
        <v>2538</v>
      </c>
      <c r="C3475" s="2178" t="s">
        <v>1144</v>
      </c>
      <c r="D3475" s="2160">
        <f t="shared" si="218"/>
        <v>52538</v>
      </c>
      <c r="E3475" s="2150" t="s">
        <v>7592</v>
      </c>
      <c r="F3475" s="2153">
        <v>3341.5</v>
      </c>
      <c r="G3475" s="722">
        <v>42396</v>
      </c>
      <c r="H3475" s="2050">
        <v>3341.5</v>
      </c>
      <c r="I3475" s="1263">
        <f t="shared" si="219"/>
        <v>0</v>
      </c>
    </row>
    <row r="3476" spans="1:9" x14ac:dyDescent="0.25">
      <c r="A3476" s="1261">
        <v>42395</v>
      </c>
      <c r="B3476" s="2177">
        <f t="shared" si="221"/>
        <v>2539</v>
      </c>
      <c r="C3476" s="2178" t="s">
        <v>1144</v>
      </c>
      <c r="D3476" s="2160">
        <f t="shared" si="218"/>
        <v>52539</v>
      </c>
      <c r="E3476" s="2150" t="s">
        <v>7593</v>
      </c>
      <c r="F3476" s="2153">
        <v>395.6</v>
      </c>
      <c r="G3476" s="722"/>
      <c r="H3476" s="2050"/>
      <c r="I3476" s="1263">
        <f t="shared" si="219"/>
        <v>395.6</v>
      </c>
    </row>
    <row r="3477" spans="1:9" x14ac:dyDescent="0.25">
      <c r="A3477" s="1261">
        <v>42395</v>
      </c>
      <c r="B3477" s="2177">
        <f t="shared" si="221"/>
        <v>2540</v>
      </c>
      <c r="C3477" s="2178" t="s">
        <v>1144</v>
      </c>
      <c r="D3477" s="2160">
        <f t="shared" si="218"/>
        <v>52540</v>
      </c>
      <c r="E3477" s="2150" t="s">
        <v>7594</v>
      </c>
      <c r="F3477" s="2153">
        <v>39581.4</v>
      </c>
      <c r="G3477" s="722">
        <v>42397</v>
      </c>
      <c r="H3477" s="2050">
        <v>39581.4</v>
      </c>
      <c r="I3477" s="1263">
        <f t="shared" si="219"/>
        <v>0</v>
      </c>
    </row>
    <row r="3478" spans="1:9" x14ac:dyDescent="0.25">
      <c r="A3478" s="1261">
        <v>42395</v>
      </c>
      <c r="B3478" s="2177">
        <f t="shared" si="221"/>
        <v>2541</v>
      </c>
      <c r="C3478" s="2178" t="s">
        <v>1144</v>
      </c>
      <c r="D3478" s="2160">
        <f t="shared" si="218"/>
        <v>52541</v>
      </c>
      <c r="E3478" s="2162" t="s">
        <v>7595</v>
      </c>
      <c r="F3478" s="2153">
        <v>167739</v>
      </c>
      <c r="G3478" s="722"/>
      <c r="H3478" s="2050"/>
      <c r="I3478" s="1263">
        <f t="shared" si="219"/>
        <v>167739</v>
      </c>
    </row>
    <row r="3479" spans="1:9" x14ac:dyDescent="0.25">
      <c r="A3479" s="1261">
        <v>42395</v>
      </c>
      <c r="B3479" s="2177">
        <f t="shared" si="221"/>
        <v>2542</v>
      </c>
      <c r="C3479" s="2178" t="s">
        <v>1144</v>
      </c>
      <c r="D3479" s="2160">
        <f t="shared" si="218"/>
        <v>52542</v>
      </c>
      <c r="E3479" s="2150" t="s">
        <v>7522</v>
      </c>
      <c r="F3479" s="2153">
        <v>12.9</v>
      </c>
      <c r="G3479" s="722">
        <v>42395</v>
      </c>
      <c r="H3479" s="2050">
        <f t="shared" si="214"/>
        <v>12.9</v>
      </c>
      <c r="I3479" s="1263">
        <f t="shared" si="219"/>
        <v>0</v>
      </c>
    </row>
    <row r="3480" spans="1:9" x14ac:dyDescent="0.25">
      <c r="A3480" s="1261">
        <v>42395</v>
      </c>
      <c r="B3480" s="2177">
        <f t="shared" si="221"/>
        <v>2543</v>
      </c>
      <c r="C3480" s="2178" t="s">
        <v>1144</v>
      </c>
      <c r="D3480" s="2160">
        <f t="shared" si="218"/>
        <v>52543</v>
      </c>
      <c r="E3480" s="2151" t="s">
        <v>7596</v>
      </c>
      <c r="F3480" s="2154">
        <v>2643.2</v>
      </c>
      <c r="G3480" s="722">
        <v>42395</v>
      </c>
      <c r="H3480" s="2050">
        <f t="shared" si="214"/>
        <v>2643.2</v>
      </c>
      <c r="I3480" s="1263">
        <f t="shared" si="219"/>
        <v>0</v>
      </c>
    </row>
    <row r="3481" spans="1:9" x14ac:dyDescent="0.25">
      <c r="A3481" s="1261">
        <v>42395</v>
      </c>
      <c r="B3481" s="2177">
        <f t="shared" si="221"/>
        <v>2544</v>
      </c>
      <c r="C3481" s="2178" t="s">
        <v>1144</v>
      </c>
      <c r="D3481" s="2160">
        <f t="shared" si="218"/>
        <v>52544</v>
      </c>
      <c r="E3481" s="2149" t="s">
        <v>7596</v>
      </c>
      <c r="F3481" s="2152">
        <v>686.4</v>
      </c>
      <c r="G3481" s="722">
        <v>42395</v>
      </c>
      <c r="H3481" s="2050">
        <f t="shared" si="214"/>
        <v>686.4</v>
      </c>
      <c r="I3481" s="1263">
        <f t="shared" si="219"/>
        <v>0</v>
      </c>
    </row>
    <row r="3482" spans="1:9" x14ac:dyDescent="0.25">
      <c r="A3482" s="1261">
        <v>42395</v>
      </c>
      <c r="B3482" s="2177">
        <f t="shared" si="221"/>
        <v>2545</v>
      </c>
      <c r="C3482" s="2178" t="s">
        <v>1144</v>
      </c>
      <c r="D3482" s="2160">
        <f t="shared" si="218"/>
        <v>52545</v>
      </c>
      <c r="E3482" s="2162" t="s">
        <v>7585</v>
      </c>
      <c r="F3482" s="2153">
        <v>3330</v>
      </c>
      <c r="G3482" s="722"/>
      <c r="H3482" s="2050"/>
      <c r="I3482" s="1263">
        <f t="shared" si="219"/>
        <v>3330</v>
      </c>
    </row>
    <row r="3483" spans="1:9" x14ac:dyDescent="0.25">
      <c r="A3483" s="1261">
        <v>42395</v>
      </c>
      <c r="B3483" s="2177">
        <f t="shared" si="221"/>
        <v>2546</v>
      </c>
      <c r="C3483" s="2178" t="s">
        <v>1144</v>
      </c>
      <c r="D3483" s="2160">
        <f t="shared" si="218"/>
        <v>52546</v>
      </c>
      <c r="E3483" s="2150" t="s">
        <v>7597</v>
      </c>
      <c r="F3483" s="2153">
        <v>7696.6</v>
      </c>
      <c r="G3483" s="722">
        <v>42395</v>
      </c>
      <c r="H3483" s="2050">
        <f t="shared" si="214"/>
        <v>7696.6</v>
      </c>
      <c r="I3483" s="1263">
        <f t="shared" si="219"/>
        <v>0</v>
      </c>
    </row>
    <row r="3484" spans="1:9" x14ac:dyDescent="0.25">
      <c r="A3484" s="1261">
        <v>42395</v>
      </c>
      <c r="B3484" s="2177">
        <f t="shared" si="221"/>
        <v>2547</v>
      </c>
      <c r="C3484" s="2178" t="s">
        <v>1144</v>
      </c>
      <c r="D3484" s="2160">
        <f t="shared" ref="D3484:D3549" si="222">D3483+1</f>
        <v>52547</v>
      </c>
      <c r="E3484" s="2150" t="s">
        <v>7522</v>
      </c>
      <c r="F3484" s="2153">
        <v>15510</v>
      </c>
      <c r="G3484" s="722">
        <v>42395</v>
      </c>
      <c r="H3484" s="2050">
        <f t="shared" si="214"/>
        <v>15510</v>
      </c>
      <c r="I3484" s="1263">
        <f t="shared" si="219"/>
        <v>0</v>
      </c>
    </row>
    <row r="3485" spans="1:9" x14ac:dyDescent="0.25">
      <c r="A3485" s="1261">
        <v>42395</v>
      </c>
      <c r="B3485" s="2177">
        <f t="shared" si="221"/>
        <v>2548</v>
      </c>
      <c r="C3485" s="2178" t="s">
        <v>1144</v>
      </c>
      <c r="D3485" s="2160">
        <f t="shared" si="222"/>
        <v>52548</v>
      </c>
      <c r="E3485" s="2150" t="s">
        <v>7579</v>
      </c>
      <c r="F3485" s="2153">
        <v>26601.75</v>
      </c>
      <c r="G3485" s="722"/>
      <c r="H3485" s="2050"/>
      <c r="I3485" s="1263">
        <f t="shared" si="219"/>
        <v>26601.75</v>
      </c>
    </row>
    <row r="3486" spans="1:9" x14ac:dyDescent="0.25">
      <c r="A3486" s="1261">
        <v>42395</v>
      </c>
      <c r="B3486" s="2177">
        <f t="shared" si="221"/>
        <v>2549</v>
      </c>
      <c r="C3486" s="2178" t="s">
        <v>1144</v>
      </c>
      <c r="D3486" s="2160">
        <f t="shared" si="222"/>
        <v>52549</v>
      </c>
      <c r="E3486" s="2150" t="s">
        <v>7598</v>
      </c>
      <c r="F3486" s="2153">
        <v>6506.6</v>
      </c>
      <c r="G3486" s="722"/>
      <c r="H3486" s="2050"/>
      <c r="I3486" s="1263">
        <f t="shared" si="219"/>
        <v>6506.6</v>
      </c>
    </row>
    <row r="3487" spans="1:9" x14ac:dyDescent="0.25">
      <c r="A3487" s="1261">
        <v>42395</v>
      </c>
      <c r="B3487" s="2177">
        <f t="shared" si="221"/>
        <v>2550</v>
      </c>
      <c r="C3487" s="2178" t="s">
        <v>1144</v>
      </c>
      <c r="D3487" s="2160">
        <f t="shared" si="222"/>
        <v>52550</v>
      </c>
      <c r="E3487" s="2150" t="s">
        <v>7599</v>
      </c>
      <c r="F3487" s="2153">
        <v>27072.75</v>
      </c>
      <c r="G3487" s="722"/>
      <c r="H3487" s="2050"/>
      <c r="I3487" s="1263">
        <f t="shared" si="219"/>
        <v>27072.75</v>
      </c>
    </row>
    <row r="3488" spans="1:9" x14ac:dyDescent="0.25">
      <c r="A3488" s="1261">
        <v>42395</v>
      </c>
      <c r="B3488" s="2177">
        <f t="shared" si="221"/>
        <v>2551</v>
      </c>
      <c r="C3488" s="2178" t="s">
        <v>1144</v>
      </c>
      <c r="D3488" s="2160">
        <f t="shared" si="222"/>
        <v>52551</v>
      </c>
      <c r="E3488" s="2150" t="s">
        <v>7600</v>
      </c>
      <c r="F3488" s="2153">
        <v>1021.8</v>
      </c>
      <c r="G3488" s="722">
        <v>42395</v>
      </c>
      <c r="H3488" s="2050">
        <f t="shared" si="214"/>
        <v>1021.8</v>
      </c>
      <c r="I3488" s="1263">
        <f t="shared" si="219"/>
        <v>0</v>
      </c>
    </row>
    <row r="3489" spans="1:9" x14ac:dyDescent="0.25">
      <c r="A3489" s="1261">
        <v>42395</v>
      </c>
      <c r="B3489" s="2177">
        <f t="shared" si="221"/>
        <v>2552</v>
      </c>
      <c r="C3489" s="2178" t="s">
        <v>1144</v>
      </c>
      <c r="D3489" s="2160">
        <f t="shared" si="222"/>
        <v>52552</v>
      </c>
      <c r="E3489" s="2150" t="s">
        <v>7522</v>
      </c>
      <c r="F3489" s="2153">
        <v>139.19999999999999</v>
      </c>
      <c r="G3489" s="722">
        <v>42395</v>
      </c>
      <c r="H3489" s="2050">
        <f t="shared" si="214"/>
        <v>139.19999999999999</v>
      </c>
      <c r="I3489" s="1263">
        <f t="shared" si="219"/>
        <v>0</v>
      </c>
    </row>
    <row r="3490" spans="1:9" x14ac:dyDescent="0.25">
      <c r="A3490" s="1261">
        <v>42395</v>
      </c>
      <c r="B3490" s="2177">
        <f t="shared" si="221"/>
        <v>2553</v>
      </c>
      <c r="C3490" s="2178" t="s">
        <v>1144</v>
      </c>
      <c r="D3490" s="2160">
        <f t="shared" si="222"/>
        <v>52553</v>
      </c>
      <c r="E3490" s="2150" t="s">
        <v>7522</v>
      </c>
      <c r="F3490" s="2153">
        <v>36</v>
      </c>
      <c r="G3490" s="722">
        <v>42395</v>
      </c>
      <c r="H3490" s="2050">
        <f t="shared" si="214"/>
        <v>36</v>
      </c>
      <c r="I3490" s="1263">
        <f t="shared" si="219"/>
        <v>0</v>
      </c>
    </row>
    <row r="3491" spans="1:9" x14ac:dyDescent="0.25">
      <c r="A3491" s="1261">
        <v>42395</v>
      </c>
      <c r="B3491" s="2177">
        <f t="shared" si="221"/>
        <v>2554</v>
      </c>
      <c r="C3491" s="2178" t="s">
        <v>1144</v>
      </c>
      <c r="D3491" s="2160">
        <f t="shared" si="222"/>
        <v>52554</v>
      </c>
      <c r="E3491" s="2150" t="s">
        <v>7601</v>
      </c>
      <c r="F3491" s="2153">
        <v>4836</v>
      </c>
      <c r="G3491" s="722">
        <v>42395</v>
      </c>
      <c r="H3491" s="2050">
        <f t="shared" si="214"/>
        <v>4836</v>
      </c>
      <c r="I3491" s="1263">
        <f t="shared" si="219"/>
        <v>0</v>
      </c>
    </row>
    <row r="3492" spans="1:9" x14ac:dyDescent="0.25">
      <c r="A3492" s="1261">
        <v>42395</v>
      </c>
      <c r="B3492" s="2177">
        <f t="shared" si="221"/>
        <v>2555</v>
      </c>
      <c r="C3492" s="2178" t="s">
        <v>1144</v>
      </c>
      <c r="D3492" s="2160">
        <f t="shared" si="222"/>
        <v>52555</v>
      </c>
      <c r="E3492" s="2150" t="s">
        <v>7602</v>
      </c>
      <c r="F3492" s="2153">
        <v>934.6</v>
      </c>
      <c r="G3492" s="722">
        <v>42396</v>
      </c>
      <c r="H3492" s="2050">
        <v>934.6</v>
      </c>
      <c r="I3492" s="1263">
        <f t="shared" si="219"/>
        <v>0</v>
      </c>
    </row>
    <row r="3493" spans="1:9" x14ac:dyDescent="0.25">
      <c r="A3493" s="1261">
        <v>42395</v>
      </c>
      <c r="B3493" s="2177">
        <f t="shared" si="221"/>
        <v>2556</v>
      </c>
      <c r="C3493" s="2178" t="s">
        <v>1144</v>
      </c>
      <c r="D3493" s="2160">
        <f t="shared" si="222"/>
        <v>52556</v>
      </c>
      <c r="E3493" s="2150" t="s">
        <v>7582</v>
      </c>
      <c r="F3493" s="2153">
        <v>24500.65</v>
      </c>
      <c r="G3493" s="722"/>
      <c r="H3493" s="2050"/>
      <c r="I3493" s="1263">
        <f t="shared" si="219"/>
        <v>24500.65</v>
      </c>
    </row>
    <row r="3494" spans="1:9" x14ac:dyDescent="0.25">
      <c r="A3494" s="1261">
        <v>42395</v>
      </c>
      <c r="B3494" s="2177">
        <f t="shared" si="221"/>
        <v>2557</v>
      </c>
      <c r="C3494" s="2178" t="s">
        <v>1144</v>
      </c>
      <c r="D3494" s="2160">
        <f t="shared" si="222"/>
        <v>52557</v>
      </c>
      <c r="E3494" s="2150" t="s">
        <v>7603</v>
      </c>
      <c r="F3494" s="2153">
        <v>2610.1</v>
      </c>
      <c r="G3494" s="722">
        <v>42396</v>
      </c>
      <c r="H3494" s="2050">
        <v>2610.1</v>
      </c>
      <c r="I3494" s="1263">
        <f t="shared" si="219"/>
        <v>0</v>
      </c>
    </row>
    <row r="3495" spans="1:9" x14ac:dyDescent="0.25">
      <c r="A3495" s="1261">
        <v>42395</v>
      </c>
      <c r="B3495" s="2177">
        <f t="shared" si="221"/>
        <v>2558</v>
      </c>
      <c r="C3495" s="2178" t="s">
        <v>1144</v>
      </c>
      <c r="D3495" s="2160">
        <f t="shared" si="222"/>
        <v>52558</v>
      </c>
      <c r="E3495" s="2150" t="s">
        <v>7582</v>
      </c>
      <c r="F3495" s="2153">
        <v>24567.75</v>
      </c>
      <c r="G3495" s="722"/>
      <c r="H3495" s="2050"/>
      <c r="I3495" s="1263">
        <f t="shared" si="219"/>
        <v>24567.75</v>
      </c>
    </row>
    <row r="3496" spans="1:9" x14ac:dyDescent="0.25">
      <c r="A3496" s="1261">
        <v>42395</v>
      </c>
      <c r="B3496" s="2177">
        <f t="shared" si="221"/>
        <v>2559</v>
      </c>
      <c r="C3496" s="2178" t="s">
        <v>1144</v>
      </c>
      <c r="D3496" s="2160">
        <f t="shared" si="222"/>
        <v>52559</v>
      </c>
      <c r="E3496" s="2150" t="s">
        <v>7563</v>
      </c>
      <c r="F3496" s="2153">
        <v>19116</v>
      </c>
      <c r="G3496" s="722">
        <v>42397</v>
      </c>
      <c r="H3496" s="2050">
        <v>19116</v>
      </c>
      <c r="I3496" s="1263">
        <f t="shared" ref="I3496:I3548" si="223">F3496-H3496</f>
        <v>0</v>
      </c>
    </row>
    <row r="3497" spans="1:9" x14ac:dyDescent="0.25">
      <c r="A3497" s="1261">
        <v>42395</v>
      </c>
      <c r="B3497" s="2177">
        <f t="shared" si="221"/>
        <v>2560</v>
      </c>
      <c r="C3497" s="2178" t="s">
        <v>1144</v>
      </c>
      <c r="D3497" s="2160">
        <f t="shared" si="222"/>
        <v>52560</v>
      </c>
      <c r="E3497" s="2150" t="s">
        <v>7604</v>
      </c>
      <c r="F3497" s="2153">
        <v>54</v>
      </c>
      <c r="G3497" s="722">
        <v>42395</v>
      </c>
      <c r="H3497" s="2050">
        <f t="shared" si="214"/>
        <v>54</v>
      </c>
      <c r="I3497" s="1263">
        <f t="shared" si="223"/>
        <v>0</v>
      </c>
    </row>
    <row r="3498" spans="1:9" x14ac:dyDescent="0.25">
      <c r="A3498" s="1261">
        <v>42396</v>
      </c>
      <c r="B3498" s="2177">
        <f t="shared" si="221"/>
        <v>2561</v>
      </c>
      <c r="C3498" s="2178" t="s">
        <v>1144</v>
      </c>
      <c r="D3498" s="2160">
        <f t="shared" si="222"/>
        <v>52561</v>
      </c>
      <c r="E3498" s="2150" t="s">
        <v>7605</v>
      </c>
      <c r="F3498" s="2153">
        <v>27647.55</v>
      </c>
      <c r="G3498" s="722"/>
      <c r="H3498" s="2050"/>
      <c r="I3498" s="1263">
        <f t="shared" si="223"/>
        <v>27647.55</v>
      </c>
    </row>
    <row r="3499" spans="1:9" x14ac:dyDescent="0.25">
      <c r="A3499" s="1261">
        <v>42396</v>
      </c>
      <c r="B3499" s="2177">
        <f t="shared" ref="B3499:B3564" si="224">B3498+1</f>
        <v>2562</v>
      </c>
      <c r="C3499" s="2178" t="s">
        <v>1144</v>
      </c>
      <c r="D3499" s="2160">
        <f t="shared" si="222"/>
        <v>52562</v>
      </c>
      <c r="E3499" s="2150" t="s">
        <v>7606</v>
      </c>
      <c r="F3499" s="2153">
        <v>2992</v>
      </c>
      <c r="G3499" s="722">
        <v>42397</v>
      </c>
      <c r="H3499" s="2050">
        <v>2992</v>
      </c>
      <c r="I3499" s="1263">
        <f t="shared" si="223"/>
        <v>0</v>
      </c>
    </row>
    <row r="3500" spans="1:9" x14ac:dyDescent="0.25">
      <c r="A3500" s="1261">
        <v>42396</v>
      </c>
      <c r="B3500" s="2177">
        <f t="shared" si="224"/>
        <v>2563</v>
      </c>
      <c r="C3500" s="2178" t="s">
        <v>1144</v>
      </c>
      <c r="D3500" s="2160">
        <f t="shared" si="222"/>
        <v>52563</v>
      </c>
      <c r="E3500" s="2182" t="s">
        <v>2249</v>
      </c>
      <c r="F3500" s="2153">
        <v>0</v>
      </c>
      <c r="G3500" s="722"/>
      <c r="H3500" s="2050"/>
      <c r="I3500" s="1263">
        <f t="shared" si="223"/>
        <v>0</v>
      </c>
    </row>
    <row r="3501" spans="1:9" x14ac:dyDescent="0.25">
      <c r="A3501" s="1261">
        <v>42396</v>
      </c>
      <c r="B3501" s="2177">
        <f t="shared" si="224"/>
        <v>2564</v>
      </c>
      <c r="C3501" s="2178" t="s">
        <v>1144</v>
      </c>
      <c r="D3501" s="2160">
        <f t="shared" si="222"/>
        <v>52564</v>
      </c>
      <c r="E3501" s="2150" t="s">
        <v>7607</v>
      </c>
      <c r="F3501" s="2153">
        <v>54787.199999999997</v>
      </c>
      <c r="G3501" s="722"/>
      <c r="H3501" s="2050"/>
      <c r="I3501" s="1263">
        <f t="shared" si="223"/>
        <v>54787.199999999997</v>
      </c>
    </row>
    <row r="3502" spans="1:9" x14ac:dyDescent="0.25">
      <c r="A3502" s="1261">
        <v>42396</v>
      </c>
      <c r="B3502" s="2177">
        <f t="shared" si="224"/>
        <v>2565</v>
      </c>
      <c r="C3502" s="2178" t="s">
        <v>1144</v>
      </c>
      <c r="D3502" s="2160">
        <f t="shared" si="222"/>
        <v>52565</v>
      </c>
      <c r="E3502" s="2150" t="s">
        <v>7608</v>
      </c>
      <c r="F3502" s="2153">
        <v>4241.3</v>
      </c>
      <c r="G3502" s="722">
        <v>42396</v>
      </c>
      <c r="H3502" s="2050">
        <v>4241.3</v>
      </c>
      <c r="I3502" s="1263">
        <f t="shared" si="223"/>
        <v>0</v>
      </c>
    </row>
    <row r="3503" spans="1:9" x14ac:dyDescent="0.25">
      <c r="A3503" s="1261">
        <v>42396</v>
      </c>
      <c r="B3503" s="2177">
        <f t="shared" si="224"/>
        <v>2566</v>
      </c>
      <c r="C3503" s="2178" t="s">
        <v>1144</v>
      </c>
      <c r="D3503" s="2160">
        <f t="shared" si="222"/>
        <v>52566</v>
      </c>
      <c r="E3503" s="2150" t="s">
        <v>7609</v>
      </c>
      <c r="F3503" s="2153">
        <v>6696</v>
      </c>
      <c r="G3503" s="722">
        <v>42396</v>
      </c>
      <c r="H3503" s="2050">
        <f t="shared" si="214"/>
        <v>6696</v>
      </c>
      <c r="I3503" s="1263">
        <f t="shared" si="223"/>
        <v>0</v>
      </c>
    </row>
    <row r="3504" spans="1:9" x14ac:dyDescent="0.25">
      <c r="A3504" s="1261">
        <v>42396</v>
      </c>
      <c r="B3504" s="2177">
        <f t="shared" si="224"/>
        <v>2567</v>
      </c>
      <c r="C3504" s="2178" t="s">
        <v>1144</v>
      </c>
      <c r="D3504" s="2160">
        <f t="shared" si="222"/>
        <v>52567</v>
      </c>
      <c r="E3504" s="2150" t="s">
        <v>7606</v>
      </c>
      <c r="F3504" s="2153">
        <v>10553.7</v>
      </c>
      <c r="G3504" s="722">
        <v>42397</v>
      </c>
      <c r="H3504" s="2050">
        <v>10553.7</v>
      </c>
      <c r="I3504" s="1263">
        <f t="shared" si="223"/>
        <v>0</v>
      </c>
    </row>
    <row r="3505" spans="1:9" x14ac:dyDescent="0.25">
      <c r="A3505" s="1261">
        <v>42396</v>
      </c>
      <c r="B3505" s="2177">
        <f t="shared" si="224"/>
        <v>2568</v>
      </c>
      <c r="C3505" s="2178" t="s">
        <v>1144</v>
      </c>
      <c r="D3505" s="2160">
        <f t="shared" si="222"/>
        <v>52568</v>
      </c>
      <c r="E3505" s="2150" t="s">
        <v>7610</v>
      </c>
      <c r="F3505" s="2153">
        <v>3788.3</v>
      </c>
      <c r="G3505" s="722">
        <v>42396</v>
      </c>
      <c r="H3505" s="2050">
        <f t="shared" si="214"/>
        <v>3788.3</v>
      </c>
      <c r="I3505" s="1263">
        <f t="shared" si="223"/>
        <v>0</v>
      </c>
    </row>
    <row r="3506" spans="1:9" x14ac:dyDescent="0.25">
      <c r="A3506" s="1261">
        <v>42396</v>
      </c>
      <c r="B3506" s="2177">
        <f t="shared" si="224"/>
        <v>2569</v>
      </c>
      <c r="C3506" s="2178" t="s">
        <v>1144</v>
      </c>
      <c r="D3506" s="2160">
        <f t="shared" si="222"/>
        <v>52569</v>
      </c>
      <c r="E3506" s="2150" t="s">
        <v>7611</v>
      </c>
      <c r="F3506" s="2153">
        <v>18059.8</v>
      </c>
      <c r="G3506" s="722">
        <v>42396</v>
      </c>
      <c r="H3506" s="2050">
        <f t="shared" si="214"/>
        <v>18059.8</v>
      </c>
      <c r="I3506" s="1263">
        <f t="shared" si="223"/>
        <v>0</v>
      </c>
    </row>
    <row r="3507" spans="1:9" x14ac:dyDescent="0.25">
      <c r="A3507" s="1261">
        <v>42396</v>
      </c>
      <c r="B3507" s="2177">
        <f t="shared" si="224"/>
        <v>2570</v>
      </c>
      <c r="C3507" s="2178" t="s">
        <v>1144</v>
      </c>
      <c r="D3507" s="2160">
        <f t="shared" si="222"/>
        <v>52570</v>
      </c>
      <c r="E3507" s="2150" t="s">
        <v>7612</v>
      </c>
      <c r="F3507" s="2153">
        <v>26689.95</v>
      </c>
      <c r="G3507" s="722"/>
      <c r="H3507" s="2050"/>
      <c r="I3507" s="1263">
        <f t="shared" si="223"/>
        <v>26689.95</v>
      </c>
    </row>
    <row r="3508" spans="1:9" x14ac:dyDescent="0.25">
      <c r="A3508" s="1261">
        <v>42396</v>
      </c>
      <c r="B3508" s="2177">
        <f t="shared" si="224"/>
        <v>2571</v>
      </c>
      <c r="C3508" s="2178" t="s">
        <v>1144</v>
      </c>
      <c r="D3508" s="2160">
        <f t="shared" si="222"/>
        <v>52571</v>
      </c>
      <c r="E3508" s="2150" t="s">
        <v>7613</v>
      </c>
      <c r="F3508" s="2153">
        <v>9420.7999999999993</v>
      </c>
      <c r="G3508" s="722">
        <v>42397</v>
      </c>
      <c r="H3508" s="2050">
        <v>9420.7999999999993</v>
      </c>
      <c r="I3508" s="1263">
        <f t="shared" si="223"/>
        <v>0</v>
      </c>
    </row>
    <row r="3509" spans="1:9" x14ac:dyDescent="0.25">
      <c r="A3509" s="1261">
        <v>42396</v>
      </c>
      <c r="B3509" s="2177">
        <f t="shared" si="224"/>
        <v>2572</v>
      </c>
      <c r="C3509" s="2178" t="s">
        <v>1144</v>
      </c>
      <c r="D3509" s="2160">
        <f t="shared" si="222"/>
        <v>52572</v>
      </c>
      <c r="E3509" s="2150" t="s">
        <v>7614</v>
      </c>
      <c r="F3509" s="2153">
        <v>8262.4</v>
      </c>
      <c r="G3509" s="722">
        <v>42396</v>
      </c>
      <c r="H3509" s="2050">
        <f t="shared" si="214"/>
        <v>8262.4</v>
      </c>
      <c r="I3509" s="1263">
        <f t="shared" si="223"/>
        <v>0</v>
      </c>
    </row>
    <row r="3510" spans="1:9" x14ac:dyDescent="0.25">
      <c r="A3510" s="1261">
        <v>42396</v>
      </c>
      <c r="B3510" s="2177">
        <f t="shared" si="224"/>
        <v>2573</v>
      </c>
      <c r="C3510" s="2178" t="s">
        <v>1144</v>
      </c>
      <c r="D3510" s="2160">
        <f t="shared" si="222"/>
        <v>52573</v>
      </c>
      <c r="E3510" s="2150" t="s">
        <v>7615</v>
      </c>
      <c r="F3510" s="2153">
        <v>2410.8000000000002</v>
      </c>
      <c r="G3510" s="722">
        <v>42396</v>
      </c>
      <c r="H3510" s="2050">
        <f t="shared" si="214"/>
        <v>2410.8000000000002</v>
      </c>
      <c r="I3510" s="1263">
        <f t="shared" si="223"/>
        <v>0</v>
      </c>
    </row>
    <row r="3511" spans="1:9" x14ac:dyDescent="0.25">
      <c r="A3511" s="1261">
        <v>42396</v>
      </c>
      <c r="B3511" s="2177">
        <f t="shared" si="224"/>
        <v>2574</v>
      </c>
      <c r="C3511" s="2178" t="s">
        <v>1144</v>
      </c>
      <c r="D3511" s="2160">
        <f t="shared" si="222"/>
        <v>52574</v>
      </c>
      <c r="E3511" s="2150" t="s">
        <v>7616</v>
      </c>
      <c r="F3511" s="2153">
        <v>5090.3999999999996</v>
      </c>
      <c r="G3511" s="722">
        <v>42397</v>
      </c>
      <c r="H3511" s="2050">
        <v>5090.3999999999996</v>
      </c>
      <c r="I3511" s="1263">
        <f t="shared" si="223"/>
        <v>0</v>
      </c>
    </row>
    <row r="3512" spans="1:9" x14ac:dyDescent="0.25">
      <c r="A3512" s="1261">
        <v>42396</v>
      </c>
      <c r="B3512" s="2177">
        <f t="shared" si="224"/>
        <v>2575</v>
      </c>
      <c r="C3512" s="2178" t="s">
        <v>1144</v>
      </c>
      <c r="D3512" s="2160">
        <f t="shared" si="222"/>
        <v>52575</v>
      </c>
      <c r="E3512" s="2150" t="s">
        <v>7616</v>
      </c>
      <c r="F3512" s="2153">
        <v>21520.799999999999</v>
      </c>
      <c r="G3512" s="722">
        <v>42397</v>
      </c>
      <c r="H3512" s="2050">
        <v>21520.799999999999</v>
      </c>
      <c r="I3512" s="1263">
        <f t="shared" si="223"/>
        <v>0</v>
      </c>
    </row>
    <row r="3513" spans="1:9" x14ac:dyDescent="0.25">
      <c r="A3513" s="1261">
        <v>42396</v>
      </c>
      <c r="B3513" s="2177">
        <f t="shared" si="224"/>
        <v>2576</v>
      </c>
      <c r="C3513" s="2178" t="s">
        <v>1144</v>
      </c>
      <c r="D3513" s="2160">
        <f t="shared" si="222"/>
        <v>52576</v>
      </c>
      <c r="E3513" s="2182" t="s">
        <v>2249</v>
      </c>
      <c r="F3513" s="2153">
        <v>0</v>
      </c>
      <c r="G3513" s="722"/>
      <c r="H3513" s="2050"/>
      <c r="I3513" s="1263">
        <f t="shared" si="223"/>
        <v>0</v>
      </c>
    </row>
    <row r="3514" spans="1:9" x14ac:dyDescent="0.25">
      <c r="A3514" s="1261">
        <v>42396</v>
      </c>
      <c r="B3514" s="2177">
        <f t="shared" si="224"/>
        <v>2577</v>
      </c>
      <c r="C3514" s="2178" t="s">
        <v>1144</v>
      </c>
      <c r="D3514" s="2160">
        <f t="shared" si="222"/>
        <v>52577</v>
      </c>
      <c r="E3514" s="2150" t="s">
        <v>7617</v>
      </c>
      <c r="F3514" s="2153">
        <v>8973.6</v>
      </c>
      <c r="G3514" s="722"/>
      <c r="H3514" s="2050"/>
      <c r="I3514" s="1263">
        <f t="shared" si="223"/>
        <v>8973.6</v>
      </c>
    </row>
    <row r="3515" spans="1:9" x14ac:dyDescent="0.25">
      <c r="A3515" s="1261">
        <v>42396</v>
      </c>
      <c r="B3515" s="2177">
        <f t="shared" si="224"/>
        <v>2578</v>
      </c>
      <c r="C3515" s="2178" t="s">
        <v>1144</v>
      </c>
      <c r="D3515" s="2160">
        <f t="shared" si="222"/>
        <v>52578</v>
      </c>
      <c r="E3515" s="2150" t="s">
        <v>7618</v>
      </c>
      <c r="F3515" s="2153">
        <v>1816.5</v>
      </c>
      <c r="G3515" s="722">
        <v>42396</v>
      </c>
      <c r="H3515" s="2050">
        <f t="shared" si="214"/>
        <v>1816.5</v>
      </c>
      <c r="I3515" s="1263">
        <f t="shared" si="223"/>
        <v>0</v>
      </c>
    </row>
    <row r="3516" spans="1:9" x14ac:dyDescent="0.25">
      <c r="A3516" s="1261">
        <v>42396</v>
      </c>
      <c r="B3516" s="2177">
        <f t="shared" si="224"/>
        <v>2579</v>
      </c>
      <c r="C3516" s="2178" t="s">
        <v>1144</v>
      </c>
      <c r="D3516" s="2160">
        <f t="shared" si="222"/>
        <v>52579</v>
      </c>
      <c r="E3516" s="2150" t="s">
        <v>7619</v>
      </c>
      <c r="F3516" s="2153">
        <v>2793</v>
      </c>
      <c r="G3516" s="722">
        <v>42396</v>
      </c>
      <c r="H3516" s="2050">
        <f t="shared" si="214"/>
        <v>2793</v>
      </c>
      <c r="I3516" s="1263">
        <f t="shared" si="223"/>
        <v>0</v>
      </c>
    </row>
    <row r="3517" spans="1:9" x14ac:dyDescent="0.25">
      <c r="A3517" s="1261">
        <v>42396</v>
      </c>
      <c r="B3517" s="2177">
        <f t="shared" si="224"/>
        <v>2580</v>
      </c>
      <c r="C3517" s="2178" t="s">
        <v>1144</v>
      </c>
      <c r="D3517" s="2160">
        <f t="shared" si="222"/>
        <v>52580</v>
      </c>
      <c r="E3517" s="2150" t="s">
        <v>7620</v>
      </c>
      <c r="F3517" s="2153">
        <v>6276.6</v>
      </c>
      <c r="G3517" s="722">
        <v>42396</v>
      </c>
      <c r="H3517" s="2050">
        <f t="shared" si="214"/>
        <v>6276.6</v>
      </c>
      <c r="I3517" s="1263">
        <f t="shared" si="223"/>
        <v>0</v>
      </c>
    </row>
    <row r="3518" spans="1:9" x14ac:dyDescent="0.25">
      <c r="A3518" s="1261">
        <v>42396</v>
      </c>
      <c r="B3518" s="2177">
        <f t="shared" si="224"/>
        <v>2581</v>
      </c>
      <c r="C3518" s="2178" t="s">
        <v>1144</v>
      </c>
      <c r="D3518" s="2160">
        <f t="shared" si="222"/>
        <v>52581</v>
      </c>
      <c r="E3518" s="2150" t="s">
        <v>7621</v>
      </c>
      <c r="F3518" s="2153">
        <v>985.5</v>
      </c>
      <c r="G3518" s="722">
        <v>42396</v>
      </c>
      <c r="H3518" s="2050">
        <f t="shared" si="214"/>
        <v>985.5</v>
      </c>
      <c r="I3518" s="1263">
        <f t="shared" si="223"/>
        <v>0</v>
      </c>
    </row>
    <row r="3519" spans="1:9" x14ac:dyDescent="0.25">
      <c r="A3519" s="1261">
        <v>42396</v>
      </c>
      <c r="B3519" s="2177">
        <f t="shared" si="224"/>
        <v>2582</v>
      </c>
      <c r="C3519" s="2178" t="s">
        <v>1144</v>
      </c>
      <c r="D3519" s="2160">
        <f t="shared" si="222"/>
        <v>52582</v>
      </c>
      <c r="E3519" s="2150" t="s">
        <v>7622</v>
      </c>
      <c r="F3519" s="2153">
        <v>1372.5</v>
      </c>
      <c r="G3519" s="722">
        <v>42396</v>
      </c>
      <c r="H3519" s="2050">
        <f t="shared" si="214"/>
        <v>1372.5</v>
      </c>
      <c r="I3519" s="1263">
        <f t="shared" si="223"/>
        <v>0</v>
      </c>
    </row>
    <row r="3520" spans="1:9" x14ac:dyDescent="0.25">
      <c r="A3520" s="1261">
        <v>42396</v>
      </c>
      <c r="B3520" s="2177">
        <f t="shared" si="224"/>
        <v>2583</v>
      </c>
      <c r="C3520" s="2178" t="s">
        <v>1144</v>
      </c>
      <c r="D3520" s="2160">
        <f t="shared" si="222"/>
        <v>52583</v>
      </c>
      <c r="E3520" s="2150" t="s">
        <v>7623</v>
      </c>
      <c r="F3520" s="2153">
        <v>2728.4</v>
      </c>
      <c r="G3520" s="722">
        <v>42396</v>
      </c>
      <c r="H3520" s="2050">
        <f t="shared" si="214"/>
        <v>2728.4</v>
      </c>
      <c r="I3520" s="1263">
        <f t="shared" si="223"/>
        <v>0</v>
      </c>
    </row>
    <row r="3521" spans="1:9" x14ac:dyDescent="0.25">
      <c r="A3521" s="1261">
        <v>42396</v>
      </c>
      <c r="B3521" s="2177">
        <f t="shared" si="224"/>
        <v>2584</v>
      </c>
      <c r="C3521" s="2178" t="s">
        <v>1144</v>
      </c>
      <c r="D3521" s="2160">
        <f t="shared" si="222"/>
        <v>52584</v>
      </c>
      <c r="E3521" s="2150" t="s">
        <v>7624</v>
      </c>
      <c r="F3521" s="2153">
        <v>3360</v>
      </c>
      <c r="G3521" s="722">
        <v>42396</v>
      </c>
      <c r="H3521" s="2050">
        <f t="shared" si="214"/>
        <v>3360</v>
      </c>
      <c r="I3521" s="1263">
        <f t="shared" si="223"/>
        <v>0</v>
      </c>
    </row>
    <row r="3522" spans="1:9" x14ac:dyDescent="0.25">
      <c r="A3522" s="1261">
        <v>42396</v>
      </c>
      <c r="B3522" s="2177">
        <f t="shared" si="224"/>
        <v>2585</v>
      </c>
      <c r="C3522" s="2178" t="s">
        <v>1144</v>
      </c>
      <c r="D3522" s="2160">
        <f t="shared" si="222"/>
        <v>52585</v>
      </c>
      <c r="E3522" s="2150" t="s">
        <v>7625</v>
      </c>
      <c r="F3522" s="2153">
        <v>4137</v>
      </c>
      <c r="G3522" s="722">
        <v>42396</v>
      </c>
      <c r="H3522" s="2050">
        <f t="shared" si="214"/>
        <v>4137</v>
      </c>
      <c r="I3522" s="1263">
        <f t="shared" si="223"/>
        <v>0</v>
      </c>
    </row>
    <row r="3523" spans="1:9" x14ac:dyDescent="0.25">
      <c r="A3523" s="1261">
        <v>42396</v>
      </c>
      <c r="B3523" s="2177">
        <f t="shared" si="224"/>
        <v>2586</v>
      </c>
      <c r="C3523" s="2178" t="s">
        <v>1144</v>
      </c>
      <c r="D3523" s="2160">
        <f t="shared" si="222"/>
        <v>52586</v>
      </c>
      <c r="E3523" s="2150" t="s">
        <v>7626</v>
      </c>
      <c r="F3523" s="2153">
        <v>1260</v>
      </c>
      <c r="G3523" s="722">
        <v>42396</v>
      </c>
      <c r="H3523" s="2050">
        <f t="shared" si="214"/>
        <v>1260</v>
      </c>
      <c r="I3523" s="1263">
        <f t="shared" si="223"/>
        <v>0</v>
      </c>
    </row>
    <row r="3524" spans="1:9" x14ac:dyDescent="0.25">
      <c r="A3524" s="1261">
        <v>42396</v>
      </c>
      <c r="B3524" s="2177">
        <f t="shared" si="224"/>
        <v>2587</v>
      </c>
      <c r="C3524" s="2178" t="s">
        <v>1144</v>
      </c>
      <c r="D3524" s="2160">
        <f t="shared" si="222"/>
        <v>52587</v>
      </c>
      <c r="E3524" s="2150" t="s">
        <v>7627</v>
      </c>
      <c r="F3524" s="2153">
        <v>6863.54</v>
      </c>
      <c r="G3524" s="722">
        <v>42396</v>
      </c>
      <c r="H3524" s="2050">
        <f t="shared" si="214"/>
        <v>6863.54</v>
      </c>
      <c r="I3524" s="1263">
        <f t="shared" si="223"/>
        <v>0</v>
      </c>
    </row>
    <row r="3525" spans="1:9" x14ac:dyDescent="0.25">
      <c r="A3525" s="1261">
        <v>42396</v>
      </c>
      <c r="B3525" s="2177">
        <f t="shared" si="224"/>
        <v>2588</v>
      </c>
      <c r="C3525" s="2178" t="s">
        <v>1144</v>
      </c>
      <c r="D3525" s="2160">
        <f t="shared" si="222"/>
        <v>52588</v>
      </c>
      <c r="E3525" s="2150" t="s">
        <v>7628</v>
      </c>
      <c r="F3525" s="2153">
        <v>1118</v>
      </c>
      <c r="G3525" s="722">
        <v>42396</v>
      </c>
      <c r="H3525" s="2050">
        <f t="shared" si="214"/>
        <v>1118</v>
      </c>
      <c r="I3525" s="1263">
        <f t="shared" si="223"/>
        <v>0</v>
      </c>
    </row>
    <row r="3526" spans="1:9" x14ac:dyDescent="0.25">
      <c r="A3526" s="1261">
        <v>42396</v>
      </c>
      <c r="B3526" s="2177">
        <f t="shared" si="224"/>
        <v>2589</v>
      </c>
      <c r="C3526" s="2178" t="s">
        <v>1144</v>
      </c>
      <c r="D3526" s="2160">
        <f t="shared" si="222"/>
        <v>52589</v>
      </c>
      <c r="E3526" s="2151" t="s">
        <v>7629</v>
      </c>
      <c r="F3526" s="2154">
        <v>2140.8000000000002</v>
      </c>
      <c r="G3526" s="722">
        <v>42397</v>
      </c>
      <c r="H3526" s="2050">
        <v>2140.8000000000002</v>
      </c>
      <c r="I3526" s="1263">
        <f t="shared" si="223"/>
        <v>0</v>
      </c>
    </row>
    <row r="3527" spans="1:9" x14ac:dyDescent="0.25">
      <c r="A3527" s="1261">
        <v>42396</v>
      </c>
      <c r="B3527" s="2177">
        <f t="shared" si="224"/>
        <v>2590</v>
      </c>
      <c r="C3527" s="2178" t="s">
        <v>1144</v>
      </c>
      <c r="D3527" s="2160">
        <f t="shared" si="222"/>
        <v>52590</v>
      </c>
      <c r="E3527" s="2149" t="s">
        <v>7630</v>
      </c>
      <c r="F3527" s="2152">
        <v>396</v>
      </c>
      <c r="G3527" s="722">
        <v>42396</v>
      </c>
      <c r="H3527" s="2050">
        <f t="shared" si="214"/>
        <v>396</v>
      </c>
      <c r="I3527" s="1263">
        <f t="shared" si="223"/>
        <v>0</v>
      </c>
    </row>
    <row r="3528" spans="1:9" x14ac:dyDescent="0.25">
      <c r="A3528" s="1261">
        <v>42396</v>
      </c>
      <c r="B3528" s="2177">
        <f t="shared" si="224"/>
        <v>2591</v>
      </c>
      <c r="C3528" s="2178" t="s">
        <v>1144</v>
      </c>
      <c r="D3528" s="2160">
        <f t="shared" si="222"/>
        <v>52591</v>
      </c>
      <c r="E3528" s="2150" t="s">
        <v>7631</v>
      </c>
      <c r="F3528" s="2153">
        <v>7763.4</v>
      </c>
      <c r="G3528" s="722">
        <v>42396</v>
      </c>
      <c r="H3528" s="2050">
        <f t="shared" si="214"/>
        <v>7763.4</v>
      </c>
      <c r="I3528" s="1263">
        <f t="shared" si="223"/>
        <v>0</v>
      </c>
    </row>
    <row r="3529" spans="1:9" x14ac:dyDescent="0.25">
      <c r="A3529" s="1261">
        <v>42396</v>
      </c>
      <c r="B3529" s="2177">
        <f t="shared" si="224"/>
        <v>2592</v>
      </c>
      <c r="C3529" s="2178" t="s">
        <v>1144</v>
      </c>
      <c r="D3529" s="2160">
        <f t="shared" si="222"/>
        <v>52592</v>
      </c>
      <c r="E3529" s="2150" t="s">
        <v>7632</v>
      </c>
      <c r="F3529" s="2153">
        <v>2983.5</v>
      </c>
      <c r="G3529" s="722">
        <v>42396</v>
      </c>
      <c r="H3529" s="2050">
        <f t="shared" si="214"/>
        <v>2983.5</v>
      </c>
      <c r="I3529" s="1263">
        <f t="shared" si="223"/>
        <v>0</v>
      </c>
    </row>
    <row r="3530" spans="1:9" x14ac:dyDescent="0.25">
      <c r="A3530" s="1261">
        <v>42396</v>
      </c>
      <c r="B3530" s="2177">
        <f t="shared" si="224"/>
        <v>2593</v>
      </c>
      <c r="C3530" s="2178" t="s">
        <v>1144</v>
      </c>
      <c r="D3530" s="2160">
        <f t="shared" si="222"/>
        <v>52593</v>
      </c>
      <c r="E3530" s="2150" t="s">
        <v>7633</v>
      </c>
      <c r="F3530" s="2153">
        <v>7111.5</v>
      </c>
      <c r="G3530" s="722">
        <v>42396</v>
      </c>
      <c r="H3530" s="2050">
        <f t="shared" si="214"/>
        <v>7111.5</v>
      </c>
      <c r="I3530" s="1263">
        <f t="shared" si="223"/>
        <v>0</v>
      </c>
    </row>
    <row r="3531" spans="1:9" x14ac:dyDescent="0.25">
      <c r="A3531" s="1261">
        <v>42396</v>
      </c>
      <c r="B3531" s="2177">
        <f t="shared" si="224"/>
        <v>2594</v>
      </c>
      <c r="C3531" s="2178" t="s">
        <v>1144</v>
      </c>
      <c r="D3531" s="2160">
        <f t="shared" si="222"/>
        <v>52594</v>
      </c>
      <c r="E3531" s="2150" t="s">
        <v>7634</v>
      </c>
      <c r="F3531" s="2153">
        <v>864.3</v>
      </c>
      <c r="G3531" s="722">
        <v>42396</v>
      </c>
      <c r="H3531" s="2050">
        <f t="shared" si="214"/>
        <v>864.3</v>
      </c>
      <c r="I3531" s="1263">
        <f t="shared" si="223"/>
        <v>0</v>
      </c>
    </row>
    <row r="3532" spans="1:9" x14ac:dyDescent="0.25">
      <c r="A3532" s="1261">
        <v>42396</v>
      </c>
      <c r="B3532" s="2177">
        <f t="shared" si="224"/>
        <v>2595</v>
      </c>
      <c r="C3532" s="2178" t="s">
        <v>1144</v>
      </c>
      <c r="D3532" s="2160">
        <f t="shared" si="222"/>
        <v>52595</v>
      </c>
      <c r="E3532" s="2150" t="s">
        <v>7635</v>
      </c>
      <c r="F3532" s="2153">
        <v>585.79999999999995</v>
      </c>
      <c r="G3532" s="722">
        <v>42396</v>
      </c>
      <c r="H3532" s="2050">
        <f t="shared" si="214"/>
        <v>585.79999999999995</v>
      </c>
      <c r="I3532" s="1263">
        <f t="shared" si="223"/>
        <v>0</v>
      </c>
    </row>
    <row r="3533" spans="1:9" x14ac:dyDescent="0.25">
      <c r="A3533" s="1261">
        <v>42396</v>
      </c>
      <c r="B3533" s="2177">
        <f t="shared" si="224"/>
        <v>2596</v>
      </c>
      <c r="C3533" s="2178" t="s">
        <v>1144</v>
      </c>
      <c r="D3533" s="2160">
        <f t="shared" si="222"/>
        <v>52596</v>
      </c>
      <c r="E3533" s="2150" t="s">
        <v>7636</v>
      </c>
      <c r="F3533" s="2153">
        <v>3148.2</v>
      </c>
      <c r="G3533" s="722">
        <v>42396</v>
      </c>
      <c r="H3533" s="2050">
        <f t="shared" si="214"/>
        <v>3148.2</v>
      </c>
      <c r="I3533" s="1263">
        <f t="shared" si="223"/>
        <v>0</v>
      </c>
    </row>
    <row r="3534" spans="1:9" x14ac:dyDescent="0.25">
      <c r="A3534" s="1261">
        <v>42396</v>
      </c>
      <c r="B3534" s="2177">
        <f t="shared" si="224"/>
        <v>2597</v>
      </c>
      <c r="C3534" s="2178" t="s">
        <v>1144</v>
      </c>
      <c r="D3534" s="2160">
        <f t="shared" si="222"/>
        <v>52597</v>
      </c>
      <c r="E3534" s="2150" t="s">
        <v>7637</v>
      </c>
      <c r="F3534" s="2153">
        <v>1685.2</v>
      </c>
      <c r="G3534" s="722">
        <v>42397</v>
      </c>
      <c r="H3534" s="2050">
        <v>1685.2</v>
      </c>
      <c r="I3534" s="1263">
        <f t="shared" si="223"/>
        <v>0</v>
      </c>
    </row>
    <row r="3535" spans="1:9" x14ac:dyDescent="0.25">
      <c r="A3535" s="1261">
        <v>42396</v>
      </c>
      <c r="B3535" s="2177">
        <f t="shared" si="224"/>
        <v>2598</v>
      </c>
      <c r="C3535" s="2178" t="s">
        <v>1144</v>
      </c>
      <c r="D3535" s="2160">
        <f t="shared" si="222"/>
        <v>52598</v>
      </c>
      <c r="E3535" s="2150" t="s">
        <v>7638</v>
      </c>
      <c r="F3535" s="2153">
        <v>10976</v>
      </c>
      <c r="G3535" s="722"/>
      <c r="H3535" s="2050"/>
      <c r="I3535" s="1263">
        <f t="shared" si="223"/>
        <v>10976</v>
      </c>
    </row>
    <row r="3536" spans="1:9" x14ac:dyDescent="0.25">
      <c r="A3536" s="1261">
        <v>42396</v>
      </c>
      <c r="B3536" s="2177">
        <f t="shared" si="224"/>
        <v>2599</v>
      </c>
      <c r="C3536" s="2178" t="s">
        <v>1144</v>
      </c>
      <c r="D3536" s="2160">
        <f t="shared" si="222"/>
        <v>52599</v>
      </c>
      <c r="E3536" s="2150" t="s">
        <v>7639</v>
      </c>
      <c r="F3536" s="2153">
        <v>15093.8</v>
      </c>
      <c r="G3536" s="722"/>
      <c r="H3536" s="2050"/>
      <c r="I3536" s="1263">
        <f t="shared" si="223"/>
        <v>15093.8</v>
      </c>
    </row>
    <row r="3537" spans="1:9" x14ac:dyDescent="0.25">
      <c r="A3537" s="1261">
        <v>42396</v>
      </c>
      <c r="B3537" s="2177">
        <f t="shared" si="224"/>
        <v>2600</v>
      </c>
      <c r="C3537" s="2178" t="s">
        <v>1144</v>
      </c>
      <c r="D3537" s="2160">
        <f t="shared" si="222"/>
        <v>52600</v>
      </c>
      <c r="E3537" s="2150" t="s">
        <v>7640</v>
      </c>
      <c r="F3537" s="2153">
        <v>2952.3</v>
      </c>
      <c r="G3537" s="722"/>
      <c r="H3537" s="2050"/>
      <c r="I3537" s="1263">
        <f t="shared" si="223"/>
        <v>2952.3</v>
      </c>
    </row>
    <row r="3538" spans="1:9" x14ac:dyDescent="0.25">
      <c r="A3538" s="1261">
        <v>42396</v>
      </c>
      <c r="B3538" s="2177">
        <f t="shared" si="224"/>
        <v>2601</v>
      </c>
      <c r="C3538" s="2178" t="s">
        <v>1144</v>
      </c>
      <c r="D3538" s="2160">
        <f t="shared" si="222"/>
        <v>52601</v>
      </c>
      <c r="E3538" s="2150" t="s">
        <v>7641</v>
      </c>
      <c r="F3538" s="2153">
        <v>2624</v>
      </c>
      <c r="G3538" s="722"/>
      <c r="H3538" s="2050"/>
      <c r="I3538" s="1263">
        <f t="shared" si="223"/>
        <v>2624</v>
      </c>
    </row>
    <row r="3539" spans="1:9" x14ac:dyDescent="0.25">
      <c r="A3539" s="1261">
        <v>42396</v>
      </c>
      <c r="B3539" s="2177">
        <f t="shared" si="224"/>
        <v>2602</v>
      </c>
      <c r="C3539" s="2178" t="s">
        <v>1144</v>
      </c>
      <c r="D3539" s="2160">
        <f t="shared" si="222"/>
        <v>52602</v>
      </c>
      <c r="E3539" s="2150" t="s">
        <v>7642</v>
      </c>
      <c r="F3539" s="2153">
        <v>14018.2</v>
      </c>
      <c r="G3539" s="722"/>
      <c r="H3539" s="2050"/>
      <c r="I3539" s="1263">
        <f t="shared" si="223"/>
        <v>14018.2</v>
      </c>
    </row>
    <row r="3540" spans="1:9" x14ac:dyDescent="0.25">
      <c r="A3540" s="1261">
        <v>42396</v>
      </c>
      <c r="B3540" s="2177">
        <f t="shared" si="224"/>
        <v>2603</v>
      </c>
      <c r="C3540" s="2178" t="s">
        <v>1144</v>
      </c>
      <c r="D3540" s="2160">
        <f t="shared" si="222"/>
        <v>52603</v>
      </c>
      <c r="E3540" s="2150" t="s">
        <v>7643</v>
      </c>
      <c r="F3540" s="2153">
        <v>2326.8000000000002</v>
      </c>
      <c r="G3540" s="722"/>
      <c r="H3540" s="2050"/>
      <c r="I3540" s="1263">
        <f t="shared" si="223"/>
        <v>2326.8000000000002</v>
      </c>
    </row>
    <row r="3541" spans="1:9" x14ac:dyDescent="0.25">
      <c r="A3541" s="1261">
        <v>42396</v>
      </c>
      <c r="B3541" s="2177">
        <f t="shared" si="224"/>
        <v>2604</v>
      </c>
      <c r="C3541" s="2178" t="s">
        <v>1144</v>
      </c>
      <c r="D3541" s="2160">
        <f t="shared" si="222"/>
        <v>52604</v>
      </c>
      <c r="E3541" s="2150" t="s">
        <v>7644</v>
      </c>
      <c r="F3541" s="2153">
        <v>1350</v>
      </c>
      <c r="G3541" s="722">
        <v>42396</v>
      </c>
      <c r="H3541" s="2050">
        <f t="shared" si="214"/>
        <v>1350</v>
      </c>
      <c r="I3541" s="1263">
        <f t="shared" si="223"/>
        <v>0</v>
      </c>
    </row>
    <row r="3542" spans="1:9" x14ac:dyDescent="0.25">
      <c r="A3542" s="1261">
        <v>42396</v>
      </c>
      <c r="B3542" s="2177">
        <f t="shared" si="224"/>
        <v>2605</v>
      </c>
      <c r="C3542" s="2178" t="s">
        <v>1144</v>
      </c>
      <c r="D3542" s="2160">
        <f t="shared" si="222"/>
        <v>52605</v>
      </c>
      <c r="E3542" s="2150" t="s">
        <v>7645</v>
      </c>
      <c r="F3542" s="2153">
        <v>5662.8</v>
      </c>
      <c r="G3542" s="722">
        <v>42396</v>
      </c>
      <c r="H3542" s="2050">
        <f t="shared" si="214"/>
        <v>5662.8</v>
      </c>
      <c r="I3542" s="1263">
        <f t="shared" si="223"/>
        <v>0</v>
      </c>
    </row>
    <row r="3543" spans="1:9" x14ac:dyDescent="0.25">
      <c r="A3543" s="1261">
        <v>42396</v>
      </c>
      <c r="B3543" s="2177">
        <f t="shared" si="224"/>
        <v>2606</v>
      </c>
      <c r="C3543" s="2178" t="s">
        <v>1144</v>
      </c>
      <c r="D3543" s="2160">
        <f t="shared" si="222"/>
        <v>52606</v>
      </c>
      <c r="E3543" s="2150" t="s">
        <v>7646</v>
      </c>
      <c r="F3543" s="2153">
        <v>5063.2</v>
      </c>
      <c r="G3543" s="722">
        <v>42396</v>
      </c>
      <c r="H3543" s="2050">
        <f t="shared" si="214"/>
        <v>5063.2</v>
      </c>
      <c r="I3543" s="1263">
        <f t="shared" si="223"/>
        <v>0</v>
      </c>
    </row>
    <row r="3544" spans="1:9" x14ac:dyDescent="0.25">
      <c r="A3544" s="1261">
        <v>42396</v>
      </c>
      <c r="B3544" s="2177">
        <f t="shared" si="224"/>
        <v>2607</v>
      </c>
      <c r="C3544" s="2178" t="s">
        <v>1144</v>
      </c>
      <c r="D3544" s="2160">
        <f t="shared" si="222"/>
        <v>52607</v>
      </c>
      <c r="E3544" s="2150" t="s">
        <v>7647</v>
      </c>
      <c r="F3544" s="2153">
        <v>8481</v>
      </c>
      <c r="G3544" s="722">
        <v>42397</v>
      </c>
      <c r="H3544" s="2050">
        <v>8481</v>
      </c>
      <c r="I3544" s="1263">
        <f t="shared" si="223"/>
        <v>0</v>
      </c>
    </row>
    <row r="3545" spans="1:9" x14ac:dyDescent="0.25">
      <c r="A3545" s="1261">
        <v>42396</v>
      </c>
      <c r="B3545" s="2177">
        <f t="shared" si="224"/>
        <v>2608</v>
      </c>
      <c r="C3545" s="2178" t="s">
        <v>1144</v>
      </c>
      <c r="D3545" s="2160">
        <f t="shared" si="222"/>
        <v>52608</v>
      </c>
      <c r="E3545" s="2150" t="s">
        <v>7648</v>
      </c>
      <c r="F3545" s="2153">
        <v>11316.8</v>
      </c>
      <c r="G3545" s="722">
        <v>42397</v>
      </c>
      <c r="H3545" s="2050">
        <v>11316.8</v>
      </c>
      <c r="I3545" s="1263">
        <f t="shared" si="223"/>
        <v>0</v>
      </c>
    </row>
    <row r="3546" spans="1:9" x14ac:dyDescent="0.25">
      <c r="A3546" s="1261">
        <v>42396</v>
      </c>
      <c r="B3546" s="2177">
        <f t="shared" si="224"/>
        <v>2609</v>
      </c>
      <c r="C3546" s="2178" t="s">
        <v>1144</v>
      </c>
      <c r="D3546" s="2160">
        <f t="shared" si="222"/>
        <v>52609</v>
      </c>
      <c r="E3546" s="2150" t="s">
        <v>7649</v>
      </c>
      <c r="F3546" s="2153">
        <v>14071.2</v>
      </c>
      <c r="G3546" s="722">
        <v>42397</v>
      </c>
      <c r="H3546" s="2050">
        <v>14071.2</v>
      </c>
      <c r="I3546" s="1263">
        <f t="shared" si="223"/>
        <v>0</v>
      </c>
    </row>
    <row r="3547" spans="1:9" x14ac:dyDescent="0.25">
      <c r="A3547" s="1261">
        <v>42396</v>
      </c>
      <c r="B3547" s="2177">
        <f t="shared" si="224"/>
        <v>2610</v>
      </c>
      <c r="C3547" s="2178" t="s">
        <v>1144</v>
      </c>
      <c r="D3547" s="2160">
        <f t="shared" si="222"/>
        <v>52610</v>
      </c>
      <c r="E3547" s="2150" t="s">
        <v>7650</v>
      </c>
      <c r="F3547" s="2153">
        <v>1157.5999999999999</v>
      </c>
      <c r="G3547" s="722">
        <v>42396</v>
      </c>
      <c r="H3547" s="2050">
        <f t="shared" si="214"/>
        <v>1157.5999999999999</v>
      </c>
      <c r="I3547" s="1263">
        <f t="shared" si="223"/>
        <v>0</v>
      </c>
    </row>
    <row r="3548" spans="1:9" x14ac:dyDescent="0.25">
      <c r="A3548" s="1261">
        <v>42396</v>
      </c>
      <c r="B3548" s="2177">
        <f t="shared" si="224"/>
        <v>2611</v>
      </c>
      <c r="C3548" s="2178" t="s">
        <v>1144</v>
      </c>
      <c r="D3548" s="2160">
        <f t="shared" si="222"/>
        <v>52611</v>
      </c>
      <c r="E3548" s="2150" t="s">
        <v>7651</v>
      </c>
      <c r="F3548" s="2153">
        <v>2776.2</v>
      </c>
      <c r="G3548" s="722">
        <v>42396</v>
      </c>
      <c r="H3548" s="2050">
        <f t="shared" si="214"/>
        <v>2776.2</v>
      </c>
      <c r="I3548" s="1263">
        <f t="shared" si="223"/>
        <v>0</v>
      </c>
    </row>
    <row r="3549" spans="1:9" x14ac:dyDescent="0.25">
      <c r="A3549" s="1261">
        <v>42396</v>
      </c>
      <c r="B3549" s="2177">
        <f t="shared" si="224"/>
        <v>2612</v>
      </c>
      <c r="C3549" s="2178" t="s">
        <v>1144</v>
      </c>
      <c r="D3549" s="2160">
        <f t="shared" si="222"/>
        <v>52612</v>
      </c>
      <c r="E3549" s="2150" t="s">
        <v>7652</v>
      </c>
      <c r="F3549" s="2153">
        <v>16908.8</v>
      </c>
      <c r="G3549" s="722">
        <v>42397</v>
      </c>
      <c r="H3549" s="2187">
        <v>5000</v>
      </c>
      <c r="I3549" s="2188">
        <f t="shared" ref="I3549:I3613" si="225">F3549-H3549</f>
        <v>11908.8</v>
      </c>
    </row>
    <row r="3550" spans="1:9" x14ac:dyDescent="0.25">
      <c r="A3550" s="1261">
        <v>42396</v>
      </c>
      <c r="B3550" s="2177">
        <f t="shared" si="224"/>
        <v>2613</v>
      </c>
      <c r="C3550" s="2178" t="s">
        <v>1144</v>
      </c>
      <c r="D3550" s="2160">
        <f t="shared" ref="D3550:D3614" si="226">D3549+1</f>
        <v>52613</v>
      </c>
      <c r="E3550" s="2150" t="s">
        <v>7644</v>
      </c>
      <c r="F3550" s="2153">
        <v>1983.2</v>
      </c>
      <c r="G3550" s="722">
        <v>42396</v>
      </c>
      <c r="H3550" s="2050">
        <f t="shared" ref="H3550:H3613" si="227">F3550</f>
        <v>1983.2</v>
      </c>
      <c r="I3550" s="1263">
        <f t="shared" si="225"/>
        <v>0</v>
      </c>
    </row>
    <row r="3551" spans="1:9" x14ac:dyDescent="0.25">
      <c r="A3551" s="1261">
        <v>42396</v>
      </c>
      <c r="B3551" s="2177">
        <f t="shared" si="224"/>
        <v>2614</v>
      </c>
      <c r="C3551" s="2178" t="s">
        <v>1144</v>
      </c>
      <c r="D3551" s="2160">
        <f t="shared" si="226"/>
        <v>52614</v>
      </c>
      <c r="E3551" s="2150" t="s">
        <v>7653</v>
      </c>
      <c r="F3551" s="2153">
        <v>1290</v>
      </c>
      <c r="G3551" s="722">
        <v>42396</v>
      </c>
      <c r="H3551" s="2050">
        <f t="shared" si="227"/>
        <v>1290</v>
      </c>
      <c r="I3551" s="1263">
        <f t="shared" si="225"/>
        <v>0</v>
      </c>
    </row>
    <row r="3552" spans="1:9" x14ac:dyDescent="0.25">
      <c r="A3552" s="1261">
        <v>42396</v>
      </c>
      <c r="B3552" s="2177">
        <f t="shared" si="224"/>
        <v>2615</v>
      </c>
      <c r="C3552" s="2178" t="s">
        <v>1144</v>
      </c>
      <c r="D3552" s="2160">
        <f t="shared" si="226"/>
        <v>52615</v>
      </c>
      <c r="E3552" s="2150" t="s">
        <v>7654</v>
      </c>
      <c r="F3552" s="2153">
        <v>2433.1999999999998</v>
      </c>
      <c r="G3552" s="722">
        <v>42396</v>
      </c>
      <c r="H3552" s="2050">
        <f t="shared" si="227"/>
        <v>2433.1999999999998</v>
      </c>
      <c r="I3552" s="1263">
        <f t="shared" si="225"/>
        <v>0</v>
      </c>
    </row>
    <row r="3553" spans="1:9" x14ac:dyDescent="0.25">
      <c r="A3553" s="1261">
        <v>42396</v>
      </c>
      <c r="B3553" s="2177">
        <f t="shared" si="224"/>
        <v>2616</v>
      </c>
      <c r="C3553" s="2178" t="s">
        <v>1144</v>
      </c>
      <c r="D3553" s="2160">
        <f t="shared" si="226"/>
        <v>52616</v>
      </c>
      <c r="E3553" s="2150" t="s">
        <v>7655</v>
      </c>
      <c r="F3553" s="2153">
        <v>190.4</v>
      </c>
      <c r="G3553" s="722">
        <v>42396</v>
      </c>
      <c r="H3553" s="2050">
        <f t="shared" si="227"/>
        <v>190.4</v>
      </c>
      <c r="I3553" s="1263">
        <f t="shared" si="225"/>
        <v>0</v>
      </c>
    </row>
    <row r="3554" spans="1:9" x14ac:dyDescent="0.25">
      <c r="A3554" s="1261">
        <v>42396</v>
      </c>
      <c r="B3554" s="2177">
        <f t="shared" si="224"/>
        <v>2617</v>
      </c>
      <c r="C3554" s="2178" t="s">
        <v>1144</v>
      </c>
      <c r="D3554" s="2160">
        <f t="shared" si="226"/>
        <v>52617</v>
      </c>
      <c r="E3554" s="2150" t="s">
        <v>7656</v>
      </c>
      <c r="F3554" s="2153">
        <v>34381.800000000003</v>
      </c>
      <c r="G3554" s="722">
        <v>42397</v>
      </c>
      <c r="H3554" s="2050">
        <v>34381.800000000003</v>
      </c>
      <c r="I3554" s="1263">
        <f t="shared" si="225"/>
        <v>0</v>
      </c>
    </row>
    <row r="3555" spans="1:9" x14ac:dyDescent="0.25">
      <c r="A3555" s="1261">
        <v>42396</v>
      </c>
      <c r="B3555" s="2177">
        <f t="shared" si="224"/>
        <v>2618</v>
      </c>
      <c r="C3555" s="2178" t="s">
        <v>1144</v>
      </c>
      <c r="D3555" s="2160">
        <f t="shared" si="226"/>
        <v>52618</v>
      </c>
      <c r="E3555" s="2150" t="s">
        <v>7657</v>
      </c>
      <c r="F3555" s="2153">
        <v>8577.5</v>
      </c>
      <c r="G3555" s="722">
        <v>42396</v>
      </c>
      <c r="H3555" s="2050">
        <f t="shared" si="227"/>
        <v>8577.5</v>
      </c>
      <c r="I3555" s="1263">
        <f t="shared" si="225"/>
        <v>0</v>
      </c>
    </row>
    <row r="3556" spans="1:9" x14ac:dyDescent="0.25">
      <c r="A3556" s="1261">
        <v>42396</v>
      </c>
      <c r="B3556" s="2177">
        <f t="shared" si="224"/>
        <v>2619</v>
      </c>
      <c r="C3556" s="2178" t="s">
        <v>1144</v>
      </c>
      <c r="D3556" s="2160">
        <f t="shared" si="226"/>
        <v>52619</v>
      </c>
      <c r="E3556" s="2150" t="s">
        <v>7658</v>
      </c>
      <c r="F3556" s="2153">
        <v>2718.3</v>
      </c>
      <c r="G3556" s="722">
        <v>42396</v>
      </c>
      <c r="H3556" s="2050">
        <f t="shared" si="227"/>
        <v>2718.3</v>
      </c>
      <c r="I3556" s="1263">
        <f t="shared" si="225"/>
        <v>0</v>
      </c>
    </row>
    <row r="3557" spans="1:9" x14ac:dyDescent="0.25">
      <c r="A3557" s="1261">
        <v>42396</v>
      </c>
      <c r="B3557" s="2177">
        <f t="shared" si="224"/>
        <v>2620</v>
      </c>
      <c r="C3557" s="2178" t="s">
        <v>1144</v>
      </c>
      <c r="D3557" s="2160">
        <f t="shared" si="226"/>
        <v>52620</v>
      </c>
      <c r="E3557" s="2150" t="s">
        <v>7659</v>
      </c>
      <c r="F3557" s="2153">
        <v>2926.1</v>
      </c>
      <c r="G3557" s="722">
        <v>42396</v>
      </c>
      <c r="H3557" s="2050">
        <f t="shared" si="227"/>
        <v>2926.1</v>
      </c>
      <c r="I3557" s="1263">
        <f t="shared" si="225"/>
        <v>0</v>
      </c>
    </row>
    <row r="3558" spans="1:9" x14ac:dyDescent="0.25">
      <c r="A3558" s="1261">
        <v>42396</v>
      </c>
      <c r="B3558" s="2177">
        <f t="shared" si="224"/>
        <v>2621</v>
      </c>
      <c r="C3558" s="2178" t="s">
        <v>1144</v>
      </c>
      <c r="D3558" s="2160">
        <f t="shared" si="226"/>
        <v>52621</v>
      </c>
      <c r="E3558" s="2150" t="s">
        <v>7660</v>
      </c>
      <c r="F3558" s="2153">
        <v>5613.3</v>
      </c>
      <c r="G3558" s="722">
        <v>42398</v>
      </c>
      <c r="H3558" s="2050">
        <v>5613.3</v>
      </c>
      <c r="I3558" s="1263">
        <f t="shared" si="225"/>
        <v>0</v>
      </c>
    </row>
    <row r="3559" spans="1:9" x14ac:dyDescent="0.25">
      <c r="A3559" s="1261">
        <v>42396</v>
      </c>
      <c r="B3559" s="2177">
        <f t="shared" si="224"/>
        <v>2622</v>
      </c>
      <c r="C3559" s="2178" t="s">
        <v>1144</v>
      </c>
      <c r="D3559" s="2160">
        <f t="shared" si="226"/>
        <v>52622</v>
      </c>
      <c r="E3559" s="2150" t="s">
        <v>7661</v>
      </c>
      <c r="F3559" s="2153">
        <v>12950.4</v>
      </c>
      <c r="G3559" s="722">
        <v>42397</v>
      </c>
      <c r="H3559" s="2050">
        <v>12950.4</v>
      </c>
      <c r="I3559" s="1263">
        <f t="shared" si="225"/>
        <v>0</v>
      </c>
    </row>
    <row r="3560" spans="1:9" x14ac:dyDescent="0.25">
      <c r="A3560" s="1261">
        <v>42396</v>
      </c>
      <c r="B3560" s="2177">
        <f t="shared" si="224"/>
        <v>2623</v>
      </c>
      <c r="C3560" s="2178" t="s">
        <v>1144</v>
      </c>
      <c r="D3560" s="2160">
        <f t="shared" si="226"/>
        <v>52623</v>
      </c>
      <c r="E3560" s="2150" t="s">
        <v>7662</v>
      </c>
      <c r="F3560" s="2153">
        <v>2946.5</v>
      </c>
      <c r="G3560" s="722">
        <v>42396</v>
      </c>
      <c r="H3560" s="2050">
        <f t="shared" si="227"/>
        <v>2946.5</v>
      </c>
      <c r="I3560" s="1263">
        <f t="shared" si="225"/>
        <v>0</v>
      </c>
    </row>
    <row r="3561" spans="1:9" x14ac:dyDescent="0.25">
      <c r="A3561" s="1261">
        <v>42396</v>
      </c>
      <c r="B3561" s="2177">
        <f t="shared" si="224"/>
        <v>2624</v>
      </c>
      <c r="C3561" s="2178" t="s">
        <v>1144</v>
      </c>
      <c r="D3561" s="2160">
        <f t="shared" si="226"/>
        <v>52624</v>
      </c>
      <c r="E3561" s="2150" t="s">
        <v>7663</v>
      </c>
      <c r="F3561" s="2153">
        <v>4013.6</v>
      </c>
      <c r="G3561" s="722">
        <v>42397</v>
      </c>
      <c r="H3561" s="2050">
        <v>4013.6</v>
      </c>
      <c r="I3561" s="1263">
        <f t="shared" si="225"/>
        <v>0</v>
      </c>
    </row>
    <row r="3562" spans="1:9" x14ac:dyDescent="0.25">
      <c r="A3562" s="1261">
        <v>42396</v>
      </c>
      <c r="B3562" s="2177">
        <f t="shared" si="224"/>
        <v>2625</v>
      </c>
      <c r="C3562" s="2178" t="s">
        <v>1144</v>
      </c>
      <c r="D3562" s="2160">
        <f t="shared" si="226"/>
        <v>52625</v>
      </c>
      <c r="E3562" s="2150" t="s">
        <v>7664</v>
      </c>
      <c r="F3562" s="2153">
        <v>3192.7</v>
      </c>
      <c r="G3562" s="722">
        <v>42396</v>
      </c>
      <c r="H3562" s="2050">
        <f t="shared" si="227"/>
        <v>3192.7</v>
      </c>
      <c r="I3562" s="1263">
        <f t="shared" si="225"/>
        <v>0</v>
      </c>
    </row>
    <row r="3563" spans="1:9" x14ac:dyDescent="0.25">
      <c r="A3563" s="1261">
        <v>42396</v>
      </c>
      <c r="B3563" s="2177">
        <f t="shared" si="224"/>
        <v>2626</v>
      </c>
      <c r="C3563" s="2178" t="s">
        <v>1144</v>
      </c>
      <c r="D3563" s="2160">
        <f t="shared" si="226"/>
        <v>52626</v>
      </c>
      <c r="E3563" s="2150" t="s">
        <v>7665</v>
      </c>
      <c r="F3563" s="2153">
        <v>1650</v>
      </c>
      <c r="G3563" s="722">
        <v>42396</v>
      </c>
      <c r="H3563" s="2050">
        <f t="shared" si="227"/>
        <v>1650</v>
      </c>
      <c r="I3563" s="1263">
        <f t="shared" si="225"/>
        <v>0</v>
      </c>
    </row>
    <row r="3564" spans="1:9" x14ac:dyDescent="0.25">
      <c r="A3564" s="1261">
        <v>42396</v>
      </c>
      <c r="B3564" s="2177">
        <f t="shared" si="224"/>
        <v>2627</v>
      </c>
      <c r="C3564" s="2178" t="s">
        <v>1144</v>
      </c>
      <c r="D3564" s="2160">
        <f t="shared" si="226"/>
        <v>52627</v>
      </c>
      <c r="E3564" s="2150" t="s">
        <v>7607</v>
      </c>
      <c r="F3564" s="2153">
        <v>25385.599999999999</v>
      </c>
      <c r="G3564" s="722"/>
      <c r="H3564" s="2050"/>
      <c r="I3564" s="1263">
        <f t="shared" si="225"/>
        <v>25385.599999999999</v>
      </c>
    </row>
    <row r="3565" spans="1:9" x14ac:dyDescent="0.25">
      <c r="A3565" s="1261">
        <v>42396</v>
      </c>
      <c r="B3565" s="2177">
        <f t="shared" ref="B3565:B3629" si="228">B3564+1</f>
        <v>2628</v>
      </c>
      <c r="C3565" s="2178" t="s">
        <v>1144</v>
      </c>
      <c r="D3565" s="2160">
        <f t="shared" si="226"/>
        <v>52628</v>
      </c>
      <c r="E3565" s="2150" t="s">
        <v>7666</v>
      </c>
      <c r="F3565" s="2153">
        <v>18218.400000000001</v>
      </c>
      <c r="G3565" s="722"/>
      <c r="H3565" s="2050"/>
      <c r="I3565" s="1263">
        <f t="shared" si="225"/>
        <v>18218.400000000001</v>
      </c>
    </row>
    <row r="3566" spans="1:9" x14ac:dyDescent="0.25">
      <c r="A3566" s="1261">
        <v>42396</v>
      </c>
      <c r="B3566" s="2177">
        <f t="shared" si="228"/>
        <v>2629</v>
      </c>
      <c r="C3566" s="2178" t="s">
        <v>1144</v>
      </c>
      <c r="D3566" s="2160">
        <f t="shared" si="226"/>
        <v>52629</v>
      </c>
      <c r="E3566" s="2150" t="s">
        <v>7667</v>
      </c>
      <c r="F3566" s="2153">
        <v>5163.3</v>
      </c>
      <c r="G3566" s="722">
        <v>42399</v>
      </c>
      <c r="H3566" s="2050">
        <v>5163.3</v>
      </c>
      <c r="I3566" s="1263">
        <f t="shared" si="225"/>
        <v>0</v>
      </c>
    </row>
    <row r="3567" spans="1:9" x14ac:dyDescent="0.25">
      <c r="A3567" s="1261">
        <v>42396</v>
      </c>
      <c r="B3567" s="2177">
        <f t="shared" si="228"/>
        <v>2630</v>
      </c>
      <c r="C3567" s="2178" t="s">
        <v>1144</v>
      </c>
      <c r="D3567" s="2160">
        <f t="shared" si="226"/>
        <v>52630</v>
      </c>
      <c r="E3567" s="2150" t="s">
        <v>7668</v>
      </c>
      <c r="F3567" s="2153">
        <v>6838.8</v>
      </c>
      <c r="G3567" s="722">
        <v>42396</v>
      </c>
      <c r="H3567" s="2050">
        <f t="shared" si="227"/>
        <v>6838.8</v>
      </c>
      <c r="I3567" s="1263">
        <f t="shared" si="225"/>
        <v>0</v>
      </c>
    </row>
    <row r="3568" spans="1:9" x14ac:dyDescent="0.25">
      <c r="A3568" s="1261">
        <v>42396</v>
      </c>
      <c r="B3568" s="2177">
        <f t="shared" si="228"/>
        <v>2631</v>
      </c>
      <c r="C3568" s="2178" t="s">
        <v>1144</v>
      </c>
      <c r="D3568" s="2160">
        <f t="shared" si="226"/>
        <v>52631</v>
      </c>
      <c r="E3568" s="2150" t="s">
        <v>7669</v>
      </c>
      <c r="F3568" s="2153">
        <v>28328</v>
      </c>
      <c r="G3568" s="722"/>
      <c r="H3568" s="2050"/>
      <c r="I3568" s="1263">
        <f t="shared" si="225"/>
        <v>28328</v>
      </c>
    </row>
    <row r="3569" spans="1:9" x14ac:dyDescent="0.25">
      <c r="A3569" s="1261">
        <v>42396</v>
      </c>
      <c r="B3569" s="2177">
        <f t="shared" si="228"/>
        <v>2632</v>
      </c>
      <c r="C3569" s="2178" t="s">
        <v>1144</v>
      </c>
      <c r="D3569" s="2160">
        <f t="shared" si="226"/>
        <v>52632</v>
      </c>
      <c r="E3569" s="2150" t="s">
        <v>7668</v>
      </c>
      <c r="F3569" s="2153">
        <v>6567.2</v>
      </c>
      <c r="G3569" s="722">
        <v>42396</v>
      </c>
      <c r="H3569" s="2050">
        <f t="shared" si="227"/>
        <v>6567.2</v>
      </c>
      <c r="I3569" s="1263">
        <f t="shared" si="225"/>
        <v>0</v>
      </c>
    </row>
    <row r="3570" spans="1:9" x14ac:dyDescent="0.25">
      <c r="A3570" s="1261">
        <v>42396</v>
      </c>
      <c r="B3570" s="2177">
        <f t="shared" si="228"/>
        <v>2633</v>
      </c>
      <c r="C3570" s="2178" t="s">
        <v>1144</v>
      </c>
      <c r="D3570" s="2160">
        <f t="shared" si="226"/>
        <v>52633</v>
      </c>
      <c r="E3570" s="2151" t="s">
        <v>7670</v>
      </c>
      <c r="F3570" s="2154">
        <v>1416.48</v>
      </c>
      <c r="G3570" s="722">
        <v>42399</v>
      </c>
      <c r="H3570" s="2050">
        <v>1416.48</v>
      </c>
      <c r="I3570" s="1263">
        <f t="shared" si="225"/>
        <v>0</v>
      </c>
    </row>
    <row r="3571" spans="1:9" x14ac:dyDescent="0.25">
      <c r="A3571" s="1261">
        <v>42396</v>
      </c>
      <c r="B3571" s="2177">
        <f t="shared" si="228"/>
        <v>2634</v>
      </c>
      <c r="C3571" s="2178" t="s">
        <v>1144</v>
      </c>
      <c r="D3571" s="2160">
        <f t="shared" si="226"/>
        <v>52634</v>
      </c>
      <c r="E3571" s="2149" t="s">
        <v>7671</v>
      </c>
      <c r="F3571" s="2152">
        <v>1644.8</v>
      </c>
      <c r="G3571" s="722">
        <v>42396</v>
      </c>
      <c r="H3571" s="2050">
        <f t="shared" si="227"/>
        <v>1644.8</v>
      </c>
      <c r="I3571" s="1263">
        <f t="shared" si="225"/>
        <v>0</v>
      </c>
    </row>
    <row r="3572" spans="1:9" x14ac:dyDescent="0.25">
      <c r="A3572" s="1261">
        <v>42396</v>
      </c>
      <c r="B3572" s="2177">
        <f t="shared" si="228"/>
        <v>2635</v>
      </c>
      <c r="C3572" s="2178" t="s">
        <v>1144</v>
      </c>
      <c r="D3572" s="2160">
        <f t="shared" si="226"/>
        <v>52635</v>
      </c>
      <c r="E3572" s="2150" t="s">
        <v>7661</v>
      </c>
      <c r="F3572" s="2153">
        <v>2225.1999999999998</v>
      </c>
      <c r="G3572" s="722">
        <v>42397</v>
      </c>
      <c r="H3572" s="2050">
        <v>2225.1999999999998</v>
      </c>
      <c r="I3572" s="1263">
        <f t="shared" si="225"/>
        <v>0</v>
      </c>
    </row>
    <row r="3573" spans="1:9" x14ac:dyDescent="0.25">
      <c r="A3573" s="1261">
        <v>42396</v>
      </c>
      <c r="B3573" s="2177">
        <f t="shared" si="228"/>
        <v>2636</v>
      </c>
      <c r="C3573" s="2178" t="s">
        <v>1144</v>
      </c>
      <c r="D3573" s="2160">
        <f t="shared" si="226"/>
        <v>52636</v>
      </c>
      <c r="E3573" s="2150" t="s">
        <v>7672</v>
      </c>
      <c r="F3573" s="2153">
        <v>0.94</v>
      </c>
      <c r="G3573" s="722">
        <v>42397</v>
      </c>
      <c r="H3573" s="2050">
        <v>0.94</v>
      </c>
      <c r="I3573" s="1263">
        <f t="shared" si="225"/>
        <v>0</v>
      </c>
    </row>
    <row r="3574" spans="1:9" x14ac:dyDescent="0.25">
      <c r="A3574" s="1261">
        <v>42396</v>
      </c>
      <c r="B3574" s="2177">
        <f t="shared" si="228"/>
        <v>2637</v>
      </c>
      <c r="C3574" s="2178" t="s">
        <v>1144</v>
      </c>
      <c r="D3574" s="2160">
        <f t="shared" si="226"/>
        <v>52637</v>
      </c>
      <c r="E3574" s="2150" t="s">
        <v>7652</v>
      </c>
      <c r="F3574" s="2153">
        <v>1.32</v>
      </c>
      <c r="G3574" s="722">
        <v>42397</v>
      </c>
      <c r="H3574" s="2050">
        <v>1.32</v>
      </c>
      <c r="I3574" s="1263">
        <f t="shared" si="225"/>
        <v>0</v>
      </c>
    </row>
    <row r="3575" spans="1:9" x14ac:dyDescent="0.25">
      <c r="A3575" s="1261">
        <v>42396</v>
      </c>
      <c r="B3575" s="2177">
        <f t="shared" si="228"/>
        <v>2638</v>
      </c>
      <c r="C3575" s="2178" t="s">
        <v>1144</v>
      </c>
      <c r="D3575" s="2160">
        <f t="shared" si="226"/>
        <v>52638</v>
      </c>
      <c r="E3575" s="2150" t="s">
        <v>7673</v>
      </c>
      <c r="F3575" s="2153">
        <v>52479.92</v>
      </c>
      <c r="G3575" s="722">
        <v>42399</v>
      </c>
      <c r="H3575" s="2050">
        <v>52479.92</v>
      </c>
      <c r="I3575" s="1263">
        <f t="shared" si="225"/>
        <v>0</v>
      </c>
    </row>
    <row r="3576" spans="1:9" x14ac:dyDescent="0.25">
      <c r="A3576" s="1261">
        <v>42396</v>
      </c>
      <c r="B3576" s="2177">
        <f t="shared" si="228"/>
        <v>2639</v>
      </c>
      <c r="C3576" s="2178" t="s">
        <v>1144</v>
      </c>
      <c r="D3576" s="2160">
        <f t="shared" si="226"/>
        <v>52639</v>
      </c>
      <c r="E3576" s="2150" t="s">
        <v>7672</v>
      </c>
      <c r="F3576" s="2153">
        <v>27914.400000000001</v>
      </c>
      <c r="G3576" s="722"/>
      <c r="H3576" s="2050"/>
      <c r="I3576" s="1263">
        <f t="shared" si="225"/>
        <v>27914.400000000001</v>
      </c>
    </row>
    <row r="3577" spans="1:9" x14ac:dyDescent="0.25">
      <c r="A3577" s="1261">
        <v>42396</v>
      </c>
      <c r="B3577" s="2177">
        <f t="shared" si="228"/>
        <v>2640</v>
      </c>
      <c r="C3577" s="2178" t="s">
        <v>1144</v>
      </c>
      <c r="D3577" s="2160">
        <f t="shared" si="226"/>
        <v>52640</v>
      </c>
      <c r="E3577" s="2182" t="s">
        <v>2249</v>
      </c>
      <c r="F3577" s="2153">
        <v>0</v>
      </c>
      <c r="G3577" s="722"/>
      <c r="H3577" s="2050"/>
      <c r="I3577" s="1263">
        <f t="shared" si="225"/>
        <v>0</v>
      </c>
    </row>
    <row r="3578" spans="1:9" x14ac:dyDescent="0.25">
      <c r="A3578" s="1261">
        <v>42396</v>
      </c>
      <c r="B3578" s="2177">
        <f t="shared" si="228"/>
        <v>2641</v>
      </c>
      <c r="C3578" s="2178" t="s">
        <v>1144</v>
      </c>
      <c r="D3578" s="2160">
        <f t="shared" si="226"/>
        <v>52641</v>
      </c>
      <c r="E3578" s="2150" t="s">
        <v>7655</v>
      </c>
      <c r="F3578" s="2153">
        <v>566.6</v>
      </c>
      <c r="G3578" s="722">
        <v>42396</v>
      </c>
      <c r="H3578" s="2050">
        <f t="shared" si="227"/>
        <v>566.6</v>
      </c>
      <c r="I3578" s="1263">
        <f t="shared" si="225"/>
        <v>0</v>
      </c>
    </row>
    <row r="3579" spans="1:9" x14ac:dyDescent="0.25">
      <c r="A3579" s="1261">
        <v>42396</v>
      </c>
      <c r="B3579" s="2177">
        <f t="shared" si="228"/>
        <v>2642</v>
      </c>
      <c r="C3579" s="2178" t="s">
        <v>1144</v>
      </c>
      <c r="D3579" s="2160">
        <f t="shared" si="226"/>
        <v>52642</v>
      </c>
      <c r="E3579" s="2150" t="s">
        <v>7674</v>
      </c>
      <c r="F3579" s="2153">
        <v>1266.3</v>
      </c>
      <c r="G3579" s="722">
        <v>42396</v>
      </c>
      <c r="H3579" s="2050">
        <f t="shared" si="227"/>
        <v>1266.3</v>
      </c>
      <c r="I3579" s="1263">
        <f t="shared" si="225"/>
        <v>0</v>
      </c>
    </row>
    <row r="3580" spans="1:9" x14ac:dyDescent="0.25">
      <c r="A3580" s="1261">
        <v>42396</v>
      </c>
      <c r="B3580" s="2177">
        <f t="shared" si="228"/>
        <v>2643</v>
      </c>
      <c r="C3580" s="2178" t="s">
        <v>1144</v>
      </c>
      <c r="D3580" s="2160">
        <f t="shared" si="226"/>
        <v>52643</v>
      </c>
      <c r="E3580" s="2150" t="s">
        <v>7660</v>
      </c>
      <c r="F3580" s="2153">
        <v>386</v>
      </c>
      <c r="G3580" s="722">
        <v>42396</v>
      </c>
      <c r="H3580" s="2050">
        <f t="shared" si="227"/>
        <v>386</v>
      </c>
      <c r="I3580" s="1263">
        <f t="shared" si="225"/>
        <v>0</v>
      </c>
    </row>
    <row r="3581" spans="1:9" x14ac:dyDescent="0.25">
      <c r="A3581" s="1261">
        <v>42396</v>
      </c>
      <c r="B3581" s="2177">
        <f t="shared" si="228"/>
        <v>2644</v>
      </c>
      <c r="C3581" s="2178" t="s">
        <v>1144</v>
      </c>
      <c r="D3581" s="2160">
        <f t="shared" si="226"/>
        <v>52644</v>
      </c>
      <c r="E3581" s="2150" t="s">
        <v>7675</v>
      </c>
      <c r="F3581" s="2153">
        <v>630</v>
      </c>
      <c r="G3581" s="722">
        <v>42396</v>
      </c>
      <c r="H3581" s="2050">
        <f t="shared" si="227"/>
        <v>630</v>
      </c>
      <c r="I3581" s="1263">
        <f t="shared" si="225"/>
        <v>0</v>
      </c>
    </row>
    <row r="3582" spans="1:9" x14ac:dyDescent="0.25">
      <c r="A3582" s="1261">
        <v>42396</v>
      </c>
      <c r="B3582" s="2177">
        <f t="shared" si="228"/>
        <v>2645</v>
      </c>
      <c r="C3582" s="2178" t="s">
        <v>1144</v>
      </c>
      <c r="D3582" s="2160">
        <f t="shared" si="226"/>
        <v>52645</v>
      </c>
      <c r="E3582" s="2150" t="s">
        <v>7676</v>
      </c>
      <c r="F3582" s="2153">
        <v>14076</v>
      </c>
      <c r="G3582" s="722"/>
      <c r="H3582" s="2050"/>
      <c r="I3582" s="1263">
        <f t="shared" si="225"/>
        <v>14076</v>
      </c>
    </row>
    <row r="3583" spans="1:9" x14ac:dyDescent="0.25">
      <c r="A3583" s="1261">
        <v>42396</v>
      </c>
      <c r="B3583" s="2177">
        <f t="shared" si="228"/>
        <v>2646</v>
      </c>
      <c r="C3583" s="2178" t="s">
        <v>1144</v>
      </c>
      <c r="D3583" s="2160">
        <f t="shared" si="226"/>
        <v>52646</v>
      </c>
      <c r="E3583" s="2150" t="s">
        <v>7677</v>
      </c>
      <c r="F3583" s="2153">
        <v>4450.8</v>
      </c>
      <c r="G3583" s="722">
        <v>42396</v>
      </c>
      <c r="H3583" s="2050">
        <f t="shared" si="227"/>
        <v>4450.8</v>
      </c>
      <c r="I3583" s="1263">
        <f t="shared" si="225"/>
        <v>0</v>
      </c>
    </row>
    <row r="3584" spans="1:9" x14ac:dyDescent="0.25">
      <c r="A3584" s="1261">
        <v>42396</v>
      </c>
      <c r="B3584" s="2177">
        <f t="shared" si="228"/>
        <v>2647</v>
      </c>
      <c r="C3584" s="2178" t="s">
        <v>1144</v>
      </c>
      <c r="D3584" s="2160">
        <f t="shared" si="226"/>
        <v>52647</v>
      </c>
      <c r="E3584" s="2150" t="s">
        <v>7678</v>
      </c>
      <c r="F3584" s="2153">
        <v>15947.4</v>
      </c>
      <c r="G3584" s="722">
        <v>42396</v>
      </c>
      <c r="H3584" s="2050">
        <f t="shared" si="227"/>
        <v>15947.4</v>
      </c>
      <c r="I3584" s="1263">
        <f t="shared" si="225"/>
        <v>0</v>
      </c>
    </row>
    <row r="3585" spans="1:9" x14ac:dyDescent="0.25">
      <c r="A3585" s="1261">
        <v>42396</v>
      </c>
      <c r="B3585" s="2177">
        <f t="shared" si="228"/>
        <v>2648</v>
      </c>
      <c r="C3585" s="2178" t="s">
        <v>1144</v>
      </c>
      <c r="D3585" s="2160">
        <f t="shared" si="226"/>
        <v>52648</v>
      </c>
      <c r="E3585" s="2150" t="s">
        <v>7644</v>
      </c>
      <c r="F3585" s="2153">
        <v>25874.1</v>
      </c>
      <c r="G3585" s="722">
        <v>42396</v>
      </c>
      <c r="H3585" s="2050">
        <f t="shared" si="227"/>
        <v>25874.1</v>
      </c>
      <c r="I3585" s="1263">
        <f t="shared" si="225"/>
        <v>0</v>
      </c>
    </row>
    <row r="3586" spans="1:9" x14ac:dyDescent="0.25">
      <c r="A3586" s="1261">
        <v>42396</v>
      </c>
      <c r="B3586" s="2177">
        <f t="shared" si="228"/>
        <v>2649</v>
      </c>
      <c r="C3586" s="2178" t="s">
        <v>1144</v>
      </c>
      <c r="D3586" s="2160">
        <f t="shared" si="226"/>
        <v>52649</v>
      </c>
      <c r="E3586" s="2150" t="s">
        <v>7679</v>
      </c>
      <c r="F3586" s="2153">
        <v>2751.8</v>
      </c>
      <c r="G3586" s="722">
        <v>42396</v>
      </c>
      <c r="H3586" s="2050">
        <f t="shared" si="227"/>
        <v>2751.8</v>
      </c>
      <c r="I3586" s="1263">
        <f t="shared" si="225"/>
        <v>0</v>
      </c>
    </row>
    <row r="3587" spans="1:9" x14ac:dyDescent="0.25">
      <c r="A3587" s="1261">
        <v>42396</v>
      </c>
      <c r="B3587" s="2177">
        <f t="shared" si="228"/>
        <v>2650</v>
      </c>
      <c r="C3587" s="2178" t="s">
        <v>1144</v>
      </c>
      <c r="D3587" s="2160">
        <f t="shared" si="226"/>
        <v>52650</v>
      </c>
      <c r="E3587" s="2150" t="s">
        <v>7680</v>
      </c>
      <c r="F3587" s="2153">
        <v>2932.6</v>
      </c>
      <c r="G3587" s="722">
        <v>42396</v>
      </c>
      <c r="H3587" s="2050">
        <f t="shared" si="227"/>
        <v>2932.6</v>
      </c>
      <c r="I3587" s="1263">
        <f t="shared" si="225"/>
        <v>0</v>
      </c>
    </row>
    <row r="3588" spans="1:9" x14ac:dyDescent="0.25">
      <c r="A3588" s="1261">
        <v>42396</v>
      </c>
      <c r="B3588" s="2177">
        <f t="shared" si="228"/>
        <v>2651</v>
      </c>
      <c r="C3588" s="2178" t="s">
        <v>1144</v>
      </c>
      <c r="D3588" s="2160">
        <f t="shared" si="226"/>
        <v>52651</v>
      </c>
      <c r="E3588" s="2150" t="s">
        <v>7607</v>
      </c>
      <c r="F3588" s="2153">
        <v>1507.5</v>
      </c>
      <c r="G3588" s="722"/>
      <c r="H3588" s="2050"/>
      <c r="I3588" s="1263">
        <f t="shared" si="225"/>
        <v>1507.5</v>
      </c>
    </row>
    <row r="3589" spans="1:9" x14ac:dyDescent="0.25">
      <c r="A3589" s="1261">
        <v>42396</v>
      </c>
      <c r="B3589" s="2177">
        <f t="shared" si="228"/>
        <v>2652</v>
      </c>
      <c r="C3589" s="2178" t="s">
        <v>1144</v>
      </c>
      <c r="D3589" s="2160">
        <f t="shared" si="226"/>
        <v>52652</v>
      </c>
      <c r="E3589" s="2150" t="s">
        <v>7681</v>
      </c>
      <c r="F3589" s="2153">
        <v>288.10000000000002</v>
      </c>
      <c r="G3589" s="722">
        <v>42396</v>
      </c>
      <c r="H3589" s="2050">
        <f t="shared" si="227"/>
        <v>288.10000000000002</v>
      </c>
      <c r="I3589" s="1263">
        <f t="shared" si="225"/>
        <v>0</v>
      </c>
    </row>
    <row r="3590" spans="1:9" x14ac:dyDescent="0.25">
      <c r="A3590" s="1261">
        <v>42396</v>
      </c>
      <c r="B3590" s="2177">
        <f t="shared" si="228"/>
        <v>2653</v>
      </c>
      <c r="C3590" s="2178" t="s">
        <v>1144</v>
      </c>
      <c r="D3590" s="2160">
        <f t="shared" si="226"/>
        <v>52653</v>
      </c>
      <c r="E3590" s="2150" t="s">
        <v>7682</v>
      </c>
      <c r="F3590" s="2153">
        <v>8096</v>
      </c>
      <c r="G3590" s="722">
        <v>42397</v>
      </c>
      <c r="H3590" s="2050">
        <v>8096</v>
      </c>
      <c r="I3590" s="1263">
        <f t="shared" si="225"/>
        <v>0</v>
      </c>
    </row>
    <row r="3591" spans="1:9" x14ac:dyDescent="0.25">
      <c r="A3591" s="1261">
        <v>42396</v>
      </c>
      <c r="B3591" s="2177">
        <f t="shared" si="228"/>
        <v>2654</v>
      </c>
      <c r="C3591" s="2178" t="s">
        <v>1144</v>
      </c>
      <c r="D3591" s="2160">
        <f t="shared" si="226"/>
        <v>52654</v>
      </c>
      <c r="E3591" s="2150" t="s">
        <v>7683</v>
      </c>
      <c r="F3591" s="2153">
        <v>4001.4</v>
      </c>
      <c r="G3591" s="722">
        <v>42400</v>
      </c>
      <c r="H3591" s="2050">
        <v>4001.4</v>
      </c>
      <c r="I3591" s="1263">
        <f t="shared" si="225"/>
        <v>0</v>
      </c>
    </row>
    <row r="3592" spans="1:9" x14ac:dyDescent="0.25">
      <c r="A3592" s="1261">
        <v>42396</v>
      </c>
      <c r="B3592" s="2177">
        <f t="shared" si="228"/>
        <v>2655</v>
      </c>
      <c r="C3592" s="2178" t="s">
        <v>1144</v>
      </c>
      <c r="D3592" s="2160">
        <f t="shared" si="226"/>
        <v>52655</v>
      </c>
      <c r="E3592" s="2150" t="s">
        <v>7684</v>
      </c>
      <c r="F3592" s="2153">
        <v>3659.16</v>
      </c>
      <c r="G3592" s="722">
        <v>42396</v>
      </c>
      <c r="H3592" s="2050">
        <f t="shared" si="227"/>
        <v>3659.16</v>
      </c>
      <c r="I3592" s="1263">
        <f t="shared" si="225"/>
        <v>0</v>
      </c>
    </row>
    <row r="3593" spans="1:9" x14ac:dyDescent="0.25">
      <c r="A3593" s="1261">
        <v>42396</v>
      </c>
      <c r="B3593" s="2177">
        <f t="shared" si="228"/>
        <v>2656</v>
      </c>
      <c r="C3593" s="2178" t="s">
        <v>1144</v>
      </c>
      <c r="D3593" s="2160">
        <f t="shared" si="226"/>
        <v>52656</v>
      </c>
      <c r="E3593" s="2150" t="s">
        <v>7644</v>
      </c>
      <c r="F3593" s="2153">
        <v>44.8</v>
      </c>
      <c r="G3593" s="722">
        <v>42396</v>
      </c>
      <c r="H3593" s="2050">
        <f t="shared" si="227"/>
        <v>44.8</v>
      </c>
      <c r="I3593" s="1263">
        <f t="shared" si="225"/>
        <v>0</v>
      </c>
    </row>
    <row r="3594" spans="1:9" x14ac:dyDescent="0.25">
      <c r="A3594" s="1261">
        <v>42396</v>
      </c>
      <c r="B3594" s="2177">
        <f t="shared" si="228"/>
        <v>2657</v>
      </c>
      <c r="C3594" s="2178" t="s">
        <v>1144</v>
      </c>
      <c r="D3594" s="2160">
        <f t="shared" si="226"/>
        <v>52657</v>
      </c>
      <c r="E3594" s="2150" t="s">
        <v>7685</v>
      </c>
      <c r="F3594" s="2153">
        <v>29427.39</v>
      </c>
      <c r="G3594" s="722">
        <v>42397</v>
      </c>
      <c r="H3594" s="2050">
        <v>29427.39</v>
      </c>
      <c r="I3594" s="1263">
        <f t="shared" si="225"/>
        <v>0</v>
      </c>
    </row>
    <row r="3595" spans="1:9" x14ac:dyDescent="0.25">
      <c r="A3595" s="1261">
        <v>42396</v>
      </c>
      <c r="B3595" s="2177">
        <f t="shared" si="228"/>
        <v>2658</v>
      </c>
      <c r="C3595" s="2178" t="s">
        <v>1144</v>
      </c>
      <c r="D3595" s="2160">
        <f t="shared" si="226"/>
        <v>52658</v>
      </c>
      <c r="E3595" s="2150" t="s">
        <v>7686</v>
      </c>
      <c r="F3595" s="2153">
        <v>2058.1999999999998</v>
      </c>
      <c r="G3595" s="722">
        <v>42397</v>
      </c>
      <c r="H3595" s="2050">
        <v>2058.1999999999998</v>
      </c>
      <c r="I3595" s="1263">
        <f t="shared" si="225"/>
        <v>0</v>
      </c>
    </row>
    <row r="3596" spans="1:9" x14ac:dyDescent="0.25">
      <c r="A3596" s="1261">
        <v>42396</v>
      </c>
      <c r="B3596" s="2177">
        <f t="shared" si="228"/>
        <v>2659</v>
      </c>
      <c r="C3596" s="2178" t="s">
        <v>1144</v>
      </c>
      <c r="D3596" s="2160">
        <f t="shared" si="226"/>
        <v>52659</v>
      </c>
      <c r="E3596" s="2150" t="s">
        <v>7687</v>
      </c>
      <c r="F3596" s="2153">
        <v>8266.5</v>
      </c>
      <c r="G3596" s="722">
        <v>42396</v>
      </c>
      <c r="H3596" s="2050">
        <f t="shared" si="227"/>
        <v>8266.5</v>
      </c>
      <c r="I3596" s="1263">
        <f t="shared" si="225"/>
        <v>0</v>
      </c>
    </row>
    <row r="3597" spans="1:9" x14ac:dyDescent="0.25">
      <c r="A3597" s="1261">
        <v>42396</v>
      </c>
      <c r="B3597" s="2177">
        <f t="shared" si="228"/>
        <v>2660</v>
      </c>
      <c r="C3597" s="2178" t="s">
        <v>1144</v>
      </c>
      <c r="D3597" s="2160">
        <f t="shared" si="226"/>
        <v>52660</v>
      </c>
      <c r="E3597" s="2150" t="s">
        <v>7688</v>
      </c>
      <c r="F3597" s="2153">
        <v>3047.2</v>
      </c>
      <c r="G3597" s="722">
        <v>42397</v>
      </c>
      <c r="H3597" s="2050">
        <v>3047.2</v>
      </c>
      <c r="I3597" s="1263">
        <f t="shared" si="225"/>
        <v>0</v>
      </c>
    </row>
    <row r="3598" spans="1:9" x14ac:dyDescent="0.25">
      <c r="A3598" s="1261">
        <v>42396</v>
      </c>
      <c r="B3598" s="2177">
        <f t="shared" si="228"/>
        <v>2661</v>
      </c>
      <c r="C3598" s="2178" t="s">
        <v>1144</v>
      </c>
      <c r="D3598" s="2160">
        <f t="shared" si="226"/>
        <v>52661</v>
      </c>
      <c r="E3598" s="2150" t="s">
        <v>7644</v>
      </c>
      <c r="F3598" s="2153">
        <v>75.099999999999994</v>
      </c>
      <c r="G3598" s="722">
        <v>42397</v>
      </c>
      <c r="H3598" s="2050">
        <v>75.099999999999994</v>
      </c>
      <c r="I3598" s="1263">
        <f t="shared" si="225"/>
        <v>0</v>
      </c>
    </row>
    <row r="3599" spans="1:9" x14ac:dyDescent="0.25">
      <c r="A3599" s="1261">
        <v>42396</v>
      </c>
      <c r="B3599" s="2177">
        <f t="shared" si="228"/>
        <v>2662</v>
      </c>
      <c r="C3599" s="2178" t="s">
        <v>1144</v>
      </c>
      <c r="D3599" s="2160">
        <f t="shared" si="226"/>
        <v>52662</v>
      </c>
      <c r="E3599" s="2150" t="s">
        <v>7644</v>
      </c>
      <c r="F3599" s="2153">
        <v>1608.68</v>
      </c>
      <c r="G3599" s="722">
        <v>42397</v>
      </c>
      <c r="H3599" s="2050">
        <v>1608.68</v>
      </c>
      <c r="I3599" s="1263">
        <f t="shared" si="225"/>
        <v>0</v>
      </c>
    </row>
    <row r="3600" spans="1:9" x14ac:dyDescent="0.25">
      <c r="A3600" s="1261">
        <v>42396</v>
      </c>
      <c r="B3600" s="2177">
        <f t="shared" si="228"/>
        <v>2663</v>
      </c>
      <c r="C3600" s="2178" t="s">
        <v>1144</v>
      </c>
      <c r="D3600" s="2160">
        <f t="shared" si="226"/>
        <v>52663</v>
      </c>
      <c r="E3600" s="2150" t="s">
        <v>7689</v>
      </c>
      <c r="F3600" s="2153">
        <v>12956.8</v>
      </c>
      <c r="G3600" s="722">
        <v>42396</v>
      </c>
      <c r="H3600" s="2050">
        <f t="shared" si="227"/>
        <v>12956.8</v>
      </c>
      <c r="I3600" s="1263">
        <f t="shared" si="225"/>
        <v>0</v>
      </c>
    </row>
    <row r="3601" spans="1:9" x14ac:dyDescent="0.25">
      <c r="A3601" s="1261">
        <v>42396</v>
      </c>
      <c r="B3601" s="2177">
        <f t="shared" si="228"/>
        <v>2664</v>
      </c>
      <c r="C3601" s="2178" t="s">
        <v>1144</v>
      </c>
      <c r="D3601" s="2160">
        <f t="shared" si="226"/>
        <v>52664</v>
      </c>
      <c r="E3601" s="2150" t="s">
        <v>7690</v>
      </c>
      <c r="F3601" s="2153">
        <v>648</v>
      </c>
      <c r="G3601" s="722">
        <v>42396</v>
      </c>
      <c r="H3601" s="2050">
        <f t="shared" si="227"/>
        <v>648</v>
      </c>
      <c r="I3601" s="1263">
        <f t="shared" si="225"/>
        <v>0</v>
      </c>
    </row>
    <row r="3602" spans="1:9" x14ac:dyDescent="0.25">
      <c r="A3602" s="1261">
        <v>42396</v>
      </c>
      <c r="B3602" s="2177">
        <f t="shared" si="228"/>
        <v>2665</v>
      </c>
      <c r="C3602" s="2178" t="s">
        <v>1144</v>
      </c>
      <c r="D3602" s="2160">
        <f t="shared" si="226"/>
        <v>52665</v>
      </c>
      <c r="E3602" s="2150" t="s">
        <v>7691</v>
      </c>
      <c r="F3602" s="2153">
        <v>3241.6</v>
      </c>
      <c r="G3602" s="722"/>
      <c r="H3602" s="2050"/>
      <c r="I3602" s="1263">
        <f t="shared" si="225"/>
        <v>3241.6</v>
      </c>
    </row>
    <row r="3603" spans="1:9" x14ac:dyDescent="0.25">
      <c r="A3603" s="1261">
        <v>42396</v>
      </c>
      <c r="B3603" s="2177">
        <f t="shared" si="228"/>
        <v>2666</v>
      </c>
      <c r="C3603" s="2178" t="s">
        <v>1144</v>
      </c>
      <c r="D3603" s="2160">
        <f t="shared" si="226"/>
        <v>52666</v>
      </c>
      <c r="E3603" s="2150" t="s">
        <v>7692</v>
      </c>
      <c r="F3603" s="2153">
        <v>11974.85</v>
      </c>
      <c r="G3603" s="722"/>
      <c r="H3603" s="2050"/>
      <c r="I3603" s="1263">
        <f t="shared" si="225"/>
        <v>11974.85</v>
      </c>
    </row>
    <row r="3604" spans="1:9" x14ac:dyDescent="0.25">
      <c r="A3604" s="1261">
        <v>42396</v>
      </c>
      <c r="B3604" s="2177">
        <f t="shared" si="228"/>
        <v>2667</v>
      </c>
      <c r="C3604" s="2178" t="s">
        <v>1144</v>
      </c>
      <c r="D3604" s="2160">
        <f t="shared" si="226"/>
        <v>52667</v>
      </c>
      <c r="E3604" s="2150" t="s">
        <v>7693</v>
      </c>
      <c r="F3604" s="2153">
        <v>53822.8</v>
      </c>
      <c r="G3604" s="722"/>
      <c r="H3604" s="2050"/>
      <c r="I3604" s="1263">
        <f t="shared" si="225"/>
        <v>53822.8</v>
      </c>
    </row>
    <row r="3605" spans="1:9" x14ac:dyDescent="0.25">
      <c r="A3605" s="1261">
        <v>42396</v>
      </c>
      <c r="B3605" s="2177">
        <f t="shared" si="228"/>
        <v>2668</v>
      </c>
      <c r="C3605" s="2178" t="s">
        <v>1144</v>
      </c>
      <c r="D3605" s="2160">
        <f t="shared" si="226"/>
        <v>52668</v>
      </c>
      <c r="E3605" s="2150" t="s">
        <v>7694</v>
      </c>
      <c r="F3605" s="2153">
        <v>5955.28</v>
      </c>
      <c r="G3605" s="722">
        <v>42398</v>
      </c>
      <c r="H3605" s="2050">
        <v>5955.28</v>
      </c>
      <c r="I3605" s="1263">
        <f t="shared" si="225"/>
        <v>0</v>
      </c>
    </row>
    <row r="3606" spans="1:9" x14ac:dyDescent="0.25">
      <c r="A3606" s="1261">
        <v>42396</v>
      </c>
      <c r="B3606" s="2177">
        <f t="shared" si="228"/>
        <v>2669</v>
      </c>
      <c r="C3606" s="2178" t="s">
        <v>1144</v>
      </c>
      <c r="D3606" s="2160">
        <f t="shared" si="226"/>
        <v>52669</v>
      </c>
      <c r="E3606" s="2150" t="s">
        <v>7695</v>
      </c>
      <c r="F3606" s="2153">
        <v>2914.6</v>
      </c>
      <c r="G3606" s="722">
        <v>42396</v>
      </c>
      <c r="H3606" s="2050">
        <f t="shared" si="227"/>
        <v>2914.6</v>
      </c>
      <c r="I3606" s="1263">
        <f t="shared" si="225"/>
        <v>0</v>
      </c>
    </row>
    <row r="3607" spans="1:9" x14ac:dyDescent="0.25">
      <c r="A3607" s="1261">
        <v>42396</v>
      </c>
      <c r="B3607" s="2177">
        <f t="shared" si="228"/>
        <v>2670</v>
      </c>
      <c r="C3607" s="2178" t="s">
        <v>1144</v>
      </c>
      <c r="D3607" s="2160">
        <f t="shared" si="226"/>
        <v>52670</v>
      </c>
      <c r="E3607" s="2150" t="s">
        <v>7696</v>
      </c>
      <c r="F3607" s="2153">
        <v>2444</v>
      </c>
      <c r="G3607" s="722">
        <v>42396</v>
      </c>
      <c r="H3607" s="2050">
        <f t="shared" si="227"/>
        <v>2444</v>
      </c>
      <c r="I3607" s="1263">
        <f t="shared" si="225"/>
        <v>0</v>
      </c>
    </row>
    <row r="3608" spans="1:9" x14ac:dyDescent="0.25">
      <c r="A3608" s="1261">
        <v>42396</v>
      </c>
      <c r="B3608" s="2177">
        <f t="shared" si="228"/>
        <v>2671</v>
      </c>
      <c r="C3608" s="2178" t="s">
        <v>1144</v>
      </c>
      <c r="D3608" s="2160">
        <f t="shared" si="226"/>
        <v>52671</v>
      </c>
      <c r="E3608" s="2150" t="s">
        <v>7695</v>
      </c>
      <c r="F3608" s="2153">
        <v>745.2</v>
      </c>
      <c r="G3608" s="722">
        <v>42396</v>
      </c>
      <c r="H3608" s="2050">
        <f t="shared" si="227"/>
        <v>745.2</v>
      </c>
      <c r="I3608" s="1263">
        <f t="shared" si="225"/>
        <v>0</v>
      </c>
    </row>
    <row r="3609" spans="1:9" x14ac:dyDescent="0.25">
      <c r="A3609" s="1261">
        <v>42396</v>
      </c>
      <c r="B3609" s="2177">
        <f t="shared" si="228"/>
        <v>2672</v>
      </c>
      <c r="C3609" s="2178" t="s">
        <v>1144</v>
      </c>
      <c r="D3609" s="2160">
        <f t="shared" si="226"/>
        <v>52672</v>
      </c>
      <c r="E3609" s="2150" t="s">
        <v>7697</v>
      </c>
      <c r="F3609" s="2153">
        <v>13237.9</v>
      </c>
      <c r="G3609" s="722"/>
      <c r="H3609" s="2050"/>
      <c r="I3609" s="1263">
        <f t="shared" si="225"/>
        <v>13237.9</v>
      </c>
    </row>
    <row r="3610" spans="1:9" x14ac:dyDescent="0.25">
      <c r="A3610" s="1261">
        <v>42396</v>
      </c>
      <c r="B3610" s="2177">
        <f t="shared" si="228"/>
        <v>2673</v>
      </c>
      <c r="C3610" s="2178" t="s">
        <v>1144</v>
      </c>
      <c r="D3610" s="2160">
        <f t="shared" si="226"/>
        <v>52673</v>
      </c>
      <c r="E3610" s="2150" t="s">
        <v>7698</v>
      </c>
      <c r="F3610" s="2153">
        <v>258</v>
      </c>
      <c r="G3610" s="722">
        <v>42396</v>
      </c>
      <c r="H3610" s="2050">
        <f t="shared" si="227"/>
        <v>258</v>
      </c>
      <c r="I3610" s="1263">
        <f t="shared" si="225"/>
        <v>0</v>
      </c>
    </row>
    <row r="3611" spans="1:9" x14ac:dyDescent="0.25">
      <c r="A3611" s="1261">
        <v>42396</v>
      </c>
      <c r="B3611" s="2177">
        <f t="shared" si="228"/>
        <v>2674</v>
      </c>
      <c r="C3611" s="2178" t="s">
        <v>1144</v>
      </c>
      <c r="D3611" s="2160">
        <f t="shared" si="226"/>
        <v>52674</v>
      </c>
      <c r="E3611" s="2150" t="s">
        <v>7699</v>
      </c>
      <c r="F3611" s="2153">
        <v>6217.5</v>
      </c>
      <c r="G3611" s="722">
        <v>42399</v>
      </c>
      <c r="H3611" s="2050">
        <v>6217.5</v>
      </c>
      <c r="I3611" s="1263">
        <f t="shared" si="225"/>
        <v>0</v>
      </c>
    </row>
    <row r="3612" spans="1:9" x14ac:dyDescent="0.25">
      <c r="A3612" s="1261">
        <v>42396</v>
      </c>
      <c r="B3612" s="2177">
        <f t="shared" si="228"/>
        <v>2675</v>
      </c>
      <c r="C3612" s="2178" t="s">
        <v>1144</v>
      </c>
      <c r="D3612" s="2160">
        <f t="shared" si="226"/>
        <v>52675</v>
      </c>
      <c r="E3612" s="2150" t="s">
        <v>7700</v>
      </c>
      <c r="F3612" s="2153">
        <v>96222.69</v>
      </c>
      <c r="G3612" s="722"/>
      <c r="H3612" s="2050"/>
      <c r="I3612" s="1263">
        <f t="shared" si="225"/>
        <v>96222.69</v>
      </c>
    </row>
    <row r="3613" spans="1:9" x14ac:dyDescent="0.25">
      <c r="A3613" s="1261">
        <v>42396</v>
      </c>
      <c r="B3613" s="2177">
        <f t="shared" si="228"/>
        <v>2676</v>
      </c>
      <c r="C3613" s="2178" t="s">
        <v>1144</v>
      </c>
      <c r="D3613" s="2160">
        <f t="shared" si="226"/>
        <v>52676</v>
      </c>
      <c r="E3613" s="2150" t="s">
        <v>7701</v>
      </c>
      <c r="F3613" s="2153">
        <v>356.4</v>
      </c>
      <c r="G3613" s="722">
        <v>42396</v>
      </c>
      <c r="H3613" s="2050">
        <f t="shared" si="227"/>
        <v>356.4</v>
      </c>
      <c r="I3613" s="1263">
        <f t="shared" si="225"/>
        <v>0</v>
      </c>
    </row>
    <row r="3614" spans="1:9" x14ac:dyDescent="0.25">
      <c r="A3614" s="1261">
        <v>42396</v>
      </c>
      <c r="B3614" s="2177">
        <f t="shared" si="228"/>
        <v>2677</v>
      </c>
      <c r="C3614" s="2178" t="s">
        <v>1144</v>
      </c>
      <c r="D3614" s="2160">
        <f t="shared" si="226"/>
        <v>52677</v>
      </c>
      <c r="E3614" s="2150" t="s">
        <v>7702</v>
      </c>
      <c r="F3614" s="2153">
        <v>2767.1</v>
      </c>
      <c r="G3614" s="722">
        <v>42396</v>
      </c>
      <c r="H3614" s="2050">
        <f t="shared" ref="H3614:H3667" si="229">F3614</f>
        <v>2767.1</v>
      </c>
      <c r="I3614" s="1263">
        <f t="shared" ref="I3614:I3677" si="230">F3614-H3614</f>
        <v>0</v>
      </c>
    </row>
    <row r="3615" spans="1:9" x14ac:dyDescent="0.25">
      <c r="A3615" s="1261">
        <v>42396</v>
      </c>
      <c r="B3615" s="2177">
        <f t="shared" si="228"/>
        <v>2678</v>
      </c>
      <c r="C3615" s="2178" t="s">
        <v>1144</v>
      </c>
      <c r="D3615" s="2160">
        <f t="shared" ref="D3615:D3678" si="231">D3614+1</f>
        <v>52678</v>
      </c>
      <c r="E3615" s="2151" t="s">
        <v>7703</v>
      </c>
      <c r="F3615" s="2154">
        <v>136</v>
      </c>
      <c r="G3615" s="722">
        <v>42396</v>
      </c>
      <c r="H3615" s="2050">
        <f t="shared" si="229"/>
        <v>136</v>
      </c>
      <c r="I3615" s="1263">
        <f t="shared" si="230"/>
        <v>0</v>
      </c>
    </row>
    <row r="3616" spans="1:9" x14ac:dyDescent="0.25">
      <c r="A3616" s="1261">
        <v>42396</v>
      </c>
      <c r="B3616" s="2177">
        <f t="shared" si="228"/>
        <v>2679</v>
      </c>
      <c r="C3616" s="2178" t="s">
        <v>1144</v>
      </c>
      <c r="D3616" s="2160">
        <f t="shared" si="231"/>
        <v>52679</v>
      </c>
      <c r="E3616" s="2149" t="s">
        <v>7704</v>
      </c>
      <c r="F3616" s="2152">
        <v>11603.8</v>
      </c>
      <c r="G3616" s="722">
        <v>42397</v>
      </c>
      <c r="H3616" s="2050">
        <v>11603.8</v>
      </c>
      <c r="I3616" s="1263">
        <f t="shared" si="230"/>
        <v>0</v>
      </c>
    </row>
    <row r="3617" spans="1:9" x14ac:dyDescent="0.25">
      <c r="A3617" s="1261">
        <v>42396</v>
      </c>
      <c r="B3617" s="2177">
        <f t="shared" si="228"/>
        <v>2680</v>
      </c>
      <c r="C3617" s="2178" t="s">
        <v>1144</v>
      </c>
      <c r="D3617" s="2160">
        <f t="shared" si="231"/>
        <v>52680</v>
      </c>
      <c r="E3617" s="2150" t="s">
        <v>7705</v>
      </c>
      <c r="F3617" s="2153">
        <v>754.4</v>
      </c>
      <c r="G3617" s="722"/>
      <c r="H3617" s="2050"/>
      <c r="I3617" s="1263">
        <f t="shared" si="230"/>
        <v>754.4</v>
      </c>
    </row>
    <row r="3618" spans="1:9" x14ac:dyDescent="0.25">
      <c r="A3618" s="1261">
        <v>42396</v>
      </c>
      <c r="B3618" s="2177">
        <f t="shared" si="228"/>
        <v>2681</v>
      </c>
      <c r="C3618" s="2178" t="s">
        <v>1144</v>
      </c>
      <c r="D3618" s="2160">
        <f t="shared" si="231"/>
        <v>52681</v>
      </c>
      <c r="E3618" s="2150" t="s">
        <v>7706</v>
      </c>
      <c r="F3618" s="2153">
        <v>112086.45</v>
      </c>
      <c r="G3618" s="722"/>
      <c r="H3618" s="2050"/>
      <c r="I3618" s="1263">
        <f t="shared" si="230"/>
        <v>112086.45</v>
      </c>
    </row>
    <row r="3619" spans="1:9" x14ac:dyDescent="0.25">
      <c r="A3619" s="1261">
        <v>42396</v>
      </c>
      <c r="B3619" s="2177">
        <f t="shared" si="228"/>
        <v>2682</v>
      </c>
      <c r="C3619" s="2178" t="s">
        <v>1144</v>
      </c>
      <c r="D3619" s="2160">
        <f t="shared" si="231"/>
        <v>52682</v>
      </c>
      <c r="E3619" s="2150" t="s">
        <v>7612</v>
      </c>
      <c r="F3619" s="2153">
        <v>36615</v>
      </c>
      <c r="G3619" s="722"/>
      <c r="H3619" s="2050"/>
      <c r="I3619" s="1263">
        <f t="shared" si="230"/>
        <v>36615</v>
      </c>
    </row>
    <row r="3620" spans="1:9" x14ac:dyDescent="0.25">
      <c r="A3620" s="1261">
        <v>42396</v>
      </c>
      <c r="B3620" s="2177">
        <f t="shared" si="228"/>
        <v>2683</v>
      </c>
      <c r="C3620" s="2178" t="s">
        <v>1144</v>
      </c>
      <c r="D3620" s="2160">
        <f t="shared" si="231"/>
        <v>52683</v>
      </c>
      <c r="E3620" s="2162" t="s">
        <v>7707</v>
      </c>
      <c r="F3620" s="2153">
        <v>281892.28999999998</v>
      </c>
      <c r="G3620" s="722"/>
      <c r="H3620" s="2050"/>
      <c r="I3620" s="1263">
        <f t="shared" si="230"/>
        <v>281892.28999999998</v>
      </c>
    </row>
    <row r="3621" spans="1:9" x14ac:dyDescent="0.25">
      <c r="A3621" s="1261">
        <v>42396</v>
      </c>
      <c r="B3621" s="2177">
        <f t="shared" si="228"/>
        <v>2684</v>
      </c>
      <c r="C3621" s="2178" t="s">
        <v>1144</v>
      </c>
      <c r="D3621" s="2160">
        <f t="shared" si="231"/>
        <v>52684</v>
      </c>
      <c r="E3621" s="2150" t="s">
        <v>7708</v>
      </c>
      <c r="F3621" s="2153">
        <v>27289.8</v>
      </c>
      <c r="G3621" s="722">
        <v>42397</v>
      </c>
      <c r="H3621" s="2050">
        <v>27289.8</v>
      </c>
      <c r="I3621" s="1263">
        <f t="shared" si="230"/>
        <v>0</v>
      </c>
    </row>
    <row r="3622" spans="1:9" x14ac:dyDescent="0.25">
      <c r="A3622" s="1261">
        <v>42396</v>
      </c>
      <c r="B3622" s="2177">
        <f t="shared" si="228"/>
        <v>2685</v>
      </c>
      <c r="C3622" s="2178" t="s">
        <v>1144</v>
      </c>
      <c r="D3622" s="2160">
        <f t="shared" si="231"/>
        <v>52685</v>
      </c>
      <c r="E3622" s="2150" t="s">
        <v>7709</v>
      </c>
      <c r="F3622" s="2153">
        <v>5457.6</v>
      </c>
      <c r="G3622" s="722">
        <v>42396</v>
      </c>
      <c r="H3622" s="2050">
        <f t="shared" si="229"/>
        <v>5457.6</v>
      </c>
      <c r="I3622" s="1263">
        <f t="shared" si="230"/>
        <v>0</v>
      </c>
    </row>
    <row r="3623" spans="1:9" x14ac:dyDescent="0.25">
      <c r="A3623" s="1261">
        <v>42396</v>
      </c>
      <c r="B3623" s="2177">
        <f t="shared" si="228"/>
        <v>2686</v>
      </c>
      <c r="C3623" s="2178" t="s">
        <v>1144</v>
      </c>
      <c r="D3623" s="2160">
        <f t="shared" si="231"/>
        <v>52686</v>
      </c>
      <c r="E3623" s="2150" t="s">
        <v>7710</v>
      </c>
      <c r="F3623" s="2153">
        <v>8630.84</v>
      </c>
      <c r="G3623" s="722">
        <v>42396</v>
      </c>
      <c r="H3623" s="2050">
        <f t="shared" si="229"/>
        <v>8630.84</v>
      </c>
      <c r="I3623" s="1263">
        <f t="shared" si="230"/>
        <v>0</v>
      </c>
    </row>
    <row r="3624" spans="1:9" ht="15.75" x14ac:dyDescent="0.25">
      <c r="A3624" s="1261">
        <v>42396</v>
      </c>
      <c r="B3624" s="2177">
        <f t="shared" si="228"/>
        <v>2687</v>
      </c>
      <c r="C3624" s="2178" t="s">
        <v>1144</v>
      </c>
      <c r="D3624" s="2160">
        <f t="shared" si="231"/>
        <v>52687</v>
      </c>
      <c r="E3624" s="2150" t="s">
        <v>7711</v>
      </c>
      <c r="F3624" s="2153">
        <v>30</v>
      </c>
      <c r="G3624" s="722">
        <v>42397</v>
      </c>
      <c r="H3624" s="2050">
        <v>30</v>
      </c>
      <c r="I3624" s="2414">
        <f t="shared" si="230"/>
        <v>0</v>
      </c>
    </row>
    <row r="3625" spans="1:9" x14ac:dyDescent="0.25">
      <c r="A3625" s="1261">
        <v>42396</v>
      </c>
      <c r="B3625" s="2177">
        <f t="shared" si="228"/>
        <v>2688</v>
      </c>
      <c r="C3625" s="2178" t="s">
        <v>1144</v>
      </c>
      <c r="D3625" s="2160">
        <f t="shared" si="231"/>
        <v>52688</v>
      </c>
      <c r="E3625" s="2150" t="s">
        <v>7712</v>
      </c>
      <c r="F3625" s="2153">
        <v>45</v>
      </c>
      <c r="G3625" s="722">
        <v>42397</v>
      </c>
      <c r="H3625" s="2050">
        <v>45</v>
      </c>
      <c r="I3625" s="1263">
        <f t="shared" si="230"/>
        <v>0</v>
      </c>
    </row>
    <row r="3626" spans="1:9" x14ac:dyDescent="0.25">
      <c r="A3626" s="1261">
        <v>42396</v>
      </c>
      <c r="B3626" s="2177">
        <f t="shared" si="228"/>
        <v>2689</v>
      </c>
      <c r="C3626" s="2178" t="s">
        <v>1144</v>
      </c>
      <c r="D3626" s="2160">
        <f t="shared" si="231"/>
        <v>52689</v>
      </c>
      <c r="E3626" s="2150" t="s">
        <v>7713</v>
      </c>
      <c r="F3626" s="2153">
        <v>2098.4</v>
      </c>
      <c r="G3626" s="722">
        <v>42397</v>
      </c>
      <c r="H3626" s="2050">
        <v>2098.4</v>
      </c>
      <c r="I3626" s="1263">
        <f t="shared" si="230"/>
        <v>0</v>
      </c>
    </row>
    <row r="3627" spans="1:9" x14ac:dyDescent="0.25">
      <c r="A3627" s="1261">
        <v>42397</v>
      </c>
      <c r="B3627" s="2177">
        <f t="shared" si="228"/>
        <v>2690</v>
      </c>
      <c r="C3627" s="2178" t="s">
        <v>1144</v>
      </c>
      <c r="D3627" s="2160">
        <f t="shared" si="231"/>
        <v>52690</v>
      </c>
      <c r="E3627" s="2150" t="s">
        <v>7714</v>
      </c>
      <c r="F3627" s="2153">
        <v>11899.4</v>
      </c>
      <c r="G3627" s="722">
        <v>42397</v>
      </c>
      <c r="H3627" s="2050">
        <f t="shared" si="229"/>
        <v>11899.4</v>
      </c>
      <c r="I3627" s="1263">
        <f t="shared" si="230"/>
        <v>0</v>
      </c>
    </row>
    <row r="3628" spans="1:9" x14ac:dyDescent="0.25">
      <c r="A3628" s="1261">
        <v>42397</v>
      </c>
      <c r="B3628" s="2177">
        <f t="shared" si="228"/>
        <v>2691</v>
      </c>
      <c r="C3628" s="2178" t="s">
        <v>1144</v>
      </c>
      <c r="D3628" s="2160">
        <f t="shared" si="231"/>
        <v>52691</v>
      </c>
      <c r="E3628" s="2150" t="s">
        <v>7715</v>
      </c>
      <c r="F3628" s="2153">
        <v>5890.6</v>
      </c>
      <c r="G3628" s="722">
        <v>42397</v>
      </c>
      <c r="H3628" s="2050">
        <f t="shared" si="229"/>
        <v>5890.6</v>
      </c>
      <c r="I3628" s="1263">
        <f t="shared" si="230"/>
        <v>0</v>
      </c>
    </row>
    <row r="3629" spans="1:9" x14ac:dyDescent="0.25">
      <c r="A3629" s="1261">
        <v>42397</v>
      </c>
      <c r="B3629" s="2177">
        <f t="shared" si="228"/>
        <v>2692</v>
      </c>
      <c r="C3629" s="2178" t="s">
        <v>1144</v>
      </c>
      <c r="D3629" s="2160">
        <f t="shared" si="231"/>
        <v>52692</v>
      </c>
      <c r="E3629" s="2150" t="s">
        <v>7715</v>
      </c>
      <c r="F3629" s="2153">
        <v>2222</v>
      </c>
      <c r="G3629" s="722">
        <v>42397</v>
      </c>
      <c r="H3629" s="2050">
        <f t="shared" si="229"/>
        <v>2222</v>
      </c>
      <c r="I3629" s="1263">
        <f t="shared" si="230"/>
        <v>0</v>
      </c>
    </row>
    <row r="3630" spans="1:9" x14ac:dyDescent="0.25">
      <c r="A3630" s="1261">
        <v>42397</v>
      </c>
      <c r="B3630" s="2177">
        <f t="shared" ref="B3630:B3693" si="232">B3629+1</f>
        <v>2693</v>
      </c>
      <c r="C3630" s="2178" t="s">
        <v>1144</v>
      </c>
      <c r="D3630" s="2160">
        <f t="shared" si="231"/>
        <v>52693</v>
      </c>
      <c r="E3630" s="2150" t="s">
        <v>7716</v>
      </c>
      <c r="F3630" s="2153">
        <v>6816</v>
      </c>
      <c r="G3630" s="722">
        <v>42397</v>
      </c>
      <c r="H3630" s="2050">
        <f t="shared" si="229"/>
        <v>6816</v>
      </c>
      <c r="I3630" s="1263">
        <f t="shared" si="230"/>
        <v>0</v>
      </c>
    </row>
    <row r="3631" spans="1:9" x14ac:dyDescent="0.25">
      <c r="A3631" s="1261">
        <v>42397</v>
      </c>
      <c r="B3631" s="2177">
        <f t="shared" si="232"/>
        <v>2694</v>
      </c>
      <c r="C3631" s="2178" t="s">
        <v>1144</v>
      </c>
      <c r="D3631" s="2160">
        <f t="shared" si="231"/>
        <v>52694</v>
      </c>
      <c r="E3631" s="2150" t="s">
        <v>7715</v>
      </c>
      <c r="F3631" s="2153">
        <v>5648</v>
      </c>
      <c r="G3631" s="722">
        <v>42398</v>
      </c>
      <c r="H3631" s="2050">
        <v>5648</v>
      </c>
      <c r="I3631" s="1263">
        <f t="shared" si="230"/>
        <v>0</v>
      </c>
    </row>
    <row r="3632" spans="1:9" x14ac:dyDescent="0.25">
      <c r="A3632" s="1261">
        <v>42397</v>
      </c>
      <c r="B3632" s="2177">
        <f t="shared" si="232"/>
        <v>2695</v>
      </c>
      <c r="C3632" s="2178" t="s">
        <v>1144</v>
      </c>
      <c r="D3632" s="2160">
        <f t="shared" si="231"/>
        <v>52695</v>
      </c>
      <c r="E3632" s="2150" t="s">
        <v>7717</v>
      </c>
      <c r="F3632" s="2153">
        <v>2429.6999999999998</v>
      </c>
      <c r="G3632" s="722">
        <v>42397</v>
      </c>
      <c r="H3632" s="2050">
        <f t="shared" si="229"/>
        <v>2429.6999999999998</v>
      </c>
      <c r="I3632" s="1263">
        <f t="shared" si="230"/>
        <v>0</v>
      </c>
    </row>
    <row r="3633" spans="1:9" x14ac:dyDescent="0.25">
      <c r="A3633" s="1261">
        <v>42397</v>
      </c>
      <c r="B3633" s="2177">
        <f t="shared" si="232"/>
        <v>2696</v>
      </c>
      <c r="C3633" s="2178" t="s">
        <v>1144</v>
      </c>
      <c r="D3633" s="2160">
        <f t="shared" si="231"/>
        <v>52696</v>
      </c>
      <c r="E3633" s="2150" t="s">
        <v>7715</v>
      </c>
      <c r="F3633" s="2153">
        <v>562.79999999999995</v>
      </c>
      <c r="G3633" s="722">
        <v>42397</v>
      </c>
      <c r="H3633" s="2050">
        <f t="shared" si="229"/>
        <v>562.79999999999995</v>
      </c>
      <c r="I3633" s="1263">
        <f t="shared" si="230"/>
        <v>0</v>
      </c>
    </row>
    <row r="3634" spans="1:9" x14ac:dyDescent="0.25">
      <c r="A3634" s="1261">
        <v>42397</v>
      </c>
      <c r="B3634" s="2177">
        <f t="shared" si="232"/>
        <v>2697</v>
      </c>
      <c r="C3634" s="2178" t="s">
        <v>1144</v>
      </c>
      <c r="D3634" s="2160">
        <f t="shared" si="231"/>
        <v>52697</v>
      </c>
      <c r="E3634" s="2150" t="s">
        <v>7717</v>
      </c>
      <c r="F3634" s="2153">
        <v>2192.4</v>
      </c>
      <c r="G3634" s="722">
        <v>42397</v>
      </c>
      <c r="H3634" s="2050">
        <f t="shared" si="229"/>
        <v>2192.4</v>
      </c>
      <c r="I3634" s="1263">
        <f t="shared" si="230"/>
        <v>0</v>
      </c>
    </row>
    <row r="3635" spans="1:9" x14ac:dyDescent="0.25">
      <c r="A3635" s="1261">
        <v>42397</v>
      </c>
      <c r="B3635" s="2177">
        <f t="shared" si="232"/>
        <v>2698</v>
      </c>
      <c r="C3635" s="2178" t="s">
        <v>1144</v>
      </c>
      <c r="D3635" s="2160">
        <f t="shared" si="231"/>
        <v>52698</v>
      </c>
      <c r="E3635" s="2150" t="s">
        <v>7718</v>
      </c>
      <c r="F3635" s="2153">
        <v>10094.799999999999</v>
      </c>
      <c r="G3635" s="722">
        <v>42398</v>
      </c>
      <c r="H3635" s="2050">
        <v>10094.799999999999</v>
      </c>
      <c r="I3635" s="1263">
        <f t="shared" si="230"/>
        <v>0</v>
      </c>
    </row>
    <row r="3636" spans="1:9" x14ac:dyDescent="0.25">
      <c r="A3636" s="1261">
        <v>42397</v>
      </c>
      <c r="B3636" s="2177">
        <f t="shared" si="232"/>
        <v>2699</v>
      </c>
      <c r="C3636" s="2178" t="s">
        <v>1144</v>
      </c>
      <c r="D3636" s="2160">
        <f t="shared" si="231"/>
        <v>52699</v>
      </c>
      <c r="E3636" s="2150" t="s">
        <v>7719</v>
      </c>
      <c r="F3636" s="2153">
        <v>8115.2</v>
      </c>
      <c r="G3636" s="722">
        <v>42398</v>
      </c>
      <c r="H3636" s="2050">
        <v>8115.2</v>
      </c>
      <c r="I3636" s="1263">
        <f t="shared" si="230"/>
        <v>0</v>
      </c>
    </row>
    <row r="3637" spans="1:9" x14ac:dyDescent="0.25">
      <c r="A3637" s="1261">
        <v>42397</v>
      </c>
      <c r="B3637" s="2177">
        <f t="shared" si="232"/>
        <v>2700</v>
      </c>
      <c r="C3637" s="2178" t="s">
        <v>1144</v>
      </c>
      <c r="D3637" s="2160">
        <f t="shared" si="231"/>
        <v>52700</v>
      </c>
      <c r="E3637" s="2150" t="s">
        <v>7720</v>
      </c>
      <c r="F3637" s="2153">
        <v>4460.3999999999996</v>
      </c>
      <c r="G3637" s="722">
        <v>42399</v>
      </c>
      <c r="H3637" s="2050">
        <v>4460.3999999999996</v>
      </c>
      <c r="I3637" s="1263">
        <f t="shared" si="230"/>
        <v>0</v>
      </c>
    </row>
    <row r="3638" spans="1:9" x14ac:dyDescent="0.25">
      <c r="A3638" s="1261">
        <v>42397</v>
      </c>
      <c r="B3638" s="2177">
        <f t="shared" si="232"/>
        <v>2701</v>
      </c>
      <c r="C3638" s="2178" t="s">
        <v>1144</v>
      </c>
      <c r="D3638" s="2160">
        <f t="shared" si="231"/>
        <v>52701</v>
      </c>
      <c r="E3638" s="2150" t="s">
        <v>7721</v>
      </c>
      <c r="F3638" s="2153">
        <v>1328.8</v>
      </c>
      <c r="G3638" s="722"/>
      <c r="H3638" s="2050"/>
      <c r="I3638" s="1263">
        <f t="shared" si="230"/>
        <v>1328.8</v>
      </c>
    </row>
    <row r="3639" spans="1:9" x14ac:dyDescent="0.25">
      <c r="A3639" s="1261">
        <v>42397</v>
      </c>
      <c r="B3639" s="2177">
        <f t="shared" si="232"/>
        <v>2702</v>
      </c>
      <c r="C3639" s="2178" t="s">
        <v>1144</v>
      </c>
      <c r="D3639" s="2160">
        <f t="shared" si="231"/>
        <v>52702</v>
      </c>
      <c r="E3639" s="2150" t="s">
        <v>7722</v>
      </c>
      <c r="F3639" s="2153">
        <v>21422.400000000001</v>
      </c>
      <c r="G3639" s="722"/>
      <c r="H3639" s="2050"/>
      <c r="I3639" s="1263">
        <f t="shared" si="230"/>
        <v>21422.400000000001</v>
      </c>
    </row>
    <row r="3640" spans="1:9" x14ac:dyDescent="0.25">
      <c r="A3640" s="1261">
        <v>42397</v>
      </c>
      <c r="B3640" s="2177">
        <f t="shared" si="232"/>
        <v>2703</v>
      </c>
      <c r="C3640" s="2178" t="s">
        <v>1144</v>
      </c>
      <c r="D3640" s="2160">
        <f t="shared" si="231"/>
        <v>52703</v>
      </c>
      <c r="E3640" s="2150" t="s">
        <v>7723</v>
      </c>
      <c r="F3640" s="2153">
        <v>11760.4</v>
      </c>
      <c r="G3640" s="722">
        <v>42397</v>
      </c>
      <c r="H3640" s="2050">
        <f t="shared" si="229"/>
        <v>11760.4</v>
      </c>
      <c r="I3640" s="1263">
        <f t="shared" si="230"/>
        <v>0</v>
      </c>
    </row>
    <row r="3641" spans="1:9" x14ac:dyDescent="0.25">
      <c r="A3641" s="1261">
        <v>42397</v>
      </c>
      <c r="B3641" s="2177">
        <f t="shared" si="232"/>
        <v>2704</v>
      </c>
      <c r="C3641" s="2178" t="s">
        <v>1144</v>
      </c>
      <c r="D3641" s="2160">
        <f t="shared" si="231"/>
        <v>52704</v>
      </c>
      <c r="E3641" s="2150" t="s">
        <v>7724</v>
      </c>
      <c r="F3641" s="2153">
        <v>90640</v>
      </c>
      <c r="G3641" s="722"/>
      <c r="H3641" s="2050"/>
      <c r="I3641" s="1263">
        <f t="shared" si="230"/>
        <v>90640</v>
      </c>
    </row>
    <row r="3642" spans="1:9" x14ac:dyDescent="0.25">
      <c r="A3642" s="1261">
        <v>42397</v>
      </c>
      <c r="B3642" s="2177">
        <f t="shared" si="232"/>
        <v>2705</v>
      </c>
      <c r="C3642" s="2178" t="s">
        <v>1144</v>
      </c>
      <c r="D3642" s="2160">
        <f t="shared" si="231"/>
        <v>52705</v>
      </c>
      <c r="E3642" s="2150" t="s">
        <v>7720</v>
      </c>
      <c r="F3642" s="2153">
        <v>17504.55</v>
      </c>
      <c r="G3642" s="722">
        <v>42399</v>
      </c>
      <c r="H3642" s="2050">
        <v>17504.55</v>
      </c>
      <c r="I3642" s="1263">
        <f t="shared" si="230"/>
        <v>0</v>
      </c>
    </row>
    <row r="3643" spans="1:9" x14ac:dyDescent="0.25">
      <c r="A3643" s="1261">
        <v>42397</v>
      </c>
      <c r="B3643" s="2177">
        <f t="shared" si="232"/>
        <v>2706</v>
      </c>
      <c r="C3643" s="2178" t="s">
        <v>1144</v>
      </c>
      <c r="D3643" s="2160">
        <f t="shared" si="231"/>
        <v>52706</v>
      </c>
      <c r="E3643" s="2150" t="s">
        <v>7725</v>
      </c>
      <c r="F3643" s="2153">
        <v>3396.4</v>
      </c>
      <c r="G3643" s="722">
        <v>42398</v>
      </c>
      <c r="H3643" s="2050">
        <v>3396.4</v>
      </c>
      <c r="I3643" s="1263">
        <f t="shared" si="230"/>
        <v>0</v>
      </c>
    </row>
    <row r="3644" spans="1:9" x14ac:dyDescent="0.25">
      <c r="A3644" s="1261">
        <v>42397</v>
      </c>
      <c r="B3644" s="2177">
        <f t="shared" si="232"/>
        <v>2707</v>
      </c>
      <c r="C3644" s="2178" t="s">
        <v>1144</v>
      </c>
      <c r="D3644" s="2160">
        <f t="shared" si="231"/>
        <v>52707</v>
      </c>
      <c r="E3644" s="2150" t="s">
        <v>7720</v>
      </c>
      <c r="F3644" s="2153">
        <v>1667.4</v>
      </c>
      <c r="G3644" s="722">
        <v>42399</v>
      </c>
      <c r="H3644" s="2050">
        <v>1667.4</v>
      </c>
      <c r="I3644" s="1263">
        <f t="shared" si="230"/>
        <v>0</v>
      </c>
    </row>
    <row r="3645" spans="1:9" x14ac:dyDescent="0.25">
      <c r="A3645" s="1261">
        <v>42397</v>
      </c>
      <c r="B3645" s="2177">
        <f t="shared" si="232"/>
        <v>2708</v>
      </c>
      <c r="C3645" s="2178" t="s">
        <v>1144</v>
      </c>
      <c r="D3645" s="2160">
        <f t="shared" si="231"/>
        <v>52708</v>
      </c>
      <c r="E3645" s="2162" t="s">
        <v>7726</v>
      </c>
      <c r="F3645" s="2153">
        <v>6375</v>
      </c>
      <c r="G3645" s="722">
        <v>42397</v>
      </c>
      <c r="H3645" s="2050">
        <f t="shared" si="229"/>
        <v>6375</v>
      </c>
      <c r="I3645" s="1263">
        <f t="shared" si="230"/>
        <v>0</v>
      </c>
    </row>
    <row r="3646" spans="1:9" x14ac:dyDescent="0.25">
      <c r="A3646" s="1261">
        <v>42397</v>
      </c>
      <c r="B3646" s="2177">
        <f t="shared" si="232"/>
        <v>2709</v>
      </c>
      <c r="C3646" s="2178" t="s">
        <v>1144</v>
      </c>
      <c r="D3646" s="2160">
        <f t="shared" si="231"/>
        <v>52709</v>
      </c>
      <c r="E3646" s="2150" t="s">
        <v>7727</v>
      </c>
      <c r="F3646" s="2153">
        <v>10956.4</v>
      </c>
      <c r="G3646" s="722">
        <v>42400</v>
      </c>
      <c r="H3646" s="2050">
        <v>10956.4</v>
      </c>
      <c r="I3646" s="1263">
        <f t="shared" si="230"/>
        <v>0</v>
      </c>
    </row>
    <row r="3647" spans="1:9" x14ac:dyDescent="0.25">
      <c r="A3647" s="1261">
        <v>42397</v>
      </c>
      <c r="B3647" s="2177">
        <f t="shared" si="232"/>
        <v>2710</v>
      </c>
      <c r="C3647" s="2178" t="s">
        <v>1144</v>
      </c>
      <c r="D3647" s="2160">
        <f t="shared" si="231"/>
        <v>52710</v>
      </c>
      <c r="E3647" s="2150" t="s">
        <v>7728</v>
      </c>
      <c r="F3647" s="2153">
        <v>8841.15</v>
      </c>
      <c r="G3647" s="722">
        <v>42400</v>
      </c>
      <c r="H3647" s="2050">
        <v>8841.15</v>
      </c>
      <c r="I3647" s="1263">
        <f t="shared" si="230"/>
        <v>0</v>
      </c>
    </row>
    <row r="3648" spans="1:9" x14ac:dyDescent="0.25">
      <c r="A3648" s="1261">
        <v>42397</v>
      </c>
      <c r="B3648" s="2177">
        <f t="shared" si="232"/>
        <v>2711</v>
      </c>
      <c r="C3648" s="2178" t="s">
        <v>1144</v>
      </c>
      <c r="D3648" s="2160">
        <f t="shared" si="231"/>
        <v>52711</v>
      </c>
      <c r="E3648" s="2150" t="s">
        <v>7729</v>
      </c>
      <c r="F3648" s="2153">
        <v>10811.8</v>
      </c>
      <c r="G3648" s="722">
        <v>42400</v>
      </c>
      <c r="H3648" s="2050">
        <v>10811.8</v>
      </c>
      <c r="I3648" s="1263">
        <f t="shared" si="230"/>
        <v>0</v>
      </c>
    </row>
    <row r="3649" spans="1:9" x14ac:dyDescent="0.25">
      <c r="A3649" s="1261">
        <v>42397</v>
      </c>
      <c r="B3649" s="2177">
        <f t="shared" si="232"/>
        <v>2712</v>
      </c>
      <c r="C3649" s="2178" t="s">
        <v>1144</v>
      </c>
      <c r="D3649" s="2160">
        <f t="shared" si="231"/>
        <v>52712</v>
      </c>
      <c r="E3649" s="2150" t="s">
        <v>7730</v>
      </c>
      <c r="F3649" s="2153">
        <v>22344.5</v>
      </c>
      <c r="G3649" s="722">
        <v>42397</v>
      </c>
      <c r="H3649" s="2050">
        <f t="shared" si="229"/>
        <v>22344.5</v>
      </c>
      <c r="I3649" s="1263">
        <f t="shared" si="230"/>
        <v>0</v>
      </c>
    </row>
    <row r="3650" spans="1:9" x14ac:dyDescent="0.25">
      <c r="A3650" s="1261">
        <v>42397</v>
      </c>
      <c r="B3650" s="2177">
        <f t="shared" si="232"/>
        <v>2713</v>
      </c>
      <c r="C3650" s="2178" t="s">
        <v>1144</v>
      </c>
      <c r="D3650" s="2160">
        <f t="shared" si="231"/>
        <v>52713</v>
      </c>
      <c r="E3650" s="2150" t="s">
        <v>7731</v>
      </c>
      <c r="F3650" s="2153">
        <v>2766.4</v>
      </c>
      <c r="G3650" s="722">
        <v>42397</v>
      </c>
      <c r="H3650" s="2050">
        <f t="shared" si="229"/>
        <v>2766.4</v>
      </c>
      <c r="I3650" s="1263">
        <f t="shared" si="230"/>
        <v>0</v>
      </c>
    </row>
    <row r="3651" spans="1:9" x14ac:dyDescent="0.25">
      <c r="A3651" s="1261">
        <v>42397</v>
      </c>
      <c r="B3651" s="2177">
        <f t="shared" si="232"/>
        <v>2714</v>
      </c>
      <c r="C3651" s="2178" t="s">
        <v>1144</v>
      </c>
      <c r="D3651" s="2160">
        <f t="shared" si="231"/>
        <v>52714</v>
      </c>
      <c r="E3651" s="2150" t="s">
        <v>7732</v>
      </c>
      <c r="F3651" s="2153">
        <v>2461.8000000000002</v>
      </c>
      <c r="G3651" s="722">
        <v>42397</v>
      </c>
      <c r="H3651" s="2050">
        <f t="shared" si="229"/>
        <v>2461.8000000000002</v>
      </c>
      <c r="I3651" s="1263">
        <f t="shared" si="230"/>
        <v>0</v>
      </c>
    </row>
    <row r="3652" spans="1:9" x14ac:dyDescent="0.25">
      <c r="A3652" s="1261">
        <v>42397</v>
      </c>
      <c r="B3652" s="2177">
        <f t="shared" si="232"/>
        <v>2715</v>
      </c>
      <c r="C3652" s="2178" t="s">
        <v>1144</v>
      </c>
      <c r="D3652" s="2160">
        <f t="shared" si="231"/>
        <v>52715</v>
      </c>
      <c r="E3652" s="2150" t="s">
        <v>7733</v>
      </c>
      <c r="F3652" s="2153">
        <v>2100</v>
      </c>
      <c r="G3652" s="722">
        <v>42397</v>
      </c>
      <c r="H3652" s="2050">
        <f t="shared" si="229"/>
        <v>2100</v>
      </c>
      <c r="I3652" s="1263">
        <f t="shared" si="230"/>
        <v>0</v>
      </c>
    </row>
    <row r="3653" spans="1:9" x14ac:dyDescent="0.25">
      <c r="A3653" s="1261">
        <v>42397</v>
      </c>
      <c r="B3653" s="2177">
        <f t="shared" si="232"/>
        <v>2716</v>
      </c>
      <c r="C3653" s="2178" t="s">
        <v>1144</v>
      </c>
      <c r="D3653" s="2160">
        <f t="shared" si="231"/>
        <v>52716</v>
      </c>
      <c r="E3653" s="2150" t="s">
        <v>7734</v>
      </c>
      <c r="F3653" s="2153">
        <v>1650</v>
      </c>
      <c r="G3653" s="722">
        <v>42397</v>
      </c>
      <c r="H3653" s="2050">
        <f t="shared" si="229"/>
        <v>1650</v>
      </c>
      <c r="I3653" s="1263">
        <f t="shared" si="230"/>
        <v>0</v>
      </c>
    </row>
    <row r="3654" spans="1:9" x14ac:dyDescent="0.25">
      <c r="A3654" s="1261">
        <v>42397</v>
      </c>
      <c r="B3654" s="2177">
        <f t="shared" si="232"/>
        <v>2717</v>
      </c>
      <c r="C3654" s="2178" t="s">
        <v>1144</v>
      </c>
      <c r="D3654" s="2160">
        <f t="shared" si="231"/>
        <v>52717</v>
      </c>
      <c r="E3654" s="2150" t="s">
        <v>7735</v>
      </c>
      <c r="F3654" s="2153">
        <v>6448</v>
      </c>
      <c r="G3654" s="722">
        <v>42397</v>
      </c>
      <c r="H3654" s="2050">
        <f t="shared" si="229"/>
        <v>6448</v>
      </c>
      <c r="I3654" s="1263">
        <f t="shared" si="230"/>
        <v>0</v>
      </c>
    </row>
    <row r="3655" spans="1:9" x14ac:dyDescent="0.25">
      <c r="A3655" s="1261">
        <v>42397</v>
      </c>
      <c r="B3655" s="2177">
        <f t="shared" si="232"/>
        <v>2718</v>
      </c>
      <c r="C3655" s="2178" t="s">
        <v>1144</v>
      </c>
      <c r="D3655" s="2160">
        <f t="shared" si="231"/>
        <v>52718</v>
      </c>
      <c r="E3655" s="2150" t="s">
        <v>7736</v>
      </c>
      <c r="F3655" s="2153">
        <v>4167.72</v>
      </c>
      <c r="G3655" s="722">
        <v>42398</v>
      </c>
      <c r="H3655" s="2050">
        <v>4167.72</v>
      </c>
      <c r="I3655" s="1263">
        <f t="shared" si="230"/>
        <v>0</v>
      </c>
    </row>
    <row r="3656" spans="1:9" x14ac:dyDescent="0.25">
      <c r="A3656" s="1261">
        <v>42397</v>
      </c>
      <c r="B3656" s="2177">
        <f t="shared" si="232"/>
        <v>2719</v>
      </c>
      <c r="C3656" s="2178" t="s">
        <v>1144</v>
      </c>
      <c r="D3656" s="2160">
        <f t="shared" si="231"/>
        <v>52719</v>
      </c>
      <c r="E3656" s="2150" t="s">
        <v>7737</v>
      </c>
      <c r="F3656" s="2153">
        <v>2283.6</v>
      </c>
      <c r="G3656" s="722">
        <v>42397</v>
      </c>
      <c r="H3656" s="2050">
        <f t="shared" si="229"/>
        <v>2283.6</v>
      </c>
      <c r="I3656" s="1263">
        <f t="shared" si="230"/>
        <v>0</v>
      </c>
    </row>
    <row r="3657" spans="1:9" x14ac:dyDescent="0.25">
      <c r="A3657" s="1261">
        <v>42397</v>
      </c>
      <c r="B3657" s="2177">
        <f t="shared" si="232"/>
        <v>2720</v>
      </c>
      <c r="C3657" s="2178" t="s">
        <v>1144</v>
      </c>
      <c r="D3657" s="2160">
        <f t="shared" si="231"/>
        <v>52720</v>
      </c>
      <c r="E3657" s="2150" t="s">
        <v>7738</v>
      </c>
      <c r="F3657" s="2153">
        <v>1866.2</v>
      </c>
      <c r="G3657" s="722">
        <v>42397</v>
      </c>
      <c r="H3657" s="2050">
        <f t="shared" si="229"/>
        <v>1866.2</v>
      </c>
      <c r="I3657" s="1263">
        <f t="shared" si="230"/>
        <v>0</v>
      </c>
    </row>
    <row r="3658" spans="1:9" x14ac:dyDescent="0.25">
      <c r="A3658" s="1261">
        <v>42397</v>
      </c>
      <c r="B3658" s="2177">
        <f t="shared" si="232"/>
        <v>2721</v>
      </c>
      <c r="C3658" s="2178" t="s">
        <v>1144</v>
      </c>
      <c r="D3658" s="2160">
        <f t="shared" si="231"/>
        <v>52721</v>
      </c>
      <c r="E3658" s="2150" t="s">
        <v>7738</v>
      </c>
      <c r="F3658" s="2153">
        <v>1221.2</v>
      </c>
      <c r="G3658" s="722">
        <v>42397</v>
      </c>
      <c r="H3658" s="2050">
        <f t="shared" si="229"/>
        <v>1221.2</v>
      </c>
      <c r="I3658" s="1263">
        <f t="shared" si="230"/>
        <v>0</v>
      </c>
    </row>
    <row r="3659" spans="1:9" x14ac:dyDescent="0.25">
      <c r="A3659" s="1261">
        <v>42397</v>
      </c>
      <c r="B3659" s="2177">
        <f t="shared" si="232"/>
        <v>2722</v>
      </c>
      <c r="C3659" s="2178" t="s">
        <v>1144</v>
      </c>
      <c r="D3659" s="2160">
        <f t="shared" si="231"/>
        <v>52722</v>
      </c>
      <c r="E3659" s="2151" t="s">
        <v>7739</v>
      </c>
      <c r="F3659" s="2154">
        <v>4004.6</v>
      </c>
      <c r="G3659" s="722">
        <v>42399</v>
      </c>
      <c r="H3659" s="2050">
        <v>4004.6</v>
      </c>
      <c r="I3659" s="1263">
        <f t="shared" si="230"/>
        <v>0</v>
      </c>
    </row>
    <row r="3660" spans="1:9" x14ac:dyDescent="0.25">
      <c r="A3660" s="1261">
        <v>42397</v>
      </c>
      <c r="B3660" s="2177">
        <f t="shared" si="232"/>
        <v>2723</v>
      </c>
      <c r="C3660" s="2178" t="s">
        <v>1144</v>
      </c>
      <c r="D3660" s="2160">
        <f t="shared" si="231"/>
        <v>52723</v>
      </c>
      <c r="E3660" s="2149" t="s">
        <v>7740</v>
      </c>
      <c r="F3660" s="2152">
        <v>860</v>
      </c>
      <c r="G3660" s="722">
        <v>42398</v>
      </c>
      <c r="H3660" s="2050">
        <v>860</v>
      </c>
      <c r="I3660" s="1263">
        <f t="shared" si="230"/>
        <v>0</v>
      </c>
    </row>
    <row r="3661" spans="1:9" x14ac:dyDescent="0.25">
      <c r="A3661" s="1261">
        <v>42397</v>
      </c>
      <c r="B3661" s="2177">
        <f t="shared" si="232"/>
        <v>2724</v>
      </c>
      <c r="C3661" s="2178" t="s">
        <v>1144</v>
      </c>
      <c r="D3661" s="2160">
        <f t="shared" si="231"/>
        <v>52724</v>
      </c>
      <c r="E3661" s="2150" t="s">
        <v>7741</v>
      </c>
      <c r="F3661" s="2153">
        <v>993.3</v>
      </c>
      <c r="G3661" s="722">
        <v>42397</v>
      </c>
      <c r="H3661" s="2050">
        <f t="shared" si="229"/>
        <v>993.3</v>
      </c>
      <c r="I3661" s="1263">
        <f t="shared" si="230"/>
        <v>0</v>
      </c>
    </row>
    <row r="3662" spans="1:9" x14ac:dyDescent="0.25">
      <c r="A3662" s="1261">
        <v>42397</v>
      </c>
      <c r="B3662" s="2177">
        <f t="shared" si="232"/>
        <v>2725</v>
      </c>
      <c r="C3662" s="2178" t="s">
        <v>1144</v>
      </c>
      <c r="D3662" s="2160">
        <f t="shared" si="231"/>
        <v>52725</v>
      </c>
      <c r="E3662" s="2150" t="s">
        <v>7742</v>
      </c>
      <c r="F3662" s="2153">
        <v>4077</v>
      </c>
      <c r="G3662" s="722">
        <v>42398</v>
      </c>
      <c r="H3662" s="2050">
        <v>4077</v>
      </c>
      <c r="I3662" s="1263">
        <f t="shared" si="230"/>
        <v>0</v>
      </c>
    </row>
    <row r="3663" spans="1:9" x14ac:dyDescent="0.25">
      <c r="A3663" s="1261">
        <v>42397</v>
      </c>
      <c r="B3663" s="2177">
        <f t="shared" si="232"/>
        <v>2726</v>
      </c>
      <c r="C3663" s="2178" t="s">
        <v>1144</v>
      </c>
      <c r="D3663" s="2160">
        <f t="shared" si="231"/>
        <v>52726</v>
      </c>
      <c r="E3663" s="2150" t="s">
        <v>7743</v>
      </c>
      <c r="F3663" s="2153">
        <v>2463.5</v>
      </c>
      <c r="G3663" s="722">
        <v>42398</v>
      </c>
      <c r="H3663" s="2050">
        <v>2463.5</v>
      </c>
      <c r="I3663" s="1263">
        <f t="shared" si="230"/>
        <v>0</v>
      </c>
    </row>
    <row r="3664" spans="1:9" x14ac:dyDescent="0.25">
      <c r="A3664" s="1261">
        <v>42397</v>
      </c>
      <c r="B3664" s="2177">
        <f t="shared" si="232"/>
        <v>2727</v>
      </c>
      <c r="C3664" s="2178" t="s">
        <v>1144</v>
      </c>
      <c r="D3664" s="2160">
        <f t="shared" si="231"/>
        <v>52727</v>
      </c>
      <c r="E3664" s="2150" t="s">
        <v>7744</v>
      </c>
      <c r="F3664" s="2153">
        <v>2552</v>
      </c>
      <c r="G3664" s="722">
        <v>42398</v>
      </c>
      <c r="H3664" s="2050">
        <v>2552</v>
      </c>
      <c r="I3664" s="1263">
        <f t="shared" si="230"/>
        <v>0</v>
      </c>
    </row>
    <row r="3665" spans="1:9" x14ac:dyDescent="0.25">
      <c r="A3665" s="1261">
        <v>42397</v>
      </c>
      <c r="B3665" s="2177">
        <f t="shared" si="232"/>
        <v>2728</v>
      </c>
      <c r="C3665" s="2178" t="s">
        <v>1144</v>
      </c>
      <c r="D3665" s="2160">
        <f t="shared" si="231"/>
        <v>52728</v>
      </c>
      <c r="E3665" s="2150" t="s">
        <v>7745</v>
      </c>
      <c r="F3665" s="2153">
        <v>1426.5</v>
      </c>
      <c r="G3665" s="722">
        <v>42398</v>
      </c>
      <c r="H3665" s="2050">
        <v>1426.5</v>
      </c>
      <c r="I3665" s="1263">
        <f t="shared" si="230"/>
        <v>0</v>
      </c>
    </row>
    <row r="3666" spans="1:9" x14ac:dyDescent="0.25">
      <c r="A3666" s="1261">
        <v>42397</v>
      </c>
      <c r="B3666" s="2177">
        <f t="shared" si="232"/>
        <v>2729</v>
      </c>
      <c r="C3666" s="2178" t="s">
        <v>1144</v>
      </c>
      <c r="D3666" s="2160">
        <f t="shared" si="231"/>
        <v>52729</v>
      </c>
      <c r="E3666" s="2150" t="s">
        <v>7746</v>
      </c>
      <c r="F3666" s="2153">
        <v>160</v>
      </c>
      <c r="G3666" s="722">
        <v>42398</v>
      </c>
      <c r="H3666" s="2050">
        <v>160</v>
      </c>
      <c r="I3666" s="1263">
        <f t="shared" si="230"/>
        <v>0</v>
      </c>
    </row>
    <row r="3667" spans="1:9" x14ac:dyDescent="0.25">
      <c r="A3667" s="1261">
        <v>42397</v>
      </c>
      <c r="B3667" s="2177">
        <f t="shared" si="232"/>
        <v>2730</v>
      </c>
      <c r="C3667" s="2178" t="s">
        <v>1144</v>
      </c>
      <c r="D3667" s="2160">
        <f t="shared" si="231"/>
        <v>52730</v>
      </c>
      <c r="E3667" s="2150" t="s">
        <v>7747</v>
      </c>
      <c r="F3667" s="2153">
        <v>4758.2</v>
      </c>
      <c r="G3667" s="722">
        <v>42397</v>
      </c>
      <c r="H3667" s="2050">
        <f t="shared" si="229"/>
        <v>4758.2</v>
      </c>
      <c r="I3667" s="1263">
        <f t="shared" si="230"/>
        <v>0</v>
      </c>
    </row>
    <row r="3668" spans="1:9" x14ac:dyDescent="0.25">
      <c r="A3668" s="1261">
        <v>42397</v>
      </c>
      <c r="B3668" s="2177">
        <f t="shared" si="232"/>
        <v>2731</v>
      </c>
      <c r="C3668" s="2178" t="s">
        <v>1144</v>
      </c>
      <c r="D3668" s="2160">
        <f t="shared" si="231"/>
        <v>52731</v>
      </c>
      <c r="E3668" s="2150" t="s">
        <v>7748</v>
      </c>
      <c r="F3668" s="2153">
        <v>7298</v>
      </c>
      <c r="G3668" s="722">
        <v>42398</v>
      </c>
      <c r="H3668" s="2050">
        <v>7298</v>
      </c>
      <c r="I3668" s="1263">
        <f t="shared" si="230"/>
        <v>0</v>
      </c>
    </row>
    <row r="3669" spans="1:9" x14ac:dyDescent="0.25">
      <c r="A3669" s="1261">
        <v>42397</v>
      </c>
      <c r="B3669" s="2177">
        <f t="shared" si="232"/>
        <v>2732</v>
      </c>
      <c r="C3669" s="2178" t="s">
        <v>1144</v>
      </c>
      <c r="D3669" s="2160">
        <f t="shared" si="231"/>
        <v>52732</v>
      </c>
      <c r="E3669" s="2150" t="s">
        <v>7749</v>
      </c>
      <c r="F3669" s="2153">
        <v>6567</v>
      </c>
      <c r="G3669" s="722"/>
      <c r="H3669" s="2050"/>
      <c r="I3669" s="1263">
        <f t="shared" si="230"/>
        <v>6567</v>
      </c>
    </row>
    <row r="3670" spans="1:9" x14ac:dyDescent="0.25">
      <c r="A3670" s="1261">
        <v>42397</v>
      </c>
      <c r="B3670" s="2177">
        <f t="shared" si="232"/>
        <v>2733</v>
      </c>
      <c r="C3670" s="2178" t="s">
        <v>1144</v>
      </c>
      <c r="D3670" s="2160">
        <f t="shared" si="231"/>
        <v>52733</v>
      </c>
      <c r="E3670" s="2150" t="s">
        <v>7750</v>
      </c>
      <c r="F3670" s="2153">
        <v>4492.8</v>
      </c>
      <c r="G3670" s="722"/>
      <c r="H3670" s="2050"/>
      <c r="I3670" s="1263">
        <f t="shared" si="230"/>
        <v>4492.8</v>
      </c>
    </row>
    <row r="3671" spans="1:9" x14ac:dyDescent="0.25">
      <c r="A3671" s="1261">
        <v>42397</v>
      </c>
      <c r="B3671" s="2177">
        <f t="shared" si="232"/>
        <v>2734</v>
      </c>
      <c r="C3671" s="2178" t="s">
        <v>1144</v>
      </c>
      <c r="D3671" s="2160">
        <f t="shared" si="231"/>
        <v>52734</v>
      </c>
      <c r="E3671" s="2150" t="s">
        <v>7751</v>
      </c>
      <c r="F3671" s="2153">
        <v>11010.4</v>
      </c>
      <c r="G3671" s="722"/>
      <c r="H3671" s="2050"/>
      <c r="I3671" s="1263">
        <f t="shared" si="230"/>
        <v>11010.4</v>
      </c>
    </row>
    <row r="3672" spans="1:9" x14ac:dyDescent="0.25">
      <c r="A3672" s="1261">
        <v>42397</v>
      </c>
      <c r="B3672" s="2177">
        <f t="shared" si="232"/>
        <v>2735</v>
      </c>
      <c r="C3672" s="2178" t="s">
        <v>1144</v>
      </c>
      <c r="D3672" s="2160">
        <f t="shared" si="231"/>
        <v>52735</v>
      </c>
      <c r="E3672" s="2150" t="s">
        <v>7752</v>
      </c>
      <c r="F3672" s="2153">
        <v>2923.5</v>
      </c>
      <c r="G3672" s="722"/>
      <c r="H3672" s="2050"/>
      <c r="I3672" s="1263">
        <f t="shared" si="230"/>
        <v>2923.5</v>
      </c>
    </row>
    <row r="3673" spans="1:9" x14ac:dyDescent="0.25">
      <c r="A3673" s="1261">
        <v>42397</v>
      </c>
      <c r="B3673" s="2177">
        <f t="shared" si="232"/>
        <v>2736</v>
      </c>
      <c r="C3673" s="2178" t="s">
        <v>1144</v>
      </c>
      <c r="D3673" s="2160">
        <f t="shared" si="231"/>
        <v>52736</v>
      </c>
      <c r="E3673" s="2150" t="s">
        <v>7753</v>
      </c>
      <c r="F3673" s="2153">
        <v>6596.64</v>
      </c>
      <c r="G3673" s="722"/>
      <c r="H3673" s="2050"/>
      <c r="I3673" s="1263">
        <f t="shared" si="230"/>
        <v>6596.64</v>
      </c>
    </row>
    <row r="3674" spans="1:9" x14ac:dyDescent="0.25">
      <c r="A3674" s="1261">
        <v>42397</v>
      </c>
      <c r="B3674" s="2177">
        <f t="shared" si="232"/>
        <v>2737</v>
      </c>
      <c r="C3674" s="2178" t="s">
        <v>1144</v>
      </c>
      <c r="D3674" s="2160">
        <f t="shared" si="231"/>
        <v>52737</v>
      </c>
      <c r="E3674" s="2150" t="s">
        <v>7752</v>
      </c>
      <c r="F3674" s="2153">
        <v>2099.1999999999998</v>
      </c>
      <c r="G3674" s="722"/>
      <c r="H3674" s="2050"/>
      <c r="I3674" s="1263">
        <f t="shared" si="230"/>
        <v>2099.1999999999998</v>
      </c>
    </row>
    <row r="3675" spans="1:9" x14ac:dyDescent="0.25">
      <c r="A3675" s="1261">
        <v>42397</v>
      </c>
      <c r="B3675" s="2177">
        <f t="shared" si="232"/>
        <v>2738</v>
      </c>
      <c r="C3675" s="2178" t="s">
        <v>1144</v>
      </c>
      <c r="D3675" s="2160">
        <f t="shared" si="231"/>
        <v>52738</v>
      </c>
      <c r="E3675" s="2150" t="s">
        <v>7754</v>
      </c>
      <c r="F3675" s="2153">
        <v>27490.05</v>
      </c>
      <c r="G3675" s="722"/>
      <c r="H3675" s="2050"/>
      <c r="I3675" s="1263">
        <f t="shared" si="230"/>
        <v>27490.05</v>
      </c>
    </row>
    <row r="3676" spans="1:9" x14ac:dyDescent="0.25">
      <c r="A3676" s="1261">
        <v>42397</v>
      </c>
      <c r="B3676" s="2177">
        <f t="shared" si="232"/>
        <v>2739</v>
      </c>
      <c r="C3676" s="2178" t="s">
        <v>1144</v>
      </c>
      <c r="D3676" s="2160">
        <f t="shared" si="231"/>
        <v>52739</v>
      </c>
      <c r="E3676" s="2150" t="s">
        <v>7755</v>
      </c>
      <c r="F3676" s="2153">
        <v>682</v>
      </c>
      <c r="G3676" s="722"/>
      <c r="H3676" s="2050"/>
      <c r="I3676" s="1263">
        <f t="shared" si="230"/>
        <v>682</v>
      </c>
    </row>
    <row r="3677" spans="1:9" x14ac:dyDescent="0.25">
      <c r="A3677" s="1261">
        <v>42397</v>
      </c>
      <c r="B3677" s="2177">
        <f t="shared" si="232"/>
        <v>2740</v>
      </c>
      <c r="C3677" s="2178" t="s">
        <v>1144</v>
      </c>
      <c r="D3677" s="2160">
        <f t="shared" si="231"/>
        <v>52740</v>
      </c>
      <c r="E3677" s="2150" t="s">
        <v>7756</v>
      </c>
      <c r="F3677" s="2153">
        <v>1496.8</v>
      </c>
      <c r="G3677" s="722"/>
      <c r="H3677" s="2050"/>
      <c r="I3677" s="1263">
        <f t="shared" si="230"/>
        <v>1496.8</v>
      </c>
    </row>
    <row r="3678" spans="1:9" x14ac:dyDescent="0.25">
      <c r="A3678" s="1261">
        <v>42397</v>
      </c>
      <c r="B3678" s="2177">
        <f t="shared" si="232"/>
        <v>2741</v>
      </c>
      <c r="C3678" s="2178" t="s">
        <v>1144</v>
      </c>
      <c r="D3678" s="2160">
        <f t="shared" si="231"/>
        <v>52741</v>
      </c>
      <c r="E3678" s="2150" t="s">
        <v>7757</v>
      </c>
      <c r="F3678" s="2153">
        <v>2501.1999999999998</v>
      </c>
      <c r="G3678" s="722"/>
      <c r="H3678" s="2050"/>
      <c r="I3678" s="1263">
        <f t="shared" ref="I3678:I3741" si="233">F3678-H3678</f>
        <v>2501.1999999999998</v>
      </c>
    </row>
    <row r="3679" spans="1:9" x14ac:dyDescent="0.25">
      <c r="A3679" s="1261">
        <v>42397</v>
      </c>
      <c r="B3679" s="2177">
        <f t="shared" si="232"/>
        <v>2742</v>
      </c>
      <c r="C3679" s="2178" t="s">
        <v>1144</v>
      </c>
      <c r="D3679" s="2160">
        <f t="shared" ref="D3679:D3742" si="234">D3678+1</f>
        <v>52742</v>
      </c>
      <c r="E3679" s="2150" t="s">
        <v>7758</v>
      </c>
      <c r="F3679" s="2153">
        <v>18359</v>
      </c>
      <c r="G3679" s="722">
        <v>42397</v>
      </c>
      <c r="H3679" s="2050">
        <f t="shared" ref="H3679:H3741" si="235">F3679</f>
        <v>18359</v>
      </c>
      <c r="I3679" s="1263">
        <f t="shared" si="233"/>
        <v>0</v>
      </c>
    </row>
    <row r="3680" spans="1:9" x14ac:dyDescent="0.25">
      <c r="A3680" s="1261">
        <v>42397</v>
      </c>
      <c r="B3680" s="2177">
        <f t="shared" si="232"/>
        <v>2743</v>
      </c>
      <c r="C3680" s="2178" t="s">
        <v>1144</v>
      </c>
      <c r="D3680" s="2160">
        <f t="shared" si="234"/>
        <v>52743</v>
      </c>
      <c r="E3680" s="2150" t="s">
        <v>7759</v>
      </c>
      <c r="F3680" s="2153">
        <v>29025.75</v>
      </c>
      <c r="G3680" s="722"/>
      <c r="H3680" s="2050"/>
      <c r="I3680" s="1263">
        <f t="shared" si="233"/>
        <v>29025.75</v>
      </c>
    </row>
    <row r="3681" spans="1:9" x14ac:dyDescent="0.25">
      <c r="A3681" s="1261">
        <v>42397</v>
      </c>
      <c r="B3681" s="2177">
        <f t="shared" si="232"/>
        <v>2744</v>
      </c>
      <c r="C3681" s="2178" t="s">
        <v>1144</v>
      </c>
      <c r="D3681" s="2160">
        <f t="shared" si="234"/>
        <v>52744</v>
      </c>
      <c r="E3681" s="2150" t="s">
        <v>7760</v>
      </c>
      <c r="F3681" s="2153">
        <v>1866.2</v>
      </c>
      <c r="G3681" s="722">
        <v>42398</v>
      </c>
      <c r="H3681" s="2050">
        <v>1866.2</v>
      </c>
      <c r="I3681" s="1263">
        <f t="shared" si="233"/>
        <v>0</v>
      </c>
    </row>
    <row r="3682" spans="1:9" x14ac:dyDescent="0.25">
      <c r="A3682" s="1261">
        <v>42397</v>
      </c>
      <c r="B3682" s="2177">
        <f t="shared" si="232"/>
        <v>2745</v>
      </c>
      <c r="C3682" s="2178" t="s">
        <v>1144</v>
      </c>
      <c r="D3682" s="2160">
        <f t="shared" si="234"/>
        <v>52745</v>
      </c>
      <c r="E3682" s="2150" t="s">
        <v>7761</v>
      </c>
      <c r="F3682" s="2153">
        <v>11363.4</v>
      </c>
      <c r="G3682" s="722">
        <v>42399</v>
      </c>
      <c r="H3682" s="2050">
        <v>11363.4</v>
      </c>
      <c r="I3682" s="1263">
        <f t="shared" si="233"/>
        <v>0</v>
      </c>
    </row>
    <row r="3683" spans="1:9" x14ac:dyDescent="0.25">
      <c r="A3683" s="1261">
        <v>42397</v>
      </c>
      <c r="B3683" s="2177">
        <f t="shared" si="232"/>
        <v>2746</v>
      </c>
      <c r="C3683" s="2178" t="s">
        <v>1144</v>
      </c>
      <c r="D3683" s="2160">
        <f t="shared" si="234"/>
        <v>52746</v>
      </c>
      <c r="E3683" s="2150" t="s">
        <v>7762</v>
      </c>
      <c r="F3683" s="2153">
        <v>1447.6</v>
      </c>
      <c r="G3683" s="722">
        <v>42399</v>
      </c>
      <c r="H3683" s="2050">
        <v>1447.6</v>
      </c>
      <c r="I3683" s="1263">
        <f t="shared" si="233"/>
        <v>0</v>
      </c>
    </row>
    <row r="3684" spans="1:9" x14ac:dyDescent="0.25">
      <c r="A3684" s="1261">
        <v>42397</v>
      </c>
      <c r="B3684" s="2177">
        <f t="shared" si="232"/>
        <v>2747</v>
      </c>
      <c r="C3684" s="2178" t="s">
        <v>1144</v>
      </c>
      <c r="D3684" s="2160">
        <f t="shared" si="234"/>
        <v>52747</v>
      </c>
      <c r="E3684" s="2150" t="s">
        <v>7763</v>
      </c>
      <c r="F3684" s="2153">
        <v>23271.200000000001</v>
      </c>
      <c r="G3684" s="722">
        <v>42399</v>
      </c>
      <c r="H3684" s="2050">
        <v>23271.200000000001</v>
      </c>
      <c r="I3684" s="1263">
        <f t="shared" si="233"/>
        <v>0</v>
      </c>
    </row>
    <row r="3685" spans="1:9" x14ac:dyDescent="0.25">
      <c r="A3685" s="1261">
        <v>42397</v>
      </c>
      <c r="B3685" s="2177">
        <f t="shared" si="232"/>
        <v>2748</v>
      </c>
      <c r="C3685" s="2178" t="s">
        <v>1144</v>
      </c>
      <c r="D3685" s="2160">
        <f t="shared" si="234"/>
        <v>52748</v>
      </c>
      <c r="E3685" s="2150" t="s">
        <v>7764</v>
      </c>
      <c r="F3685" s="2153">
        <v>2520</v>
      </c>
      <c r="G3685" s="722">
        <v>42397</v>
      </c>
      <c r="H3685" s="2050">
        <f t="shared" si="235"/>
        <v>2520</v>
      </c>
      <c r="I3685" s="1263">
        <f t="shared" si="233"/>
        <v>0</v>
      </c>
    </row>
    <row r="3686" spans="1:9" x14ac:dyDescent="0.25">
      <c r="A3686" s="1261">
        <v>42397</v>
      </c>
      <c r="B3686" s="2177">
        <f t="shared" si="232"/>
        <v>2749</v>
      </c>
      <c r="C3686" s="2178" t="s">
        <v>1144</v>
      </c>
      <c r="D3686" s="2160">
        <f t="shared" si="234"/>
        <v>52749</v>
      </c>
      <c r="E3686" s="2150" t="s">
        <v>7765</v>
      </c>
      <c r="F3686" s="2153">
        <v>1584</v>
      </c>
      <c r="G3686" s="722">
        <v>42397</v>
      </c>
      <c r="H3686" s="2050">
        <f t="shared" si="235"/>
        <v>1584</v>
      </c>
      <c r="I3686" s="1263">
        <f t="shared" si="233"/>
        <v>0</v>
      </c>
    </row>
    <row r="3687" spans="1:9" x14ac:dyDescent="0.25">
      <c r="A3687" s="1261">
        <v>42397</v>
      </c>
      <c r="B3687" s="2177">
        <f t="shared" si="232"/>
        <v>2750</v>
      </c>
      <c r="C3687" s="2178" t="s">
        <v>1144</v>
      </c>
      <c r="D3687" s="2160">
        <f t="shared" si="234"/>
        <v>52750</v>
      </c>
      <c r="E3687" s="2150" t="s">
        <v>7766</v>
      </c>
      <c r="F3687" s="2153">
        <v>1864.5</v>
      </c>
      <c r="G3687" s="722">
        <v>42397</v>
      </c>
      <c r="H3687" s="2050">
        <f t="shared" si="235"/>
        <v>1864.5</v>
      </c>
      <c r="I3687" s="1263">
        <f t="shared" si="233"/>
        <v>0</v>
      </c>
    </row>
    <row r="3688" spans="1:9" x14ac:dyDescent="0.25">
      <c r="A3688" s="1261">
        <v>42397</v>
      </c>
      <c r="B3688" s="2177">
        <f t="shared" si="232"/>
        <v>2751</v>
      </c>
      <c r="C3688" s="2178" t="s">
        <v>1144</v>
      </c>
      <c r="D3688" s="2160">
        <f t="shared" si="234"/>
        <v>52751</v>
      </c>
      <c r="E3688" s="2150" t="s">
        <v>7767</v>
      </c>
      <c r="F3688" s="2153">
        <v>30204.5</v>
      </c>
      <c r="G3688" s="722">
        <v>42399</v>
      </c>
      <c r="H3688" s="2050">
        <v>30204.5</v>
      </c>
      <c r="I3688" s="1263">
        <f t="shared" si="233"/>
        <v>0</v>
      </c>
    </row>
    <row r="3689" spans="1:9" x14ac:dyDescent="0.25">
      <c r="A3689" s="1261">
        <v>42397</v>
      </c>
      <c r="B3689" s="2177">
        <f t="shared" si="232"/>
        <v>2752</v>
      </c>
      <c r="C3689" s="2178" t="s">
        <v>1144</v>
      </c>
      <c r="D3689" s="2160">
        <f t="shared" si="234"/>
        <v>52752</v>
      </c>
      <c r="E3689" s="2150" t="s">
        <v>7768</v>
      </c>
      <c r="F3689" s="2153">
        <v>991.7</v>
      </c>
      <c r="G3689" s="722">
        <v>42397</v>
      </c>
      <c r="H3689" s="2050">
        <f t="shared" si="235"/>
        <v>991.7</v>
      </c>
      <c r="I3689" s="1263">
        <f t="shared" si="233"/>
        <v>0</v>
      </c>
    </row>
    <row r="3690" spans="1:9" x14ac:dyDescent="0.25">
      <c r="A3690" s="1261">
        <v>42397</v>
      </c>
      <c r="B3690" s="2177">
        <f t="shared" si="232"/>
        <v>2753</v>
      </c>
      <c r="C3690" s="2178" t="s">
        <v>1144</v>
      </c>
      <c r="D3690" s="2160">
        <f t="shared" si="234"/>
        <v>52753</v>
      </c>
      <c r="E3690" s="2150" t="s">
        <v>7769</v>
      </c>
      <c r="F3690" s="2153">
        <v>8564.6</v>
      </c>
      <c r="G3690" s="722" t="s">
        <v>8185</v>
      </c>
      <c r="H3690" s="2050">
        <f>2173+6391.6</f>
        <v>8564.6</v>
      </c>
      <c r="I3690" s="1263">
        <f t="shared" si="233"/>
        <v>0</v>
      </c>
    </row>
    <row r="3691" spans="1:9" x14ac:dyDescent="0.25">
      <c r="A3691" s="1261">
        <v>42397</v>
      </c>
      <c r="B3691" s="2177">
        <f t="shared" si="232"/>
        <v>2754</v>
      </c>
      <c r="C3691" s="2178" t="s">
        <v>1144</v>
      </c>
      <c r="D3691" s="2160">
        <f t="shared" si="234"/>
        <v>52754</v>
      </c>
      <c r="E3691" s="2150" t="s">
        <v>7770</v>
      </c>
      <c r="F3691" s="2153">
        <v>2432.6</v>
      </c>
      <c r="G3691" s="722">
        <v>42399</v>
      </c>
      <c r="H3691" s="2050">
        <v>2432.6</v>
      </c>
      <c r="I3691" s="1263">
        <f t="shared" si="233"/>
        <v>0</v>
      </c>
    </row>
    <row r="3692" spans="1:9" x14ac:dyDescent="0.25">
      <c r="A3692" s="1261">
        <v>42397</v>
      </c>
      <c r="B3692" s="2177">
        <f t="shared" si="232"/>
        <v>2755</v>
      </c>
      <c r="C3692" s="2178" t="s">
        <v>1144</v>
      </c>
      <c r="D3692" s="2160">
        <f t="shared" si="234"/>
        <v>52755</v>
      </c>
      <c r="E3692" s="2150" t="s">
        <v>7771</v>
      </c>
      <c r="F3692" s="2153">
        <v>1280</v>
      </c>
      <c r="G3692" s="722">
        <v>42397</v>
      </c>
      <c r="H3692" s="2050">
        <f t="shared" si="235"/>
        <v>1280</v>
      </c>
      <c r="I3692" s="1263">
        <f t="shared" si="233"/>
        <v>0</v>
      </c>
    </row>
    <row r="3693" spans="1:9" x14ac:dyDescent="0.25">
      <c r="A3693" s="1261">
        <v>42397</v>
      </c>
      <c r="B3693" s="2177">
        <f t="shared" si="232"/>
        <v>2756</v>
      </c>
      <c r="C3693" s="2178" t="s">
        <v>1144</v>
      </c>
      <c r="D3693" s="2160">
        <f t="shared" si="234"/>
        <v>52756</v>
      </c>
      <c r="E3693" s="2150" t="s">
        <v>7772</v>
      </c>
      <c r="F3693" s="2153">
        <v>29203.65</v>
      </c>
      <c r="G3693" s="722">
        <v>42399</v>
      </c>
      <c r="H3693" s="2050">
        <v>29203.65</v>
      </c>
      <c r="I3693" s="1263">
        <f t="shared" si="233"/>
        <v>0</v>
      </c>
    </row>
    <row r="3694" spans="1:9" x14ac:dyDescent="0.25">
      <c r="A3694" s="1261">
        <v>42397</v>
      </c>
      <c r="B3694" s="2177">
        <f t="shared" ref="B3694:B3757" si="236">B3693+1</f>
        <v>2757</v>
      </c>
      <c r="C3694" s="2178" t="s">
        <v>1144</v>
      </c>
      <c r="D3694" s="2160">
        <f t="shared" si="234"/>
        <v>52757</v>
      </c>
      <c r="E3694" s="2150" t="s">
        <v>7773</v>
      </c>
      <c r="F3694" s="2153">
        <v>2835.3</v>
      </c>
      <c r="G3694" s="722">
        <v>42397</v>
      </c>
      <c r="H3694" s="2050">
        <f t="shared" si="235"/>
        <v>2835.3</v>
      </c>
      <c r="I3694" s="1263">
        <f t="shared" si="233"/>
        <v>0</v>
      </c>
    </row>
    <row r="3695" spans="1:9" x14ac:dyDescent="0.25">
      <c r="A3695" s="1261">
        <v>42397</v>
      </c>
      <c r="B3695" s="2177">
        <f t="shared" si="236"/>
        <v>2758</v>
      </c>
      <c r="C3695" s="2178" t="s">
        <v>1144</v>
      </c>
      <c r="D3695" s="2160">
        <f t="shared" si="234"/>
        <v>52758</v>
      </c>
      <c r="E3695" s="2150" t="s">
        <v>7774</v>
      </c>
      <c r="F3695" s="2153">
        <v>653.76</v>
      </c>
      <c r="G3695" s="722">
        <v>42397</v>
      </c>
      <c r="H3695" s="2050">
        <f t="shared" si="235"/>
        <v>653.76</v>
      </c>
      <c r="I3695" s="1263">
        <f t="shared" si="233"/>
        <v>0</v>
      </c>
    </row>
    <row r="3696" spans="1:9" x14ac:dyDescent="0.25">
      <c r="A3696" s="1261">
        <v>42397</v>
      </c>
      <c r="B3696" s="2177">
        <f t="shared" si="236"/>
        <v>2759</v>
      </c>
      <c r="C3696" s="2178" t="s">
        <v>1144</v>
      </c>
      <c r="D3696" s="2160">
        <f t="shared" si="234"/>
        <v>52759</v>
      </c>
      <c r="E3696" s="2150" t="s">
        <v>7775</v>
      </c>
      <c r="F3696" s="2153">
        <v>4355</v>
      </c>
      <c r="G3696" s="722">
        <v>42397</v>
      </c>
      <c r="H3696" s="2050">
        <f t="shared" si="235"/>
        <v>4355</v>
      </c>
      <c r="I3696" s="1263">
        <f t="shared" si="233"/>
        <v>0</v>
      </c>
    </row>
    <row r="3697" spans="1:9" x14ac:dyDescent="0.25">
      <c r="A3697" s="1261">
        <v>42397</v>
      </c>
      <c r="B3697" s="2177">
        <f t="shared" si="236"/>
        <v>2760</v>
      </c>
      <c r="C3697" s="2178" t="s">
        <v>1144</v>
      </c>
      <c r="D3697" s="2160">
        <f t="shared" si="234"/>
        <v>52760</v>
      </c>
      <c r="E3697" s="2150" t="s">
        <v>7776</v>
      </c>
      <c r="F3697" s="2153">
        <v>8460.0300000000007</v>
      </c>
      <c r="G3697" s="722"/>
      <c r="H3697" s="2050"/>
      <c r="I3697" s="1263">
        <f t="shared" si="233"/>
        <v>8460.0300000000007</v>
      </c>
    </row>
    <row r="3698" spans="1:9" x14ac:dyDescent="0.25">
      <c r="A3698" s="1261">
        <v>42397</v>
      </c>
      <c r="B3698" s="2177">
        <f t="shared" si="236"/>
        <v>2761</v>
      </c>
      <c r="C3698" s="2178" t="s">
        <v>1144</v>
      </c>
      <c r="D3698" s="2160">
        <f t="shared" si="234"/>
        <v>52761</v>
      </c>
      <c r="E3698" s="2150" t="s">
        <v>7777</v>
      </c>
      <c r="F3698" s="2153">
        <v>10723.91</v>
      </c>
      <c r="G3698" s="722">
        <v>42398</v>
      </c>
      <c r="H3698" s="2050">
        <v>10723.91</v>
      </c>
      <c r="I3698" s="1263">
        <f t="shared" si="233"/>
        <v>0</v>
      </c>
    </row>
    <row r="3699" spans="1:9" x14ac:dyDescent="0.25">
      <c r="A3699" s="1261">
        <v>42397</v>
      </c>
      <c r="B3699" s="2177">
        <f t="shared" si="236"/>
        <v>2762</v>
      </c>
      <c r="C3699" s="2178" t="s">
        <v>1144</v>
      </c>
      <c r="D3699" s="2160">
        <f t="shared" si="234"/>
        <v>52762</v>
      </c>
      <c r="E3699" s="2150" t="s">
        <v>7778</v>
      </c>
      <c r="F3699" s="2153">
        <v>16328</v>
      </c>
      <c r="G3699" s="722"/>
      <c r="H3699" s="2050"/>
      <c r="I3699" s="1263">
        <f t="shared" si="233"/>
        <v>16328</v>
      </c>
    </row>
    <row r="3700" spans="1:9" x14ac:dyDescent="0.25">
      <c r="A3700" s="1261">
        <v>42397</v>
      </c>
      <c r="B3700" s="2177">
        <f t="shared" si="236"/>
        <v>2763</v>
      </c>
      <c r="C3700" s="2178" t="s">
        <v>1144</v>
      </c>
      <c r="D3700" s="2160">
        <f t="shared" si="234"/>
        <v>52763</v>
      </c>
      <c r="E3700" s="2150" t="s">
        <v>7746</v>
      </c>
      <c r="F3700" s="2153">
        <v>1560</v>
      </c>
      <c r="G3700" s="722"/>
      <c r="H3700" s="2050"/>
      <c r="I3700" s="1263">
        <f t="shared" si="233"/>
        <v>1560</v>
      </c>
    </row>
    <row r="3701" spans="1:9" x14ac:dyDescent="0.25">
      <c r="A3701" s="1261">
        <v>42397</v>
      </c>
      <c r="B3701" s="2177">
        <f t="shared" si="236"/>
        <v>2764</v>
      </c>
      <c r="C3701" s="2178" t="s">
        <v>1144</v>
      </c>
      <c r="D3701" s="2160">
        <f t="shared" si="234"/>
        <v>52764</v>
      </c>
      <c r="E3701" s="2150" t="s">
        <v>7779</v>
      </c>
      <c r="F3701" s="2153">
        <v>2627.4</v>
      </c>
      <c r="G3701" s="722">
        <v>42399</v>
      </c>
      <c r="H3701" s="2050">
        <v>2627.4</v>
      </c>
      <c r="I3701" s="1263">
        <f t="shared" si="233"/>
        <v>0</v>
      </c>
    </row>
    <row r="3702" spans="1:9" x14ac:dyDescent="0.25">
      <c r="A3702" s="1261">
        <v>42397</v>
      </c>
      <c r="B3702" s="2177">
        <f t="shared" si="236"/>
        <v>2765</v>
      </c>
      <c r="C3702" s="2178" t="s">
        <v>1144</v>
      </c>
      <c r="D3702" s="2160">
        <f t="shared" si="234"/>
        <v>52765</v>
      </c>
      <c r="E3702" s="2150" t="s">
        <v>7780</v>
      </c>
      <c r="F3702" s="2153">
        <v>852.8</v>
      </c>
      <c r="G3702" s="722">
        <v>42397</v>
      </c>
      <c r="H3702" s="2050">
        <f t="shared" si="235"/>
        <v>852.8</v>
      </c>
      <c r="I3702" s="1263">
        <f t="shared" si="233"/>
        <v>0</v>
      </c>
    </row>
    <row r="3703" spans="1:9" x14ac:dyDescent="0.25">
      <c r="A3703" s="1261">
        <v>42397</v>
      </c>
      <c r="B3703" s="2177">
        <f t="shared" si="236"/>
        <v>2766</v>
      </c>
      <c r="C3703" s="2178" t="s">
        <v>1144</v>
      </c>
      <c r="D3703" s="2160">
        <f t="shared" si="234"/>
        <v>52766</v>
      </c>
      <c r="E3703" s="2151" t="s">
        <v>7781</v>
      </c>
      <c r="F3703" s="2154">
        <v>5346.7</v>
      </c>
      <c r="G3703" s="722">
        <v>42399</v>
      </c>
      <c r="H3703" s="2050">
        <v>5346.7</v>
      </c>
      <c r="I3703" s="1263">
        <f t="shared" si="233"/>
        <v>0</v>
      </c>
    </row>
    <row r="3704" spans="1:9" x14ac:dyDescent="0.25">
      <c r="A3704" s="1261">
        <v>42397</v>
      </c>
      <c r="B3704" s="2177">
        <f t="shared" si="236"/>
        <v>2767</v>
      </c>
      <c r="C3704" s="2178" t="s">
        <v>1144</v>
      </c>
      <c r="D3704" s="2160">
        <f t="shared" si="234"/>
        <v>52767</v>
      </c>
      <c r="E3704" s="2149" t="s">
        <v>7782</v>
      </c>
      <c r="F3704" s="2152">
        <v>2227.5</v>
      </c>
      <c r="G3704" s="722">
        <v>42397</v>
      </c>
      <c r="H3704" s="2050">
        <f t="shared" si="235"/>
        <v>2227.5</v>
      </c>
      <c r="I3704" s="1263">
        <f t="shared" si="233"/>
        <v>0</v>
      </c>
    </row>
    <row r="3705" spans="1:9" x14ac:dyDescent="0.25">
      <c r="A3705" s="1261">
        <v>42397</v>
      </c>
      <c r="B3705" s="2177">
        <f t="shared" si="236"/>
        <v>2768</v>
      </c>
      <c r="C3705" s="2178" t="s">
        <v>1144</v>
      </c>
      <c r="D3705" s="2160">
        <f t="shared" si="234"/>
        <v>52768</v>
      </c>
      <c r="E3705" s="2150" t="s">
        <v>7783</v>
      </c>
      <c r="F3705" s="2153">
        <v>11436.8</v>
      </c>
      <c r="G3705" s="722"/>
      <c r="H3705" s="2050"/>
      <c r="I3705" s="1263">
        <f t="shared" si="233"/>
        <v>11436.8</v>
      </c>
    </row>
    <row r="3706" spans="1:9" x14ac:dyDescent="0.25">
      <c r="A3706" s="1261">
        <v>42397</v>
      </c>
      <c r="B3706" s="2177">
        <f t="shared" si="236"/>
        <v>2769</v>
      </c>
      <c r="C3706" s="2178" t="s">
        <v>1144</v>
      </c>
      <c r="D3706" s="2160">
        <f t="shared" si="234"/>
        <v>52769</v>
      </c>
      <c r="E3706" s="2150" t="s">
        <v>7784</v>
      </c>
      <c r="F3706" s="2153">
        <v>1131</v>
      </c>
      <c r="G3706" s="722">
        <v>42397</v>
      </c>
      <c r="H3706" s="2050">
        <f t="shared" si="235"/>
        <v>1131</v>
      </c>
      <c r="I3706" s="1263">
        <f t="shared" si="233"/>
        <v>0</v>
      </c>
    </row>
    <row r="3707" spans="1:9" x14ac:dyDescent="0.25">
      <c r="A3707" s="1261">
        <v>42397</v>
      </c>
      <c r="B3707" s="2177">
        <f t="shared" si="236"/>
        <v>2770</v>
      </c>
      <c r="C3707" s="2178" t="s">
        <v>1144</v>
      </c>
      <c r="D3707" s="2160">
        <f t="shared" si="234"/>
        <v>52770</v>
      </c>
      <c r="E3707" s="2150" t="s">
        <v>7783</v>
      </c>
      <c r="F3707" s="2153">
        <v>4686</v>
      </c>
      <c r="G3707" s="722">
        <v>42398</v>
      </c>
      <c r="H3707" s="2050">
        <v>4686</v>
      </c>
      <c r="I3707" s="1263">
        <f t="shared" si="233"/>
        <v>0</v>
      </c>
    </row>
    <row r="3708" spans="1:9" x14ac:dyDescent="0.25">
      <c r="A3708" s="1261">
        <v>42397</v>
      </c>
      <c r="B3708" s="2177">
        <f t="shared" si="236"/>
        <v>2771</v>
      </c>
      <c r="C3708" s="2178" t="s">
        <v>1144</v>
      </c>
      <c r="D3708" s="2160">
        <f t="shared" si="234"/>
        <v>52771</v>
      </c>
      <c r="E3708" s="2150" t="s">
        <v>7785</v>
      </c>
      <c r="F3708" s="2153">
        <v>1951.8</v>
      </c>
      <c r="G3708" s="722">
        <v>42397</v>
      </c>
      <c r="H3708" s="2050">
        <f t="shared" si="235"/>
        <v>1951.8</v>
      </c>
      <c r="I3708" s="1263">
        <f t="shared" si="233"/>
        <v>0</v>
      </c>
    </row>
    <row r="3709" spans="1:9" x14ac:dyDescent="0.25">
      <c r="A3709" s="1261">
        <v>42397</v>
      </c>
      <c r="B3709" s="2177">
        <f t="shared" si="236"/>
        <v>2772</v>
      </c>
      <c r="C3709" s="2178" t="s">
        <v>1144</v>
      </c>
      <c r="D3709" s="2160">
        <f t="shared" si="234"/>
        <v>52772</v>
      </c>
      <c r="E3709" s="2150" t="s">
        <v>7786</v>
      </c>
      <c r="F3709" s="2153">
        <v>4346.7</v>
      </c>
      <c r="G3709" s="722">
        <v>42397</v>
      </c>
      <c r="H3709" s="2050">
        <f t="shared" si="235"/>
        <v>4346.7</v>
      </c>
      <c r="I3709" s="1263">
        <f t="shared" si="233"/>
        <v>0</v>
      </c>
    </row>
    <row r="3710" spans="1:9" x14ac:dyDescent="0.25">
      <c r="A3710" s="1261">
        <v>42397</v>
      </c>
      <c r="B3710" s="2177">
        <f t="shared" si="236"/>
        <v>2773</v>
      </c>
      <c r="C3710" s="2178" t="s">
        <v>1144</v>
      </c>
      <c r="D3710" s="2160">
        <f t="shared" si="234"/>
        <v>52773</v>
      </c>
      <c r="E3710" s="2150" t="s">
        <v>7746</v>
      </c>
      <c r="F3710" s="2153">
        <v>7270</v>
      </c>
      <c r="G3710" s="722">
        <v>42397</v>
      </c>
      <c r="H3710" s="2050">
        <f t="shared" si="235"/>
        <v>7270</v>
      </c>
      <c r="I3710" s="1263">
        <f t="shared" si="233"/>
        <v>0</v>
      </c>
    </row>
    <row r="3711" spans="1:9" x14ac:dyDescent="0.25">
      <c r="A3711" s="1261">
        <v>42397</v>
      </c>
      <c r="B3711" s="2177">
        <f t="shared" si="236"/>
        <v>2774</v>
      </c>
      <c r="C3711" s="2178" t="s">
        <v>1144</v>
      </c>
      <c r="D3711" s="2160">
        <f t="shared" si="234"/>
        <v>52774</v>
      </c>
      <c r="E3711" s="2150" t="s">
        <v>7787</v>
      </c>
      <c r="F3711" s="2153">
        <v>810.5</v>
      </c>
      <c r="G3711" s="722">
        <v>42397</v>
      </c>
      <c r="H3711" s="2050">
        <f t="shared" si="235"/>
        <v>810.5</v>
      </c>
      <c r="I3711" s="1263">
        <f t="shared" si="233"/>
        <v>0</v>
      </c>
    </row>
    <row r="3712" spans="1:9" x14ac:dyDescent="0.25">
      <c r="A3712" s="1261">
        <v>42397</v>
      </c>
      <c r="B3712" s="2177">
        <f t="shared" si="236"/>
        <v>2775</v>
      </c>
      <c r="C3712" s="2178" t="s">
        <v>1144</v>
      </c>
      <c r="D3712" s="2160">
        <f t="shared" si="234"/>
        <v>52775</v>
      </c>
      <c r="E3712" s="2150" t="s">
        <v>7788</v>
      </c>
      <c r="F3712" s="2153">
        <v>2429.6</v>
      </c>
      <c r="G3712" s="722">
        <v>42397</v>
      </c>
      <c r="H3712" s="2050">
        <f t="shared" si="235"/>
        <v>2429.6</v>
      </c>
      <c r="I3712" s="1263">
        <f t="shared" si="233"/>
        <v>0</v>
      </c>
    </row>
    <row r="3713" spans="1:9" x14ac:dyDescent="0.25">
      <c r="A3713" s="1261">
        <v>42397</v>
      </c>
      <c r="B3713" s="2177">
        <f t="shared" si="236"/>
        <v>2776</v>
      </c>
      <c r="C3713" s="2178" t="s">
        <v>1144</v>
      </c>
      <c r="D3713" s="2160">
        <f t="shared" si="234"/>
        <v>52776</v>
      </c>
      <c r="E3713" s="2150" t="s">
        <v>7789</v>
      </c>
      <c r="F3713" s="2153">
        <v>1619.2</v>
      </c>
      <c r="G3713" s="722">
        <v>42398</v>
      </c>
      <c r="H3713" s="2050">
        <v>1619.2</v>
      </c>
      <c r="I3713" s="1263">
        <f t="shared" si="233"/>
        <v>0</v>
      </c>
    </row>
    <row r="3714" spans="1:9" x14ac:dyDescent="0.25">
      <c r="A3714" s="1261">
        <v>42397</v>
      </c>
      <c r="B3714" s="2177">
        <f t="shared" si="236"/>
        <v>2777</v>
      </c>
      <c r="C3714" s="2178" t="s">
        <v>1144</v>
      </c>
      <c r="D3714" s="2160">
        <f t="shared" si="234"/>
        <v>52777</v>
      </c>
      <c r="E3714" s="2150" t="s">
        <v>7790</v>
      </c>
      <c r="F3714" s="2153">
        <v>6346.8</v>
      </c>
      <c r="G3714" s="722">
        <v>42397</v>
      </c>
      <c r="H3714" s="2050">
        <f t="shared" si="235"/>
        <v>6346.8</v>
      </c>
      <c r="I3714" s="1263">
        <f t="shared" si="233"/>
        <v>0</v>
      </c>
    </row>
    <row r="3715" spans="1:9" x14ac:dyDescent="0.25">
      <c r="A3715" s="1261">
        <v>42397</v>
      </c>
      <c r="B3715" s="2177">
        <f t="shared" si="236"/>
        <v>2778</v>
      </c>
      <c r="C3715" s="2178" t="s">
        <v>1144</v>
      </c>
      <c r="D3715" s="2160">
        <f t="shared" si="234"/>
        <v>52778</v>
      </c>
      <c r="E3715" s="2150" t="s">
        <v>7791</v>
      </c>
      <c r="F3715" s="2153">
        <v>1881</v>
      </c>
      <c r="G3715" s="722">
        <v>42397</v>
      </c>
      <c r="H3715" s="2050">
        <f t="shared" si="235"/>
        <v>1881</v>
      </c>
      <c r="I3715" s="1263">
        <f t="shared" si="233"/>
        <v>0</v>
      </c>
    </row>
    <row r="3716" spans="1:9" x14ac:dyDescent="0.25">
      <c r="A3716" s="1261">
        <v>42397</v>
      </c>
      <c r="B3716" s="2177">
        <f t="shared" si="236"/>
        <v>2779</v>
      </c>
      <c r="C3716" s="2178" t="s">
        <v>1144</v>
      </c>
      <c r="D3716" s="2160">
        <f t="shared" si="234"/>
        <v>52779</v>
      </c>
      <c r="E3716" s="2150" t="s">
        <v>7792</v>
      </c>
      <c r="F3716" s="2153">
        <v>253.8</v>
      </c>
      <c r="G3716" s="722">
        <v>42397</v>
      </c>
      <c r="H3716" s="2050">
        <f t="shared" si="235"/>
        <v>253.8</v>
      </c>
      <c r="I3716" s="1263">
        <f t="shared" si="233"/>
        <v>0</v>
      </c>
    </row>
    <row r="3717" spans="1:9" x14ac:dyDescent="0.25">
      <c r="A3717" s="1261">
        <v>42397</v>
      </c>
      <c r="B3717" s="2177">
        <f t="shared" si="236"/>
        <v>2780</v>
      </c>
      <c r="C3717" s="2178" t="s">
        <v>1144</v>
      </c>
      <c r="D3717" s="2160">
        <f t="shared" si="234"/>
        <v>52780</v>
      </c>
      <c r="E3717" s="2150" t="s">
        <v>7746</v>
      </c>
      <c r="F3717" s="2153">
        <v>4666.2</v>
      </c>
      <c r="G3717" s="722">
        <v>42397</v>
      </c>
      <c r="H3717" s="2050">
        <f t="shared" si="235"/>
        <v>4666.2</v>
      </c>
      <c r="I3717" s="1263">
        <f t="shared" si="233"/>
        <v>0</v>
      </c>
    </row>
    <row r="3718" spans="1:9" x14ac:dyDescent="0.25">
      <c r="A3718" s="1261">
        <v>42397</v>
      </c>
      <c r="B3718" s="2177">
        <f t="shared" si="236"/>
        <v>2781</v>
      </c>
      <c r="C3718" s="2178" t="s">
        <v>1144</v>
      </c>
      <c r="D3718" s="2160">
        <f t="shared" si="234"/>
        <v>52781</v>
      </c>
      <c r="E3718" s="2150" t="s">
        <v>7793</v>
      </c>
      <c r="F3718" s="2153">
        <v>2187</v>
      </c>
      <c r="G3718" s="722">
        <v>42398</v>
      </c>
      <c r="H3718" s="2050">
        <v>2187</v>
      </c>
      <c r="I3718" s="1263">
        <f t="shared" si="233"/>
        <v>0</v>
      </c>
    </row>
    <row r="3719" spans="1:9" x14ac:dyDescent="0.25">
      <c r="A3719" s="1261">
        <v>42397</v>
      </c>
      <c r="B3719" s="2177">
        <f t="shared" si="236"/>
        <v>2782</v>
      </c>
      <c r="C3719" s="2178" t="s">
        <v>1144</v>
      </c>
      <c r="D3719" s="2160">
        <f t="shared" si="234"/>
        <v>52782</v>
      </c>
      <c r="E3719" s="2150" t="s">
        <v>7794</v>
      </c>
      <c r="F3719" s="2153">
        <v>6072</v>
      </c>
      <c r="G3719" s="722">
        <v>42398</v>
      </c>
      <c r="H3719" s="2050">
        <v>6072</v>
      </c>
      <c r="I3719" s="1263">
        <f t="shared" si="233"/>
        <v>0</v>
      </c>
    </row>
    <row r="3720" spans="1:9" x14ac:dyDescent="0.25">
      <c r="A3720" s="1261">
        <v>42397</v>
      </c>
      <c r="B3720" s="2177">
        <f t="shared" si="236"/>
        <v>2783</v>
      </c>
      <c r="C3720" s="2178" t="s">
        <v>1144</v>
      </c>
      <c r="D3720" s="2160">
        <f t="shared" si="234"/>
        <v>52783</v>
      </c>
      <c r="E3720" s="2150" t="s">
        <v>7795</v>
      </c>
      <c r="F3720" s="2153">
        <v>258</v>
      </c>
      <c r="G3720" s="722">
        <v>42397</v>
      </c>
      <c r="H3720" s="2050">
        <f t="shared" si="235"/>
        <v>258</v>
      </c>
      <c r="I3720" s="1263">
        <f t="shared" si="233"/>
        <v>0</v>
      </c>
    </row>
    <row r="3721" spans="1:9" x14ac:dyDescent="0.25">
      <c r="A3721" s="1261">
        <v>42397</v>
      </c>
      <c r="B3721" s="2177">
        <f t="shared" si="236"/>
        <v>2784</v>
      </c>
      <c r="C3721" s="2178" t="s">
        <v>1144</v>
      </c>
      <c r="D3721" s="2160">
        <f t="shared" si="234"/>
        <v>52784</v>
      </c>
      <c r="E3721" s="2150" t="s">
        <v>7796</v>
      </c>
      <c r="F3721" s="2153">
        <v>925.7</v>
      </c>
      <c r="G3721" s="722">
        <v>42397</v>
      </c>
      <c r="H3721" s="2050">
        <f t="shared" si="235"/>
        <v>925.7</v>
      </c>
      <c r="I3721" s="1263">
        <f t="shared" si="233"/>
        <v>0</v>
      </c>
    </row>
    <row r="3722" spans="1:9" x14ac:dyDescent="0.25">
      <c r="A3722" s="1261">
        <v>42397</v>
      </c>
      <c r="B3722" s="2177">
        <f t="shared" si="236"/>
        <v>2785</v>
      </c>
      <c r="C3722" s="2178" t="s">
        <v>1144</v>
      </c>
      <c r="D3722" s="2160">
        <f t="shared" si="234"/>
        <v>52785</v>
      </c>
      <c r="E3722" s="2150" t="s">
        <v>7797</v>
      </c>
      <c r="F3722" s="2153">
        <v>2605.6999999999998</v>
      </c>
      <c r="G3722" s="722"/>
      <c r="H3722" s="2050"/>
      <c r="I3722" s="1263">
        <f t="shared" si="233"/>
        <v>2605.6999999999998</v>
      </c>
    </row>
    <row r="3723" spans="1:9" x14ac:dyDescent="0.25">
      <c r="A3723" s="1261">
        <v>42397</v>
      </c>
      <c r="B3723" s="2177">
        <f t="shared" si="236"/>
        <v>2786</v>
      </c>
      <c r="C3723" s="2178" t="s">
        <v>1144</v>
      </c>
      <c r="D3723" s="2160">
        <f t="shared" si="234"/>
        <v>52786</v>
      </c>
      <c r="E3723" s="2162" t="s">
        <v>7798</v>
      </c>
      <c r="F3723" s="2153">
        <v>195952</v>
      </c>
      <c r="G3723" s="722"/>
      <c r="H3723" s="2050"/>
      <c r="I3723" s="1263">
        <f t="shared" si="233"/>
        <v>195952</v>
      </c>
    </row>
    <row r="3724" spans="1:9" x14ac:dyDescent="0.25">
      <c r="A3724" s="1261">
        <v>42397</v>
      </c>
      <c r="B3724" s="2177">
        <f t="shared" si="236"/>
        <v>2787</v>
      </c>
      <c r="C3724" s="2178" t="s">
        <v>1144</v>
      </c>
      <c r="D3724" s="2160">
        <f t="shared" si="234"/>
        <v>52787</v>
      </c>
      <c r="E3724" s="2162" t="s">
        <v>7798</v>
      </c>
      <c r="F3724" s="2153">
        <v>142373</v>
      </c>
      <c r="G3724" s="722"/>
      <c r="H3724" s="2050"/>
      <c r="I3724" s="1263">
        <f t="shared" si="233"/>
        <v>142373</v>
      </c>
    </row>
    <row r="3725" spans="1:9" x14ac:dyDescent="0.25">
      <c r="A3725" s="1261">
        <v>42397</v>
      </c>
      <c r="B3725" s="2177">
        <f t="shared" si="236"/>
        <v>2788</v>
      </c>
      <c r="C3725" s="2178" t="s">
        <v>1144</v>
      </c>
      <c r="D3725" s="2160">
        <f t="shared" si="234"/>
        <v>52788</v>
      </c>
      <c r="E3725" s="2150" t="s">
        <v>7799</v>
      </c>
      <c r="F3725" s="2153">
        <v>2615.6</v>
      </c>
      <c r="G3725" s="722">
        <v>42398</v>
      </c>
      <c r="H3725" s="2050">
        <v>2615.6</v>
      </c>
      <c r="I3725" s="1263">
        <f t="shared" si="233"/>
        <v>0</v>
      </c>
    </row>
    <row r="3726" spans="1:9" x14ac:dyDescent="0.25">
      <c r="A3726" s="1261">
        <v>42397</v>
      </c>
      <c r="B3726" s="2177">
        <f t="shared" si="236"/>
        <v>2789</v>
      </c>
      <c r="C3726" s="2178" t="s">
        <v>1144</v>
      </c>
      <c r="D3726" s="2160">
        <f t="shared" si="234"/>
        <v>52789</v>
      </c>
      <c r="E3726" s="2150" t="s">
        <v>7799</v>
      </c>
      <c r="F3726" s="2153">
        <v>67.2</v>
      </c>
      <c r="G3726" s="722">
        <v>42398</v>
      </c>
      <c r="H3726" s="2050">
        <v>67.2</v>
      </c>
      <c r="I3726" s="1263">
        <f t="shared" si="233"/>
        <v>0</v>
      </c>
    </row>
    <row r="3727" spans="1:9" x14ac:dyDescent="0.25">
      <c r="A3727" s="1261">
        <v>42397</v>
      </c>
      <c r="B3727" s="2177">
        <f t="shared" si="236"/>
        <v>2790</v>
      </c>
      <c r="C3727" s="2178" t="s">
        <v>1144</v>
      </c>
      <c r="D3727" s="2160">
        <f t="shared" si="234"/>
        <v>52790</v>
      </c>
      <c r="E3727" s="2150" t="s">
        <v>7800</v>
      </c>
      <c r="F3727" s="2153">
        <v>3485</v>
      </c>
      <c r="G3727" s="722">
        <v>42398</v>
      </c>
      <c r="H3727" s="2050">
        <v>3485</v>
      </c>
      <c r="I3727" s="1263">
        <f t="shared" si="233"/>
        <v>0</v>
      </c>
    </row>
    <row r="3728" spans="1:9" x14ac:dyDescent="0.25">
      <c r="A3728" s="1261">
        <v>42397</v>
      </c>
      <c r="B3728" s="2177">
        <f t="shared" si="236"/>
        <v>2791</v>
      </c>
      <c r="C3728" s="2178" t="s">
        <v>1144</v>
      </c>
      <c r="D3728" s="2160">
        <f t="shared" si="234"/>
        <v>52791</v>
      </c>
      <c r="E3728" s="2150" t="s">
        <v>7746</v>
      </c>
      <c r="F3728" s="2153">
        <v>682.6</v>
      </c>
      <c r="G3728" s="722">
        <v>42397</v>
      </c>
      <c r="H3728" s="2050">
        <f t="shared" si="235"/>
        <v>682.6</v>
      </c>
      <c r="I3728" s="1263">
        <f t="shared" si="233"/>
        <v>0</v>
      </c>
    </row>
    <row r="3729" spans="1:9" x14ac:dyDescent="0.25">
      <c r="A3729" s="1261">
        <v>42397</v>
      </c>
      <c r="B3729" s="2177">
        <f t="shared" si="236"/>
        <v>2792</v>
      </c>
      <c r="C3729" s="2178" t="s">
        <v>1144</v>
      </c>
      <c r="D3729" s="2160">
        <f t="shared" si="234"/>
        <v>52792</v>
      </c>
      <c r="E3729" s="2150" t="s">
        <v>7801</v>
      </c>
      <c r="F3729" s="2153">
        <v>17714.400000000001</v>
      </c>
      <c r="G3729" s="722">
        <v>42398</v>
      </c>
      <c r="H3729" s="2050">
        <v>17714.400000000001</v>
      </c>
      <c r="I3729" s="1263">
        <f t="shared" si="233"/>
        <v>0</v>
      </c>
    </row>
    <row r="3730" spans="1:9" x14ac:dyDescent="0.25">
      <c r="A3730" s="1261">
        <v>42397</v>
      </c>
      <c r="B3730" s="2177">
        <f t="shared" si="236"/>
        <v>2793</v>
      </c>
      <c r="C3730" s="2178" t="s">
        <v>1144</v>
      </c>
      <c r="D3730" s="2160">
        <f t="shared" si="234"/>
        <v>52793</v>
      </c>
      <c r="E3730" s="2150" t="s">
        <v>7802</v>
      </c>
      <c r="F3730" s="2153">
        <v>62370</v>
      </c>
      <c r="G3730" s="722"/>
      <c r="H3730" s="2050"/>
      <c r="I3730" s="1263">
        <f t="shared" si="233"/>
        <v>62370</v>
      </c>
    </row>
    <row r="3731" spans="1:9" x14ac:dyDescent="0.25">
      <c r="A3731" s="1261">
        <v>42397</v>
      </c>
      <c r="B3731" s="2177">
        <f t="shared" si="236"/>
        <v>2794</v>
      </c>
      <c r="C3731" s="2178" t="s">
        <v>1144</v>
      </c>
      <c r="D3731" s="2160">
        <f t="shared" si="234"/>
        <v>52794</v>
      </c>
      <c r="E3731" s="2162" t="s">
        <v>7726</v>
      </c>
      <c r="F3731" s="2153">
        <v>572731.82999999996</v>
      </c>
      <c r="G3731" s="722"/>
      <c r="H3731" s="2050"/>
      <c r="I3731" s="1263">
        <f t="shared" si="233"/>
        <v>572731.82999999996</v>
      </c>
    </row>
    <row r="3732" spans="1:9" x14ac:dyDescent="0.25">
      <c r="A3732" s="1261">
        <v>42397</v>
      </c>
      <c r="B3732" s="2177">
        <f t="shared" si="236"/>
        <v>2795</v>
      </c>
      <c r="C3732" s="2178" t="s">
        <v>1144</v>
      </c>
      <c r="D3732" s="2160">
        <f t="shared" si="234"/>
        <v>52795</v>
      </c>
      <c r="E3732" s="2150" t="s">
        <v>7803</v>
      </c>
      <c r="F3732" s="2153">
        <v>675.1</v>
      </c>
      <c r="G3732" s="722">
        <v>42397</v>
      </c>
      <c r="H3732" s="2050">
        <f t="shared" si="235"/>
        <v>675.1</v>
      </c>
      <c r="I3732" s="1263">
        <f t="shared" si="233"/>
        <v>0</v>
      </c>
    </row>
    <row r="3733" spans="1:9" x14ac:dyDescent="0.25">
      <c r="A3733" s="1261">
        <v>42397</v>
      </c>
      <c r="B3733" s="2177">
        <f t="shared" si="236"/>
        <v>2796</v>
      </c>
      <c r="C3733" s="2178" t="s">
        <v>1144</v>
      </c>
      <c r="D3733" s="2160">
        <f t="shared" si="234"/>
        <v>52796</v>
      </c>
      <c r="E3733" s="2150" t="s">
        <v>7804</v>
      </c>
      <c r="F3733" s="2153">
        <v>770</v>
      </c>
      <c r="G3733" s="722">
        <v>42398</v>
      </c>
      <c r="H3733" s="2050">
        <v>770</v>
      </c>
      <c r="I3733" s="1263">
        <f t="shared" si="233"/>
        <v>0</v>
      </c>
    </row>
    <row r="3734" spans="1:9" x14ac:dyDescent="0.25">
      <c r="A3734" s="1261">
        <v>42397</v>
      </c>
      <c r="B3734" s="2177">
        <f t="shared" si="236"/>
        <v>2797</v>
      </c>
      <c r="C3734" s="2178" t="s">
        <v>1144</v>
      </c>
      <c r="D3734" s="2160">
        <f t="shared" si="234"/>
        <v>52797</v>
      </c>
      <c r="E3734" s="2150" t="s">
        <v>7805</v>
      </c>
      <c r="F3734" s="2153">
        <v>212283.45</v>
      </c>
      <c r="G3734" s="722">
        <v>42399</v>
      </c>
      <c r="H3734" s="2050">
        <v>212283.45</v>
      </c>
      <c r="I3734" s="1263">
        <f t="shared" si="233"/>
        <v>0</v>
      </c>
    </row>
    <row r="3735" spans="1:9" x14ac:dyDescent="0.25">
      <c r="A3735" s="1261">
        <v>42397</v>
      </c>
      <c r="B3735" s="2177">
        <f t="shared" si="236"/>
        <v>2798</v>
      </c>
      <c r="C3735" s="2178" t="s">
        <v>1144</v>
      </c>
      <c r="D3735" s="2160">
        <f t="shared" si="234"/>
        <v>52798</v>
      </c>
      <c r="E3735" s="2150" t="s">
        <v>7806</v>
      </c>
      <c r="F3735" s="2153">
        <v>2890.8</v>
      </c>
      <c r="G3735" s="722">
        <v>42399</v>
      </c>
      <c r="H3735" s="2050">
        <v>2890.8</v>
      </c>
      <c r="I3735" s="1263">
        <f t="shared" si="233"/>
        <v>0</v>
      </c>
    </row>
    <row r="3736" spans="1:9" x14ac:dyDescent="0.25">
      <c r="A3736" s="1261">
        <v>42397</v>
      </c>
      <c r="B3736" s="2177">
        <f t="shared" si="236"/>
        <v>2799</v>
      </c>
      <c r="C3736" s="2178" t="s">
        <v>1144</v>
      </c>
      <c r="D3736" s="2160">
        <f t="shared" si="234"/>
        <v>52799</v>
      </c>
      <c r="E3736" s="2150" t="s">
        <v>7807</v>
      </c>
      <c r="F3736" s="2153">
        <v>185</v>
      </c>
      <c r="G3736" s="722"/>
      <c r="H3736" s="2050"/>
      <c r="I3736" s="1263">
        <f t="shared" si="233"/>
        <v>185</v>
      </c>
    </row>
    <row r="3737" spans="1:9" x14ac:dyDescent="0.25">
      <c r="A3737" s="1261">
        <v>42397</v>
      </c>
      <c r="B3737" s="2177">
        <f t="shared" si="236"/>
        <v>2800</v>
      </c>
      <c r="C3737" s="2178" t="s">
        <v>1144</v>
      </c>
      <c r="D3737" s="2160">
        <f t="shared" si="234"/>
        <v>52800</v>
      </c>
      <c r="E3737" s="2150" t="s">
        <v>7808</v>
      </c>
      <c r="F3737" s="2153">
        <v>41139.4</v>
      </c>
      <c r="G3737" s="722" t="s">
        <v>8186</v>
      </c>
      <c r="H3737" s="2187">
        <f>22000+6000</f>
        <v>28000</v>
      </c>
      <c r="I3737" s="2188">
        <f t="shared" si="233"/>
        <v>13139.400000000001</v>
      </c>
    </row>
    <row r="3738" spans="1:9" x14ac:dyDescent="0.25">
      <c r="A3738" s="1261">
        <v>42397</v>
      </c>
      <c r="B3738" s="2177">
        <f t="shared" si="236"/>
        <v>2801</v>
      </c>
      <c r="C3738" s="2178" t="s">
        <v>1144</v>
      </c>
      <c r="D3738" s="2160">
        <f t="shared" si="234"/>
        <v>52801</v>
      </c>
      <c r="E3738" s="2150" t="s">
        <v>7808</v>
      </c>
      <c r="F3738" s="2153">
        <v>9659.6</v>
      </c>
      <c r="G3738" s="722"/>
      <c r="H3738" s="2050"/>
      <c r="I3738" s="1263">
        <f t="shared" si="233"/>
        <v>9659.6</v>
      </c>
    </row>
    <row r="3739" spans="1:9" x14ac:dyDescent="0.25">
      <c r="A3739" s="1261">
        <v>42397</v>
      </c>
      <c r="B3739" s="2177">
        <f t="shared" si="236"/>
        <v>2802</v>
      </c>
      <c r="C3739" s="2178" t="s">
        <v>1144</v>
      </c>
      <c r="D3739" s="2160">
        <f t="shared" si="234"/>
        <v>52802</v>
      </c>
      <c r="E3739" s="2150" t="s">
        <v>7809</v>
      </c>
      <c r="F3739" s="2153">
        <v>13254</v>
      </c>
      <c r="G3739" s="722">
        <v>42397</v>
      </c>
      <c r="H3739" s="2050">
        <f t="shared" si="235"/>
        <v>13254</v>
      </c>
      <c r="I3739" s="1263">
        <f t="shared" si="233"/>
        <v>0</v>
      </c>
    </row>
    <row r="3740" spans="1:9" x14ac:dyDescent="0.25">
      <c r="A3740" s="1261">
        <v>42397</v>
      </c>
      <c r="B3740" s="2177">
        <f t="shared" si="236"/>
        <v>2803</v>
      </c>
      <c r="C3740" s="2178" t="s">
        <v>1144</v>
      </c>
      <c r="D3740" s="2160">
        <f t="shared" si="234"/>
        <v>52803</v>
      </c>
      <c r="E3740" s="2150" t="s">
        <v>7810</v>
      </c>
      <c r="F3740" s="2153">
        <v>2267.56</v>
      </c>
      <c r="G3740" s="722">
        <v>42399</v>
      </c>
      <c r="H3740" s="2050">
        <v>2267.56</v>
      </c>
      <c r="I3740" s="1263">
        <f t="shared" si="233"/>
        <v>0</v>
      </c>
    </row>
    <row r="3741" spans="1:9" x14ac:dyDescent="0.25">
      <c r="A3741" s="1261">
        <v>42397</v>
      </c>
      <c r="B3741" s="2177">
        <f t="shared" si="236"/>
        <v>2804</v>
      </c>
      <c r="C3741" s="2178" t="s">
        <v>1144</v>
      </c>
      <c r="D3741" s="2160">
        <f t="shared" si="234"/>
        <v>52804</v>
      </c>
      <c r="E3741" s="2150" t="s">
        <v>7784</v>
      </c>
      <c r="F3741" s="2153">
        <v>2640.8</v>
      </c>
      <c r="G3741" s="722">
        <v>42397</v>
      </c>
      <c r="H3741" s="2050">
        <f t="shared" si="235"/>
        <v>2640.8</v>
      </c>
      <c r="I3741" s="1263">
        <f t="shared" si="233"/>
        <v>0</v>
      </c>
    </row>
    <row r="3742" spans="1:9" x14ac:dyDescent="0.25">
      <c r="A3742" s="1261">
        <v>42397</v>
      </c>
      <c r="B3742" s="2177">
        <f t="shared" si="236"/>
        <v>2805</v>
      </c>
      <c r="C3742" s="2178" t="s">
        <v>1144</v>
      </c>
      <c r="D3742" s="2160">
        <f t="shared" si="234"/>
        <v>52805</v>
      </c>
      <c r="E3742" s="2150" t="s">
        <v>7746</v>
      </c>
      <c r="F3742" s="2153">
        <v>4341.6000000000004</v>
      </c>
      <c r="G3742" s="722">
        <v>42397</v>
      </c>
      <c r="H3742" s="2050">
        <f t="shared" ref="H3742:H3805" si="237">F3742</f>
        <v>4341.6000000000004</v>
      </c>
      <c r="I3742" s="1263">
        <f t="shared" ref="I3742:I3808" si="238">F3742-H3742</f>
        <v>0</v>
      </c>
    </row>
    <row r="3743" spans="1:9" x14ac:dyDescent="0.25">
      <c r="A3743" s="1261">
        <v>42397</v>
      </c>
      <c r="B3743" s="2177">
        <f t="shared" si="236"/>
        <v>2806</v>
      </c>
      <c r="C3743" s="2178" t="s">
        <v>1144</v>
      </c>
      <c r="D3743" s="2160">
        <f t="shared" ref="D3743:D3809" si="239">D3742+1</f>
        <v>52806</v>
      </c>
      <c r="E3743" s="2150" t="s">
        <v>7811</v>
      </c>
      <c r="F3743" s="2153">
        <v>29495.52</v>
      </c>
      <c r="G3743" s="722"/>
      <c r="H3743" s="2050"/>
      <c r="I3743" s="1263">
        <f t="shared" si="238"/>
        <v>29495.52</v>
      </c>
    </row>
    <row r="3744" spans="1:9" x14ac:dyDescent="0.25">
      <c r="A3744" s="1261">
        <v>42397</v>
      </c>
      <c r="B3744" s="2177">
        <f t="shared" si="236"/>
        <v>2807</v>
      </c>
      <c r="C3744" s="2178" t="s">
        <v>1144</v>
      </c>
      <c r="D3744" s="2160">
        <f t="shared" si="239"/>
        <v>52807</v>
      </c>
      <c r="E3744" s="2162" t="s">
        <v>7812</v>
      </c>
      <c r="F3744" s="2153">
        <v>75559.5</v>
      </c>
      <c r="G3744" s="722"/>
      <c r="H3744" s="2050"/>
      <c r="I3744" s="1263">
        <f t="shared" si="238"/>
        <v>75559.5</v>
      </c>
    </row>
    <row r="3745" spans="1:9" x14ac:dyDescent="0.25">
      <c r="A3745" s="1261">
        <v>42397</v>
      </c>
      <c r="B3745" s="2177">
        <f t="shared" si="236"/>
        <v>2808</v>
      </c>
      <c r="C3745" s="2178" t="s">
        <v>1144</v>
      </c>
      <c r="D3745" s="2160">
        <f t="shared" si="239"/>
        <v>52808</v>
      </c>
      <c r="E3745" s="2150" t="s">
        <v>7813</v>
      </c>
      <c r="F3745" s="2153">
        <v>9231.2000000000007</v>
      </c>
      <c r="G3745" s="722">
        <v>42397</v>
      </c>
      <c r="H3745" s="2050">
        <f t="shared" si="237"/>
        <v>9231.2000000000007</v>
      </c>
      <c r="I3745" s="1263">
        <f t="shared" si="238"/>
        <v>0</v>
      </c>
    </row>
    <row r="3746" spans="1:9" x14ac:dyDescent="0.25">
      <c r="A3746" s="1261">
        <v>42397</v>
      </c>
      <c r="B3746" s="2177">
        <f t="shared" si="236"/>
        <v>2809</v>
      </c>
      <c r="C3746" s="2178" t="s">
        <v>1144</v>
      </c>
      <c r="D3746" s="2160">
        <f t="shared" si="239"/>
        <v>52809</v>
      </c>
      <c r="E3746" s="2150" t="s">
        <v>7814</v>
      </c>
      <c r="F3746" s="2153">
        <v>19258.5</v>
      </c>
      <c r="G3746" s="722">
        <v>42399</v>
      </c>
      <c r="H3746" s="2050">
        <v>19258.5</v>
      </c>
      <c r="I3746" s="1263">
        <f t="shared" si="238"/>
        <v>0</v>
      </c>
    </row>
    <row r="3747" spans="1:9" x14ac:dyDescent="0.25">
      <c r="A3747" s="1261">
        <v>42397</v>
      </c>
      <c r="B3747" s="2177">
        <f t="shared" si="236"/>
        <v>2810</v>
      </c>
      <c r="C3747" s="2178" t="s">
        <v>1144</v>
      </c>
      <c r="D3747" s="2160">
        <f t="shared" si="239"/>
        <v>52810</v>
      </c>
      <c r="E3747" s="2151" t="s">
        <v>7815</v>
      </c>
      <c r="F3747" s="2154">
        <v>10584</v>
      </c>
      <c r="G3747" s="722">
        <v>42399</v>
      </c>
      <c r="H3747" s="2050">
        <v>10584</v>
      </c>
      <c r="I3747" s="1263">
        <f t="shared" si="238"/>
        <v>0</v>
      </c>
    </row>
    <row r="3748" spans="1:9" x14ac:dyDescent="0.25">
      <c r="A3748" s="1261">
        <v>42397</v>
      </c>
      <c r="B3748" s="2177">
        <f t="shared" si="236"/>
        <v>2811</v>
      </c>
      <c r="C3748" s="2178" t="s">
        <v>1144</v>
      </c>
      <c r="D3748" s="2160">
        <f t="shared" si="239"/>
        <v>52811</v>
      </c>
      <c r="E3748" s="2149" t="s">
        <v>7816</v>
      </c>
      <c r="F3748" s="2152">
        <v>3639.4</v>
      </c>
      <c r="G3748" s="722">
        <v>42399</v>
      </c>
      <c r="H3748" s="2050">
        <v>3639.4</v>
      </c>
      <c r="I3748" s="1263">
        <f t="shared" si="238"/>
        <v>0</v>
      </c>
    </row>
    <row r="3749" spans="1:9" x14ac:dyDescent="0.25">
      <c r="A3749" s="1261">
        <v>42397</v>
      </c>
      <c r="B3749" s="2177">
        <f t="shared" si="236"/>
        <v>2812</v>
      </c>
      <c r="C3749" s="2178" t="s">
        <v>1144</v>
      </c>
      <c r="D3749" s="2160">
        <f t="shared" si="239"/>
        <v>52812</v>
      </c>
      <c r="E3749" s="2150" t="s">
        <v>7817</v>
      </c>
      <c r="F3749" s="2153">
        <v>4675.6000000000004</v>
      </c>
      <c r="G3749" s="722">
        <v>42399</v>
      </c>
      <c r="H3749" s="2050">
        <v>4675.6000000000004</v>
      </c>
      <c r="I3749" s="1263">
        <f t="shared" si="238"/>
        <v>0</v>
      </c>
    </row>
    <row r="3750" spans="1:9" x14ac:dyDescent="0.25">
      <c r="A3750" s="1261">
        <v>42397</v>
      </c>
      <c r="B3750" s="2177">
        <f t="shared" si="236"/>
        <v>2813</v>
      </c>
      <c r="C3750" s="2178" t="s">
        <v>1144</v>
      </c>
      <c r="D3750" s="2160">
        <f t="shared" si="239"/>
        <v>52813</v>
      </c>
      <c r="E3750" s="2150" t="s">
        <v>7818</v>
      </c>
      <c r="F3750" s="2153">
        <v>12345.9</v>
      </c>
      <c r="G3750" s="722">
        <v>42399</v>
      </c>
      <c r="H3750" s="2050">
        <v>12345.9</v>
      </c>
      <c r="I3750" s="1263">
        <f t="shared" si="238"/>
        <v>0</v>
      </c>
    </row>
    <row r="3751" spans="1:9" x14ac:dyDescent="0.25">
      <c r="A3751" s="1261">
        <v>42397</v>
      </c>
      <c r="B3751" s="2177">
        <f t="shared" si="236"/>
        <v>2814</v>
      </c>
      <c r="C3751" s="2178" t="s">
        <v>1144</v>
      </c>
      <c r="D3751" s="2160">
        <f t="shared" si="239"/>
        <v>52814</v>
      </c>
      <c r="E3751" s="2162" t="s">
        <v>7798</v>
      </c>
      <c r="F3751" s="2153">
        <v>4822.3999999999996</v>
      </c>
      <c r="G3751" s="722"/>
      <c r="H3751" s="2050"/>
      <c r="I3751" s="1263">
        <f t="shared" si="238"/>
        <v>4822.3999999999996</v>
      </c>
    </row>
    <row r="3752" spans="1:9" x14ac:dyDescent="0.25">
      <c r="A3752" s="1261">
        <v>42397</v>
      </c>
      <c r="B3752" s="2177">
        <f t="shared" si="236"/>
        <v>2815</v>
      </c>
      <c r="C3752" s="2178" t="s">
        <v>1144</v>
      </c>
      <c r="D3752" s="2160">
        <f t="shared" si="239"/>
        <v>52815</v>
      </c>
      <c r="E3752" s="2150" t="s">
        <v>7819</v>
      </c>
      <c r="F3752" s="2153">
        <v>1482.4</v>
      </c>
      <c r="G3752" s="722">
        <v>42399</v>
      </c>
      <c r="H3752" s="2050">
        <v>1482.4</v>
      </c>
      <c r="I3752" s="1263">
        <f t="shared" si="238"/>
        <v>0</v>
      </c>
    </row>
    <row r="3753" spans="1:9" x14ac:dyDescent="0.25">
      <c r="A3753" s="1261">
        <v>42397</v>
      </c>
      <c r="B3753" s="2177">
        <f t="shared" si="236"/>
        <v>2816</v>
      </c>
      <c r="C3753" s="2178" t="s">
        <v>1144</v>
      </c>
      <c r="D3753" s="2160">
        <f t="shared" si="239"/>
        <v>52816</v>
      </c>
      <c r="E3753" s="2150" t="s">
        <v>7819</v>
      </c>
      <c r="F3753" s="2153">
        <v>1461.3</v>
      </c>
      <c r="G3753" s="722">
        <v>42399</v>
      </c>
      <c r="H3753" s="2050">
        <v>1461.3</v>
      </c>
      <c r="I3753" s="1263">
        <f t="shared" si="238"/>
        <v>0</v>
      </c>
    </row>
    <row r="3754" spans="1:9" x14ac:dyDescent="0.25">
      <c r="A3754" s="1261">
        <v>42397</v>
      </c>
      <c r="B3754" s="2177">
        <f t="shared" si="236"/>
        <v>2817</v>
      </c>
      <c r="C3754" s="2178" t="s">
        <v>1144</v>
      </c>
      <c r="D3754" s="2160">
        <f t="shared" si="239"/>
        <v>52817</v>
      </c>
      <c r="E3754" s="2150" t="s">
        <v>7820</v>
      </c>
      <c r="F3754" s="2153">
        <v>1763</v>
      </c>
      <c r="G3754" s="722">
        <v>42398</v>
      </c>
      <c r="H3754" s="2050">
        <v>1763</v>
      </c>
      <c r="I3754" s="1263">
        <f t="shared" si="238"/>
        <v>0</v>
      </c>
    </row>
    <row r="3755" spans="1:9" x14ac:dyDescent="0.25">
      <c r="A3755" s="1261">
        <v>42397</v>
      </c>
      <c r="B3755" s="2177">
        <f t="shared" si="236"/>
        <v>2818</v>
      </c>
      <c r="C3755" s="2178" t="s">
        <v>1144</v>
      </c>
      <c r="D3755" s="2160">
        <f t="shared" si="239"/>
        <v>52818</v>
      </c>
      <c r="E3755" s="2150" t="s">
        <v>7811</v>
      </c>
      <c r="F3755" s="2153">
        <v>524.79999999999995</v>
      </c>
      <c r="G3755" s="722"/>
      <c r="H3755" s="2050"/>
      <c r="I3755" s="1263">
        <f t="shared" si="238"/>
        <v>524.79999999999995</v>
      </c>
    </row>
    <row r="3756" spans="1:9" x14ac:dyDescent="0.25">
      <c r="A3756" s="1261">
        <v>42397</v>
      </c>
      <c r="B3756" s="2177">
        <f t="shared" si="236"/>
        <v>2819</v>
      </c>
      <c r="C3756" s="2178" t="s">
        <v>1144</v>
      </c>
      <c r="D3756" s="2160">
        <f t="shared" si="239"/>
        <v>52819</v>
      </c>
      <c r="E3756" s="2150" t="s">
        <v>7821</v>
      </c>
      <c r="F3756" s="2153">
        <v>11000</v>
      </c>
      <c r="G3756" s="722">
        <v>42399</v>
      </c>
      <c r="H3756" s="2050">
        <v>11000</v>
      </c>
      <c r="I3756" s="1263">
        <f t="shared" si="238"/>
        <v>0</v>
      </c>
    </row>
    <row r="3757" spans="1:9" x14ac:dyDescent="0.25">
      <c r="A3757" s="1261">
        <v>42397</v>
      </c>
      <c r="B3757" s="2177">
        <f t="shared" si="236"/>
        <v>2820</v>
      </c>
      <c r="C3757" s="2178" t="s">
        <v>1144</v>
      </c>
      <c r="D3757" s="2160">
        <f t="shared" si="239"/>
        <v>52820</v>
      </c>
      <c r="E3757" s="2150" t="s">
        <v>7722</v>
      </c>
      <c r="F3757" s="2153">
        <v>22699.8</v>
      </c>
      <c r="G3757" s="722"/>
      <c r="H3757" s="2050"/>
      <c r="I3757" s="1263">
        <f t="shared" si="238"/>
        <v>22699.8</v>
      </c>
    </row>
    <row r="3758" spans="1:9" x14ac:dyDescent="0.25">
      <c r="A3758" s="1261">
        <v>42397</v>
      </c>
      <c r="B3758" s="2177">
        <f t="shared" ref="B3758:B3824" si="240">B3757+1</f>
        <v>2821</v>
      </c>
      <c r="C3758" s="2178" t="s">
        <v>1144</v>
      </c>
      <c r="D3758" s="2160">
        <f t="shared" si="239"/>
        <v>52821</v>
      </c>
      <c r="E3758" s="2150" t="s">
        <v>7728</v>
      </c>
      <c r="F3758" s="2153">
        <v>44114</v>
      </c>
      <c r="G3758" s="722">
        <v>42400</v>
      </c>
      <c r="H3758" s="2050">
        <v>44114</v>
      </c>
      <c r="I3758" s="1263">
        <f t="shared" si="238"/>
        <v>0</v>
      </c>
    </row>
    <row r="3759" spans="1:9" x14ac:dyDescent="0.25">
      <c r="A3759" s="1261">
        <v>42397</v>
      </c>
      <c r="B3759" s="2177">
        <f t="shared" si="240"/>
        <v>2822</v>
      </c>
      <c r="C3759" s="2178" t="s">
        <v>1144</v>
      </c>
      <c r="D3759" s="2160">
        <f t="shared" si="239"/>
        <v>52822</v>
      </c>
      <c r="E3759" s="2150" t="s">
        <v>7814</v>
      </c>
      <c r="F3759" s="2153">
        <v>1603.62</v>
      </c>
      <c r="G3759" s="722">
        <v>42399</v>
      </c>
      <c r="H3759" s="2050">
        <v>1603.62</v>
      </c>
      <c r="I3759" s="1263">
        <f t="shared" si="238"/>
        <v>0</v>
      </c>
    </row>
    <row r="3760" spans="1:9" x14ac:dyDescent="0.25">
      <c r="A3760" s="1261">
        <v>42397</v>
      </c>
      <c r="B3760" s="2177">
        <f t="shared" si="240"/>
        <v>2823</v>
      </c>
      <c r="C3760" s="2178" t="s">
        <v>1144</v>
      </c>
      <c r="D3760" s="2160">
        <f t="shared" si="239"/>
        <v>52823</v>
      </c>
      <c r="E3760" s="2150" t="s">
        <v>7746</v>
      </c>
      <c r="F3760" s="2153">
        <v>117.6</v>
      </c>
      <c r="G3760" s="722"/>
      <c r="H3760" s="2050"/>
      <c r="I3760" s="1263">
        <f t="shared" si="238"/>
        <v>117.6</v>
      </c>
    </row>
    <row r="3761" spans="1:9" x14ac:dyDescent="0.25">
      <c r="A3761" s="1261">
        <v>42397</v>
      </c>
      <c r="B3761" s="2177">
        <f t="shared" si="240"/>
        <v>2824</v>
      </c>
      <c r="C3761" s="2178" t="s">
        <v>1144</v>
      </c>
      <c r="D3761" s="2160">
        <f t="shared" si="239"/>
        <v>52824</v>
      </c>
      <c r="E3761" s="2150" t="s">
        <v>7822</v>
      </c>
      <c r="F3761" s="2153">
        <v>4749.6000000000004</v>
      </c>
      <c r="G3761" s="722">
        <v>42397</v>
      </c>
      <c r="H3761" s="2050">
        <f t="shared" si="237"/>
        <v>4749.6000000000004</v>
      </c>
      <c r="I3761" s="1263">
        <f t="shared" si="238"/>
        <v>0</v>
      </c>
    </row>
    <row r="3762" spans="1:9" x14ac:dyDescent="0.25">
      <c r="A3762" s="1261">
        <v>42397</v>
      </c>
      <c r="B3762" s="2177">
        <f t="shared" si="240"/>
        <v>2825</v>
      </c>
      <c r="C3762" s="2178" t="s">
        <v>1144</v>
      </c>
      <c r="D3762" s="2160">
        <f t="shared" si="239"/>
        <v>52825</v>
      </c>
      <c r="E3762" s="2150" t="s">
        <v>7746</v>
      </c>
      <c r="F3762" s="2153">
        <v>64.400000000000006</v>
      </c>
      <c r="G3762" s="722">
        <v>42397</v>
      </c>
      <c r="H3762" s="2050">
        <f t="shared" si="237"/>
        <v>64.400000000000006</v>
      </c>
      <c r="I3762" s="1263">
        <f t="shared" si="238"/>
        <v>0</v>
      </c>
    </row>
    <row r="3763" spans="1:9" x14ac:dyDescent="0.25">
      <c r="A3763" s="1261">
        <v>42397</v>
      </c>
      <c r="B3763" s="2177">
        <f t="shared" si="240"/>
        <v>2826</v>
      </c>
      <c r="C3763" s="2178" t="s">
        <v>1144</v>
      </c>
      <c r="D3763" s="2160">
        <f t="shared" si="239"/>
        <v>52826</v>
      </c>
      <c r="E3763" s="2182" t="s">
        <v>2249</v>
      </c>
      <c r="F3763" s="2153">
        <v>0</v>
      </c>
      <c r="G3763" s="722"/>
      <c r="H3763" s="2050"/>
      <c r="I3763" s="1263">
        <f t="shared" si="238"/>
        <v>0</v>
      </c>
    </row>
    <row r="3764" spans="1:9" x14ac:dyDescent="0.25">
      <c r="A3764" s="1261">
        <v>42397</v>
      </c>
      <c r="B3764" s="2177">
        <f t="shared" si="240"/>
        <v>2827</v>
      </c>
      <c r="C3764" s="2178" t="s">
        <v>1144</v>
      </c>
      <c r="D3764" s="2160">
        <f t="shared" si="239"/>
        <v>52827</v>
      </c>
      <c r="E3764" s="2150" t="s">
        <v>7823</v>
      </c>
      <c r="F3764" s="2153">
        <v>758</v>
      </c>
      <c r="G3764" s="722">
        <v>42398</v>
      </c>
      <c r="H3764" s="2050">
        <v>758</v>
      </c>
      <c r="I3764" s="1263">
        <f t="shared" si="238"/>
        <v>0</v>
      </c>
    </row>
    <row r="3765" spans="1:9" x14ac:dyDescent="0.25">
      <c r="A3765" s="1261">
        <v>42397</v>
      </c>
      <c r="B3765" s="2177">
        <f t="shared" si="240"/>
        <v>2828</v>
      </c>
      <c r="C3765" s="2178" t="s">
        <v>1144</v>
      </c>
      <c r="D3765" s="2160">
        <f t="shared" si="239"/>
        <v>52828</v>
      </c>
      <c r="E3765" s="2150" t="s">
        <v>7824</v>
      </c>
      <c r="F3765" s="2153">
        <v>5543.2</v>
      </c>
      <c r="G3765" s="722">
        <v>42398</v>
      </c>
      <c r="H3765" s="2050">
        <v>5543</v>
      </c>
      <c r="I3765" s="1263">
        <f t="shared" si="238"/>
        <v>0.1999999999998181</v>
      </c>
    </row>
    <row r="3766" spans="1:9" x14ac:dyDescent="0.25">
      <c r="A3766" s="1261">
        <v>42397</v>
      </c>
      <c r="B3766" s="2177">
        <f t="shared" si="240"/>
        <v>2829</v>
      </c>
      <c r="C3766" s="2178" t="s">
        <v>1144</v>
      </c>
      <c r="D3766" s="2160">
        <f t="shared" si="239"/>
        <v>52829</v>
      </c>
      <c r="E3766" s="2162" t="s">
        <v>7812</v>
      </c>
      <c r="F3766" s="2153">
        <v>151307.75</v>
      </c>
      <c r="G3766" s="722"/>
      <c r="H3766" s="2050"/>
      <c r="I3766" s="1263">
        <f t="shared" si="238"/>
        <v>151307.75</v>
      </c>
    </row>
    <row r="3767" spans="1:9" x14ac:dyDescent="0.25">
      <c r="A3767" s="1261">
        <v>42397</v>
      </c>
      <c r="B3767" s="2177">
        <f t="shared" si="240"/>
        <v>2830</v>
      </c>
      <c r="C3767" s="2178" t="s">
        <v>1144</v>
      </c>
      <c r="D3767" s="2160">
        <f t="shared" si="239"/>
        <v>52830</v>
      </c>
      <c r="E3767" s="2150" t="s">
        <v>7825</v>
      </c>
      <c r="F3767" s="2153">
        <v>1767</v>
      </c>
      <c r="G3767" s="722">
        <v>42398</v>
      </c>
      <c r="H3767" s="2050">
        <v>1767</v>
      </c>
      <c r="I3767" s="1263">
        <f t="shared" si="238"/>
        <v>0</v>
      </c>
    </row>
    <row r="3768" spans="1:9" x14ac:dyDescent="0.25">
      <c r="A3768" s="1261">
        <v>42398</v>
      </c>
      <c r="B3768" s="2177">
        <f t="shared" si="240"/>
        <v>2831</v>
      </c>
      <c r="C3768" s="2178" t="s">
        <v>1144</v>
      </c>
      <c r="D3768" s="2160">
        <f t="shared" si="239"/>
        <v>52831</v>
      </c>
      <c r="E3768" s="2150" t="s">
        <v>7826</v>
      </c>
      <c r="F3768" s="2153">
        <v>18356.8</v>
      </c>
      <c r="G3768" s="722">
        <v>42398</v>
      </c>
      <c r="H3768" s="2050">
        <f t="shared" si="237"/>
        <v>18356.8</v>
      </c>
      <c r="I3768" s="1263">
        <f t="shared" si="238"/>
        <v>0</v>
      </c>
    </row>
    <row r="3769" spans="1:9" x14ac:dyDescent="0.25">
      <c r="A3769" s="1261">
        <v>42398</v>
      </c>
      <c r="B3769" s="2177">
        <f t="shared" si="240"/>
        <v>2832</v>
      </c>
      <c r="C3769" s="2178" t="s">
        <v>1144</v>
      </c>
      <c r="D3769" s="2160">
        <f t="shared" si="239"/>
        <v>52832</v>
      </c>
      <c r="E3769" s="2150" t="s">
        <v>7826</v>
      </c>
      <c r="F3769" s="2153">
        <v>4032.6</v>
      </c>
      <c r="G3769" s="722">
        <v>42398</v>
      </c>
      <c r="H3769" s="2050">
        <f t="shared" si="237"/>
        <v>4032.6</v>
      </c>
      <c r="I3769" s="1263">
        <f t="shared" si="238"/>
        <v>0</v>
      </c>
    </row>
    <row r="3770" spans="1:9" x14ac:dyDescent="0.25">
      <c r="A3770" s="1261">
        <v>42398</v>
      </c>
      <c r="B3770" s="2177">
        <f t="shared" si="240"/>
        <v>2833</v>
      </c>
      <c r="C3770" s="2178" t="s">
        <v>1144</v>
      </c>
      <c r="D3770" s="2160">
        <f t="shared" si="239"/>
        <v>52833</v>
      </c>
      <c r="E3770" s="2150" t="s">
        <v>7827</v>
      </c>
      <c r="F3770" s="2153">
        <v>8912</v>
      </c>
      <c r="G3770" s="722">
        <v>42398</v>
      </c>
      <c r="H3770" s="2050">
        <f t="shared" si="237"/>
        <v>8912</v>
      </c>
      <c r="I3770" s="1263">
        <f t="shared" si="238"/>
        <v>0</v>
      </c>
    </row>
    <row r="3771" spans="1:9" x14ac:dyDescent="0.25">
      <c r="A3771" s="1261">
        <v>42398</v>
      </c>
      <c r="B3771" s="2177">
        <f t="shared" si="240"/>
        <v>2834</v>
      </c>
      <c r="C3771" s="2178" t="s">
        <v>1144</v>
      </c>
      <c r="D3771" s="2160">
        <f t="shared" si="239"/>
        <v>52834</v>
      </c>
      <c r="E3771" s="2150" t="s">
        <v>7828</v>
      </c>
      <c r="F3771" s="2153">
        <v>4600.3</v>
      </c>
      <c r="G3771" s="722">
        <v>42398</v>
      </c>
      <c r="H3771" s="2050">
        <f t="shared" si="237"/>
        <v>4600.3</v>
      </c>
      <c r="I3771" s="1263">
        <f t="shared" si="238"/>
        <v>0</v>
      </c>
    </row>
    <row r="3772" spans="1:9" x14ac:dyDescent="0.25">
      <c r="A3772" s="1261">
        <v>42398</v>
      </c>
      <c r="B3772" s="2177">
        <f t="shared" si="240"/>
        <v>2835</v>
      </c>
      <c r="C3772" s="2178" t="s">
        <v>1144</v>
      </c>
      <c r="D3772" s="2160">
        <f t="shared" si="239"/>
        <v>52835</v>
      </c>
      <c r="E3772" s="2150" t="s">
        <v>7829</v>
      </c>
      <c r="F3772" s="2153">
        <v>2100</v>
      </c>
      <c r="G3772" s="722">
        <v>42398</v>
      </c>
      <c r="H3772" s="2050">
        <f t="shared" si="237"/>
        <v>2100</v>
      </c>
      <c r="I3772" s="1263">
        <f t="shared" si="238"/>
        <v>0</v>
      </c>
    </row>
    <row r="3773" spans="1:9" x14ac:dyDescent="0.25">
      <c r="A3773" s="1261">
        <v>42398</v>
      </c>
      <c r="B3773" s="2177">
        <f t="shared" si="240"/>
        <v>2836</v>
      </c>
      <c r="C3773" s="2178" t="s">
        <v>1144</v>
      </c>
      <c r="D3773" s="2160">
        <f t="shared" si="239"/>
        <v>52836</v>
      </c>
      <c r="E3773" s="2150" t="s">
        <v>7830</v>
      </c>
      <c r="F3773" s="2153">
        <v>26676.3</v>
      </c>
      <c r="G3773" s="722">
        <v>42399</v>
      </c>
      <c r="H3773" s="2050">
        <v>26676.3</v>
      </c>
      <c r="I3773" s="1263">
        <f t="shared" si="238"/>
        <v>0</v>
      </c>
    </row>
    <row r="3774" spans="1:9" x14ac:dyDescent="0.25">
      <c r="A3774" s="1261">
        <v>42398</v>
      </c>
      <c r="B3774" s="2177">
        <f t="shared" si="240"/>
        <v>2837</v>
      </c>
      <c r="C3774" s="2178" t="s">
        <v>1144</v>
      </c>
      <c r="D3774" s="2160">
        <f t="shared" si="239"/>
        <v>52837</v>
      </c>
      <c r="E3774" s="2150" t="s">
        <v>7830</v>
      </c>
      <c r="F3774" s="2153">
        <v>8155.35</v>
      </c>
      <c r="G3774" s="722">
        <v>42399</v>
      </c>
      <c r="H3774" s="2050">
        <v>8155.35</v>
      </c>
      <c r="I3774" s="1263">
        <f t="shared" si="238"/>
        <v>0</v>
      </c>
    </row>
    <row r="3775" spans="1:9" x14ac:dyDescent="0.25">
      <c r="A3775" s="1261">
        <v>42398</v>
      </c>
      <c r="B3775" s="2177">
        <f t="shared" si="240"/>
        <v>2838</v>
      </c>
      <c r="C3775" s="2178" t="s">
        <v>1144</v>
      </c>
      <c r="D3775" s="2160">
        <f t="shared" si="239"/>
        <v>52838</v>
      </c>
      <c r="E3775" s="2150" t="s">
        <v>7831</v>
      </c>
      <c r="F3775" s="2153">
        <v>4053</v>
      </c>
      <c r="G3775" s="722">
        <v>42398</v>
      </c>
      <c r="H3775" s="2050">
        <f t="shared" si="237"/>
        <v>4053</v>
      </c>
      <c r="I3775" s="1263">
        <f t="shared" si="238"/>
        <v>0</v>
      </c>
    </row>
    <row r="3776" spans="1:9" x14ac:dyDescent="0.25">
      <c r="A3776" s="1261">
        <v>42398</v>
      </c>
      <c r="B3776" s="2177">
        <f t="shared" si="240"/>
        <v>2839</v>
      </c>
      <c r="C3776" s="2178" t="s">
        <v>1144</v>
      </c>
      <c r="D3776" s="2160">
        <f t="shared" si="239"/>
        <v>52839</v>
      </c>
      <c r="E3776" s="2162" t="s">
        <v>7832</v>
      </c>
      <c r="F3776" s="2153">
        <v>8272.5</v>
      </c>
      <c r="G3776" s="722">
        <v>42398</v>
      </c>
      <c r="H3776" s="2050">
        <f t="shared" si="237"/>
        <v>8272.5</v>
      </c>
      <c r="I3776" s="1263">
        <f t="shared" si="238"/>
        <v>0</v>
      </c>
    </row>
    <row r="3777" spans="1:9" x14ac:dyDescent="0.25">
      <c r="A3777" s="1261">
        <v>42398</v>
      </c>
      <c r="B3777" s="2177">
        <f t="shared" si="240"/>
        <v>2840</v>
      </c>
      <c r="C3777" s="2178" t="s">
        <v>1144</v>
      </c>
      <c r="D3777" s="2160">
        <f t="shared" si="239"/>
        <v>52840</v>
      </c>
      <c r="E3777" s="2150" t="s">
        <v>7833</v>
      </c>
      <c r="F3777" s="2153">
        <v>29744.400000000001</v>
      </c>
      <c r="G3777" s="722" t="s">
        <v>8188</v>
      </c>
      <c r="H3777" s="2050">
        <f>28000+1744.4</f>
        <v>29744.400000000001</v>
      </c>
      <c r="I3777" s="1263">
        <f t="shared" si="238"/>
        <v>0</v>
      </c>
    </row>
    <row r="3778" spans="1:9" x14ac:dyDescent="0.25">
      <c r="A3778" s="1261">
        <v>42398</v>
      </c>
      <c r="B3778" s="2177">
        <f t="shared" si="240"/>
        <v>2841</v>
      </c>
      <c r="C3778" s="2178" t="s">
        <v>1144</v>
      </c>
      <c r="D3778" s="2160">
        <f t="shared" si="239"/>
        <v>52841</v>
      </c>
      <c r="E3778" s="2150" t="s">
        <v>7834</v>
      </c>
      <c r="F3778" s="2153">
        <v>14741.4</v>
      </c>
      <c r="G3778" s="722" t="s">
        <v>8186</v>
      </c>
      <c r="H3778" s="2050">
        <f>8000+6741.4</f>
        <v>14741.4</v>
      </c>
      <c r="I3778" s="1263">
        <f t="shared" si="238"/>
        <v>0</v>
      </c>
    </row>
    <row r="3779" spans="1:9" x14ac:dyDescent="0.25">
      <c r="A3779" s="1261">
        <v>42398</v>
      </c>
      <c r="B3779" s="2177">
        <f t="shared" si="240"/>
        <v>2842</v>
      </c>
      <c r="C3779" s="2178" t="s">
        <v>1144</v>
      </c>
      <c r="D3779" s="2160">
        <f t="shared" si="239"/>
        <v>52842</v>
      </c>
      <c r="E3779" s="2150" t="s">
        <v>7835</v>
      </c>
      <c r="F3779" s="2153">
        <v>3780</v>
      </c>
      <c r="G3779" s="722"/>
      <c r="H3779" s="2050"/>
      <c r="I3779" s="1263">
        <f t="shared" si="238"/>
        <v>3780</v>
      </c>
    </row>
    <row r="3780" spans="1:9" x14ac:dyDescent="0.25">
      <c r="A3780" s="1261">
        <v>42398</v>
      </c>
      <c r="B3780" s="2177">
        <f t="shared" si="240"/>
        <v>2843</v>
      </c>
      <c r="C3780" s="2178" t="s">
        <v>1144</v>
      </c>
      <c r="D3780" s="2160">
        <f t="shared" si="239"/>
        <v>52843</v>
      </c>
      <c r="E3780" s="2150" t="s">
        <v>7830</v>
      </c>
      <c r="F3780" s="2153">
        <v>178.5</v>
      </c>
      <c r="G3780" s="722">
        <v>42398</v>
      </c>
      <c r="H3780" s="2050">
        <f t="shared" si="237"/>
        <v>178.5</v>
      </c>
      <c r="I3780" s="1263">
        <f t="shared" si="238"/>
        <v>0</v>
      </c>
    </row>
    <row r="3781" spans="1:9" x14ac:dyDescent="0.25">
      <c r="A3781" s="1261">
        <v>42398</v>
      </c>
      <c r="B3781" s="2177">
        <f t="shared" si="240"/>
        <v>2844</v>
      </c>
      <c r="C3781" s="2178" t="s">
        <v>1144</v>
      </c>
      <c r="D3781" s="2160">
        <f t="shared" si="239"/>
        <v>52844</v>
      </c>
      <c r="E3781" s="2150" t="s">
        <v>7836</v>
      </c>
      <c r="F3781" s="2153">
        <v>28840</v>
      </c>
      <c r="G3781" s="722">
        <v>42398</v>
      </c>
      <c r="H3781" s="2050">
        <f t="shared" si="237"/>
        <v>28840</v>
      </c>
      <c r="I3781" s="1263">
        <f t="shared" si="238"/>
        <v>0</v>
      </c>
    </row>
    <row r="3782" spans="1:9" x14ac:dyDescent="0.25">
      <c r="A3782" s="1261">
        <v>42398</v>
      </c>
      <c r="B3782" s="2177">
        <f t="shared" si="240"/>
        <v>2845</v>
      </c>
      <c r="C3782" s="2178" t="s">
        <v>1144</v>
      </c>
      <c r="D3782" s="2160">
        <f t="shared" si="239"/>
        <v>52845</v>
      </c>
      <c r="E3782" s="2150" t="s">
        <v>7837</v>
      </c>
      <c r="F3782" s="2153">
        <v>9798.4</v>
      </c>
      <c r="G3782" s="722">
        <v>42399</v>
      </c>
      <c r="H3782" s="2050">
        <v>9798.4</v>
      </c>
      <c r="I3782" s="1263">
        <f t="shared" si="238"/>
        <v>0</v>
      </c>
    </row>
    <row r="3783" spans="1:9" x14ac:dyDescent="0.25">
      <c r="A3783" s="1261">
        <v>42398</v>
      </c>
      <c r="B3783" s="2177">
        <f t="shared" si="240"/>
        <v>2846</v>
      </c>
      <c r="C3783" s="2178" t="s">
        <v>1144</v>
      </c>
      <c r="D3783" s="2160">
        <f t="shared" si="239"/>
        <v>52846</v>
      </c>
      <c r="E3783" s="2150" t="s">
        <v>7838</v>
      </c>
      <c r="F3783" s="2153">
        <v>1408</v>
      </c>
      <c r="G3783" s="722"/>
      <c r="H3783" s="2050"/>
      <c r="I3783" s="1263">
        <f t="shared" si="238"/>
        <v>1408</v>
      </c>
    </row>
    <row r="3784" spans="1:9" x14ac:dyDescent="0.25">
      <c r="A3784" s="1261">
        <v>42398</v>
      </c>
      <c r="B3784" s="2177">
        <f t="shared" si="240"/>
        <v>2847</v>
      </c>
      <c r="C3784" s="2178" t="s">
        <v>1144</v>
      </c>
      <c r="D3784" s="2160">
        <f t="shared" si="239"/>
        <v>52847</v>
      </c>
      <c r="E3784" s="2150" t="s">
        <v>7839</v>
      </c>
      <c r="F3784" s="2153">
        <v>120812.8</v>
      </c>
      <c r="G3784" s="722"/>
      <c r="H3784" s="2050"/>
      <c r="I3784" s="1263">
        <f t="shared" si="238"/>
        <v>120812.8</v>
      </c>
    </row>
    <row r="3785" spans="1:9" x14ac:dyDescent="0.25">
      <c r="A3785" s="1261">
        <v>42398</v>
      </c>
      <c r="B3785" s="2177">
        <f t="shared" si="240"/>
        <v>2848</v>
      </c>
      <c r="C3785" s="2178" t="s">
        <v>1144</v>
      </c>
      <c r="D3785" s="2160">
        <f t="shared" si="239"/>
        <v>52848</v>
      </c>
      <c r="E3785" s="2150" t="s">
        <v>7840</v>
      </c>
      <c r="F3785" s="2153">
        <v>2789.1</v>
      </c>
      <c r="G3785" s="722">
        <v>42398</v>
      </c>
      <c r="H3785" s="2050">
        <f t="shared" si="237"/>
        <v>2789.1</v>
      </c>
      <c r="I3785" s="1263">
        <f t="shared" si="238"/>
        <v>0</v>
      </c>
    </row>
    <row r="3786" spans="1:9" x14ac:dyDescent="0.25">
      <c r="A3786" s="1261">
        <v>42398</v>
      </c>
      <c r="B3786" s="2177">
        <f t="shared" si="240"/>
        <v>2849</v>
      </c>
      <c r="C3786" s="2178" t="s">
        <v>1144</v>
      </c>
      <c r="D3786" s="2160">
        <f t="shared" si="239"/>
        <v>52849</v>
      </c>
      <c r="E3786" s="2150" t="s">
        <v>7841</v>
      </c>
      <c r="F3786" s="2153">
        <v>2590.8000000000002</v>
      </c>
      <c r="G3786" s="722">
        <v>42398</v>
      </c>
      <c r="H3786" s="2050">
        <f t="shared" si="237"/>
        <v>2590.8000000000002</v>
      </c>
      <c r="I3786" s="1263">
        <f t="shared" si="238"/>
        <v>0</v>
      </c>
    </row>
    <row r="3787" spans="1:9" x14ac:dyDescent="0.25">
      <c r="A3787" s="1261">
        <v>42398</v>
      </c>
      <c r="B3787" s="2177">
        <f t="shared" si="240"/>
        <v>2850</v>
      </c>
      <c r="C3787" s="2178" t="s">
        <v>1144</v>
      </c>
      <c r="D3787" s="2160">
        <f t="shared" si="239"/>
        <v>52850</v>
      </c>
      <c r="E3787" s="2150" t="s">
        <v>7842</v>
      </c>
      <c r="F3787" s="2153">
        <v>1995</v>
      </c>
      <c r="G3787" s="722"/>
      <c r="H3787" s="2050"/>
      <c r="I3787" s="1263">
        <f t="shared" si="238"/>
        <v>1995</v>
      </c>
    </row>
    <row r="3788" spans="1:9" x14ac:dyDescent="0.25">
      <c r="A3788" s="1261">
        <v>42398</v>
      </c>
      <c r="B3788" s="2177">
        <f t="shared" si="240"/>
        <v>2851</v>
      </c>
      <c r="C3788" s="2178" t="s">
        <v>1144</v>
      </c>
      <c r="D3788" s="2160">
        <f t="shared" si="239"/>
        <v>52851</v>
      </c>
      <c r="E3788" s="2150" t="s">
        <v>7843</v>
      </c>
      <c r="F3788" s="2153">
        <v>4138</v>
      </c>
      <c r="G3788" s="722">
        <v>42398</v>
      </c>
      <c r="H3788" s="2050">
        <f t="shared" si="237"/>
        <v>4138</v>
      </c>
      <c r="I3788" s="1263">
        <f t="shared" si="238"/>
        <v>0</v>
      </c>
    </row>
    <row r="3789" spans="1:9" x14ac:dyDescent="0.25">
      <c r="A3789" s="1261">
        <v>42398</v>
      </c>
      <c r="B3789" s="2177">
        <f t="shared" si="240"/>
        <v>2852</v>
      </c>
      <c r="C3789" s="2178" t="s">
        <v>1144</v>
      </c>
      <c r="D3789" s="2160">
        <f t="shared" si="239"/>
        <v>52852</v>
      </c>
      <c r="E3789" s="2150" t="s">
        <v>7844</v>
      </c>
      <c r="F3789" s="2153">
        <v>1422.5</v>
      </c>
      <c r="G3789" s="722">
        <v>42398</v>
      </c>
      <c r="H3789" s="2050">
        <f t="shared" si="237"/>
        <v>1422.5</v>
      </c>
      <c r="I3789" s="1263">
        <f t="shared" si="238"/>
        <v>0</v>
      </c>
    </row>
    <row r="3790" spans="1:9" x14ac:dyDescent="0.25">
      <c r="A3790" s="1261">
        <v>42398</v>
      </c>
      <c r="B3790" s="2177">
        <f t="shared" si="240"/>
        <v>2853</v>
      </c>
      <c r="C3790" s="2178" t="s">
        <v>1144</v>
      </c>
      <c r="D3790" s="2160">
        <f t="shared" si="239"/>
        <v>52853</v>
      </c>
      <c r="E3790" s="2150" t="s">
        <v>7844</v>
      </c>
      <c r="F3790" s="2153">
        <v>4433.3999999999996</v>
      </c>
      <c r="G3790" s="722">
        <v>42398</v>
      </c>
      <c r="H3790" s="2050">
        <f t="shared" si="237"/>
        <v>4433.3999999999996</v>
      </c>
      <c r="I3790" s="1263">
        <f t="shared" si="238"/>
        <v>0</v>
      </c>
    </row>
    <row r="3791" spans="1:9" x14ac:dyDescent="0.25">
      <c r="A3791" s="1261">
        <v>42398</v>
      </c>
      <c r="B3791" s="2177">
        <f t="shared" si="240"/>
        <v>2854</v>
      </c>
      <c r="C3791" s="2178" t="s">
        <v>1144</v>
      </c>
      <c r="D3791" s="2160">
        <f t="shared" si="239"/>
        <v>52854</v>
      </c>
      <c r="E3791" s="2150" t="s">
        <v>7845</v>
      </c>
      <c r="F3791" s="2153">
        <v>15587.6</v>
      </c>
      <c r="G3791" s="722">
        <v>42398</v>
      </c>
      <c r="H3791" s="2050">
        <f t="shared" si="237"/>
        <v>15587.6</v>
      </c>
      <c r="I3791" s="1263">
        <f t="shared" si="238"/>
        <v>0</v>
      </c>
    </row>
    <row r="3792" spans="1:9" x14ac:dyDescent="0.25">
      <c r="A3792" s="1261">
        <v>42398</v>
      </c>
      <c r="B3792" s="2177">
        <f t="shared" si="240"/>
        <v>2855</v>
      </c>
      <c r="C3792" s="2178" t="s">
        <v>1144</v>
      </c>
      <c r="D3792" s="2160">
        <f t="shared" si="239"/>
        <v>52855</v>
      </c>
      <c r="E3792" s="2151" t="s">
        <v>7846</v>
      </c>
      <c r="F3792" s="2154">
        <v>566</v>
      </c>
      <c r="G3792" s="722">
        <v>42398</v>
      </c>
      <c r="H3792" s="2050">
        <f t="shared" si="237"/>
        <v>566</v>
      </c>
      <c r="I3792" s="1263">
        <f t="shared" si="238"/>
        <v>0</v>
      </c>
    </row>
    <row r="3793" spans="1:9" x14ac:dyDescent="0.25">
      <c r="A3793" s="1261">
        <v>42398</v>
      </c>
      <c r="B3793" s="2177">
        <f t="shared" si="240"/>
        <v>2856</v>
      </c>
      <c r="C3793" s="2178" t="s">
        <v>1144</v>
      </c>
      <c r="D3793" s="2160">
        <f t="shared" si="239"/>
        <v>52856</v>
      </c>
      <c r="E3793" s="2149" t="s">
        <v>7847</v>
      </c>
      <c r="F3793" s="2152">
        <v>739.8</v>
      </c>
      <c r="G3793" s="722">
        <v>42398</v>
      </c>
      <c r="H3793" s="2050">
        <f t="shared" si="237"/>
        <v>739.8</v>
      </c>
      <c r="I3793" s="1263">
        <f t="shared" si="238"/>
        <v>0</v>
      </c>
    </row>
    <row r="3794" spans="1:9" x14ac:dyDescent="0.25">
      <c r="A3794" s="1261">
        <v>42398</v>
      </c>
      <c r="B3794" s="2177">
        <f t="shared" si="240"/>
        <v>2857</v>
      </c>
      <c r="C3794" s="2178" t="s">
        <v>1144</v>
      </c>
      <c r="D3794" s="2160">
        <f t="shared" si="239"/>
        <v>52857</v>
      </c>
      <c r="E3794" s="2150" t="s">
        <v>7848</v>
      </c>
      <c r="F3794" s="2153">
        <v>5636.4</v>
      </c>
      <c r="G3794" s="722">
        <v>42398</v>
      </c>
      <c r="H3794" s="2050">
        <f t="shared" si="237"/>
        <v>5636.4</v>
      </c>
      <c r="I3794" s="1263">
        <f t="shared" si="238"/>
        <v>0</v>
      </c>
    </row>
    <row r="3795" spans="1:9" x14ac:dyDescent="0.25">
      <c r="A3795" s="1261">
        <v>42398</v>
      </c>
      <c r="B3795" s="2177">
        <f t="shared" si="240"/>
        <v>2858</v>
      </c>
      <c r="C3795" s="2178" t="s">
        <v>1144</v>
      </c>
      <c r="D3795" s="2160">
        <f t="shared" si="239"/>
        <v>52858</v>
      </c>
      <c r="E3795" s="2150" t="s">
        <v>7849</v>
      </c>
      <c r="F3795" s="2153">
        <v>473.3</v>
      </c>
      <c r="G3795" s="722">
        <v>42398</v>
      </c>
      <c r="H3795" s="2050">
        <f t="shared" si="237"/>
        <v>473.3</v>
      </c>
      <c r="I3795" s="1263">
        <f t="shared" si="238"/>
        <v>0</v>
      </c>
    </row>
    <row r="3796" spans="1:9" x14ac:dyDescent="0.25">
      <c r="A3796" s="1261">
        <v>42398</v>
      </c>
      <c r="B3796" s="2177">
        <f t="shared" si="240"/>
        <v>2859</v>
      </c>
      <c r="C3796" s="2178" t="s">
        <v>1144</v>
      </c>
      <c r="D3796" s="2160">
        <f t="shared" si="239"/>
        <v>52859</v>
      </c>
      <c r="E3796" s="2150" t="s">
        <v>7850</v>
      </c>
      <c r="F3796" s="2153">
        <v>1443.2</v>
      </c>
      <c r="G3796" s="722">
        <v>42398</v>
      </c>
      <c r="H3796" s="2050">
        <f t="shared" si="237"/>
        <v>1443.2</v>
      </c>
      <c r="I3796" s="1263">
        <f t="shared" si="238"/>
        <v>0</v>
      </c>
    </row>
    <row r="3797" spans="1:9" x14ac:dyDescent="0.25">
      <c r="A3797" s="1261">
        <v>42398</v>
      </c>
      <c r="B3797" s="2177">
        <f t="shared" si="240"/>
        <v>2860</v>
      </c>
      <c r="C3797" s="2178" t="s">
        <v>1144</v>
      </c>
      <c r="D3797" s="2160">
        <f t="shared" si="239"/>
        <v>52860</v>
      </c>
      <c r="E3797" s="2150" t="s">
        <v>7844</v>
      </c>
      <c r="F3797" s="2153">
        <v>240</v>
      </c>
      <c r="G3797" s="722">
        <v>42398</v>
      </c>
      <c r="H3797" s="2050">
        <f t="shared" si="237"/>
        <v>240</v>
      </c>
      <c r="I3797" s="1263">
        <f t="shared" si="238"/>
        <v>0</v>
      </c>
    </row>
    <row r="3798" spans="1:9" x14ac:dyDescent="0.25">
      <c r="A3798" s="1261">
        <v>42398</v>
      </c>
      <c r="B3798" s="2177">
        <f t="shared" si="240"/>
        <v>2861</v>
      </c>
      <c r="C3798" s="2178" t="s">
        <v>1144</v>
      </c>
      <c r="D3798" s="2160">
        <f t="shared" si="239"/>
        <v>52861</v>
      </c>
      <c r="E3798" s="2150" t="s">
        <v>7851</v>
      </c>
      <c r="F3798" s="2153">
        <v>22146.6</v>
      </c>
      <c r="G3798" s="722"/>
      <c r="H3798" s="2050"/>
      <c r="I3798" s="1263">
        <f t="shared" si="238"/>
        <v>22146.6</v>
      </c>
    </row>
    <row r="3799" spans="1:9" x14ac:dyDescent="0.25">
      <c r="A3799" s="1261">
        <v>42398</v>
      </c>
      <c r="B3799" s="2177">
        <f t="shared" si="240"/>
        <v>2862</v>
      </c>
      <c r="C3799" s="2178" t="s">
        <v>1144</v>
      </c>
      <c r="D3799" s="2160">
        <f t="shared" si="239"/>
        <v>52862</v>
      </c>
      <c r="E3799" s="2182" t="s">
        <v>2249</v>
      </c>
      <c r="F3799" s="2153">
        <v>0</v>
      </c>
      <c r="G3799" s="722"/>
      <c r="H3799" s="2050"/>
      <c r="I3799" s="1263">
        <f t="shared" si="238"/>
        <v>0</v>
      </c>
    </row>
    <row r="3800" spans="1:9" x14ac:dyDescent="0.25">
      <c r="A3800" s="1261">
        <v>42398</v>
      </c>
      <c r="B3800" s="2177">
        <f t="shared" si="240"/>
        <v>2863</v>
      </c>
      <c r="C3800" s="2178" t="s">
        <v>1144</v>
      </c>
      <c r="D3800" s="2160">
        <f t="shared" si="239"/>
        <v>52863</v>
      </c>
      <c r="E3800" s="2150" t="s">
        <v>7852</v>
      </c>
      <c r="F3800" s="2153">
        <v>25632.3</v>
      </c>
      <c r="G3800" s="722">
        <v>42399</v>
      </c>
      <c r="H3800" s="2050">
        <v>25632.3</v>
      </c>
      <c r="I3800" s="1263">
        <f t="shared" si="238"/>
        <v>0</v>
      </c>
    </row>
    <row r="3801" spans="1:9" x14ac:dyDescent="0.25">
      <c r="A3801" s="1261">
        <v>42398</v>
      </c>
      <c r="B3801" s="2177">
        <f t="shared" si="240"/>
        <v>2864</v>
      </c>
      <c r="C3801" s="2178" t="s">
        <v>1144</v>
      </c>
      <c r="D3801" s="2160">
        <f t="shared" si="239"/>
        <v>52864</v>
      </c>
      <c r="E3801" s="2182" t="s">
        <v>2249</v>
      </c>
      <c r="F3801" s="2153">
        <v>0</v>
      </c>
      <c r="G3801" s="722"/>
      <c r="H3801" s="2050"/>
      <c r="I3801" s="1263">
        <f t="shared" si="238"/>
        <v>0</v>
      </c>
    </row>
    <row r="3802" spans="1:9" x14ac:dyDescent="0.25">
      <c r="A3802" s="1261">
        <v>42398</v>
      </c>
      <c r="B3802" s="2177">
        <f t="shared" si="240"/>
        <v>2865</v>
      </c>
      <c r="C3802" s="2178" t="s">
        <v>1144</v>
      </c>
      <c r="D3802" s="2160">
        <f t="shared" si="239"/>
        <v>52865</v>
      </c>
      <c r="E3802" s="2150" t="s">
        <v>7853</v>
      </c>
      <c r="F3802" s="2153">
        <v>2100</v>
      </c>
      <c r="G3802" s="722">
        <v>42398</v>
      </c>
      <c r="H3802" s="2050">
        <f t="shared" si="237"/>
        <v>2100</v>
      </c>
      <c r="I3802" s="1263">
        <f t="shared" si="238"/>
        <v>0</v>
      </c>
    </row>
    <row r="3803" spans="1:9" x14ac:dyDescent="0.25">
      <c r="A3803" s="1261">
        <v>42398</v>
      </c>
      <c r="B3803" s="2177">
        <f t="shared" si="240"/>
        <v>2866</v>
      </c>
      <c r="C3803" s="2178" t="s">
        <v>1144</v>
      </c>
      <c r="D3803" s="2160">
        <f t="shared" si="239"/>
        <v>52866</v>
      </c>
      <c r="E3803" s="2150" t="s">
        <v>7854</v>
      </c>
      <c r="F3803" s="2153">
        <v>3994</v>
      </c>
      <c r="G3803" s="722">
        <v>42398</v>
      </c>
      <c r="H3803" s="2050">
        <f t="shared" si="237"/>
        <v>3994</v>
      </c>
      <c r="I3803" s="1263">
        <f t="shared" si="238"/>
        <v>0</v>
      </c>
    </row>
    <row r="3804" spans="1:9" x14ac:dyDescent="0.25">
      <c r="A3804" s="1261">
        <v>42398</v>
      </c>
      <c r="B3804" s="2177">
        <f t="shared" si="240"/>
        <v>2867</v>
      </c>
      <c r="C3804" s="2178" t="s">
        <v>1144</v>
      </c>
      <c r="D3804" s="2160">
        <f t="shared" si="239"/>
        <v>52867</v>
      </c>
      <c r="E3804" s="2150" t="s">
        <v>7844</v>
      </c>
      <c r="F3804" s="2153">
        <v>1293</v>
      </c>
      <c r="G3804" s="722">
        <v>42398</v>
      </c>
      <c r="H3804" s="2050">
        <f t="shared" si="237"/>
        <v>1293</v>
      </c>
      <c r="I3804" s="1263">
        <f t="shared" si="238"/>
        <v>0</v>
      </c>
    </row>
    <row r="3805" spans="1:9" x14ac:dyDescent="0.25">
      <c r="A3805" s="1261">
        <v>42398</v>
      </c>
      <c r="B3805" s="2177">
        <f t="shared" si="240"/>
        <v>2868</v>
      </c>
      <c r="C3805" s="2178" t="s">
        <v>1144</v>
      </c>
      <c r="D3805" s="2160">
        <f t="shared" si="239"/>
        <v>52868</v>
      </c>
      <c r="E3805" s="2150" t="s">
        <v>7855</v>
      </c>
      <c r="F3805" s="2153">
        <v>2232.8000000000002</v>
      </c>
      <c r="G3805" s="722">
        <v>42398</v>
      </c>
      <c r="H3805" s="2050">
        <f t="shared" si="237"/>
        <v>2232.8000000000002</v>
      </c>
      <c r="I3805" s="1263">
        <f t="shared" si="238"/>
        <v>0</v>
      </c>
    </row>
    <row r="3806" spans="1:9" x14ac:dyDescent="0.25">
      <c r="A3806" s="1261">
        <v>42398</v>
      </c>
      <c r="B3806" s="2177">
        <f t="shared" si="240"/>
        <v>2869</v>
      </c>
      <c r="C3806" s="2178" t="s">
        <v>1144</v>
      </c>
      <c r="D3806" s="2160">
        <f t="shared" si="239"/>
        <v>52869</v>
      </c>
      <c r="E3806" s="2150" t="s">
        <v>7856</v>
      </c>
      <c r="F3806" s="2153">
        <v>8774.4</v>
      </c>
      <c r="G3806" s="722"/>
      <c r="H3806" s="2050"/>
      <c r="I3806" s="1263">
        <f t="shared" si="238"/>
        <v>8774.4</v>
      </c>
    </row>
    <row r="3807" spans="1:9" x14ac:dyDescent="0.25">
      <c r="A3807" s="1261">
        <v>42398</v>
      </c>
      <c r="B3807" s="2177">
        <f t="shared" si="240"/>
        <v>2870</v>
      </c>
      <c r="C3807" s="2178" t="s">
        <v>1144</v>
      </c>
      <c r="D3807" s="2160">
        <f t="shared" si="239"/>
        <v>52870</v>
      </c>
      <c r="E3807" s="2150" t="s">
        <v>7857</v>
      </c>
      <c r="F3807" s="2153">
        <v>7976.6</v>
      </c>
      <c r="G3807" s="722"/>
      <c r="H3807" s="2050"/>
      <c r="I3807" s="1263">
        <f t="shared" si="238"/>
        <v>7976.6</v>
      </c>
    </row>
    <row r="3808" spans="1:9" x14ac:dyDescent="0.25">
      <c r="A3808" s="1261">
        <v>42398</v>
      </c>
      <c r="B3808" s="2177">
        <f t="shared" si="240"/>
        <v>2871</v>
      </c>
      <c r="C3808" s="2178" t="s">
        <v>1144</v>
      </c>
      <c r="D3808" s="2160">
        <f t="shared" si="239"/>
        <v>52871</v>
      </c>
      <c r="E3808" s="2150" t="s">
        <v>7858</v>
      </c>
      <c r="F3808" s="2153">
        <v>12140.1</v>
      </c>
      <c r="G3808" s="722"/>
      <c r="H3808" s="2050"/>
      <c r="I3808" s="1263">
        <f t="shared" si="238"/>
        <v>12140.1</v>
      </c>
    </row>
    <row r="3809" spans="1:9" x14ac:dyDescent="0.25">
      <c r="A3809" s="1261">
        <v>42398</v>
      </c>
      <c r="B3809" s="2177">
        <f t="shared" si="240"/>
        <v>2872</v>
      </c>
      <c r="C3809" s="2178" t="s">
        <v>1144</v>
      </c>
      <c r="D3809" s="2160">
        <f t="shared" si="239"/>
        <v>52872</v>
      </c>
      <c r="E3809" s="2150" t="s">
        <v>7859</v>
      </c>
      <c r="F3809" s="2153">
        <v>14313.7</v>
      </c>
      <c r="G3809" s="722"/>
      <c r="H3809" s="2050"/>
      <c r="I3809" s="1263">
        <f t="shared" ref="I3809:I3834" si="241">F3809-H3809</f>
        <v>14313.7</v>
      </c>
    </row>
    <row r="3810" spans="1:9" x14ac:dyDescent="0.25">
      <c r="A3810" s="1261">
        <v>42398</v>
      </c>
      <c r="B3810" s="2177">
        <f t="shared" si="240"/>
        <v>2873</v>
      </c>
      <c r="C3810" s="2178" t="s">
        <v>1144</v>
      </c>
      <c r="D3810" s="2160">
        <f t="shared" ref="D3810:D3873" si="242">D3809+1</f>
        <v>52873</v>
      </c>
      <c r="E3810" s="2150" t="s">
        <v>7860</v>
      </c>
      <c r="F3810" s="2153">
        <v>5746.5</v>
      </c>
      <c r="G3810" s="722"/>
      <c r="H3810" s="2050"/>
      <c r="I3810" s="1263">
        <f t="shared" si="241"/>
        <v>5746.5</v>
      </c>
    </row>
    <row r="3811" spans="1:9" x14ac:dyDescent="0.25">
      <c r="A3811" s="1261">
        <v>42398</v>
      </c>
      <c r="B3811" s="2177">
        <f t="shared" si="240"/>
        <v>2874</v>
      </c>
      <c r="C3811" s="2178" t="s">
        <v>1144</v>
      </c>
      <c r="D3811" s="2160">
        <f t="shared" si="242"/>
        <v>52874</v>
      </c>
      <c r="E3811" s="2150" t="s">
        <v>7861</v>
      </c>
      <c r="F3811" s="2153">
        <v>2745.6</v>
      </c>
      <c r="G3811" s="722"/>
      <c r="H3811" s="2050"/>
      <c r="I3811" s="1263">
        <f t="shared" si="241"/>
        <v>2745.6</v>
      </c>
    </row>
    <row r="3812" spans="1:9" x14ac:dyDescent="0.25">
      <c r="A3812" s="1261">
        <v>42398</v>
      </c>
      <c r="B3812" s="2177">
        <f t="shared" si="240"/>
        <v>2875</v>
      </c>
      <c r="C3812" s="2178" t="s">
        <v>1144</v>
      </c>
      <c r="D3812" s="2160">
        <f t="shared" si="242"/>
        <v>52875</v>
      </c>
      <c r="E3812" s="2150" t="s">
        <v>7862</v>
      </c>
      <c r="F3812" s="2153">
        <v>2778.48</v>
      </c>
      <c r="G3812" s="722">
        <v>42399</v>
      </c>
      <c r="H3812" s="2050">
        <v>2778.48</v>
      </c>
      <c r="I3812" s="1263">
        <f t="shared" si="241"/>
        <v>0</v>
      </c>
    </row>
    <row r="3813" spans="1:9" x14ac:dyDescent="0.25">
      <c r="A3813" s="1261">
        <v>42398</v>
      </c>
      <c r="B3813" s="2177">
        <f t="shared" si="240"/>
        <v>2876</v>
      </c>
      <c r="C3813" s="2178" t="s">
        <v>1144</v>
      </c>
      <c r="D3813" s="2160">
        <f t="shared" si="242"/>
        <v>52876</v>
      </c>
      <c r="E3813" s="2150" t="s">
        <v>7844</v>
      </c>
      <c r="F3813" s="2153">
        <v>1040.4000000000001</v>
      </c>
      <c r="G3813" s="722">
        <v>42399</v>
      </c>
      <c r="H3813" s="2050">
        <v>1040.4000000000001</v>
      </c>
      <c r="I3813" s="1263">
        <f t="shared" si="241"/>
        <v>0</v>
      </c>
    </row>
    <row r="3814" spans="1:9" x14ac:dyDescent="0.25">
      <c r="A3814" s="1261">
        <v>42398</v>
      </c>
      <c r="B3814" s="2177">
        <f t="shared" si="240"/>
        <v>2877</v>
      </c>
      <c r="C3814" s="2178" t="s">
        <v>1144</v>
      </c>
      <c r="D3814" s="2160">
        <f t="shared" si="242"/>
        <v>52877</v>
      </c>
      <c r="E3814" s="2150" t="s">
        <v>7863</v>
      </c>
      <c r="F3814" s="2153">
        <v>232.9</v>
      </c>
      <c r="G3814" s="722">
        <v>42398</v>
      </c>
      <c r="H3814" s="2050">
        <f t="shared" ref="H3814:H3834" si="243">F3814</f>
        <v>232.9</v>
      </c>
      <c r="I3814" s="1263">
        <f t="shared" si="241"/>
        <v>0</v>
      </c>
    </row>
    <row r="3815" spans="1:9" x14ac:dyDescent="0.25">
      <c r="A3815" s="1261">
        <v>42398</v>
      </c>
      <c r="B3815" s="2177">
        <f t="shared" si="240"/>
        <v>2878</v>
      </c>
      <c r="C3815" s="2178" t="s">
        <v>1144</v>
      </c>
      <c r="D3815" s="2160">
        <f t="shared" si="242"/>
        <v>52878</v>
      </c>
      <c r="E3815" s="2150" t="s">
        <v>7864</v>
      </c>
      <c r="F3815" s="2153">
        <v>1614.9</v>
      </c>
      <c r="G3815" s="722">
        <v>42399</v>
      </c>
      <c r="H3815" s="2050">
        <v>1614.9</v>
      </c>
      <c r="I3815" s="1263">
        <f t="shared" si="241"/>
        <v>0</v>
      </c>
    </row>
    <row r="3816" spans="1:9" x14ac:dyDescent="0.25">
      <c r="A3816" s="1261">
        <v>42398</v>
      </c>
      <c r="B3816" s="2177">
        <f t="shared" si="240"/>
        <v>2879</v>
      </c>
      <c r="C3816" s="2178" t="s">
        <v>1144</v>
      </c>
      <c r="D3816" s="2160">
        <f t="shared" si="242"/>
        <v>52879</v>
      </c>
      <c r="E3816" s="2150" t="s">
        <v>7865</v>
      </c>
      <c r="F3816" s="2153">
        <v>5109.2</v>
      </c>
      <c r="G3816" s="722"/>
      <c r="H3816" s="2050"/>
      <c r="I3816" s="1263">
        <f t="shared" si="241"/>
        <v>5109.2</v>
      </c>
    </row>
    <row r="3817" spans="1:9" x14ac:dyDescent="0.25">
      <c r="A3817" s="1261">
        <v>42398</v>
      </c>
      <c r="B3817" s="2177">
        <f t="shared" si="240"/>
        <v>2880</v>
      </c>
      <c r="C3817" s="2178" t="s">
        <v>1144</v>
      </c>
      <c r="D3817" s="2160">
        <f t="shared" si="242"/>
        <v>52880</v>
      </c>
      <c r="E3817" s="2150" t="s">
        <v>7866</v>
      </c>
      <c r="F3817" s="2153">
        <v>418</v>
      </c>
      <c r="G3817" s="722">
        <v>42399</v>
      </c>
      <c r="H3817" s="2050">
        <v>418</v>
      </c>
      <c r="I3817" s="1263">
        <f t="shared" si="241"/>
        <v>0</v>
      </c>
    </row>
    <row r="3818" spans="1:9" x14ac:dyDescent="0.25">
      <c r="A3818" s="1261">
        <v>42398</v>
      </c>
      <c r="B3818" s="2177">
        <f t="shared" si="240"/>
        <v>2881</v>
      </c>
      <c r="C3818" s="2178" t="s">
        <v>1144</v>
      </c>
      <c r="D3818" s="2160">
        <f t="shared" si="242"/>
        <v>52881</v>
      </c>
      <c r="E3818" s="2150" t="s">
        <v>7867</v>
      </c>
      <c r="F3818" s="2153">
        <v>1800</v>
      </c>
      <c r="G3818" s="722">
        <v>42399</v>
      </c>
      <c r="H3818" s="2050">
        <v>1800</v>
      </c>
      <c r="I3818" s="1263">
        <f t="shared" si="241"/>
        <v>0</v>
      </c>
    </row>
    <row r="3819" spans="1:9" x14ac:dyDescent="0.25">
      <c r="A3819" s="1261">
        <v>42398</v>
      </c>
      <c r="B3819" s="2177">
        <f t="shared" si="240"/>
        <v>2882</v>
      </c>
      <c r="C3819" s="2178" t="s">
        <v>1144</v>
      </c>
      <c r="D3819" s="2160">
        <f t="shared" si="242"/>
        <v>52882</v>
      </c>
      <c r="E3819" s="2150" t="s">
        <v>7868</v>
      </c>
      <c r="F3819" s="2153">
        <v>5690</v>
      </c>
      <c r="G3819" s="722">
        <v>42399</v>
      </c>
      <c r="H3819" s="2050">
        <v>5690</v>
      </c>
      <c r="I3819" s="1263">
        <f t="shared" si="241"/>
        <v>0</v>
      </c>
    </row>
    <row r="3820" spans="1:9" x14ac:dyDescent="0.25">
      <c r="A3820" s="1261">
        <v>42398</v>
      </c>
      <c r="B3820" s="2177">
        <f t="shared" si="240"/>
        <v>2883</v>
      </c>
      <c r="C3820" s="2178" t="s">
        <v>1144</v>
      </c>
      <c r="D3820" s="2160">
        <f t="shared" si="242"/>
        <v>52883</v>
      </c>
      <c r="E3820" s="2150" t="s">
        <v>7869</v>
      </c>
      <c r="F3820" s="2153">
        <v>2995.8</v>
      </c>
      <c r="G3820" s="722">
        <v>42399</v>
      </c>
      <c r="H3820" s="2050">
        <v>2995.8</v>
      </c>
      <c r="I3820" s="1263">
        <f t="shared" si="241"/>
        <v>0</v>
      </c>
    </row>
    <row r="3821" spans="1:9" x14ac:dyDescent="0.25">
      <c r="A3821" s="1261">
        <v>42398</v>
      </c>
      <c r="B3821" s="2177">
        <f t="shared" si="240"/>
        <v>2884</v>
      </c>
      <c r="C3821" s="2178" t="s">
        <v>1144</v>
      </c>
      <c r="D3821" s="2160">
        <f t="shared" si="242"/>
        <v>52884</v>
      </c>
      <c r="E3821" s="2150" t="s">
        <v>7870</v>
      </c>
      <c r="F3821" s="2153">
        <v>1035</v>
      </c>
      <c r="G3821" s="722">
        <v>42399</v>
      </c>
      <c r="H3821" s="2050">
        <v>1035</v>
      </c>
      <c r="I3821" s="1263">
        <f t="shared" si="241"/>
        <v>0</v>
      </c>
    </row>
    <row r="3822" spans="1:9" x14ac:dyDescent="0.25">
      <c r="A3822" s="1261">
        <v>42398</v>
      </c>
      <c r="B3822" s="2177">
        <f t="shared" si="240"/>
        <v>2885</v>
      </c>
      <c r="C3822" s="2178" t="s">
        <v>1144</v>
      </c>
      <c r="D3822" s="2160">
        <f t="shared" si="242"/>
        <v>52885</v>
      </c>
      <c r="E3822" s="2150" t="s">
        <v>7871</v>
      </c>
      <c r="F3822" s="2153">
        <v>378.5</v>
      </c>
      <c r="G3822" s="722">
        <v>42398</v>
      </c>
      <c r="H3822" s="2050">
        <f t="shared" si="243"/>
        <v>378.5</v>
      </c>
      <c r="I3822" s="1263">
        <f t="shared" si="241"/>
        <v>0</v>
      </c>
    </row>
    <row r="3823" spans="1:9" x14ac:dyDescent="0.25">
      <c r="A3823" s="1261">
        <v>42398</v>
      </c>
      <c r="B3823" s="2177">
        <f t="shared" si="240"/>
        <v>2886</v>
      </c>
      <c r="C3823" s="2178" t="s">
        <v>1144</v>
      </c>
      <c r="D3823" s="2160">
        <f t="shared" si="242"/>
        <v>52886</v>
      </c>
      <c r="E3823" s="2150" t="s">
        <v>7872</v>
      </c>
      <c r="F3823" s="2153">
        <v>4005</v>
      </c>
      <c r="G3823" s="722">
        <v>42398</v>
      </c>
      <c r="H3823" s="2050">
        <f t="shared" si="243"/>
        <v>4005</v>
      </c>
      <c r="I3823" s="1263">
        <f t="shared" si="241"/>
        <v>0</v>
      </c>
    </row>
    <row r="3824" spans="1:9" x14ac:dyDescent="0.25">
      <c r="A3824" s="1261">
        <v>42398</v>
      </c>
      <c r="B3824" s="2177">
        <f t="shared" si="240"/>
        <v>2887</v>
      </c>
      <c r="C3824" s="2178" t="s">
        <v>1144</v>
      </c>
      <c r="D3824" s="2160">
        <f t="shared" si="242"/>
        <v>52887</v>
      </c>
      <c r="E3824" s="2150" t="s">
        <v>7873</v>
      </c>
      <c r="F3824" s="2153">
        <v>1536</v>
      </c>
      <c r="G3824" s="722">
        <v>42399</v>
      </c>
      <c r="H3824" s="2050">
        <v>1536</v>
      </c>
      <c r="I3824" s="1263">
        <f t="shared" si="241"/>
        <v>0</v>
      </c>
    </row>
    <row r="3825" spans="1:9" x14ac:dyDescent="0.25">
      <c r="A3825" s="1261">
        <v>42398</v>
      </c>
      <c r="B3825" s="2177">
        <f t="shared" ref="B3825:B3888" si="244">B3824+1</f>
        <v>2888</v>
      </c>
      <c r="C3825" s="2178" t="s">
        <v>1144</v>
      </c>
      <c r="D3825" s="2160">
        <f t="shared" si="242"/>
        <v>52888</v>
      </c>
      <c r="E3825" s="2150" t="s">
        <v>7874</v>
      </c>
      <c r="F3825" s="2153">
        <v>2931.5</v>
      </c>
      <c r="G3825" s="722">
        <v>42399</v>
      </c>
      <c r="H3825" s="2050">
        <v>2931.5</v>
      </c>
      <c r="I3825" s="1263">
        <f t="shared" si="241"/>
        <v>0</v>
      </c>
    </row>
    <row r="3826" spans="1:9" x14ac:dyDescent="0.25">
      <c r="A3826" s="1261">
        <v>42398</v>
      </c>
      <c r="B3826" s="2177">
        <f t="shared" si="244"/>
        <v>2889</v>
      </c>
      <c r="C3826" s="2178" t="s">
        <v>1144</v>
      </c>
      <c r="D3826" s="2160">
        <f t="shared" si="242"/>
        <v>52889</v>
      </c>
      <c r="E3826" s="2150" t="s">
        <v>7875</v>
      </c>
      <c r="F3826" s="2153">
        <v>27162.45</v>
      </c>
      <c r="G3826" s="722"/>
      <c r="H3826" s="2050"/>
      <c r="I3826" s="1263">
        <f t="shared" si="241"/>
        <v>27162.45</v>
      </c>
    </row>
    <row r="3827" spans="1:9" x14ac:dyDescent="0.25">
      <c r="A3827" s="1261">
        <v>42398</v>
      </c>
      <c r="B3827" s="2177">
        <f t="shared" si="244"/>
        <v>2890</v>
      </c>
      <c r="C3827" s="2178" t="s">
        <v>1144</v>
      </c>
      <c r="D3827" s="2160">
        <f t="shared" si="242"/>
        <v>52890</v>
      </c>
      <c r="E3827" s="2150" t="s">
        <v>7876</v>
      </c>
      <c r="F3827" s="2153">
        <v>2288</v>
      </c>
      <c r="G3827" s="722">
        <v>42399</v>
      </c>
      <c r="H3827" s="2050">
        <v>2288</v>
      </c>
      <c r="I3827" s="1263">
        <f t="shared" si="241"/>
        <v>0</v>
      </c>
    </row>
    <row r="3828" spans="1:9" x14ac:dyDescent="0.25">
      <c r="A3828" s="1261">
        <v>42398</v>
      </c>
      <c r="B3828" s="2177">
        <f t="shared" si="244"/>
        <v>2891</v>
      </c>
      <c r="C3828" s="2178" t="s">
        <v>1144</v>
      </c>
      <c r="D3828" s="2160">
        <f t="shared" si="242"/>
        <v>52891</v>
      </c>
      <c r="E3828" s="2150" t="s">
        <v>7844</v>
      </c>
      <c r="F3828" s="2153">
        <v>1560</v>
      </c>
      <c r="G3828" s="722">
        <v>42399</v>
      </c>
      <c r="H3828" s="2050">
        <v>1560</v>
      </c>
      <c r="I3828" s="1263">
        <f t="shared" si="241"/>
        <v>0</v>
      </c>
    </row>
    <row r="3829" spans="1:9" x14ac:dyDescent="0.25">
      <c r="A3829" s="1261">
        <v>42398</v>
      </c>
      <c r="B3829" s="2177">
        <f t="shared" si="244"/>
        <v>2892</v>
      </c>
      <c r="C3829" s="2178" t="s">
        <v>1144</v>
      </c>
      <c r="D3829" s="2160">
        <f t="shared" si="242"/>
        <v>52892</v>
      </c>
      <c r="E3829" s="2150" t="s">
        <v>7877</v>
      </c>
      <c r="F3829" s="2153">
        <v>9626.1</v>
      </c>
      <c r="G3829" s="722">
        <v>42398</v>
      </c>
      <c r="H3829" s="2050">
        <f t="shared" si="243"/>
        <v>9626.1</v>
      </c>
      <c r="I3829" s="1263">
        <f t="shared" si="241"/>
        <v>0</v>
      </c>
    </row>
    <row r="3830" spans="1:9" x14ac:dyDescent="0.25">
      <c r="A3830" s="1261">
        <v>42398</v>
      </c>
      <c r="B3830" s="2177">
        <f t="shared" si="244"/>
        <v>2893</v>
      </c>
      <c r="C3830" s="2178" t="s">
        <v>1144</v>
      </c>
      <c r="D3830" s="2160">
        <f t="shared" si="242"/>
        <v>52893</v>
      </c>
      <c r="E3830" s="2150" t="s">
        <v>7878</v>
      </c>
      <c r="F3830" s="2153">
        <v>4192.2</v>
      </c>
      <c r="G3830" s="722">
        <v>42399</v>
      </c>
      <c r="H3830" s="2050">
        <v>4192.2</v>
      </c>
      <c r="I3830" s="1263">
        <f t="shared" si="241"/>
        <v>0</v>
      </c>
    </row>
    <row r="3831" spans="1:9" x14ac:dyDescent="0.25">
      <c r="A3831" s="1261">
        <v>42398</v>
      </c>
      <c r="B3831" s="2177">
        <f t="shared" si="244"/>
        <v>2894</v>
      </c>
      <c r="C3831" s="2178" t="s">
        <v>1144</v>
      </c>
      <c r="D3831" s="2160">
        <f t="shared" si="242"/>
        <v>52894</v>
      </c>
      <c r="E3831" s="2150" t="s">
        <v>7879</v>
      </c>
      <c r="F3831" s="2153">
        <v>10342.200000000001</v>
      </c>
      <c r="G3831" s="722">
        <v>42399</v>
      </c>
      <c r="H3831" s="2050">
        <v>10342.200000000001</v>
      </c>
      <c r="I3831" s="1263">
        <f t="shared" si="241"/>
        <v>0</v>
      </c>
    </row>
    <row r="3832" spans="1:9" x14ac:dyDescent="0.25">
      <c r="A3832" s="1261">
        <v>42398</v>
      </c>
      <c r="B3832" s="2177">
        <f t="shared" si="244"/>
        <v>2895</v>
      </c>
      <c r="C3832" s="2178" t="s">
        <v>1144</v>
      </c>
      <c r="D3832" s="2160">
        <f t="shared" si="242"/>
        <v>52895</v>
      </c>
      <c r="E3832" s="2150" t="s">
        <v>7880</v>
      </c>
      <c r="F3832" s="2153">
        <v>1232</v>
      </c>
      <c r="G3832" s="722">
        <v>42399</v>
      </c>
      <c r="H3832" s="2050">
        <v>1232</v>
      </c>
      <c r="I3832" s="1263">
        <f t="shared" si="241"/>
        <v>0</v>
      </c>
    </row>
    <row r="3833" spans="1:9" x14ac:dyDescent="0.25">
      <c r="A3833" s="1261">
        <v>42398</v>
      </c>
      <c r="B3833" s="2177">
        <f t="shared" si="244"/>
        <v>2896</v>
      </c>
      <c r="C3833" s="2178" t="s">
        <v>1144</v>
      </c>
      <c r="D3833" s="2160">
        <f t="shared" si="242"/>
        <v>52896</v>
      </c>
      <c r="E3833" s="2150" t="s">
        <v>7881</v>
      </c>
      <c r="F3833" s="2153">
        <v>3098.7</v>
      </c>
      <c r="G3833" s="722">
        <v>42398</v>
      </c>
      <c r="H3833" s="2050">
        <f t="shared" si="243"/>
        <v>3098.7</v>
      </c>
      <c r="I3833" s="1263">
        <f t="shared" si="241"/>
        <v>0</v>
      </c>
    </row>
    <row r="3834" spans="1:9" x14ac:dyDescent="0.25">
      <c r="A3834" s="1261">
        <v>42398</v>
      </c>
      <c r="B3834" s="2177">
        <f t="shared" si="244"/>
        <v>2897</v>
      </c>
      <c r="C3834" s="2178" t="s">
        <v>1144</v>
      </c>
      <c r="D3834" s="2160">
        <f t="shared" si="242"/>
        <v>52897</v>
      </c>
      <c r="E3834" s="2150" t="s">
        <v>7882</v>
      </c>
      <c r="F3834" s="2153">
        <v>3529.8</v>
      </c>
      <c r="G3834" s="722">
        <v>42398</v>
      </c>
      <c r="H3834" s="2050">
        <f t="shared" si="243"/>
        <v>3529.8</v>
      </c>
      <c r="I3834" s="1263">
        <f t="shared" si="241"/>
        <v>0</v>
      </c>
    </row>
    <row r="3835" spans="1:9" x14ac:dyDescent="0.25">
      <c r="A3835" s="1261">
        <v>42398</v>
      </c>
      <c r="B3835" s="2177">
        <f t="shared" si="244"/>
        <v>2898</v>
      </c>
      <c r="C3835" s="2178" t="s">
        <v>1144</v>
      </c>
      <c r="D3835" s="2160">
        <f t="shared" si="242"/>
        <v>52898</v>
      </c>
      <c r="E3835" s="2150" t="s">
        <v>7883</v>
      </c>
      <c r="F3835" s="2153">
        <v>28920.15</v>
      </c>
      <c r="G3835" s="722"/>
      <c r="H3835" s="2050"/>
      <c r="I3835" s="1263">
        <f t="shared" ref="I3835:I3868" si="245">F3835-H3835</f>
        <v>28920.15</v>
      </c>
    </row>
    <row r="3836" spans="1:9" x14ac:dyDescent="0.25">
      <c r="A3836" s="1261">
        <v>42398</v>
      </c>
      <c r="B3836" s="2177">
        <f t="shared" si="244"/>
        <v>2899</v>
      </c>
      <c r="C3836" s="2178" t="s">
        <v>1144</v>
      </c>
      <c r="D3836" s="2160">
        <f t="shared" si="242"/>
        <v>52899</v>
      </c>
      <c r="E3836" s="2150" t="s">
        <v>7884</v>
      </c>
      <c r="F3836" s="2153">
        <v>2856</v>
      </c>
      <c r="G3836" s="722">
        <v>42398</v>
      </c>
      <c r="H3836" s="2050">
        <f t="shared" ref="H3836:H3866" si="246">F3836</f>
        <v>2856</v>
      </c>
      <c r="I3836" s="1263">
        <f t="shared" si="245"/>
        <v>0</v>
      </c>
    </row>
    <row r="3837" spans="1:9" x14ac:dyDescent="0.25">
      <c r="A3837" s="1261">
        <v>42398</v>
      </c>
      <c r="B3837" s="2177">
        <f t="shared" si="244"/>
        <v>2900</v>
      </c>
      <c r="C3837" s="2178" t="s">
        <v>1144</v>
      </c>
      <c r="D3837" s="2160">
        <f t="shared" si="242"/>
        <v>52900</v>
      </c>
      <c r="E3837" s="2150" t="s">
        <v>7885</v>
      </c>
      <c r="F3837" s="2153">
        <v>3046.3</v>
      </c>
      <c r="G3837" s="722"/>
      <c r="H3837" s="2050"/>
      <c r="I3837" s="1263">
        <f t="shared" si="245"/>
        <v>3046.3</v>
      </c>
    </row>
    <row r="3838" spans="1:9" x14ac:dyDescent="0.25">
      <c r="A3838" s="1261">
        <v>42398</v>
      </c>
      <c r="B3838" s="2177">
        <f t="shared" si="244"/>
        <v>2901</v>
      </c>
      <c r="C3838" s="2178" t="s">
        <v>1144</v>
      </c>
      <c r="D3838" s="2160">
        <f t="shared" si="242"/>
        <v>52901</v>
      </c>
      <c r="E3838" s="2151" t="s">
        <v>7886</v>
      </c>
      <c r="F3838" s="2154">
        <v>20075.900000000001</v>
      </c>
      <c r="G3838" s="722">
        <v>42398</v>
      </c>
      <c r="H3838" s="2050">
        <f t="shared" si="246"/>
        <v>20075.900000000001</v>
      </c>
      <c r="I3838" s="1263">
        <f t="shared" si="245"/>
        <v>0</v>
      </c>
    </row>
    <row r="3839" spans="1:9" x14ac:dyDescent="0.25">
      <c r="A3839" s="1261">
        <v>42398</v>
      </c>
      <c r="B3839" s="2177">
        <f t="shared" si="244"/>
        <v>2902</v>
      </c>
      <c r="C3839" s="2178" t="s">
        <v>1144</v>
      </c>
      <c r="D3839" s="2160">
        <f t="shared" si="242"/>
        <v>52902</v>
      </c>
      <c r="E3839" s="2149" t="s">
        <v>7844</v>
      </c>
      <c r="F3839" s="2152">
        <v>1486.95</v>
      </c>
      <c r="G3839" s="722">
        <v>42398</v>
      </c>
      <c r="H3839" s="2050">
        <f t="shared" si="246"/>
        <v>1486.95</v>
      </c>
      <c r="I3839" s="1263">
        <f t="shared" si="245"/>
        <v>0</v>
      </c>
    </row>
    <row r="3840" spans="1:9" x14ac:dyDescent="0.25">
      <c r="A3840" s="1261">
        <v>42398</v>
      </c>
      <c r="B3840" s="2177">
        <f t="shared" si="244"/>
        <v>2903</v>
      </c>
      <c r="C3840" s="2178" t="s">
        <v>1144</v>
      </c>
      <c r="D3840" s="2160">
        <f t="shared" si="242"/>
        <v>52903</v>
      </c>
      <c r="E3840" s="2150" t="s">
        <v>7887</v>
      </c>
      <c r="F3840" s="2153">
        <v>38424</v>
      </c>
      <c r="G3840" s="722"/>
      <c r="H3840" s="2050"/>
      <c r="I3840" s="1263">
        <f t="shared" si="245"/>
        <v>38424</v>
      </c>
    </row>
    <row r="3841" spans="1:9" x14ac:dyDescent="0.25">
      <c r="A3841" s="1261">
        <v>42398</v>
      </c>
      <c r="B3841" s="2177">
        <f t="shared" si="244"/>
        <v>2904</v>
      </c>
      <c r="C3841" s="2178" t="s">
        <v>1144</v>
      </c>
      <c r="D3841" s="2160">
        <f t="shared" si="242"/>
        <v>52904</v>
      </c>
      <c r="E3841" s="2150" t="s">
        <v>7888</v>
      </c>
      <c r="F3841" s="2153">
        <v>1331.9</v>
      </c>
      <c r="G3841" s="722">
        <v>42398</v>
      </c>
      <c r="H3841" s="2050">
        <f t="shared" si="246"/>
        <v>1331.9</v>
      </c>
      <c r="I3841" s="1263">
        <f t="shared" si="245"/>
        <v>0</v>
      </c>
    </row>
    <row r="3842" spans="1:9" x14ac:dyDescent="0.25">
      <c r="A3842" s="1261">
        <v>42398</v>
      </c>
      <c r="B3842" s="2177">
        <f t="shared" si="244"/>
        <v>2905</v>
      </c>
      <c r="C3842" s="2178" t="s">
        <v>1144</v>
      </c>
      <c r="D3842" s="2160">
        <f t="shared" si="242"/>
        <v>52905</v>
      </c>
      <c r="E3842" s="2150" t="s">
        <v>7889</v>
      </c>
      <c r="F3842" s="2153">
        <v>8736</v>
      </c>
      <c r="G3842" s="722"/>
      <c r="H3842" s="2050"/>
      <c r="I3842" s="1263">
        <f t="shared" si="245"/>
        <v>8736</v>
      </c>
    </row>
    <row r="3843" spans="1:9" x14ac:dyDescent="0.25">
      <c r="A3843" s="1261">
        <v>42398</v>
      </c>
      <c r="B3843" s="2177">
        <f t="shared" si="244"/>
        <v>2906</v>
      </c>
      <c r="C3843" s="2178" t="s">
        <v>1144</v>
      </c>
      <c r="D3843" s="2160">
        <f t="shared" si="242"/>
        <v>52906</v>
      </c>
      <c r="E3843" s="2150" t="s">
        <v>7890</v>
      </c>
      <c r="F3843" s="2153">
        <v>18780.2</v>
      </c>
      <c r="G3843" s="722">
        <v>42399</v>
      </c>
      <c r="H3843" s="2187">
        <v>15000</v>
      </c>
      <c r="I3843" s="2188">
        <f t="shared" si="245"/>
        <v>3780.2000000000007</v>
      </c>
    </row>
    <row r="3844" spans="1:9" x14ac:dyDescent="0.25">
      <c r="A3844" s="1261">
        <v>42398</v>
      </c>
      <c r="B3844" s="2177">
        <f t="shared" si="244"/>
        <v>2907</v>
      </c>
      <c r="C3844" s="2178" t="s">
        <v>1144</v>
      </c>
      <c r="D3844" s="2160">
        <f t="shared" si="242"/>
        <v>52907</v>
      </c>
      <c r="E3844" s="2150" t="s">
        <v>7891</v>
      </c>
      <c r="F3844" s="2153">
        <v>3771.9</v>
      </c>
      <c r="G3844" s="722">
        <v>42398</v>
      </c>
      <c r="H3844" s="2050">
        <f t="shared" si="246"/>
        <v>3771.9</v>
      </c>
      <c r="I3844" s="1263">
        <f t="shared" si="245"/>
        <v>0</v>
      </c>
    </row>
    <row r="3845" spans="1:9" x14ac:dyDescent="0.25">
      <c r="A3845" s="1261">
        <v>42398</v>
      </c>
      <c r="B3845" s="2177">
        <f t="shared" si="244"/>
        <v>2908</v>
      </c>
      <c r="C3845" s="2178" t="s">
        <v>1144</v>
      </c>
      <c r="D3845" s="2160">
        <f t="shared" si="242"/>
        <v>52908</v>
      </c>
      <c r="E3845" s="2150" t="s">
        <v>7892</v>
      </c>
      <c r="F3845" s="2153">
        <v>5070</v>
      </c>
      <c r="G3845" s="722">
        <v>42398</v>
      </c>
      <c r="H3845" s="2050">
        <f t="shared" si="246"/>
        <v>5070</v>
      </c>
      <c r="I3845" s="1263">
        <f t="shared" si="245"/>
        <v>0</v>
      </c>
    </row>
    <row r="3846" spans="1:9" x14ac:dyDescent="0.25">
      <c r="A3846" s="1261">
        <v>42398</v>
      </c>
      <c r="B3846" s="2177">
        <f t="shared" si="244"/>
        <v>2909</v>
      </c>
      <c r="C3846" s="2178" t="s">
        <v>1144</v>
      </c>
      <c r="D3846" s="2160">
        <f t="shared" si="242"/>
        <v>52909</v>
      </c>
      <c r="E3846" s="2150" t="s">
        <v>7893</v>
      </c>
      <c r="F3846" s="2153">
        <v>1118.7</v>
      </c>
      <c r="G3846" s="722">
        <v>42398</v>
      </c>
      <c r="H3846" s="2050">
        <f t="shared" si="246"/>
        <v>1118.7</v>
      </c>
      <c r="I3846" s="1263">
        <f t="shared" si="245"/>
        <v>0</v>
      </c>
    </row>
    <row r="3847" spans="1:9" x14ac:dyDescent="0.25">
      <c r="A3847" s="1261">
        <v>42398</v>
      </c>
      <c r="B3847" s="2177">
        <f t="shared" si="244"/>
        <v>2910</v>
      </c>
      <c r="C3847" s="2178" t="s">
        <v>1144</v>
      </c>
      <c r="D3847" s="2160">
        <f t="shared" si="242"/>
        <v>52910</v>
      </c>
      <c r="E3847" s="2150" t="s">
        <v>7894</v>
      </c>
      <c r="F3847" s="2153">
        <v>1565</v>
      </c>
      <c r="G3847" s="722">
        <v>42398</v>
      </c>
      <c r="H3847" s="2050">
        <f t="shared" si="246"/>
        <v>1565</v>
      </c>
      <c r="I3847" s="1263">
        <f t="shared" si="245"/>
        <v>0</v>
      </c>
    </row>
    <row r="3848" spans="1:9" x14ac:dyDescent="0.25">
      <c r="A3848" s="1261">
        <v>42398</v>
      </c>
      <c r="B3848" s="2177">
        <f t="shared" si="244"/>
        <v>2911</v>
      </c>
      <c r="C3848" s="2178" t="s">
        <v>1144</v>
      </c>
      <c r="D3848" s="2160">
        <f t="shared" si="242"/>
        <v>52911</v>
      </c>
      <c r="E3848" s="2150" t="s">
        <v>7895</v>
      </c>
      <c r="F3848" s="2153">
        <v>23759.4</v>
      </c>
      <c r="G3848" s="722">
        <v>42399</v>
      </c>
      <c r="H3848" s="2050">
        <v>23759.4</v>
      </c>
      <c r="I3848" s="1263">
        <f t="shared" si="245"/>
        <v>0</v>
      </c>
    </row>
    <row r="3849" spans="1:9" x14ac:dyDescent="0.25">
      <c r="A3849" s="1261">
        <v>42398</v>
      </c>
      <c r="B3849" s="2177">
        <f t="shared" si="244"/>
        <v>2912</v>
      </c>
      <c r="C3849" s="2178" t="s">
        <v>1144</v>
      </c>
      <c r="D3849" s="2160">
        <f t="shared" si="242"/>
        <v>52912</v>
      </c>
      <c r="E3849" s="2150" t="s">
        <v>7896</v>
      </c>
      <c r="F3849" s="2153">
        <v>645</v>
      </c>
      <c r="G3849" s="722">
        <v>42398</v>
      </c>
      <c r="H3849" s="2050">
        <f t="shared" si="246"/>
        <v>645</v>
      </c>
      <c r="I3849" s="1263">
        <f t="shared" si="245"/>
        <v>0</v>
      </c>
    </row>
    <row r="3850" spans="1:9" x14ac:dyDescent="0.25">
      <c r="A3850" s="1261">
        <v>42398</v>
      </c>
      <c r="B3850" s="2177">
        <f t="shared" si="244"/>
        <v>2913</v>
      </c>
      <c r="C3850" s="2178" t="s">
        <v>1144</v>
      </c>
      <c r="D3850" s="2160">
        <f t="shared" si="242"/>
        <v>52913</v>
      </c>
      <c r="E3850" s="2150" t="s">
        <v>7897</v>
      </c>
      <c r="F3850" s="2153">
        <v>668.8</v>
      </c>
      <c r="G3850" s="722">
        <v>42399</v>
      </c>
      <c r="H3850" s="2050">
        <v>668.8</v>
      </c>
      <c r="I3850" s="1263">
        <f t="shared" si="245"/>
        <v>0</v>
      </c>
    </row>
    <row r="3851" spans="1:9" x14ac:dyDescent="0.25">
      <c r="A3851" s="1261">
        <v>42398</v>
      </c>
      <c r="B3851" s="2177">
        <f t="shared" si="244"/>
        <v>2914</v>
      </c>
      <c r="C3851" s="2178" t="s">
        <v>1144</v>
      </c>
      <c r="D3851" s="2160">
        <f t="shared" si="242"/>
        <v>52914</v>
      </c>
      <c r="E3851" s="2150" t="s">
        <v>7898</v>
      </c>
      <c r="F3851" s="2153">
        <v>7428.4</v>
      </c>
      <c r="G3851" s="722"/>
      <c r="H3851" s="2050"/>
      <c r="I3851" s="1263">
        <f t="shared" si="245"/>
        <v>7428.4</v>
      </c>
    </row>
    <row r="3852" spans="1:9" x14ac:dyDescent="0.25">
      <c r="A3852" s="1261">
        <v>42398</v>
      </c>
      <c r="B3852" s="2177">
        <f t="shared" si="244"/>
        <v>2915</v>
      </c>
      <c r="C3852" s="2178" t="s">
        <v>1144</v>
      </c>
      <c r="D3852" s="2160">
        <f t="shared" si="242"/>
        <v>52915</v>
      </c>
      <c r="E3852" s="2150" t="s">
        <v>7899</v>
      </c>
      <c r="F3852" s="2153">
        <v>3367.3</v>
      </c>
      <c r="G3852" s="722">
        <v>42398</v>
      </c>
      <c r="H3852" s="2050">
        <f t="shared" si="246"/>
        <v>3367.3</v>
      </c>
      <c r="I3852" s="1263">
        <f t="shared" si="245"/>
        <v>0</v>
      </c>
    </row>
    <row r="3853" spans="1:9" x14ac:dyDescent="0.25">
      <c r="A3853" s="1261">
        <v>42398</v>
      </c>
      <c r="B3853" s="2177">
        <f t="shared" si="244"/>
        <v>2916</v>
      </c>
      <c r="C3853" s="2178" t="s">
        <v>1144</v>
      </c>
      <c r="D3853" s="2160">
        <f t="shared" si="242"/>
        <v>52916</v>
      </c>
      <c r="E3853" s="2150" t="s">
        <v>7900</v>
      </c>
      <c r="F3853" s="2153">
        <v>3136.8</v>
      </c>
      <c r="G3853" s="722">
        <v>42398</v>
      </c>
      <c r="H3853" s="2050">
        <f t="shared" si="246"/>
        <v>3136.8</v>
      </c>
      <c r="I3853" s="1263">
        <f t="shared" si="245"/>
        <v>0</v>
      </c>
    </row>
    <row r="3854" spans="1:9" x14ac:dyDescent="0.25">
      <c r="A3854" s="1261">
        <v>42398</v>
      </c>
      <c r="B3854" s="2177">
        <f t="shared" si="244"/>
        <v>2917</v>
      </c>
      <c r="C3854" s="2178" t="s">
        <v>1144</v>
      </c>
      <c r="D3854" s="2160">
        <f t="shared" si="242"/>
        <v>52917</v>
      </c>
      <c r="E3854" s="2150" t="s">
        <v>7901</v>
      </c>
      <c r="F3854" s="2153">
        <v>3618.6</v>
      </c>
      <c r="G3854" s="722">
        <v>42398</v>
      </c>
      <c r="H3854" s="2050">
        <f t="shared" si="246"/>
        <v>3618.6</v>
      </c>
      <c r="I3854" s="1263">
        <f t="shared" si="245"/>
        <v>0</v>
      </c>
    </row>
    <row r="3855" spans="1:9" x14ac:dyDescent="0.25">
      <c r="A3855" s="1261">
        <v>42398</v>
      </c>
      <c r="B3855" s="2177">
        <f t="shared" si="244"/>
        <v>2918</v>
      </c>
      <c r="C3855" s="2178" t="s">
        <v>1144</v>
      </c>
      <c r="D3855" s="2160">
        <f t="shared" si="242"/>
        <v>52918</v>
      </c>
      <c r="E3855" s="2150" t="s">
        <v>7902</v>
      </c>
      <c r="F3855" s="2153">
        <v>824</v>
      </c>
      <c r="G3855" s="722">
        <v>42398</v>
      </c>
      <c r="H3855" s="2050">
        <f t="shared" si="246"/>
        <v>824</v>
      </c>
      <c r="I3855" s="1263">
        <f t="shared" si="245"/>
        <v>0</v>
      </c>
    </row>
    <row r="3856" spans="1:9" x14ac:dyDescent="0.25">
      <c r="A3856" s="1261">
        <v>42398</v>
      </c>
      <c r="B3856" s="2177">
        <f t="shared" si="244"/>
        <v>2919</v>
      </c>
      <c r="C3856" s="2178" t="s">
        <v>1144</v>
      </c>
      <c r="D3856" s="2160">
        <f t="shared" si="242"/>
        <v>52919</v>
      </c>
      <c r="E3856" s="2150" t="s">
        <v>7903</v>
      </c>
      <c r="F3856" s="2153">
        <v>1931.4</v>
      </c>
      <c r="G3856" s="722">
        <v>42398</v>
      </c>
      <c r="H3856" s="2050">
        <f t="shared" si="246"/>
        <v>1931.4</v>
      </c>
      <c r="I3856" s="1263">
        <f t="shared" si="245"/>
        <v>0</v>
      </c>
    </row>
    <row r="3857" spans="1:9" x14ac:dyDescent="0.25">
      <c r="A3857" s="1261">
        <v>42398</v>
      </c>
      <c r="B3857" s="2177">
        <f t="shared" si="244"/>
        <v>2920</v>
      </c>
      <c r="C3857" s="2178" t="s">
        <v>1144</v>
      </c>
      <c r="D3857" s="2160">
        <f t="shared" si="242"/>
        <v>52920</v>
      </c>
      <c r="E3857" s="2150" t="s">
        <v>7827</v>
      </c>
      <c r="F3857" s="2153">
        <v>570.6</v>
      </c>
      <c r="G3857" s="722">
        <v>42399</v>
      </c>
      <c r="H3857" s="2050">
        <v>570.6</v>
      </c>
      <c r="I3857" s="1263">
        <f t="shared" si="245"/>
        <v>0</v>
      </c>
    </row>
    <row r="3858" spans="1:9" x14ac:dyDescent="0.25">
      <c r="A3858" s="1261">
        <v>42398</v>
      </c>
      <c r="B3858" s="2177">
        <f t="shared" si="244"/>
        <v>2921</v>
      </c>
      <c r="C3858" s="2178" t="s">
        <v>1144</v>
      </c>
      <c r="D3858" s="2160">
        <f t="shared" si="242"/>
        <v>52921</v>
      </c>
      <c r="E3858" s="2150" t="s">
        <v>7904</v>
      </c>
      <c r="F3858" s="2153">
        <v>46125.3</v>
      </c>
      <c r="G3858" s="722">
        <v>42398</v>
      </c>
      <c r="H3858" s="2050">
        <f t="shared" si="246"/>
        <v>46125.3</v>
      </c>
      <c r="I3858" s="1263">
        <f t="shared" si="245"/>
        <v>0</v>
      </c>
    </row>
    <row r="3859" spans="1:9" x14ac:dyDescent="0.25">
      <c r="A3859" s="1261">
        <v>42398</v>
      </c>
      <c r="B3859" s="2177">
        <f t="shared" si="244"/>
        <v>2922</v>
      </c>
      <c r="C3859" s="2178" t="s">
        <v>1144</v>
      </c>
      <c r="D3859" s="2160">
        <f t="shared" si="242"/>
        <v>52922</v>
      </c>
      <c r="E3859" s="2150" t="s">
        <v>7905</v>
      </c>
      <c r="F3859" s="2153">
        <v>2440.1999999999998</v>
      </c>
      <c r="G3859" s="722">
        <v>42398</v>
      </c>
      <c r="H3859" s="2050">
        <f t="shared" si="246"/>
        <v>2440.1999999999998</v>
      </c>
      <c r="I3859" s="1263">
        <f t="shared" si="245"/>
        <v>0</v>
      </c>
    </row>
    <row r="3860" spans="1:9" x14ac:dyDescent="0.25">
      <c r="A3860" s="1261">
        <v>42398</v>
      </c>
      <c r="B3860" s="2177">
        <f t="shared" si="244"/>
        <v>2923</v>
      </c>
      <c r="C3860" s="2178" t="s">
        <v>1144</v>
      </c>
      <c r="D3860" s="2160">
        <f t="shared" si="242"/>
        <v>52923</v>
      </c>
      <c r="E3860" s="2150" t="s">
        <v>7906</v>
      </c>
      <c r="F3860" s="2153">
        <v>72073.58</v>
      </c>
      <c r="G3860" s="722"/>
      <c r="H3860" s="2050"/>
      <c r="I3860" s="1263">
        <f t="shared" si="245"/>
        <v>72073.58</v>
      </c>
    </row>
    <row r="3861" spans="1:9" x14ac:dyDescent="0.25">
      <c r="A3861" s="1261">
        <v>42398</v>
      </c>
      <c r="B3861" s="2177">
        <f t="shared" si="244"/>
        <v>2924</v>
      </c>
      <c r="C3861" s="2178" t="s">
        <v>1144</v>
      </c>
      <c r="D3861" s="2160">
        <f t="shared" si="242"/>
        <v>52924</v>
      </c>
      <c r="E3861" s="2150" t="s">
        <v>7907</v>
      </c>
      <c r="F3861" s="2153">
        <v>1246.4000000000001</v>
      </c>
      <c r="G3861" s="722"/>
      <c r="H3861" s="2050"/>
      <c r="I3861" s="1263">
        <f t="shared" si="245"/>
        <v>1246.4000000000001</v>
      </c>
    </row>
    <row r="3862" spans="1:9" x14ac:dyDescent="0.25">
      <c r="A3862" s="1261">
        <v>42398</v>
      </c>
      <c r="B3862" s="2177">
        <f t="shared" si="244"/>
        <v>2925</v>
      </c>
      <c r="C3862" s="2178" t="s">
        <v>1144</v>
      </c>
      <c r="D3862" s="2160">
        <f t="shared" si="242"/>
        <v>52925</v>
      </c>
      <c r="E3862" s="2150" t="s">
        <v>7834</v>
      </c>
      <c r="F3862" s="2153">
        <v>3424</v>
      </c>
      <c r="G3862" s="722">
        <v>42398</v>
      </c>
      <c r="H3862" s="2050">
        <f t="shared" si="246"/>
        <v>3424</v>
      </c>
      <c r="I3862" s="1263">
        <f t="shared" si="245"/>
        <v>0</v>
      </c>
    </row>
    <row r="3863" spans="1:9" x14ac:dyDescent="0.25">
      <c r="A3863" s="1261">
        <v>42398</v>
      </c>
      <c r="B3863" s="2177">
        <f t="shared" si="244"/>
        <v>2926</v>
      </c>
      <c r="C3863" s="2178" t="s">
        <v>1144</v>
      </c>
      <c r="D3863" s="2160">
        <f t="shared" si="242"/>
        <v>52926</v>
      </c>
      <c r="E3863" s="2150" t="s">
        <v>7908</v>
      </c>
      <c r="F3863" s="2153">
        <v>22114.400000000001</v>
      </c>
      <c r="G3863" s="722">
        <v>42400</v>
      </c>
      <c r="H3863" s="2050">
        <v>22114.400000000001</v>
      </c>
      <c r="I3863" s="1263">
        <f t="shared" si="245"/>
        <v>0</v>
      </c>
    </row>
    <row r="3864" spans="1:9" x14ac:dyDescent="0.25">
      <c r="A3864" s="1261">
        <v>42398</v>
      </c>
      <c r="B3864" s="2177">
        <f t="shared" si="244"/>
        <v>2927</v>
      </c>
      <c r="C3864" s="2178" t="s">
        <v>1144</v>
      </c>
      <c r="D3864" s="2160">
        <f t="shared" si="242"/>
        <v>52927</v>
      </c>
      <c r="E3864" s="2150" t="s">
        <v>7904</v>
      </c>
      <c r="F3864" s="2153">
        <v>699.8</v>
      </c>
      <c r="G3864" s="722">
        <v>42398</v>
      </c>
      <c r="H3864" s="2050">
        <f t="shared" si="246"/>
        <v>699.8</v>
      </c>
      <c r="I3864" s="1263">
        <f t="shared" si="245"/>
        <v>0</v>
      </c>
    </row>
    <row r="3865" spans="1:9" x14ac:dyDescent="0.25">
      <c r="A3865" s="1261">
        <v>42398</v>
      </c>
      <c r="B3865" s="2177">
        <f t="shared" si="244"/>
        <v>2928</v>
      </c>
      <c r="C3865" s="2178" t="s">
        <v>1144</v>
      </c>
      <c r="D3865" s="2160">
        <f t="shared" si="242"/>
        <v>52928</v>
      </c>
      <c r="E3865" s="2150" t="s">
        <v>7909</v>
      </c>
      <c r="F3865" s="2153">
        <v>12952.8</v>
      </c>
      <c r="G3865" s="722">
        <v>42400</v>
      </c>
      <c r="H3865" s="2187">
        <v>9000</v>
      </c>
      <c r="I3865" s="2188">
        <f t="shared" si="245"/>
        <v>3952.7999999999993</v>
      </c>
    </row>
    <row r="3866" spans="1:9" x14ac:dyDescent="0.25">
      <c r="A3866" s="1261">
        <v>42398</v>
      </c>
      <c r="B3866" s="2177">
        <f t="shared" si="244"/>
        <v>2929</v>
      </c>
      <c r="C3866" s="2178" t="s">
        <v>1144</v>
      </c>
      <c r="D3866" s="2160">
        <f t="shared" si="242"/>
        <v>52929</v>
      </c>
      <c r="E3866" s="2150" t="s">
        <v>7910</v>
      </c>
      <c r="F3866" s="2153">
        <v>2740.3</v>
      </c>
      <c r="G3866" s="722">
        <v>42398</v>
      </c>
      <c r="H3866" s="2050">
        <f t="shared" si="246"/>
        <v>2740.3</v>
      </c>
      <c r="I3866" s="1263">
        <f t="shared" si="245"/>
        <v>0</v>
      </c>
    </row>
    <row r="3867" spans="1:9" x14ac:dyDescent="0.25">
      <c r="A3867" s="1261">
        <v>42398</v>
      </c>
      <c r="B3867" s="2177">
        <f t="shared" si="244"/>
        <v>2930</v>
      </c>
      <c r="C3867" s="2178" t="s">
        <v>1144</v>
      </c>
      <c r="D3867" s="2160">
        <f t="shared" si="242"/>
        <v>52930</v>
      </c>
      <c r="E3867" s="2150" t="s">
        <v>7911</v>
      </c>
      <c r="F3867" s="2153">
        <v>26186.799999999999</v>
      </c>
      <c r="G3867" s="722">
        <v>42400</v>
      </c>
      <c r="H3867" s="2050">
        <v>26186.799999999999</v>
      </c>
      <c r="I3867" s="1263">
        <f t="shared" si="245"/>
        <v>0</v>
      </c>
    </row>
    <row r="3868" spans="1:9" x14ac:dyDescent="0.25">
      <c r="A3868" s="1261">
        <v>42398</v>
      </c>
      <c r="B3868" s="2177">
        <f t="shared" si="244"/>
        <v>2931</v>
      </c>
      <c r="C3868" s="2178" t="s">
        <v>1144</v>
      </c>
      <c r="D3868" s="2160">
        <f t="shared" si="242"/>
        <v>52931</v>
      </c>
      <c r="E3868" s="2150" t="s">
        <v>7912</v>
      </c>
      <c r="F3868" s="2153">
        <v>3037.3</v>
      </c>
      <c r="G3868" s="722">
        <v>42398</v>
      </c>
      <c r="H3868" s="2050">
        <f t="shared" ref="H3868:H3931" si="247">F3868</f>
        <v>3037.3</v>
      </c>
      <c r="I3868" s="1263">
        <f t="shared" si="245"/>
        <v>0</v>
      </c>
    </row>
    <row r="3869" spans="1:9" x14ac:dyDescent="0.25">
      <c r="A3869" s="1261">
        <v>42398</v>
      </c>
      <c r="B3869" s="2177">
        <f t="shared" si="244"/>
        <v>2932</v>
      </c>
      <c r="C3869" s="2178" t="s">
        <v>1144</v>
      </c>
      <c r="D3869" s="2160">
        <f t="shared" si="242"/>
        <v>52932</v>
      </c>
      <c r="E3869" s="2150" t="s">
        <v>7913</v>
      </c>
      <c r="F3869" s="2153">
        <v>5933</v>
      </c>
      <c r="G3869" s="722">
        <v>42400</v>
      </c>
      <c r="H3869" s="2050">
        <v>5933</v>
      </c>
      <c r="I3869" s="1263">
        <f t="shared" ref="I3869:I3933" si="248">F3869-H3869</f>
        <v>0</v>
      </c>
    </row>
    <row r="3870" spans="1:9" x14ac:dyDescent="0.25">
      <c r="A3870" s="1261">
        <v>42398</v>
      </c>
      <c r="B3870" s="2177">
        <f t="shared" si="244"/>
        <v>2933</v>
      </c>
      <c r="C3870" s="2178" t="s">
        <v>1144</v>
      </c>
      <c r="D3870" s="2160">
        <f t="shared" si="242"/>
        <v>52933</v>
      </c>
      <c r="E3870" s="2150" t="s">
        <v>7834</v>
      </c>
      <c r="F3870" s="2153">
        <v>6524.8</v>
      </c>
      <c r="G3870" s="722">
        <v>42399</v>
      </c>
      <c r="H3870" s="2050">
        <v>6524.8</v>
      </c>
      <c r="I3870" s="1263">
        <f t="shared" si="248"/>
        <v>0</v>
      </c>
    </row>
    <row r="3871" spans="1:9" x14ac:dyDescent="0.25">
      <c r="A3871" s="1261">
        <v>42398</v>
      </c>
      <c r="B3871" s="2177">
        <f t="shared" si="244"/>
        <v>2934</v>
      </c>
      <c r="C3871" s="2178" t="s">
        <v>1144</v>
      </c>
      <c r="D3871" s="2160">
        <f t="shared" si="242"/>
        <v>52934</v>
      </c>
      <c r="E3871" s="2150" t="s">
        <v>7836</v>
      </c>
      <c r="F3871" s="2153">
        <v>6688</v>
      </c>
      <c r="G3871" s="722">
        <v>42398</v>
      </c>
      <c r="H3871" s="2050">
        <f t="shared" si="247"/>
        <v>6688</v>
      </c>
      <c r="I3871" s="1263">
        <f t="shared" si="248"/>
        <v>0</v>
      </c>
    </row>
    <row r="3872" spans="1:9" x14ac:dyDescent="0.25">
      <c r="A3872" s="1261">
        <v>42398</v>
      </c>
      <c r="B3872" s="2177">
        <f t="shared" si="244"/>
        <v>2935</v>
      </c>
      <c r="C3872" s="2178" t="s">
        <v>1144</v>
      </c>
      <c r="D3872" s="2160">
        <f t="shared" si="242"/>
        <v>52935</v>
      </c>
      <c r="E3872" s="2150" t="s">
        <v>7914</v>
      </c>
      <c r="F3872" s="2153">
        <v>61523.7</v>
      </c>
      <c r="G3872" s="722"/>
      <c r="H3872" s="2050"/>
      <c r="I3872" s="1263">
        <f t="shared" si="248"/>
        <v>61523.7</v>
      </c>
    </row>
    <row r="3873" spans="1:9" x14ac:dyDescent="0.25">
      <c r="A3873" s="1261">
        <v>42398</v>
      </c>
      <c r="B3873" s="2177">
        <f t="shared" si="244"/>
        <v>2936</v>
      </c>
      <c r="C3873" s="2178" t="s">
        <v>1144</v>
      </c>
      <c r="D3873" s="2160">
        <f t="shared" si="242"/>
        <v>52936</v>
      </c>
      <c r="E3873" s="2150" t="s">
        <v>7915</v>
      </c>
      <c r="F3873" s="2153">
        <v>47138.400000000001</v>
      </c>
      <c r="G3873" s="722"/>
      <c r="H3873" s="2050"/>
      <c r="I3873" s="1263">
        <f t="shared" si="248"/>
        <v>47138.400000000001</v>
      </c>
    </row>
    <row r="3874" spans="1:9" x14ac:dyDescent="0.25">
      <c r="A3874" s="1261">
        <v>42398</v>
      </c>
      <c r="B3874" s="2177">
        <f t="shared" si="244"/>
        <v>2937</v>
      </c>
      <c r="C3874" s="2178" t="s">
        <v>1144</v>
      </c>
      <c r="D3874" s="2160">
        <f t="shared" ref="D3874:D3939" si="249">D3873+1</f>
        <v>52937</v>
      </c>
      <c r="E3874" s="2150" t="s">
        <v>7916</v>
      </c>
      <c r="F3874" s="2153">
        <v>5103.3999999999996</v>
      </c>
      <c r="G3874" s="722">
        <v>42398</v>
      </c>
      <c r="H3874" s="2050">
        <f t="shared" si="247"/>
        <v>5103.3999999999996</v>
      </c>
      <c r="I3874" s="1263">
        <f t="shared" si="248"/>
        <v>0</v>
      </c>
    </row>
    <row r="3875" spans="1:9" x14ac:dyDescent="0.25">
      <c r="A3875" s="1261">
        <v>42398</v>
      </c>
      <c r="B3875" s="2177">
        <f t="shared" si="244"/>
        <v>2938</v>
      </c>
      <c r="C3875" s="2178" t="s">
        <v>1144</v>
      </c>
      <c r="D3875" s="2160">
        <f t="shared" si="249"/>
        <v>52938</v>
      </c>
      <c r="E3875" s="2150" t="s">
        <v>7917</v>
      </c>
      <c r="F3875" s="2153">
        <v>13046.8</v>
      </c>
      <c r="G3875" s="722">
        <v>42400</v>
      </c>
      <c r="H3875" s="2050">
        <v>13046.8</v>
      </c>
      <c r="I3875" s="1263">
        <f t="shared" si="248"/>
        <v>0</v>
      </c>
    </row>
    <row r="3876" spans="1:9" x14ac:dyDescent="0.25">
      <c r="A3876" s="1261">
        <v>42398</v>
      </c>
      <c r="B3876" s="2177">
        <f t="shared" si="244"/>
        <v>2939</v>
      </c>
      <c r="C3876" s="2178" t="s">
        <v>1144</v>
      </c>
      <c r="D3876" s="2160">
        <f t="shared" si="249"/>
        <v>52939</v>
      </c>
      <c r="E3876" s="2150" t="s">
        <v>7918</v>
      </c>
      <c r="F3876" s="2153">
        <v>24852.3</v>
      </c>
      <c r="G3876" s="722"/>
      <c r="H3876" s="2050"/>
      <c r="I3876" s="1263">
        <f t="shared" si="248"/>
        <v>24852.3</v>
      </c>
    </row>
    <row r="3877" spans="1:9" x14ac:dyDescent="0.25">
      <c r="A3877" s="1261">
        <v>42398</v>
      </c>
      <c r="B3877" s="2177">
        <f t="shared" si="244"/>
        <v>2940</v>
      </c>
      <c r="C3877" s="2178" t="s">
        <v>1144</v>
      </c>
      <c r="D3877" s="2160">
        <f t="shared" si="249"/>
        <v>52940</v>
      </c>
      <c r="E3877" s="2150" t="s">
        <v>7919</v>
      </c>
      <c r="F3877" s="2153">
        <v>9788.7999999999993</v>
      </c>
      <c r="G3877" s="722"/>
      <c r="H3877" s="2050"/>
      <c r="I3877" s="1263">
        <f t="shared" si="248"/>
        <v>9788.7999999999993</v>
      </c>
    </row>
    <row r="3878" spans="1:9" x14ac:dyDescent="0.25">
      <c r="A3878" s="1261">
        <v>42398</v>
      </c>
      <c r="B3878" s="2177">
        <f t="shared" si="244"/>
        <v>2941</v>
      </c>
      <c r="C3878" s="2178" t="s">
        <v>1144</v>
      </c>
      <c r="D3878" s="2160">
        <f t="shared" si="249"/>
        <v>52941</v>
      </c>
      <c r="E3878" s="2150" t="s">
        <v>7919</v>
      </c>
      <c r="F3878" s="2153">
        <v>12501</v>
      </c>
      <c r="G3878" s="722"/>
      <c r="H3878" s="2050"/>
      <c r="I3878" s="1263">
        <f t="shared" si="248"/>
        <v>12501</v>
      </c>
    </row>
    <row r="3879" spans="1:9" x14ac:dyDescent="0.25">
      <c r="A3879" s="1261">
        <v>42398</v>
      </c>
      <c r="B3879" s="2177">
        <f t="shared" si="244"/>
        <v>2942</v>
      </c>
      <c r="C3879" s="2178" t="s">
        <v>1144</v>
      </c>
      <c r="D3879" s="2160">
        <f t="shared" si="249"/>
        <v>52942</v>
      </c>
      <c r="E3879" s="2150" t="s">
        <v>7920</v>
      </c>
      <c r="F3879" s="2153">
        <v>3443.2</v>
      </c>
      <c r="G3879" s="722">
        <v>42400</v>
      </c>
      <c r="H3879" s="2050">
        <v>3443.2</v>
      </c>
      <c r="I3879" s="1263">
        <f t="shared" si="248"/>
        <v>0</v>
      </c>
    </row>
    <row r="3880" spans="1:9" x14ac:dyDescent="0.25">
      <c r="A3880" s="1261">
        <v>42398</v>
      </c>
      <c r="B3880" s="2177">
        <f t="shared" si="244"/>
        <v>2943</v>
      </c>
      <c r="C3880" s="2178" t="s">
        <v>1144</v>
      </c>
      <c r="D3880" s="2160">
        <f t="shared" si="249"/>
        <v>52943</v>
      </c>
      <c r="E3880" s="2150" t="s">
        <v>7863</v>
      </c>
      <c r="F3880" s="2153">
        <v>995.8</v>
      </c>
      <c r="G3880" s="722">
        <v>42398</v>
      </c>
      <c r="H3880" s="2050">
        <f t="shared" si="247"/>
        <v>995.8</v>
      </c>
      <c r="I3880" s="1263">
        <f t="shared" si="248"/>
        <v>0</v>
      </c>
    </row>
    <row r="3881" spans="1:9" x14ac:dyDescent="0.25">
      <c r="A3881" s="1261">
        <v>42398</v>
      </c>
      <c r="B3881" s="2177">
        <f t="shared" si="244"/>
        <v>2944</v>
      </c>
      <c r="C3881" s="2178" t="s">
        <v>1144</v>
      </c>
      <c r="D3881" s="2160">
        <f t="shared" si="249"/>
        <v>52944</v>
      </c>
      <c r="E3881" s="2150" t="s">
        <v>7921</v>
      </c>
      <c r="F3881" s="2153">
        <v>11981.4</v>
      </c>
      <c r="G3881" s="722"/>
      <c r="H3881" s="2050"/>
      <c r="I3881" s="1263">
        <f t="shared" si="248"/>
        <v>11981.4</v>
      </c>
    </row>
    <row r="3882" spans="1:9" x14ac:dyDescent="0.25">
      <c r="A3882" s="1261">
        <v>42398</v>
      </c>
      <c r="B3882" s="2177">
        <f t="shared" si="244"/>
        <v>2945</v>
      </c>
      <c r="C3882" s="2178" t="s">
        <v>1144</v>
      </c>
      <c r="D3882" s="2160">
        <f t="shared" si="249"/>
        <v>52945</v>
      </c>
      <c r="E3882" s="2151" t="s">
        <v>7873</v>
      </c>
      <c r="F3882" s="2154">
        <v>2592.7800000000002</v>
      </c>
      <c r="G3882" s="722"/>
      <c r="H3882" s="2050"/>
      <c r="I3882" s="1263">
        <f t="shared" si="248"/>
        <v>2592.7800000000002</v>
      </c>
    </row>
    <row r="3883" spans="1:9" x14ac:dyDescent="0.25">
      <c r="A3883" s="1261">
        <v>42398</v>
      </c>
      <c r="B3883" s="2177">
        <f t="shared" si="244"/>
        <v>2946</v>
      </c>
      <c r="C3883" s="2178" t="s">
        <v>1144</v>
      </c>
      <c r="D3883" s="2160">
        <f t="shared" si="249"/>
        <v>52946</v>
      </c>
      <c r="E3883" s="2149" t="s">
        <v>7922</v>
      </c>
      <c r="F3883" s="2152">
        <v>666.6</v>
      </c>
      <c r="G3883" s="722">
        <v>42399</v>
      </c>
      <c r="H3883" s="2050">
        <v>666.6</v>
      </c>
      <c r="I3883" s="1263">
        <f t="shared" si="248"/>
        <v>0</v>
      </c>
    </row>
    <row r="3884" spans="1:9" x14ac:dyDescent="0.25">
      <c r="A3884" s="1261">
        <v>42398</v>
      </c>
      <c r="B3884" s="2177">
        <f t="shared" si="244"/>
        <v>2947</v>
      </c>
      <c r="C3884" s="2178" t="s">
        <v>1144</v>
      </c>
      <c r="D3884" s="2160">
        <f t="shared" si="249"/>
        <v>52947</v>
      </c>
      <c r="E3884" s="2150" t="s">
        <v>7923</v>
      </c>
      <c r="F3884" s="2153">
        <v>2353.5</v>
      </c>
      <c r="G3884" s="722">
        <v>42399</v>
      </c>
      <c r="H3884" s="2050">
        <v>2353.5</v>
      </c>
      <c r="I3884" s="1263">
        <f t="shared" si="248"/>
        <v>0</v>
      </c>
    </row>
    <row r="3885" spans="1:9" x14ac:dyDescent="0.25">
      <c r="A3885" s="1261">
        <v>42398</v>
      </c>
      <c r="B3885" s="2177">
        <f t="shared" si="244"/>
        <v>2948</v>
      </c>
      <c r="C3885" s="2178" t="s">
        <v>1144</v>
      </c>
      <c r="D3885" s="2160">
        <f t="shared" si="249"/>
        <v>52948</v>
      </c>
      <c r="E3885" s="2150" t="s">
        <v>7924</v>
      </c>
      <c r="F3885" s="2153">
        <v>1750.7</v>
      </c>
      <c r="G3885" s="722">
        <v>42399</v>
      </c>
      <c r="H3885" s="2050">
        <v>1750.7</v>
      </c>
      <c r="I3885" s="1263">
        <f t="shared" si="248"/>
        <v>0</v>
      </c>
    </row>
    <row r="3886" spans="1:9" x14ac:dyDescent="0.25">
      <c r="A3886" s="1261">
        <v>42398</v>
      </c>
      <c r="B3886" s="2177">
        <f t="shared" si="244"/>
        <v>2949</v>
      </c>
      <c r="C3886" s="2178" t="s">
        <v>1144</v>
      </c>
      <c r="D3886" s="2160">
        <f t="shared" si="249"/>
        <v>52949</v>
      </c>
      <c r="E3886" s="2150" t="s">
        <v>7925</v>
      </c>
      <c r="F3886" s="2153">
        <v>2066.4</v>
      </c>
      <c r="G3886" s="722">
        <v>42399</v>
      </c>
      <c r="H3886" s="2050">
        <v>2066.4</v>
      </c>
      <c r="I3886" s="1263">
        <f t="shared" si="248"/>
        <v>0</v>
      </c>
    </row>
    <row r="3887" spans="1:9" x14ac:dyDescent="0.25">
      <c r="A3887" s="1261">
        <v>42398</v>
      </c>
      <c r="B3887" s="2177">
        <f t="shared" si="244"/>
        <v>2950</v>
      </c>
      <c r="C3887" s="2178" t="s">
        <v>1144</v>
      </c>
      <c r="D3887" s="2160">
        <f t="shared" si="249"/>
        <v>52950</v>
      </c>
      <c r="E3887" s="2150" t="s">
        <v>7889</v>
      </c>
      <c r="F3887" s="2153">
        <v>3507.2</v>
      </c>
      <c r="G3887" s="722">
        <v>42399</v>
      </c>
      <c r="H3887" s="2050">
        <v>3507.2</v>
      </c>
      <c r="I3887" s="1263">
        <f t="shared" si="248"/>
        <v>0</v>
      </c>
    </row>
    <row r="3888" spans="1:9" x14ac:dyDescent="0.25">
      <c r="A3888" s="1261">
        <v>42398</v>
      </c>
      <c r="B3888" s="2177">
        <f t="shared" si="244"/>
        <v>2951</v>
      </c>
      <c r="C3888" s="2178" t="s">
        <v>1144</v>
      </c>
      <c r="D3888" s="2160">
        <f t="shared" si="249"/>
        <v>52951</v>
      </c>
      <c r="E3888" s="2150" t="s">
        <v>7926</v>
      </c>
      <c r="F3888" s="2153">
        <v>42</v>
      </c>
      <c r="G3888" s="722"/>
      <c r="H3888" s="2050"/>
      <c r="I3888" s="1263">
        <f t="shared" si="248"/>
        <v>42</v>
      </c>
    </row>
    <row r="3889" spans="1:9" x14ac:dyDescent="0.25">
      <c r="A3889" s="1261">
        <v>42398</v>
      </c>
      <c r="B3889" s="2177">
        <f t="shared" ref="B3889:B3954" si="250">B3888+1</f>
        <v>2952</v>
      </c>
      <c r="C3889" s="2178" t="s">
        <v>1144</v>
      </c>
      <c r="D3889" s="2160">
        <f t="shared" si="249"/>
        <v>52952</v>
      </c>
      <c r="E3889" s="2150" t="s">
        <v>7927</v>
      </c>
      <c r="F3889" s="2153">
        <v>17714.400000000001</v>
      </c>
      <c r="G3889" s="722">
        <v>42399</v>
      </c>
      <c r="H3889" s="2050">
        <v>17714.400000000001</v>
      </c>
      <c r="I3889" s="1263">
        <f t="shared" si="248"/>
        <v>0</v>
      </c>
    </row>
    <row r="3890" spans="1:9" x14ac:dyDescent="0.25">
      <c r="A3890" s="1261">
        <v>42398</v>
      </c>
      <c r="B3890" s="2177">
        <f t="shared" si="250"/>
        <v>2953</v>
      </c>
      <c r="C3890" s="2178" t="s">
        <v>1144</v>
      </c>
      <c r="D3890" s="2160">
        <f t="shared" si="249"/>
        <v>52953</v>
      </c>
      <c r="E3890" s="2150" t="s">
        <v>7928</v>
      </c>
      <c r="F3890" s="2153">
        <v>2848</v>
      </c>
      <c r="G3890" s="722">
        <v>42398</v>
      </c>
      <c r="H3890" s="2050">
        <f t="shared" si="247"/>
        <v>2848</v>
      </c>
      <c r="I3890" s="1263">
        <f t="shared" si="248"/>
        <v>0</v>
      </c>
    </row>
    <row r="3891" spans="1:9" x14ac:dyDescent="0.25">
      <c r="A3891" s="1261">
        <v>42398</v>
      </c>
      <c r="B3891" s="2177">
        <f t="shared" si="250"/>
        <v>2954</v>
      </c>
      <c r="C3891" s="2178" t="s">
        <v>1144</v>
      </c>
      <c r="D3891" s="2160">
        <f t="shared" si="249"/>
        <v>52954</v>
      </c>
      <c r="E3891" s="2150" t="s">
        <v>7830</v>
      </c>
      <c r="F3891" s="2153">
        <v>2125.1999999999998</v>
      </c>
      <c r="G3891" s="722">
        <v>42398</v>
      </c>
      <c r="H3891" s="2050">
        <f t="shared" si="247"/>
        <v>2125.1999999999998</v>
      </c>
      <c r="I3891" s="1263">
        <f t="shared" si="248"/>
        <v>0</v>
      </c>
    </row>
    <row r="3892" spans="1:9" x14ac:dyDescent="0.25">
      <c r="A3892" s="1261">
        <v>42398</v>
      </c>
      <c r="B3892" s="2177">
        <f t="shared" si="250"/>
        <v>2955</v>
      </c>
      <c r="C3892" s="2178" t="s">
        <v>1144</v>
      </c>
      <c r="D3892" s="2160">
        <f t="shared" si="249"/>
        <v>52955</v>
      </c>
      <c r="E3892" s="2150" t="s">
        <v>7929</v>
      </c>
      <c r="F3892" s="2153">
        <v>1795.2</v>
      </c>
      <c r="G3892" s="722">
        <v>42398</v>
      </c>
      <c r="H3892" s="2050">
        <f t="shared" si="247"/>
        <v>1795.2</v>
      </c>
      <c r="I3892" s="1263">
        <f t="shared" si="248"/>
        <v>0</v>
      </c>
    </row>
    <row r="3893" spans="1:9" x14ac:dyDescent="0.25">
      <c r="A3893" s="1261">
        <v>42398</v>
      </c>
      <c r="B3893" s="2177">
        <f t="shared" si="250"/>
        <v>2956</v>
      </c>
      <c r="C3893" s="2178" t="s">
        <v>1144</v>
      </c>
      <c r="D3893" s="2160">
        <f t="shared" si="249"/>
        <v>52956</v>
      </c>
      <c r="E3893" s="2150" t="s">
        <v>7930</v>
      </c>
      <c r="F3893" s="2153">
        <v>1074.4000000000001</v>
      </c>
      <c r="G3893" s="722">
        <v>42398</v>
      </c>
      <c r="H3893" s="2050">
        <f t="shared" si="247"/>
        <v>1074.4000000000001</v>
      </c>
      <c r="I3893" s="1263">
        <f t="shared" si="248"/>
        <v>0</v>
      </c>
    </row>
    <row r="3894" spans="1:9" x14ac:dyDescent="0.25">
      <c r="A3894" s="1261">
        <v>42398</v>
      </c>
      <c r="B3894" s="2177">
        <f t="shared" si="250"/>
        <v>2957</v>
      </c>
      <c r="C3894" s="2178" t="s">
        <v>1144</v>
      </c>
      <c r="D3894" s="2160">
        <f t="shared" si="249"/>
        <v>52957</v>
      </c>
      <c r="E3894" s="2150" t="s">
        <v>7931</v>
      </c>
      <c r="F3894" s="2153">
        <v>170</v>
      </c>
      <c r="G3894" s="722">
        <v>42398</v>
      </c>
      <c r="H3894" s="2050">
        <f t="shared" si="247"/>
        <v>170</v>
      </c>
      <c r="I3894" s="1263">
        <f t="shared" si="248"/>
        <v>0</v>
      </c>
    </row>
    <row r="3895" spans="1:9" x14ac:dyDescent="0.25">
      <c r="A3895" s="1261">
        <v>42398</v>
      </c>
      <c r="B3895" s="2177">
        <f t="shared" si="250"/>
        <v>2958</v>
      </c>
      <c r="C3895" s="2178" t="s">
        <v>1144</v>
      </c>
      <c r="D3895" s="2160">
        <f t="shared" si="249"/>
        <v>52958</v>
      </c>
      <c r="E3895" s="2150" t="s">
        <v>7932</v>
      </c>
      <c r="F3895" s="2153">
        <v>13360</v>
      </c>
      <c r="G3895" s="722">
        <v>42398</v>
      </c>
      <c r="H3895" s="2050">
        <f t="shared" si="247"/>
        <v>13360</v>
      </c>
      <c r="I3895" s="1263">
        <f t="shared" si="248"/>
        <v>0</v>
      </c>
    </row>
    <row r="3896" spans="1:9" x14ac:dyDescent="0.25">
      <c r="A3896" s="1261">
        <v>42398</v>
      </c>
      <c r="B3896" s="2177">
        <f t="shared" si="250"/>
        <v>2959</v>
      </c>
      <c r="C3896" s="2178" t="s">
        <v>1144</v>
      </c>
      <c r="D3896" s="2160">
        <f t="shared" si="249"/>
        <v>52959</v>
      </c>
      <c r="E3896" s="2150" t="s">
        <v>7933</v>
      </c>
      <c r="F3896" s="2153">
        <v>41381.300000000003</v>
      </c>
      <c r="G3896" s="722">
        <v>42399</v>
      </c>
      <c r="H3896" s="2187">
        <v>25500</v>
      </c>
      <c r="I3896" s="2188">
        <f t="shared" si="248"/>
        <v>15881.300000000003</v>
      </c>
    </row>
    <row r="3897" spans="1:9" x14ac:dyDescent="0.25">
      <c r="A3897" s="1261">
        <v>42398</v>
      </c>
      <c r="B3897" s="2177">
        <f t="shared" si="250"/>
        <v>2960</v>
      </c>
      <c r="C3897" s="2178" t="s">
        <v>1144</v>
      </c>
      <c r="D3897" s="2160">
        <f t="shared" si="249"/>
        <v>52960</v>
      </c>
      <c r="E3897" s="2150" t="s">
        <v>7934</v>
      </c>
      <c r="F3897" s="2153">
        <v>1494.4</v>
      </c>
      <c r="G3897" s="722">
        <v>42398</v>
      </c>
      <c r="H3897" s="2050">
        <f t="shared" si="247"/>
        <v>1494.4</v>
      </c>
      <c r="I3897" s="1263">
        <f t="shared" si="248"/>
        <v>0</v>
      </c>
    </row>
    <row r="3898" spans="1:9" x14ac:dyDescent="0.25">
      <c r="A3898" s="1261">
        <v>42398</v>
      </c>
      <c r="B3898" s="2177">
        <f t="shared" si="250"/>
        <v>2961</v>
      </c>
      <c r="C3898" s="2178" t="s">
        <v>1144</v>
      </c>
      <c r="D3898" s="2160">
        <f t="shared" si="249"/>
        <v>52961</v>
      </c>
      <c r="E3898" s="2162" t="s">
        <v>7935</v>
      </c>
      <c r="F3898" s="2153">
        <v>45389.55</v>
      </c>
      <c r="G3898" s="722"/>
      <c r="H3898" s="2050"/>
      <c r="I3898" s="1263">
        <f t="shared" si="248"/>
        <v>45389.55</v>
      </c>
    </row>
    <row r="3899" spans="1:9" x14ac:dyDescent="0.25">
      <c r="A3899" s="1261">
        <v>42398</v>
      </c>
      <c r="B3899" s="2177">
        <f t="shared" si="250"/>
        <v>2962</v>
      </c>
      <c r="C3899" s="2178" t="s">
        <v>1144</v>
      </c>
      <c r="D3899" s="2160">
        <f t="shared" si="249"/>
        <v>52962</v>
      </c>
      <c r="E3899" s="2150" t="s">
        <v>7936</v>
      </c>
      <c r="F3899" s="2153">
        <v>5185.3</v>
      </c>
      <c r="G3899" s="722">
        <v>42398</v>
      </c>
      <c r="H3899" s="2050">
        <f t="shared" si="247"/>
        <v>5185.3</v>
      </c>
      <c r="I3899" s="1263">
        <f t="shared" si="248"/>
        <v>0</v>
      </c>
    </row>
    <row r="3900" spans="1:9" x14ac:dyDescent="0.25">
      <c r="A3900" s="1261">
        <v>42398</v>
      </c>
      <c r="B3900" s="2177">
        <f t="shared" si="250"/>
        <v>2963</v>
      </c>
      <c r="C3900" s="2178" t="s">
        <v>1144</v>
      </c>
      <c r="D3900" s="2160">
        <f t="shared" si="249"/>
        <v>52963</v>
      </c>
      <c r="E3900" s="2150" t="s">
        <v>7937</v>
      </c>
      <c r="F3900" s="2153">
        <v>3200</v>
      </c>
      <c r="G3900" s="722">
        <v>42398</v>
      </c>
      <c r="H3900" s="2050">
        <f t="shared" si="247"/>
        <v>3200</v>
      </c>
      <c r="I3900" s="1263">
        <f t="shared" si="248"/>
        <v>0</v>
      </c>
    </row>
    <row r="3901" spans="1:9" x14ac:dyDescent="0.25">
      <c r="A3901" s="1261">
        <v>42398</v>
      </c>
      <c r="B3901" s="2177">
        <f t="shared" si="250"/>
        <v>2964</v>
      </c>
      <c r="C3901" s="2178" t="s">
        <v>1144</v>
      </c>
      <c r="D3901" s="2160">
        <f t="shared" si="249"/>
        <v>52964</v>
      </c>
      <c r="E3901" s="2150" t="s">
        <v>7938</v>
      </c>
      <c r="F3901" s="2153">
        <v>6892.6</v>
      </c>
      <c r="G3901" s="722">
        <v>42398</v>
      </c>
      <c r="H3901" s="2050">
        <f t="shared" si="247"/>
        <v>6892.6</v>
      </c>
      <c r="I3901" s="1263">
        <f t="shared" si="248"/>
        <v>0</v>
      </c>
    </row>
    <row r="3902" spans="1:9" x14ac:dyDescent="0.25">
      <c r="A3902" s="1261">
        <v>42398</v>
      </c>
      <c r="B3902" s="2177">
        <f t="shared" si="250"/>
        <v>2965</v>
      </c>
      <c r="C3902" s="2178" t="s">
        <v>1144</v>
      </c>
      <c r="D3902" s="2160">
        <f t="shared" si="249"/>
        <v>52965</v>
      </c>
      <c r="E3902" s="2150" t="s">
        <v>7939</v>
      </c>
      <c r="F3902" s="2153">
        <v>4921.6000000000004</v>
      </c>
      <c r="G3902" s="722">
        <v>42398</v>
      </c>
      <c r="H3902" s="2050">
        <f t="shared" si="247"/>
        <v>4921.6000000000004</v>
      </c>
      <c r="I3902" s="1263">
        <f t="shared" si="248"/>
        <v>0</v>
      </c>
    </row>
    <row r="3903" spans="1:9" x14ac:dyDescent="0.25">
      <c r="A3903" s="1261">
        <v>42398</v>
      </c>
      <c r="B3903" s="2177">
        <f t="shared" si="250"/>
        <v>2966</v>
      </c>
      <c r="C3903" s="2178" t="s">
        <v>1144</v>
      </c>
      <c r="D3903" s="2160">
        <f t="shared" si="249"/>
        <v>52966</v>
      </c>
      <c r="E3903" s="2150" t="s">
        <v>7940</v>
      </c>
      <c r="F3903" s="2153">
        <v>2309.6</v>
      </c>
      <c r="G3903" s="722"/>
      <c r="H3903" s="2050"/>
      <c r="I3903" s="1263">
        <f t="shared" si="248"/>
        <v>2309.6</v>
      </c>
    </row>
    <row r="3904" spans="1:9" x14ac:dyDescent="0.25">
      <c r="A3904" s="1261">
        <v>42398</v>
      </c>
      <c r="B3904" s="2177">
        <f t="shared" si="250"/>
        <v>2967</v>
      </c>
      <c r="C3904" s="2178" t="s">
        <v>1144</v>
      </c>
      <c r="D3904" s="2160">
        <f t="shared" si="249"/>
        <v>52967</v>
      </c>
      <c r="E3904" s="2150" t="s">
        <v>7941</v>
      </c>
      <c r="F3904" s="2153">
        <v>57210.3</v>
      </c>
      <c r="G3904" s="722"/>
      <c r="H3904" s="2050"/>
      <c r="I3904" s="1263">
        <f t="shared" si="248"/>
        <v>57210.3</v>
      </c>
    </row>
    <row r="3905" spans="1:9" x14ac:dyDescent="0.25">
      <c r="A3905" s="1261">
        <v>42398</v>
      </c>
      <c r="B3905" s="2177">
        <f t="shared" si="250"/>
        <v>2968</v>
      </c>
      <c r="C3905" s="2178" t="s">
        <v>1144</v>
      </c>
      <c r="D3905" s="2160">
        <f t="shared" si="249"/>
        <v>52968</v>
      </c>
      <c r="E3905" s="2150" t="s">
        <v>7942</v>
      </c>
      <c r="F3905" s="2153">
        <v>2520</v>
      </c>
      <c r="G3905" s="722">
        <v>42399</v>
      </c>
      <c r="H3905" s="2050">
        <v>2520</v>
      </c>
      <c r="I3905" s="1263">
        <f t="shared" si="248"/>
        <v>0</v>
      </c>
    </row>
    <row r="3906" spans="1:9" x14ac:dyDescent="0.25">
      <c r="A3906" s="1261">
        <v>42398</v>
      </c>
      <c r="B3906" s="2177">
        <f t="shared" si="250"/>
        <v>2969</v>
      </c>
      <c r="C3906" s="2178" t="s">
        <v>1144</v>
      </c>
      <c r="D3906" s="2160">
        <f t="shared" si="249"/>
        <v>52969</v>
      </c>
      <c r="E3906" s="2150" t="s">
        <v>7895</v>
      </c>
      <c r="F3906" s="2153">
        <v>1116.02</v>
      </c>
      <c r="G3906" s="722">
        <v>42398</v>
      </c>
      <c r="H3906" s="2050">
        <f t="shared" si="247"/>
        <v>1116.02</v>
      </c>
      <c r="I3906" s="1263">
        <f t="shared" si="248"/>
        <v>0</v>
      </c>
    </row>
    <row r="3907" spans="1:9" x14ac:dyDescent="0.25">
      <c r="A3907" s="1261">
        <v>42398</v>
      </c>
      <c r="B3907" s="2177">
        <f t="shared" si="250"/>
        <v>2970</v>
      </c>
      <c r="C3907" s="2178" t="s">
        <v>1144</v>
      </c>
      <c r="D3907" s="2160">
        <f t="shared" si="249"/>
        <v>52970</v>
      </c>
      <c r="E3907" s="2150" t="s">
        <v>7943</v>
      </c>
      <c r="F3907" s="2153">
        <v>56123.55</v>
      </c>
      <c r="G3907" s="722"/>
      <c r="H3907" s="2050"/>
      <c r="I3907" s="1263">
        <f t="shared" si="248"/>
        <v>56123.55</v>
      </c>
    </row>
    <row r="3908" spans="1:9" x14ac:dyDescent="0.25">
      <c r="A3908" s="1261">
        <v>42398</v>
      </c>
      <c r="B3908" s="2177">
        <f t="shared" si="250"/>
        <v>2971</v>
      </c>
      <c r="C3908" s="2178" t="s">
        <v>1144</v>
      </c>
      <c r="D3908" s="2160">
        <f t="shared" si="249"/>
        <v>52971</v>
      </c>
      <c r="E3908" s="2150" t="s">
        <v>7944</v>
      </c>
      <c r="F3908" s="2153">
        <v>29501.05</v>
      </c>
      <c r="G3908" s="722">
        <v>42399</v>
      </c>
      <c r="H3908" s="2050">
        <v>29501.05</v>
      </c>
      <c r="I3908" s="1263">
        <f t="shared" si="248"/>
        <v>0</v>
      </c>
    </row>
    <row r="3909" spans="1:9" x14ac:dyDescent="0.25">
      <c r="A3909" s="1261">
        <v>42398</v>
      </c>
      <c r="B3909" s="2177">
        <f t="shared" si="250"/>
        <v>2972</v>
      </c>
      <c r="C3909" s="2178" t="s">
        <v>1144</v>
      </c>
      <c r="D3909" s="2160">
        <f t="shared" si="249"/>
        <v>52972</v>
      </c>
      <c r="E3909" s="2182" t="s">
        <v>2249</v>
      </c>
      <c r="F3909" s="2153">
        <v>0</v>
      </c>
      <c r="G3909" s="722"/>
      <c r="H3909" s="2050"/>
      <c r="I3909" s="1263">
        <f t="shared" si="248"/>
        <v>0</v>
      </c>
    </row>
    <row r="3910" spans="1:9" x14ac:dyDescent="0.25">
      <c r="A3910" s="1261">
        <v>42398</v>
      </c>
      <c r="B3910" s="2177">
        <f t="shared" si="250"/>
        <v>2973</v>
      </c>
      <c r="C3910" s="2178" t="s">
        <v>1144</v>
      </c>
      <c r="D3910" s="2160">
        <f t="shared" si="249"/>
        <v>52973</v>
      </c>
      <c r="E3910" s="2150" t="s">
        <v>7941</v>
      </c>
      <c r="F3910" s="2153">
        <v>52572.05</v>
      </c>
      <c r="G3910" s="722"/>
      <c r="H3910" s="2050"/>
      <c r="I3910" s="1263">
        <f t="shared" si="248"/>
        <v>52572.05</v>
      </c>
    </row>
    <row r="3911" spans="1:9" x14ac:dyDescent="0.25">
      <c r="A3911" s="1261">
        <v>42398</v>
      </c>
      <c r="B3911" s="2177">
        <f>B3910+1</f>
        <v>2974</v>
      </c>
      <c r="C3911" s="2178" t="s">
        <v>1144</v>
      </c>
      <c r="D3911" s="2160">
        <f>D3910+1</f>
        <v>52974</v>
      </c>
      <c r="E3911" s="2150" t="s">
        <v>7945</v>
      </c>
      <c r="F3911" s="2153">
        <v>5260.8</v>
      </c>
      <c r="G3911" s="722">
        <v>42398</v>
      </c>
      <c r="H3911" s="2050">
        <f t="shared" si="247"/>
        <v>5260.8</v>
      </c>
      <c r="I3911" s="1263">
        <f t="shared" si="248"/>
        <v>0</v>
      </c>
    </row>
    <row r="3912" spans="1:9" x14ac:dyDescent="0.25">
      <c r="A3912" s="1261">
        <v>42398</v>
      </c>
      <c r="B3912" s="2177">
        <f t="shared" si="250"/>
        <v>2975</v>
      </c>
      <c r="C3912" s="2178" t="s">
        <v>1144</v>
      </c>
      <c r="D3912" s="2160">
        <f t="shared" si="249"/>
        <v>52975</v>
      </c>
      <c r="E3912" s="2150" t="s">
        <v>7946</v>
      </c>
      <c r="F3912" s="2153">
        <v>22085.5</v>
      </c>
      <c r="G3912" s="722"/>
      <c r="H3912" s="2050"/>
      <c r="I3912" s="1263">
        <f t="shared" si="248"/>
        <v>22085.5</v>
      </c>
    </row>
    <row r="3913" spans="1:9" x14ac:dyDescent="0.25">
      <c r="A3913" s="1261">
        <v>42398</v>
      </c>
      <c r="B3913" s="2177">
        <f t="shared" si="250"/>
        <v>2976</v>
      </c>
      <c r="C3913" s="2178" t="s">
        <v>1144</v>
      </c>
      <c r="D3913" s="2160">
        <f t="shared" si="249"/>
        <v>52976</v>
      </c>
      <c r="E3913" s="2150" t="s">
        <v>7947</v>
      </c>
      <c r="F3913" s="2153">
        <v>742.3</v>
      </c>
      <c r="G3913" s="722">
        <v>42398</v>
      </c>
      <c r="H3913" s="2050">
        <f t="shared" si="247"/>
        <v>742.3</v>
      </c>
      <c r="I3913" s="1263">
        <f t="shared" si="248"/>
        <v>0</v>
      </c>
    </row>
    <row r="3914" spans="1:9" x14ac:dyDescent="0.25">
      <c r="A3914" s="1261">
        <v>42398</v>
      </c>
      <c r="B3914" s="2177">
        <f t="shared" si="250"/>
        <v>2977</v>
      </c>
      <c r="C3914" s="2178" t="s">
        <v>1144</v>
      </c>
      <c r="D3914" s="2160">
        <f t="shared" si="249"/>
        <v>52977</v>
      </c>
      <c r="E3914" s="2150" t="s">
        <v>7844</v>
      </c>
      <c r="F3914" s="2153">
        <v>1852.88</v>
      </c>
      <c r="G3914" s="722">
        <v>42398</v>
      </c>
      <c r="H3914" s="2050">
        <f t="shared" si="247"/>
        <v>1852.88</v>
      </c>
      <c r="I3914" s="1263">
        <f t="shared" si="248"/>
        <v>0</v>
      </c>
    </row>
    <row r="3915" spans="1:9" x14ac:dyDescent="0.25">
      <c r="A3915" s="1261">
        <v>42398</v>
      </c>
      <c r="B3915" s="2177">
        <f t="shared" si="250"/>
        <v>2978</v>
      </c>
      <c r="C3915" s="2178" t="s">
        <v>1144</v>
      </c>
      <c r="D3915" s="2160">
        <f t="shared" si="249"/>
        <v>52978</v>
      </c>
      <c r="E3915" s="2162" t="s">
        <v>7935</v>
      </c>
      <c r="F3915" s="2153">
        <v>309355.3</v>
      </c>
      <c r="G3915" s="722"/>
      <c r="H3915" s="2050"/>
      <c r="I3915" s="1263">
        <f t="shared" si="248"/>
        <v>309355.3</v>
      </c>
    </row>
    <row r="3916" spans="1:9" x14ac:dyDescent="0.25">
      <c r="A3916" s="1261">
        <v>42398</v>
      </c>
      <c r="B3916" s="2177">
        <f t="shared" si="250"/>
        <v>2979</v>
      </c>
      <c r="C3916" s="2178" t="s">
        <v>1144</v>
      </c>
      <c r="D3916" s="2160">
        <f t="shared" si="249"/>
        <v>52979</v>
      </c>
      <c r="E3916" s="2162" t="s">
        <v>7935</v>
      </c>
      <c r="F3916" s="2153">
        <v>922</v>
      </c>
      <c r="G3916" s="722"/>
      <c r="H3916" s="2050"/>
      <c r="I3916" s="1263">
        <f t="shared" si="248"/>
        <v>922</v>
      </c>
    </row>
    <row r="3917" spans="1:9" x14ac:dyDescent="0.25">
      <c r="A3917" s="1261">
        <v>42398</v>
      </c>
      <c r="B3917" s="2177">
        <f t="shared" si="250"/>
        <v>2980</v>
      </c>
      <c r="C3917" s="2178" t="s">
        <v>1144</v>
      </c>
      <c r="D3917" s="2160">
        <f t="shared" si="249"/>
        <v>52980</v>
      </c>
      <c r="E3917" s="2162" t="s">
        <v>7948</v>
      </c>
      <c r="F3917" s="2153">
        <v>363488</v>
      </c>
      <c r="G3917" s="722"/>
      <c r="H3917" s="2050"/>
      <c r="I3917" s="1263">
        <f t="shared" si="248"/>
        <v>363488</v>
      </c>
    </row>
    <row r="3918" spans="1:9" x14ac:dyDescent="0.25">
      <c r="A3918" s="1261">
        <v>42398</v>
      </c>
      <c r="B3918" s="2177">
        <f t="shared" si="250"/>
        <v>2981</v>
      </c>
      <c r="C3918" s="2178" t="s">
        <v>1144</v>
      </c>
      <c r="D3918" s="2160">
        <f t="shared" si="249"/>
        <v>52981</v>
      </c>
      <c r="E3918" s="2162" t="s">
        <v>7948</v>
      </c>
      <c r="F3918" s="2153">
        <v>353388</v>
      </c>
      <c r="G3918" s="722"/>
      <c r="H3918" s="2050"/>
      <c r="I3918" s="1263">
        <f t="shared" si="248"/>
        <v>353388</v>
      </c>
    </row>
    <row r="3919" spans="1:9" x14ac:dyDescent="0.25">
      <c r="A3919" s="1261">
        <v>42398</v>
      </c>
      <c r="B3919" s="2177">
        <f t="shared" si="250"/>
        <v>2982</v>
      </c>
      <c r="C3919" s="2178" t="s">
        <v>1144</v>
      </c>
      <c r="D3919" s="2160">
        <f t="shared" si="249"/>
        <v>52982</v>
      </c>
      <c r="E3919" s="2150" t="s">
        <v>7844</v>
      </c>
      <c r="F3919" s="2153">
        <v>86</v>
      </c>
      <c r="G3919" s="722">
        <v>42398</v>
      </c>
      <c r="H3919" s="2050">
        <f t="shared" si="247"/>
        <v>86</v>
      </c>
      <c r="I3919" s="1263">
        <f t="shared" si="248"/>
        <v>0</v>
      </c>
    </row>
    <row r="3920" spans="1:9" x14ac:dyDescent="0.25">
      <c r="A3920" s="1261">
        <v>42398</v>
      </c>
      <c r="B3920" s="2177">
        <f t="shared" si="250"/>
        <v>2983</v>
      </c>
      <c r="C3920" s="2178" t="s">
        <v>1144</v>
      </c>
      <c r="D3920" s="2160">
        <f t="shared" si="249"/>
        <v>52983</v>
      </c>
      <c r="E3920" s="2150" t="s">
        <v>7914</v>
      </c>
      <c r="F3920" s="2153">
        <v>7657</v>
      </c>
      <c r="G3920" s="722"/>
      <c r="H3920" s="2050"/>
      <c r="I3920" s="1263">
        <f t="shared" si="248"/>
        <v>7657</v>
      </c>
    </row>
    <row r="3921" spans="1:9" x14ac:dyDescent="0.25">
      <c r="A3921" s="1261">
        <v>42398</v>
      </c>
      <c r="B3921" s="2177">
        <f t="shared" si="250"/>
        <v>2984</v>
      </c>
      <c r="C3921" s="2178" t="s">
        <v>1144</v>
      </c>
      <c r="D3921" s="2160">
        <f t="shared" si="249"/>
        <v>52984</v>
      </c>
      <c r="E3921" s="2162" t="s">
        <v>7935</v>
      </c>
      <c r="F3921" s="2153">
        <v>12939</v>
      </c>
      <c r="G3921" s="722"/>
      <c r="H3921" s="2050"/>
      <c r="I3921" s="1263">
        <f t="shared" si="248"/>
        <v>12939</v>
      </c>
    </row>
    <row r="3922" spans="1:9" x14ac:dyDescent="0.25">
      <c r="A3922" s="1261">
        <v>42398</v>
      </c>
      <c r="B3922" s="2177">
        <f t="shared" si="250"/>
        <v>2985</v>
      </c>
      <c r="C3922" s="2178" t="s">
        <v>1144</v>
      </c>
      <c r="D3922" s="2160">
        <f t="shared" si="249"/>
        <v>52985</v>
      </c>
      <c r="E3922" s="2150" t="s">
        <v>7844</v>
      </c>
      <c r="F3922" s="2153">
        <v>63</v>
      </c>
      <c r="G3922" s="722">
        <v>42398</v>
      </c>
      <c r="H3922" s="2050">
        <f t="shared" si="247"/>
        <v>63</v>
      </c>
      <c r="I3922" s="1263">
        <f t="shared" si="248"/>
        <v>0</v>
      </c>
    </row>
    <row r="3923" spans="1:9" x14ac:dyDescent="0.25">
      <c r="A3923" s="1261">
        <v>42398</v>
      </c>
      <c r="B3923" s="2177">
        <f t="shared" si="250"/>
        <v>2986</v>
      </c>
      <c r="C3923" s="2178" t="s">
        <v>1144</v>
      </c>
      <c r="D3923" s="2160">
        <f t="shared" si="249"/>
        <v>52986</v>
      </c>
      <c r="E3923" s="2150" t="s">
        <v>7844</v>
      </c>
      <c r="F3923" s="2153">
        <v>33.6</v>
      </c>
      <c r="G3923" s="722">
        <v>42398</v>
      </c>
      <c r="H3923" s="2050">
        <f t="shared" si="247"/>
        <v>33.6</v>
      </c>
      <c r="I3923" s="1263">
        <f t="shared" si="248"/>
        <v>0</v>
      </c>
    </row>
    <row r="3924" spans="1:9" x14ac:dyDescent="0.25">
      <c r="A3924" s="1261">
        <v>42399</v>
      </c>
      <c r="B3924" s="2177">
        <f t="shared" si="250"/>
        <v>2987</v>
      </c>
      <c r="C3924" s="2178" t="s">
        <v>1144</v>
      </c>
      <c r="D3924" s="2160">
        <f t="shared" si="249"/>
        <v>52987</v>
      </c>
      <c r="E3924" s="2150" t="s">
        <v>7949</v>
      </c>
      <c r="F3924" s="2153">
        <v>57468.800000000003</v>
      </c>
      <c r="G3924" s="722"/>
      <c r="H3924" s="2050"/>
      <c r="I3924" s="1263">
        <f t="shared" si="248"/>
        <v>57468.800000000003</v>
      </c>
    </row>
    <row r="3925" spans="1:9" x14ac:dyDescent="0.25">
      <c r="A3925" s="1261">
        <v>42399</v>
      </c>
      <c r="B3925" s="2177">
        <f t="shared" si="250"/>
        <v>2988</v>
      </c>
      <c r="C3925" s="2178" t="s">
        <v>1144</v>
      </c>
      <c r="D3925" s="2160">
        <f t="shared" si="249"/>
        <v>52988</v>
      </c>
      <c r="E3925" s="2150" t="s">
        <v>7950</v>
      </c>
      <c r="F3925" s="2153">
        <v>7623</v>
      </c>
      <c r="G3925" s="722">
        <v>42400</v>
      </c>
      <c r="H3925" s="2050">
        <v>7623</v>
      </c>
      <c r="I3925" s="1263">
        <f t="shared" si="248"/>
        <v>0</v>
      </c>
    </row>
    <row r="3926" spans="1:9" x14ac:dyDescent="0.25">
      <c r="A3926" s="1261">
        <v>42399</v>
      </c>
      <c r="B3926" s="2177">
        <f t="shared" si="250"/>
        <v>2989</v>
      </c>
      <c r="C3926" s="2178" t="s">
        <v>1144</v>
      </c>
      <c r="D3926" s="2160">
        <f t="shared" si="249"/>
        <v>52989</v>
      </c>
      <c r="E3926" s="2150" t="s">
        <v>7951</v>
      </c>
      <c r="F3926" s="2153">
        <v>2824.8</v>
      </c>
      <c r="G3926" s="722">
        <v>42399</v>
      </c>
      <c r="H3926" s="2050">
        <f t="shared" si="247"/>
        <v>2824.8</v>
      </c>
      <c r="I3926" s="1263">
        <f t="shared" si="248"/>
        <v>0</v>
      </c>
    </row>
    <row r="3927" spans="1:9" x14ac:dyDescent="0.25">
      <c r="A3927" s="1261">
        <v>42399</v>
      </c>
      <c r="B3927" s="2177">
        <f t="shared" si="250"/>
        <v>2990</v>
      </c>
      <c r="C3927" s="2178" t="s">
        <v>1144</v>
      </c>
      <c r="D3927" s="2160">
        <f t="shared" si="249"/>
        <v>52990</v>
      </c>
      <c r="E3927" s="2151" t="s">
        <v>7950</v>
      </c>
      <c r="F3927" s="2154">
        <v>26397</v>
      </c>
      <c r="G3927" s="722">
        <v>42400</v>
      </c>
      <c r="H3927" s="2050">
        <v>26397</v>
      </c>
      <c r="I3927" s="1263">
        <f t="shared" si="248"/>
        <v>0</v>
      </c>
    </row>
    <row r="3928" spans="1:9" x14ac:dyDescent="0.25">
      <c r="A3928" s="1261">
        <v>42399</v>
      </c>
      <c r="B3928" s="2177">
        <f t="shared" si="250"/>
        <v>2991</v>
      </c>
      <c r="C3928" s="2178" t="s">
        <v>1144</v>
      </c>
      <c r="D3928" s="2160">
        <f t="shared" si="249"/>
        <v>52991</v>
      </c>
      <c r="E3928" s="2149" t="s">
        <v>7952</v>
      </c>
      <c r="F3928" s="2152">
        <v>9552</v>
      </c>
      <c r="G3928" s="722">
        <v>42399</v>
      </c>
      <c r="H3928" s="2050">
        <f t="shared" si="247"/>
        <v>9552</v>
      </c>
      <c r="I3928" s="1263">
        <f t="shared" si="248"/>
        <v>0</v>
      </c>
    </row>
    <row r="3929" spans="1:9" x14ac:dyDescent="0.25">
      <c r="A3929" s="1261">
        <v>42399</v>
      </c>
      <c r="B3929" s="2177">
        <f t="shared" si="250"/>
        <v>2992</v>
      </c>
      <c r="C3929" s="2178" t="s">
        <v>1144</v>
      </c>
      <c r="D3929" s="2160">
        <f t="shared" si="249"/>
        <v>52992</v>
      </c>
      <c r="E3929" s="2150" t="s">
        <v>7953</v>
      </c>
      <c r="F3929" s="2153">
        <v>3735.6</v>
      </c>
      <c r="G3929" s="722">
        <v>42399</v>
      </c>
      <c r="H3929" s="2050">
        <f t="shared" si="247"/>
        <v>3735.6</v>
      </c>
      <c r="I3929" s="1263">
        <f t="shared" si="248"/>
        <v>0</v>
      </c>
    </row>
    <row r="3930" spans="1:9" x14ac:dyDescent="0.25">
      <c r="A3930" s="1261">
        <v>42399</v>
      </c>
      <c r="B3930" s="2177">
        <f t="shared" si="250"/>
        <v>2993</v>
      </c>
      <c r="C3930" s="2178" t="s">
        <v>1144</v>
      </c>
      <c r="D3930" s="2160">
        <f t="shared" si="249"/>
        <v>52993</v>
      </c>
      <c r="E3930" s="2150" t="s">
        <v>7954</v>
      </c>
      <c r="F3930" s="2153">
        <v>7525.4</v>
      </c>
      <c r="G3930" s="722">
        <v>42399</v>
      </c>
      <c r="H3930" s="2050">
        <f t="shared" si="247"/>
        <v>7525.4</v>
      </c>
      <c r="I3930" s="1263">
        <f t="shared" si="248"/>
        <v>0</v>
      </c>
    </row>
    <row r="3931" spans="1:9" x14ac:dyDescent="0.25">
      <c r="A3931" s="1261">
        <v>42399</v>
      </c>
      <c r="B3931" s="2177">
        <f t="shared" si="250"/>
        <v>2994</v>
      </c>
      <c r="C3931" s="2178" t="s">
        <v>1144</v>
      </c>
      <c r="D3931" s="2160">
        <f t="shared" si="249"/>
        <v>52994</v>
      </c>
      <c r="E3931" s="2150" t="s">
        <v>7955</v>
      </c>
      <c r="F3931" s="2153">
        <v>4468.2</v>
      </c>
      <c r="G3931" s="722">
        <v>42399</v>
      </c>
      <c r="H3931" s="2050">
        <f t="shared" si="247"/>
        <v>4468.2</v>
      </c>
      <c r="I3931" s="1263">
        <f t="shared" si="248"/>
        <v>0</v>
      </c>
    </row>
    <row r="3932" spans="1:9" x14ac:dyDescent="0.25">
      <c r="A3932" s="1261">
        <v>42399</v>
      </c>
      <c r="B3932" s="2177">
        <f t="shared" si="250"/>
        <v>2995</v>
      </c>
      <c r="C3932" s="2178" t="s">
        <v>1144</v>
      </c>
      <c r="D3932" s="2160">
        <f t="shared" si="249"/>
        <v>52995</v>
      </c>
      <c r="E3932" s="2150" t="s">
        <v>7956</v>
      </c>
      <c r="F3932" s="2153">
        <v>16865.599999999999</v>
      </c>
      <c r="G3932" s="722">
        <v>42399</v>
      </c>
      <c r="H3932" s="2050">
        <f t="shared" ref="H3932:H3997" si="251">F3932</f>
        <v>16865.599999999999</v>
      </c>
      <c r="I3932" s="1263">
        <f t="shared" si="248"/>
        <v>0</v>
      </c>
    </row>
    <row r="3933" spans="1:9" x14ac:dyDescent="0.25">
      <c r="A3933" s="1261">
        <v>42399</v>
      </c>
      <c r="B3933" s="2177">
        <f t="shared" si="250"/>
        <v>2996</v>
      </c>
      <c r="C3933" s="2178" t="s">
        <v>1144</v>
      </c>
      <c r="D3933" s="2160">
        <f t="shared" si="249"/>
        <v>52996</v>
      </c>
      <c r="E3933" s="2150" t="s">
        <v>7957</v>
      </c>
      <c r="F3933" s="2153">
        <v>33722.85</v>
      </c>
      <c r="G3933" s="722">
        <v>42399</v>
      </c>
      <c r="H3933" s="2187">
        <v>23722.85</v>
      </c>
      <c r="I3933" s="2188">
        <f t="shared" si="248"/>
        <v>10000</v>
      </c>
    </row>
    <row r="3934" spans="1:9" x14ac:dyDescent="0.25">
      <c r="A3934" s="1261">
        <v>42399</v>
      </c>
      <c r="B3934" s="2177">
        <f t="shared" si="250"/>
        <v>2997</v>
      </c>
      <c r="C3934" s="2178" t="s">
        <v>1144</v>
      </c>
      <c r="D3934" s="2160">
        <f t="shared" si="249"/>
        <v>52997</v>
      </c>
      <c r="E3934" s="2150" t="s">
        <v>7958</v>
      </c>
      <c r="F3934" s="2153">
        <v>1899</v>
      </c>
      <c r="G3934" s="722"/>
      <c r="H3934" s="2050"/>
      <c r="I3934" s="1263">
        <f t="shared" ref="I3934:I3999" si="252">F3934-H3934</f>
        <v>1899</v>
      </c>
    </row>
    <row r="3935" spans="1:9" x14ac:dyDescent="0.25">
      <c r="A3935" s="1261">
        <v>42399</v>
      </c>
      <c r="B3935" s="2177">
        <f t="shared" si="250"/>
        <v>2998</v>
      </c>
      <c r="C3935" s="2178" t="s">
        <v>1144</v>
      </c>
      <c r="D3935" s="2160">
        <f t="shared" si="249"/>
        <v>52998</v>
      </c>
      <c r="E3935" s="2182" t="s">
        <v>2249</v>
      </c>
      <c r="F3935" s="2153">
        <v>0</v>
      </c>
      <c r="G3935" s="722"/>
      <c r="H3935" s="2050"/>
      <c r="I3935" s="1263">
        <f t="shared" si="252"/>
        <v>0</v>
      </c>
    </row>
    <row r="3936" spans="1:9" x14ac:dyDescent="0.25">
      <c r="A3936" s="1261">
        <v>42399</v>
      </c>
      <c r="B3936" s="2177">
        <f t="shared" si="250"/>
        <v>2999</v>
      </c>
      <c r="C3936" s="2178" t="s">
        <v>1144</v>
      </c>
      <c r="D3936" s="2160">
        <f t="shared" si="249"/>
        <v>52999</v>
      </c>
      <c r="E3936" s="2150" t="s">
        <v>7959</v>
      </c>
      <c r="F3936" s="2153">
        <v>9132.7999999999993</v>
      </c>
      <c r="G3936" s="722">
        <v>42399</v>
      </c>
      <c r="H3936" s="2050">
        <f t="shared" si="251"/>
        <v>9132.7999999999993</v>
      </c>
      <c r="I3936" s="1263">
        <f t="shared" si="252"/>
        <v>0</v>
      </c>
    </row>
    <row r="3937" spans="1:9" x14ac:dyDescent="0.25">
      <c r="A3937" s="1261">
        <v>42399</v>
      </c>
      <c r="B3937" s="2177">
        <f t="shared" si="250"/>
        <v>3000</v>
      </c>
      <c r="C3937" s="2178" t="s">
        <v>1144</v>
      </c>
      <c r="D3937" s="2160">
        <f t="shared" si="249"/>
        <v>53000</v>
      </c>
      <c r="E3937" s="2150" t="s">
        <v>7960</v>
      </c>
      <c r="F3937" s="2153">
        <v>44682.75</v>
      </c>
      <c r="G3937" s="722"/>
      <c r="H3937" s="2050"/>
      <c r="I3937" s="1263">
        <f t="shared" si="252"/>
        <v>44682.75</v>
      </c>
    </row>
    <row r="3938" spans="1:9" x14ac:dyDescent="0.25">
      <c r="A3938" s="1261">
        <v>42399</v>
      </c>
      <c r="B3938" s="2177">
        <f t="shared" si="250"/>
        <v>3001</v>
      </c>
      <c r="C3938" s="2178" t="s">
        <v>1144</v>
      </c>
      <c r="D3938" s="2160">
        <f t="shared" si="249"/>
        <v>53001</v>
      </c>
      <c r="E3938" s="2150" t="s">
        <v>7961</v>
      </c>
      <c r="F3938" s="2153">
        <v>23308.799999999999</v>
      </c>
      <c r="G3938" s="722">
        <v>42399</v>
      </c>
      <c r="H3938" s="2187">
        <v>10000</v>
      </c>
      <c r="I3938" s="2188">
        <f t="shared" si="252"/>
        <v>13308.8</v>
      </c>
    </row>
    <row r="3939" spans="1:9" x14ac:dyDescent="0.25">
      <c r="A3939" s="1261">
        <v>42399</v>
      </c>
      <c r="B3939" s="2177">
        <f t="shared" si="250"/>
        <v>3002</v>
      </c>
      <c r="C3939" s="2178" t="s">
        <v>1144</v>
      </c>
      <c r="D3939" s="2160">
        <f t="shared" si="249"/>
        <v>53002</v>
      </c>
      <c r="E3939" s="2150" t="s">
        <v>7962</v>
      </c>
      <c r="F3939" s="2153">
        <v>17568</v>
      </c>
      <c r="G3939" s="722"/>
      <c r="H3939" s="2050"/>
      <c r="I3939" s="1263">
        <f t="shared" si="252"/>
        <v>17568</v>
      </c>
    </row>
    <row r="3940" spans="1:9" x14ac:dyDescent="0.25">
      <c r="A3940" s="1261">
        <v>42399</v>
      </c>
      <c r="B3940" s="2177">
        <f t="shared" si="250"/>
        <v>3003</v>
      </c>
      <c r="C3940" s="2178" t="s">
        <v>1144</v>
      </c>
      <c r="D3940" s="2160">
        <f t="shared" ref="D3940:D4004" si="253">D3939+1</f>
        <v>53003</v>
      </c>
      <c r="E3940" s="2150" t="s">
        <v>7963</v>
      </c>
      <c r="F3940" s="2153">
        <v>15456</v>
      </c>
      <c r="G3940" s="722">
        <v>42399</v>
      </c>
      <c r="H3940" s="2050">
        <f t="shared" si="251"/>
        <v>15456</v>
      </c>
      <c r="I3940" s="1263">
        <f t="shared" si="252"/>
        <v>0</v>
      </c>
    </row>
    <row r="3941" spans="1:9" x14ac:dyDescent="0.25">
      <c r="A3941" s="1261">
        <v>42399</v>
      </c>
      <c r="B3941" s="2177">
        <f t="shared" si="250"/>
        <v>3004</v>
      </c>
      <c r="C3941" s="2178" t="s">
        <v>1144</v>
      </c>
      <c r="D3941" s="2160">
        <f t="shared" si="253"/>
        <v>53004</v>
      </c>
      <c r="E3941" s="2150" t="s">
        <v>7964</v>
      </c>
      <c r="F3941" s="2153">
        <v>10078.299999999999</v>
      </c>
      <c r="G3941" s="722">
        <v>42399</v>
      </c>
      <c r="H3941" s="2050">
        <f t="shared" si="251"/>
        <v>10078.299999999999</v>
      </c>
      <c r="I3941" s="1263">
        <f t="shared" si="252"/>
        <v>0</v>
      </c>
    </row>
    <row r="3942" spans="1:9" x14ac:dyDescent="0.25">
      <c r="A3942" s="1261">
        <v>42399</v>
      </c>
      <c r="B3942" s="2177">
        <f t="shared" si="250"/>
        <v>3005</v>
      </c>
      <c r="C3942" s="2178" t="s">
        <v>1144</v>
      </c>
      <c r="D3942" s="2160">
        <f t="shared" si="253"/>
        <v>53005</v>
      </c>
      <c r="E3942" s="2150" t="s">
        <v>7961</v>
      </c>
      <c r="F3942" s="2153">
        <v>3149.2</v>
      </c>
      <c r="G3942" s="722">
        <v>42399</v>
      </c>
      <c r="H3942" s="2050">
        <f t="shared" si="251"/>
        <v>3149.2</v>
      </c>
      <c r="I3942" s="1263">
        <f t="shared" si="252"/>
        <v>0</v>
      </c>
    </row>
    <row r="3943" spans="1:9" x14ac:dyDescent="0.25">
      <c r="A3943" s="1261">
        <v>42399</v>
      </c>
      <c r="B3943" s="2177">
        <f t="shared" si="250"/>
        <v>3006</v>
      </c>
      <c r="C3943" s="2178" t="s">
        <v>1144</v>
      </c>
      <c r="D3943" s="2160">
        <f t="shared" si="253"/>
        <v>53006</v>
      </c>
      <c r="E3943" s="2150" t="s">
        <v>7963</v>
      </c>
      <c r="F3943" s="2153">
        <v>426</v>
      </c>
      <c r="G3943" s="722">
        <v>42399</v>
      </c>
      <c r="H3943" s="2050">
        <f t="shared" si="251"/>
        <v>426</v>
      </c>
      <c r="I3943" s="1263">
        <f t="shared" si="252"/>
        <v>0</v>
      </c>
    </row>
    <row r="3944" spans="1:9" x14ac:dyDescent="0.25">
      <c r="A3944" s="1261">
        <v>42399</v>
      </c>
      <c r="B3944" s="2177">
        <f t="shared" si="250"/>
        <v>3007</v>
      </c>
      <c r="C3944" s="2178" t="s">
        <v>1144</v>
      </c>
      <c r="D3944" s="2160">
        <f t="shared" si="253"/>
        <v>53007</v>
      </c>
      <c r="E3944" s="2150" t="s">
        <v>7965</v>
      </c>
      <c r="F3944" s="2153">
        <v>8434.7999999999993</v>
      </c>
      <c r="G3944" s="722">
        <v>42399</v>
      </c>
      <c r="H3944" s="2050">
        <f t="shared" si="251"/>
        <v>8434.7999999999993</v>
      </c>
      <c r="I3944" s="1263">
        <f t="shared" si="252"/>
        <v>0</v>
      </c>
    </row>
    <row r="3945" spans="1:9" x14ac:dyDescent="0.25">
      <c r="A3945" s="1261">
        <v>42399</v>
      </c>
      <c r="B3945" s="2177">
        <f t="shared" si="250"/>
        <v>3008</v>
      </c>
      <c r="C3945" s="2178" t="s">
        <v>1144</v>
      </c>
      <c r="D3945" s="2160">
        <f t="shared" si="253"/>
        <v>53008</v>
      </c>
      <c r="E3945" s="2150" t="s">
        <v>7965</v>
      </c>
      <c r="F3945" s="2153">
        <v>11738.1</v>
      </c>
      <c r="G3945" s="722">
        <v>42399</v>
      </c>
      <c r="H3945" s="2050">
        <f t="shared" si="251"/>
        <v>11738.1</v>
      </c>
      <c r="I3945" s="1263">
        <f t="shared" si="252"/>
        <v>0</v>
      </c>
    </row>
    <row r="3946" spans="1:9" x14ac:dyDescent="0.25">
      <c r="A3946" s="1261">
        <v>42399</v>
      </c>
      <c r="B3946" s="2177">
        <f t="shared" si="250"/>
        <v>3009</v>
      </c>
      <c r="C3946" s="2178" t="s">
        <v>1144</v>
      </c>
      <c r="D3946" s="2160">
        <f t="shared" si="253"/>
        <v>53009</v>
      </c>
      <c r="E3946" s="2150" t="s">
        <v>7966</v>
      </c>
      <c r="F3946" s="2153">
        <v>2528.4</v>
      </c>
      <c r="G3946" s="722">
        <v>42399</v>
      </c>
      <c r="H3946" s="2050">
        <f t="shared" si="251"/>
        <v>2528.4</v>
      </c>
      <c r="I3946" s="1263">
        <f t="shared" si="252"/>
        <v>0</v>
      </c>
    </row>
    <row r="3947" spans="1:9" x14ac:dyDescent="0.25">
      <c r="A3947" s="1261">
        <v>42399</v>
      </c>
      <c r="B3947" s="2177">
        <f t="shared" si="250"/>
        <v>3010</v>
      </c>
      <c r="C3947" s="2178" t="s">
        <v>1144</v>
      </c>
      <c r="D3947" s="2160">
        <f t="shared" si="253"/>
        <v>53010</v>
      </c>
      <c r="E3947" s="2150" t="s">
        <v>7967</v>
      </c>
      <c r="F3947" s="2153">
        <v>2722.6</v>
      </c>
      <c r="G3947" s="722"/>
      <c r="H3947" s="2050"/>
      <c r="I3947" s="1263">
        <f t="shared" si="252"/>
        <v>2722.6</v>
      </c>
    </row>
    <row r="3948" spans="1:9" x14ac:dyDescent="0.25">
      <c r="A3948" s="1261">
        <v>42399</v>
      </c>
      <c r="B3948" s="2177">
        <f t="shared" si="250"/>
        <v>3011</v>
      </c>
      <c r="C3948" s="2178" t="s">
        <v>1144</v>
      </c>
      <c r="D3948" s="2160">
        <f t="shared" si="253"/>
        <v>53011</v>
      </c>
      <c r="E3948" s="2150" t="s">
        <v>7968</v>
      </c>
      <c r="F3948" s="2153">
        <v>5880</v>
      </c>
      <c r="G3948" s="722">
        <v>42399</v>
      </c>
      <c r="H3948" s="2050">
        <f t="shared" si="251"/>
        <v>5880</v>
      </c>
      <c r="I3948" s="1263">
        <f t="shared" si="252"/>
        <v>0</v>
      </c>
    </row>
    <row r="3949" spans="1:9" x14ac:dyDescent="0.25">
      <c r="A3949" s="1261">
        <v>42399</v>
      </c>
      <c r="B3949" s="2177">
        <f t="shared" si="250"/>
        <v>3012</v>
      </c>
      <c r="C3949" s="2178" t="s">
        <v>1144</v>
      </c>
      <c r="D3949" s="2160">
        <f t="shared" si="253"/>
        <v>53012</v>
      </c>
      <c r="E3949" s="2150" t="s">
        <v>7969</v>
      </c>
      <c r="F3949" s="2153">
        <v>1504</v>
      </c>
      <c r="G3949" s="722"/>
      <c r="H3949" s="2050"/>
      <c r="I3949" s="1263">
        <f t="shared" si="252"/>
        <v>1504</v>
      </c>
    </row>
    <row r="3950" spans="1:9" x14ac:dyDescent="0.25">
      <c r="A3950" s="1261">
        <v>42399</v>
      </c>
      <c r="B3950" s="2177">
        <f t="shared" si="250"/>
        <v>3013</v>
      </c>
      <c r="C3950" s="2178" t="s">
        <v>1144</v>
      </c>
      <c r="D3950" s="2160">
        <f t="shared" si="253"/>
        <v>53013</v>
      </c>
      <c r="E3950" s="2150" t="s">
        <v>7970</v>
      </c>
      <c r="F3950" s="2153">
        <v>7219.2</v>
      </c>
      <c r="G3950" s="722"/>
      <c r="H3950" s="2050"/>
      <c r="I3950" s="1263">
        <f t="shared" si="252"/>
        <v>7219.2</v>
      </c>
    </row>
    <row r="3951" spans="1:9" x14ac:dyDescent="0.25">
      <c r="A3951" s="1261">
        <v>42399</v>
      </c>
      <c r="B3951" s="2177">
        <f t="shared" si="250"/>
        <v>3014</v>
      </c>
      <c r="C3951" s="2178" t="s">
        <v>1144</v>
      </c>
      <c r="D3951" s="2160">
        <f t="shared" si="253"/>
        <v>53014</v>
      </c>
      <c r="E3951" s="2150" t="s">
        <v>7971</v>
      </c>
      <c r="F3951" s="2153">
        <v>4652.8</v>
      </c>
      <c r="G3951" s="722"/>
      <c r="H3951" s="2050"/>
      <c r="I3951" s="1263">
        <f t="shared" si="252"/>
        <v>4652.8</v>
      </c>
    </row>
    <row r="3952" spans="1:9" x14ac:dyDescent="0.25">
      <c r="A3952" s="1261">
        <v>42399</v>
      </c>
      <c r="B3952" s="2177">
        <f t="shared" si="250"/>
        <v>3015</v>
      </c>
      <c r="C3952" s="2178" t="s">
        <v>1144</v>
      </c>
      <c r="D3952" s="2160">
        <f t="shared" si="253"/>
        <v>53015</v>
      </c>
      <c r="E3952" s="2150" t="s">
        <v>7972</v>
      </c>
      <c r="F3952" s="2153">
        <v>678</v>
      </c>
      <c r="G3952" s="722"/>
      <c r="H3952" s="2050"/>
      <c r="I3952" s="1263">
        <f t="shared" si="252"/>
        <v>678</v>
      </c>
    </row>
    <row r="3953" spans="1:9" x14ac:dyDescent="0.25">
      <c r="A3953" s="1261">
        <v>42399</v>
      </c>
      <c r="B3953" s="2177">
        <f t="shared" si="250"/>
        <v>3016</v>
      </c>
      <c r="C3953" s="2178" t="s">
        <v>1144</v>
      </c>
      <c r="D3953" s="2160">
        <f t="shared" si="253"/>
        <v>53016</v>
      </c>
      <c r="E3953" s="2150" t="s">
        <v>7973</v>
      </c>
      <c r="F3953" s="2153">
        <v>4339.6000000000004</v>
      </c>
      <c r="G3953" s="722"/>
      <c r="H3953" s="2050"/>
      <c r="I3953" s="1263">
        <f t="shared" si="252"/>
        <v>4339.6000000000004</v>
      </c>
    </row>
    <row r="3954" spans="1:9" x14ac:dyDescent="0.25">
      <c r="A3954" s="1261">
        <v>42399</v>
      </c>
      <c r="B3954" s="2177">
        <f t="shared" si="250"/>
        <v>3017</v>
      </c>
      <c r="C3954" s="2178" t="s">
        <v>1144</v>
      </c>
      <c r="D3954" s="2160">
        <f t="shared" si="253"/>
        <v>53017</v>
      </c>
      <c r="E3954" s="2150" t="s">
        <v>7974</v>
      </c>
      <c r="F3954" s="2153">
        <v>12272</v>
      </c>
      <c r="G3954" s="722"/>
      <c r="H3954" s="2050"/>
      <c r="I3954" s="1263">
        <f t="shared" si="252"/>
        <v>12272</v>
      </c>
    </row>
    <row r="3955" spans="1:9" x14ac:dyDescent="0.25">
      <c r="A3955" s="1261">
        <v>42399</v>
      </c>
      <c r="B3955" s="2177">
        <f t="shared" ref="B3955:B4020" si="254">B3954+1</f>
        <v>3018</v>
      </c>
      <c r="C3955" s="2178" t="s">
        <v>1144</v>
      </c>
      <c r="D3955" s="2160">
        <f t="shared" si="253"/>
        <v>53018</v>
      </c>
      <c r="E3955" s="2150" t="s">
        <v>7975</v>
      </c>
      <c r="F3955" s="2153">
        <v>14554.8</v>
      </c>
      <c r="G3955" s="722"/>
      <c r="H3955" s="2050"/>
      <c r="I3955" s="1263">
        <f t="shared" si="252"/>
        <v>14554.8</v>
      </c>
    </row>
    <row r="3956" spans="1:9" x14ac:dyDescent="0.25">
      <c r="A3956" s="1261">
        <v>42399</v>
      </c>
      <c r="B3956" s="2177">
        <f t="shared" si="254"/>
        <v>3019</v>
      </c>
      <c r="C3956" s="2178" t="s">
        <v>1144</v>
      </c>
      <c r="D3956" s="2160">
        <f t="shared" si="253"/>
        <v>53019</v>
      </c>
      <c r="E3956" s="2150" t="s">
        <v>7976</v>
      </c>
      <c r="F3956" s="2153">
        <v>2173</v>
      </c>
      <c r="G3956" s="722"/>
      <c r="H3956" s="2050"/>
      <c r="I3956" s="1263">
        <f t="shared" si="252"/>
        <v>2173</v>
      </c>
    </row>
    <row r="3957" spans="1:9" x14ac:dyDescent="0.25">
      <c r="A3957" s="1261">
        <v>42399</v>
      </c>
      <c r="B3957" s="2177">
        <f t="shared" si="254"/>
        <v>3020</v>
      </c>
      <c r="C3957" s="2178" t="s">
        <v>1144</v>
      </c>
      <c r="D3957" s="2160">
        <f t="shared" si="253"/>
        <v>53020</v>
      </c>
      <c r="E3957" s="2150" t="s">
        <v>7977</v>
      </c>
      <c r="F3957" s="2153">
        <v>1848.4</v>
      </c>
      <c r="G3957" s="722"/>
      <c r="H3957" s="2050"/>
      <c r="I3957" s="1263">
        <f t="shared" si="252"/>
        <v>1848.4</v>
      </c>
    </row>
    <row r="3958" spans="1:9" x14ac:dyDescent="0.25">
      <c r="A3958" s="1261">
        <v>42399</v>
      </c>
      <c r="B3958" s="2177">
        <f t="shared" si="254"/>
        <v>3021</v>
      </c>
      <c r="C3958" s="2178" t="s">
        <v>1144</v>
      </c>
      <c r="D3958" s="2160">
        <f t="shared" si="253"/>
        <v>53021</v>
      </c>
      <c r="E3958" s="2150" t="s">
        <v>7978</v>
      </c>
      <c r="F3958" s="2153">
        <v>1769.5</v>
      </c>
      <c r="G3958" s="722">
        <v>42399</v>
      </c>
      <c r="H3958" s="2050">
        <f t="shared" si="251"/>
        <v>1769.5</v>
      </c>
      <c r="I3958" s="1263">
        <f t="shared" si="252"/>
        <v>0</v>
      </c>
    </row>
    <row r="3959" spans="1:9" x14ac:dyDescent="0.25">
      <c r="A3959" s="1261">
        <v>42399</v>
      </c>
      <c r="B3959" s="2177">
        <f t="shared" si="254"/>
        <v>3022</v>
      </c>
      <c r="C3959" s="2178" t="s">
        <v>1144</v>
      </c>
      <c r="D3959" s="2160">
        <f t="shared" si="253"/>
        <v>53022</v>
      </c>
      <c r="E3959" s="2150" t="s">
        <v>7964</v>
      </c>
      <c r="F3959" s="2153">
        <v>2448</v>
      </c>
      <c r="G3959" s="722">
        <v>42399</v>
      </c>
      <c r="H3959" s="2050">
        <f t="shared" si="251"/>
        <v>2448</v>
      </c>
      <c r="I3959" s="1263">
        <f t="shared" si="252"/>
        <v>0</v>
      </c>
    </row>
    <row r="3960" spans="1:9" x14ac:dyDescent="0.25">
      <c r="A3960" s="1261">
        <v>42399</v>
      </c>
      <c r="B3960" s="2177">
        <f t="shared" si="254"/>
        <v>3023</v>
      </c>
      <c r="C3960" s="2178" t="s">
        <v>1144</v>
      </c>
      <c r="D3960" s="2160">
        <f t="shared" si="253"/>
        <v>53023</v>
      </c>
      <c r="E3960" s="2150" t="s">
        <v>7979</v>
      </c>
      <c r="F3960" s="2153">
        <v>1320.2</v>
      </c>
      <c r="G3960" s="722">
        <v>42399</v>
      </c>
      <c r="H3960" s="2050">
        <f t="shared" si="251"/>
        <v>1320.2</v>
      </c>
      <c r="I3960" s="1263">
        <f t="shared" si="252"/>
        <v>0</v>
      </c>
    </row>
    <row r="3961" spans="1:9" x14ac:dyDescent="0.25">
      <c r="A3961" s="1261">
        <v>42399</v>
      </c>
      <c r="B3961" s="2177">
        <f t="shared" si="254"/>
        <v>3024</v>
      </c>
      <c r="C3961" s="2178" t="s">
        <v>1144</v>
      </c>
      <c r="D3961" s="2160">
        <f t="shared" si="253"/>
        <v>53024</v>
      </c>
      <c r="E3961" s="2150" t="s">
        <v>7980</v>
      </c>
      <c r="F3961" s="2153">
        <v>1395.7</v>
      </c>
      <c r="G3961" s="722">
        <v>42399</v>
      </c>
      <c r="H3961" s="2050">
        <f t="shared" si="251"/>
        <v>1395.7</v>
      </c>
      <c r="I3961" s="1263">
        <f t="shared" si="252"/>
        <v>0</v>
      </c>
    </row>
    <row r="3962" spans="1:9" x14ac:dyDescent="0.25">
      <c r="A3962" s="1261">
        <v>42399</v>
      </c>
      <c r="B3962" s="2177">
        <f t="shared" si="254"/>
        <v>3025</v>
      </c>
      <c r="C3962" s="2178" t="s">
        <v>1144</v>
      </c>
      <c r="D3962" s="2160">
        <f t="shared" si="253"/>
        <v>53025</v>
      </c>
      <c r="E3962" s="2150" t="s">
        <v>7981</v>
      </c>
      <c r="F3962" s="2153">
        <v>4620.3</v>
      </c>
      <c r="G3962" s="722">
        <v>42399</v>
      </c>
      <c r="H3962" s="2050">
        <f t="shared" si="251"/>
        <v>4620.3</v>
      </c>
      <c r="I3962" s="1263">
        <f t="shared" si="252"/>
        <v>0</v>
      </c>
    </row>
    <row r="3963" spans="1:9" x14ac:dyDescent="0.25">
      <c r="A3963" s="1261">
        <v>42399</v>
      </c>
      <c r="B3963" s="2177">
        <f t="shared" si="254"/>
        <v>3026</v>
      </c>
      <c r="C3963" s="2178" t="s">
        <v>1144</v>
      </c>
      <c r="D3963" s="2160">
        <f t="shared" si="253"/>
        <v>53026</v>
      </c>
      <c r="E3963" s="2150" t="s">
        <v>7982</v>
      </c>
      <c r="F3963" s="2153">
        <v>1913.8</v>
      </c>
      <c r="G3963" s="722">
        <v>42399</v>
      </c>
      <c r="H3963" s="2050">
        <f t="shared" si="251"/>
        <v>1913.8</v>
      </c>
      <c r="I3963" s="1263">
        <f t="shared" si="252"/>
        <v>0</v>
      </c>
    </row>
    <row r="3964" spans="1:9" x14ac:dyDescent="0.25">
      <c r="A3964" s="1261">
        <v>42399</v>
      </c>
      <c r="B3964" s="2177">
        <f t="shared" si="254"/>
        <v>3027</v>
      </c>
      <c r="C3964" s="2178" t="s">
        <v>1144</v>
      </c>
      <c r="D3964" s="2160">
        <f t="shared" si="253"/>
        <v>53027</v>
      </c>
      <c r="E3964" s="2150" t="s">
        <v>7983</v>
      </c>
      <c r="F3964" s="2153">
        <v>3304.9</v>
      </c>
      <c r="G3964" s="722">
        <v>42399</v>
      </c>
      <c r="H3964" s="2050">
        <f t="shared" si="251"/>
        <v>3304.9</v>
      </c>
      <c r="I3964" s="1263">
        <f t="shared" si="252"/>
        <v>0</v>
      </c>
    </row>
    <row r="3965" spans="1:9" x14ac:dyDescent="0.25">
      <c r="A3965" s="1261">
        <v>42399</v>
      </c>
      <c r="B3965" s="2177">
        <f t="shared" si="254"/>
        <v>3028</v>
      </c>
      <c r="C3965" s="2178" t="s">
        <v>1144</v>
      </c>
      <c r="D3965" s="2160">
        <f t="shared" si="253"/>
        <v>53028</v>
      </c>
      <c r="E3965" s="2150" t="s">
        <v>7984</v>
      </c>
      <c r="F3965" s="2153">
        <v>2204.4</v>
      </c>
      <c r="G3965" s="722">
        <v>42399</v>
      </c>
      <c r="H3965" s="2050">
        <f t="shared" si="251"/>
        <v>2204.4</v>
      </c>
      <c r="I3965" s="1263">
        <f t="shared" si="252"/>
        <v>0</v>
      </c>
    </row>
    <row r="3966" spans="1:9" x14ac:dyDescent="0.25">
      <c r="A3966" s="1261">
        <v>42399</v>
      </c>
      <c r="B3966" s="2177">
        <f t="shared" si="254"/>
        <v>3029</v>
      </c>
      <c r="C3966" s="2178" t="s">
        <v>1144</v>
      </c>
      <c r="D3966" s="2160">
        <f t="shared" si="253"/>
        <v>53029</v>
      </c>
      <c r="E3966" s="2150" t="s">
        <v>7985</v>
      </c>
      <c r="F3966" s="2153">
        <v>3187</v>
      </c>
      <c r="G3966" s="722">
        <v>42400</v>
      </c>
      <c r="H3966" s="2050">
        <v>3187</v>
      </c>
      <c r="I3966" s="1263">
        <f t="shared" si="252"/>
        <v>0</v>
      </c>
    </row>
    <row r="3967" spans="1:9" x14ac:dyDescent="0.25">
      <c r="A3967" s="1261">
        <v>42399</v>
      </c>
      <c r="B3967" s="2177">
        <f t="shared" si="254"/>
        <v>3030</v>
      </c>
      <c r="C3967" s="2178" t="s">
        <v>1144</v>
      </c>
      <c r="D3967" s="2160">
        <f t="shared" si="253"/>
        <v>53030</v>
      </c>
      <c r="E3967" s="2150" t="s">
        <v>7984</v>
      </c>
      <c r="F3967" s="2153">
        <v>237.6</v>
      </c>
      <c r="G3967" s="722">
        <v>42399</v>
      </c>
      <c r="H3967" s="2050">
        <f t="shared" si="251"/>
        <v>237.6</v>
      </c>
      <c r="I3967" s="1263">
        <f t="shared" si="252"/>
        <v>0</v>
      </c>
    </row>
    <row r="3968" spans="1:9" x14ac:dyDescent="0.25">
      <c r="A3968" s="1261">
        <v>42399</v>
      </c>
      <c r="B3968" s="2177">
        <f t="shared" si="254"/>
        <v>3031</v>
      </c>
      <c r="C3968" s="2178" t="s">
        <v>1144</v>
      </c>
      <c r="D3968" s="2160">
        <f t="shared" si="253"/>
        <v>53031</v>
      </c>
      <c r="E3968" s="2150" t="s">
        <v>7964</v>
      </c>
      <c r="F3968" s="2153">
        <v>5869.2</v>
      </c>
      <c r="G3968" s="722">
        <v>42399</v>
      </c>
      <c r="H3968" s="2050">
        <f t="shared" si="251"/>
        <v>5869.2</v>
      </c>
      <c r="I3968" s="1263">
        <f t="shared" si="252"/>
        <v>0</v>
      </c>
    </row>
    <row r="3969" spans="1:9" x14ac:dyDescent="0.25">
      <c r="A3969" s="1261">
        <v>42399</v>
      </c>
      <c r="B3969" s="2177">
        <f t="shared" si="254"/>
        <v>3032</v>
      </c>
      <c r="C3969" s="2178" t="s">
        <v>1144</v>
      </c>
      <c r="D3969" s="2160">
        <f t="shared" si="253"/>
        <v>53032</v>
      </c>
      <c r="E3969" s="2150" t="s">
        <v>7986</v>
      </c>
      <c r="F3969" s="2153">
        <v>1759.5</v>
      </c>
      <c r="G3969" s="722">
        <v>42399</v>
      </c>
      <c r="H3969" s="2187">
        <f t="shared" si="251"/>
        <v>1759.5</v>
      </c>
      <c r="I3969" s="1263">
        <f t="shared" si="252"/>
        <v>0</v>
      </c>
    </row>
    <row r="3970" spans="1:9" x14ac:dyDescent="0.25">
      <c r="A3970" s="1261">
        <v>42399</v>
      </c>
      <c r="B3970" s="2177">
        <f t="shared" si="254"/>
        <v>3033</v>
      </c>
      <c r="C3970" s="2178" t="s">
        <v>1144</v>
      </c>
      <c r="D3970" s="2160">
        <f t="shared" si="253"/>
        <v>53033</v>
      </c>
      <c r="E3970" s="2150" t="s">
        <v>7957</v>
      </c>
      <c r="F3970" s="2153">
        <v>4741</v>
      </c>
      <c r="G3970" s="722">
        <v>42399</v>
      </c>
      <c r="H3970" s="2050">
        <f t="shared" si="251"/>
        <v>4741</v>
      </c>
      <c r="I3970" s="1263">
        <f t="shared" si="252"/>
        <v>0</v>
      </c>
    </row>
    <row r="3971" spans="1:9" x14ac:dyDescent="0.25">
      <c r="A3971" s="1261">
        <v>42399</v>
      </c>
      <c r="B3971" s="2177">
        <f t="shared" si="254"/>
        <v>3034</v>
      </c>
      <c r="C3971" s="2178" t="s">
        <v>1144</v>
      </c>
      <c r="D3971" s="2160">
        <f t="shared" si="253"/>
        <v>53034</v>
      </c>
      <c r="E3971" s="2150" t="s">
        <v>7964</v>
      </c>
      <c r="F3971" s="2153">
        <v>390.6</v>
      </c>
      <c r="G3971" s="722">
        <v>42399</v>
      </c>
      <c r="H3971" s="2050">
        <f t="shared" si="251"/>
        <v>390.6</v>
      </c>
      <c r="I3971" s="1263">
        <f t="shared" si="252"/>
        <v>0</v>
      </c>
    </row>
    <row r="3972" spans="1:9" x14ac:dyDescent="0.25">
      <c r="A3972" s="1261">
        <v>42399</v>
      </c>
      <c r="B3972" s="2177">
        <f t="shared" si="254"/>
        <v>3035</v>
      </c>
      <c r="C3972" s="2178" t="s">
        <v>1144</v>
      </c>
      <c r="D3972" s="2160">
        <f t="shared" si="253"/>
        <v>53035</v>
      </c>
      <c r="E3972" s="2151" t="s">
        <v>7987</v>
      </c>
      <c r="F3972" s="2154">
        <v>10264.1</v>
      </c>
      <c r="G3972" s="722"/>
      <c r="H3972" s="2050"/>
      <c r="I3972" s="1263">
        <f t="shared" si="252"/>
        <v>10264.1</v>
      </c>
    </row>
    <row r="3973" spans="1:9" x14ac:dyDescent="0.25">
      <c r="A3973" s="1261">
        <v>42399</v>
      </c>
      <c r="B3973" s="2177">
        <f t="shared" si="254"/>
        <v>3036</v>
      </c>
      <c r="C3973" s="2178" t="s">
        <v>1144</v>
      </c>
      <c r="D3973" s="2160">
        <f t="shared" si="253"/>
        <v>53036</v>
      </c>
      <c r="E3973" s="2149" t="s">
        <v>7988</v>
      </c>
      <c r="F3973" s="2152">
        <v>6794.4</v>
      </c>
      <c r="G3973" s="722"/>
      <c r="H3973" s="2050"/>
      <c r="I3973" s="1263">
        <f t="shared" si="252"/>
        <v>6794.4</v>
      </c>
    </row>
    <row r="3974" spans="1:9" x14ac:dyDescent="0.25">
      <c r="A3974" s="1261">
        <v>42399</v>
      </c>
      <c r="B3974" s="2177">
        <f t="shared" si="254"/>
        <v>3037</v>
      </c>
      <c r="C3974" s="2178" t="s">
        <v>1144</v>
      </c>
      <c r="D3974" s="2160">
        <f t="shared" si="253"/>
        <v>53037</v>
      </c>
      <c r="E3974" s="2150" t="s">
        <v>7989</v>
      </c>
      <c r="F3974" s="2153">
        <v>15139.2</v>
      </c>
      <c r="G3974" s="722">
        <v>42399</v>
      </c>
      <c r="H3974" s="2050">
        <f t="shared" si="251"/>
        <v>15139.2</v>
      </c>
      <c r="I3974" s="1263">
        <f t="shared" si="252"/>
        <v>0</v>
      </c>
    </row>
    <row r="3975" spans="1:9" x14ac:dyDescent="0.25">
      <c r="A3975" s="1261">
        <v>42399</v>
      </c>
      <c r="B3975" s="2177">
        <f t="shared" si="254"/>
        <v>3038</v>
      </c>
      <c r="C3975" s="2178" t="s">
        <v>1144</v>
      </c>
      <c r="D3975" s="2160">
        <f t="shared" si="253"/>
        <v>53038</v>
      </c>
      <c r="E3975" s="2150" t="s">
        <v>7990</v>
      </c>
      <c r="F3975" s="2153">
        <v>1247</v>
      </c>
      <c r="G3975" s="722"/>
      <c r="H3975" s="2050"/>
      <c r="I3975" s="1263">
        <f t="shared" si="252"/>
        <v>1247</v>
      </c>
    </row>
    <row r="3976" spans="1:9" x14ac:dyDescent="0.25">
      <c r="A3976" s="1261">
        <v>42399</v>
      </c>
      <c r="B3976" s="2177">
        <f t="shared" si="254"/>
        <v>3039</v>
      </c>
      <c r="C3976" s="2178" t="s">
        <v>1144</v>
      </c>
      <c r="D3976" s="2160">
        <f t="shared" si="253"/>
        <v>53039</v>
      </c>
      <c r="E3976" s="2150" t="s">
        <v>7991</v>
      </c>
      <c r="F3976" s="2153">
        <v>1263.9000000000001</v>
      </c>
      <c r="G3976" s="722">
        <v>42399</v>
      </c>
      <c r="H3976" s="2050">
        <f t="shared" si="251"/>
        <v>1263.9000000000001</v>
      </c>
      <c r="I3976" s="1263">
        <f t="shared" si="252"/>
        <v>0</v>
      </c>
    </row>
    <row r="3977" spans="1:9" x14ac:dyDescent="0.25">
      <c r="A3977" s="1261">
        <v>42399</v>
      </c>
      <c r="B3977" s="2177">
        <f t="shared" si="254"/>
        <v>3040</v>
      </c>
      <c r="C3977" s="2178" t="s">
        <v>1144</v>
      </c>
      <c r="D3977" s="2160">
        <f t="shared" si="253"/>
        <v>53040</v>
      </c>
      <c r="E3977" s="2150" t="s">
        <v>7992</v>
      </c>
      <c r="F3977" s="2153">
        <v>1264.2</v>
      </c>
      <c r="G3977" s="722">
        <v>42399</v>
      </c>
      <c r="H3977" s="2050">
        <f t="shared" si="251"/>
        <v>1264.2</v>
      </c>
      <c r="I3977" s="1263">
        <f t="shared" si="252"/>
        <v>0</v>
      </c>
    </row>
    <row r="3978" spans="1:9" x14ac:dyDescent="0.25">
      <c r="A3978" s="1261">
        <v>42399</v>
      </c>
      <c r="B3978" s="2177">
        <f t="shared" si="254"/>
        <v>3041</v>
      </c>
      <c r="C3978" s="2178" t="s">
        <v>1144</v>
      </c>
      <c r="D3978" s="2160">
        <f t="shared" si="253"/>
        <v>53041</v>
      </c>
      <c r="E3978" s="2150" t="s">
        <v>7993</v>
      </c>
      <c r="F3978" s="2153">
        <v>1509.3</v>
      </c>
      <c r="G3978" s="722">
        <v>42399</v>
      </c>
      <c r="H3978" s="2050">
        <f t="shared" si="251"/>
        <v>1509.3</v>
      </c>
      <c r="I3978" s="1263">
        <f t="shared" si="252"/>
        <v>0</v>
      </c>
    </row>
    <row r="3979" spans="1:9" x14ac:dyDescent="0.25">
      <c r="A3979" s="1261">
        <v>42399</v>
      </c>
      <c r="B3979" s="2177">
        <f t="shared" si="254"/>
        <v>3042</v>
      </c>
      <c r="C3979" s="2178" t="s">
        <v>1144</v>
      </c>
      <c r="D3979" s="2160">
        <f t="shared" si="253"/>
        <v>53042</v>
      </c>
      <c r="E3979" s="2150" t="s">
        <v>7994</v>
      </c>
      <c r="F3979" s="2153">
        <v>4463</v>
      </c>
      <c r="G3979" s="722">
        <v>42399</v>
      </c>
      <c r="H3979" s="2050">
        <f t="shared" si="251"/>
        <v>4463</v>
      </c>
      <c r="I3979" s="1263">
        <f t="shared" si="252"/>
        <v>0</v>
      </c>
    </row>
    <row r="3980" spans="1:9" x14ac:dyDescent="0.25">
      <c r="A3980" s="1261">
        <v>42399</v>
      </c>
      <c r="B3980" s="2177">
        <f t="shared" si="254"/>
        <v>3043</v>
      </c>
      <c r="C3980" s="2178" t="s">
        <v>1144</v>
      </c>
      <c r="D3980" s="2160">
        <f t="shared" si="253"/>
        <v>53043</v>
      </c>
      <c r="E3980" s="2150" t="s">
        <v>7995</v>
      </c>
      <c r="F3980" s="2153">
        <v>2517.4</v>
      </c>
      <c r="G3980" s="722" t="s">
        <v>8189</v>
      </c>
      <c r="H3980" s="2050">
        <f>2000+517.4</f>
        <v>2517.4</v>
      </c>
      <c r="I3980" s="1263">
        <f t="shared" si="252"/>
        <v>0</v>
      </c>
    </row>
    <row r="3981" spans="1:9" x14ac:dyDescent="0.25">
      <c r="A3981" s="1261">
        <v>42399</v>
      </c>
      <c r="B3981" s="2177">
        <f t="shared" si="254"/>
        <v>3044</v>
      </c>
      <c r="C3981" s="2178" t="s">
        <v>1144</v>
      </c>
      <c r="D3981" s="2160">
        <f t="shared" si="253"/>
        <v>53044</v>
      </c>
      <c r="E3981" s="2150" t="s">
        <v>7964</v>
      </c>
      <c r="F3981" s="2153">
        <v>799.95</v>
      </c>
      <c r="G3981" s="722">
        <v>42399</v>
      </c>
      <c r="H3981" s="2050">
        <f t="shared" si="251"/>
        <v>799.95</v>
      </c>
      <c r="I3981" s="1263">
        <f t="shared" si="252"/>
        <v>0</v>
      </c>
    </row>
    <row r="3982" spans="1:9" x14ac:dyDescent="0.25">
      <c r="A3982" s="1261">
        <v>42399</v>
      </c>
      <c r="B3982" s="2177">
        <f t="shared" si="254"/>
        <v>3045</v>
      </c>
      <c r="C3982" s="2178" t="s">
        <v>1144</v>
      </c>
      <c r="D3982" s="2160">
        <f t="shared" si="253"/>
        <v>53045</v>
      </c>
      <c r="E3982" s="2150" t="s">
        <v>7996</v>
      </c>
      <c r="F3982" s="2153">
        <v>9687.6</v>
      </c>
      <c r="G3982" s="722">
        <v>42399</v>
      </c>
      <c r="H3982" s="2187">
        <v>8100</v>
      </c>
      <c r="I3982" s="2188">
        <f t="shared" si="252"/>
        <v>1587.6000000000004</v>
      </c>
    </row>
    <row r="3983" spans="1:9" x14ac:dyDescent="0.25">
      <c r="A3983" s="1261">
        <v>42399</v>
      </c>
      <c r="B3983" s="2177">
        <f t="shared" si="254"/>
        <v>3046</v>
      </c>
      <c r="C3983" s="2178" t="s">
        <v>1144</v>
      </c>
      <c r="D3983" s="2160">
        <f t="shared" si="253"/>
        <v>53046</v>
      </c>
      <c r="E3983" s="2150" t="s">
        <v>7997</v>
      </c>
      <c r="F3983" s="2153">
        <v>1584</v>
      </c>
      <c r="G3983" s="722"/>
      <c r="H3983" s="2050"/>
      <c r="I3983" s="1263">
        <f t="shared" si="252"/>
        <v>1584</v>
      </c>
    </row>
    <row r="3984" spans="1:9" x14ac:dyDescent="0.25">
      <c r="A3984" s="1261">
        <v>42399</v>
      </c>
      <c r="B3984" s="2177">
        <f t="shared" si="254"/>
        <v>3047</v>
      </c>
      <c r="C3984" s="2178" t="s">
        <v>1144</v>
      </c>
      <c r="D3984" s="2160">
        <f t="shared" si="253"/>
        <v>53047</v>
      </c>
      <c r="E3984" s="2150" t="s">
        <v>7998</v>
      </c>
      <c r="F3984" s="2153">
        <v>2139</v>
      </c>
      <c r="G3984" s="722">
        <v>42399</v>
      </c>
      <c r="H3984" s="2050">
        <f t="shared" si="251"/>
        <v>2139</v>
      </c>
      <c r="I3984" s="1263">
        <f t="shared" si="252"/>
        <v>0</v>
      </c>
    </row>
    <row r="3985" spans="1:9" x14ac:dyDescent="0.25">
      <c r="A3985" s="1261">
        <v>42399</v>
      </c>
      <c r="B3985" s="2177">
        <f t="shared" si="254"/>
        <v>3048</v>
      </c>
      <c r="C3985" s="2178" t="s">
        <v>1144</v>
      </c>
      <c r="D3985" s="2160">
        <f t="shared" si="253"/>
        <v>53048</v>
      </c>
      <c r="E3985" s="2150" t="s">
        <v>7999</v>
      </c>
      <c r="F3985" s="2153">
        <v>1262.0999999999999</v>
      </c>
      <c r="G3985" s="722">
        <v>42399</v>
      </c>
      <c r="H3985" s="2050">
        <f t="shared" si="251"/>
        <v>1262.0999999999999</v>
      </c>
      <c r="I3985" s="1263">
        <f t="shared" si="252"/>
        <v>0</v>
      </c>
    </row>
    <row r="3986" spans="1:9" x14ac:dyDescent="0.25">
      <c r="A3986" s="1261">
        <v>42399</v>
      </c>
      <c r="B3986" s="2177">
        <f t="shared" si="254"/>
        <v>3049</v>
      </c>
      <c r="C3986" s="2178" t="s">
        <v>1144</v>
      </c>
      <c r="D3986" s="2160">
        <f t="shared" si="253"/>
        <v>53049</v>
      </c>
      <c r="E3986" s="2150" t="s">
        <v>8000</v>
      </c>
      <c r="F3986" s="2153">
        <v>3950.3</v>
      </c>
      <c r="G3986" s="722">
        <v>42399</v>
      </c>
      <c r="H3986" s="2050">
        <f t="shared" si="251"/>
        <v>3950.3</v>
      </c>
      <c r="I3986" s="1263">
        <f t="shared" si="252"/>
        <v>0</v>
      </c>
    </row>
    <row r="3987" spans="1:9" x14ac:dyDescent="0.25">
      <c r="A3987" s="1261">
        <v>42399</v>
      </c>
      <c r="B3987" s="2177">
        <f t="shared" si="254"/>
        <v>3050</v>
      </c>
      <c r="C3987" s="2178" t="s">
        <v>1144</v>
      </c>
      <c r="D3987" s="2160">
        <f t="shared" si="253"/>
        <v>53050</v>
      </c>
      <c r="E3987" s="2150" t="s">
        <v>7949</v>
      </c>
      <c r="F3987" s="2153">
        <v>30259.200000000001</v>
      </c>
      <c r="G3987" s="722"/>
      <c r="H3987" s="2050"/>
      <c r="I3987" s="1263">
        <f t="shared" si="252"/>
        <v>30259.200000000001</v>
      </c>
    </row>
    <row r="3988" spans="1:9" x14ac:dyDescent="0.25">
      <c r="A3988" s="1261">
        <v>42399</v>
      </c>
      <c r="B3988" s="2177">
        <f t="shared" si="254"/>
        <v>3051</v>
      </c>
      <c r="C3988" s="2178" t="s">
        <v>1144</v>
      </c>
      <c r="D3988" s="2160">
        <f t="shared" si="253"/>
        <v>53051</v>
      </c>
      <c r="E3988" s="2150" t="s">
        <v>8001</v>
      </c>
      <c r="F3988" s="2153">
        <v>6100.4</v>
      </c>
      <c r="G3988" s="722">
        <v>42399</v>
      </c>
      <c r="H3988" s="2050">
        <f t="shared" si="251"/>
        <v>6100.4</v>
      </c>
      <c r="I3988" s="1263">
        <f t="shared" si="252"/>
        <v>0</v>
      </c>
    </row>
    <row r="3989" spans="1:9" x14ac:dyDescent="0.25">
      <c r="A3989" s="1261">
        <v>42399</v>
      </c>
      <c r="B3989" s="2177">
        <f t="shared" si="254"/>
        <v>3052</v>
      </c>
      <c r="C3989" s="2178" t="s">
        <v>1144</v>
      </c>
      <c r="D3989" s="2160">
        <f t="shared" si="253"/>
        <v>53052</v>
      </c>
      <c r="E3989" s="2150" t="s">
        <v>7964</v>
      </c>
      <c r="F3989" s="2153">
        <v>74.8</v>
      </c>
      <c r="G3989" s="722">
        <v>42399</v>
      </c>
      <c r="H3989" s="2050">
        <f t="shared" si="251"/>
        <v>74.8</v>
      </c>
      <c r="I3989" s="1263">
        <f t="shared" si="252"/>
        <v>0</v>
      </c>
    </row>
    <row r="3990" spans="1:9" x14ac:dyDescent="0.25">
      <c r="A3990" s="1261">
        <v>42399</v>
      </c>
      <c r="B3990" s="2177">
        <f t="shared" si="254"/>
        <v>3053</v>
      </c>
      <c r="C3990" s="2178" t="s">
        <v>1144</v>
      </c>
      <c r="D3990" s="2160">
        <f t="shared" si="253"/>
        <v>53053</v>
      </c>
      <c r="E3990" s="2182" t="s">
        <v>2249</v>
      </c>
      <c r="F3990" s="2153">
        <v>0</v>
      </c>
      <c r="G3990" s="722"/>
      <c r="H3990" s="2050">
        <f t="shared" si="251"/>
        <v>0</v>
      </c>
      <c r="I3990" s="1263">
        <f t="shared" si="252"/>
        <v>0</v>
      </c>
    </row>
    <row r="3991" spans="1:9" x14ac:dyDescent="0.25">
      <c r="A3991" s="1261">
        <v>42399</v>
      </c>
      <c r="B3991" s="2177">
        <f t="shared" si="254"/>
        <v>3054</v>
      </c>
      <c r="C3991" s="2178" t="s">
        <v>1144</v>
      </c>
      <c r="D3991" s="2160">
        <f t="shared" si="253"/>
        <v>53054</v>
      </c>
      <c r="E3991" s="2150" t="s">
        <v>8002</v>
      </c>
      <c r="F3991" s="2153">
        <v>19937</v>
      </c>
      <c r="G3991" s="722"/>
      <c r="H3991" s="2050"/>
      <c r="I3991" s="1263">
        <f t="shared" si="252"/>
        <v>19937</v>
      </c>
    </row>
    <row r="3992" spans="1:9" x14ac:dyDescent="0.25">
      <c r="A3992" s="1261">
        <v>42399</v>
      </c>
      <c r="B3992" s="2177">
        <f t="shared" si="254"/>
        <v>3055</v>
      </c>
      <c r="C3992" s="2178" t="s">
        <v>1144</v>
      </c>
      <c r="D3992" s="2160">
        <f t="shared" si="253"/>
        <v>53055</v>
      </c>
      <c r="E3992" s="2150" t="s">
        <v>8003</v>
      </c>
      <c r="F3992" s="2153">
        <v>743.2</v>
      </c>
      <c r="G3992" s="722">
        <v>42399</v>
      </c>
      <c r="H3992" s="2050">
        <f t="shared" si="251"/>
        <v>743.2</v>
      </c>
      <c r="I3992" s="1263">
        <f t="shared" si="252"/>
        <v>0</v>
      </c>
    </row>
    <row r="3993" spans="1:9" x14ac:dyDescent="0.25">
      <c r="A3993" s="1261">
        <v>42399</v>
      </c>
      <c r="B3993" s="2177">
        <f t="shared" si="254"/>
        <v>3056</v>
      </c>
      <c r="C3993" s="2178" t="s">
        <v>1144</v>
      </c>
      <c r="D3993" s="2160">
        <f t="shared" si="253"/>
        <v>53056</v>
      </c>
      <c r="E3993" s="2150" t="s">
        <v>7989</v>
      </c>
      <c r="F3993" s="2153">
        <v>1776.6</v>
      </c>
      <c r="G3993" s="722">
        <v>42399</v>
      </c>
      <c r="H3993" s="2050">
        <f t="shared" si="251"/>
        <v>1776.6</v>
      </c>
      <c r="I3993" s="1263">
        <f t="shared" si="252"/>
        <v>0</v>
      </c>
    </row>
    <row r="3994" spans="1:9" x14ac:dyDescent="0.25">
      <c r="A3994" s="1261">
        <v>42399</v>
      </c>
      <c r="B3994" s="2177">
        <f t="shared" si="254"/>
        <v>3057</v>
      </c>
      <c r="C3994" s="2178" t="s">
        <v>1144</v>
      </c>
      <c r="D3994" s="2160">
        <f t="shared" si="253"/>
        <v>53057</v>
      </c>
      <c r="E3994" s="2150" t="s">
        <v>8004</v>
      </c>
      <c r="F3994" s="2153">
        <v>8386.4</v>
      </c>
      <c r="G3994" s="722"/>
      <c r="H3994" s="2050"/>
      <c r="I3994" s="1263">
        <f t="shared" si="252"/>
        <v>8386.4</v>
      </c>
    </row>
    <row r="3995" spans="1:9" x14ac:dyDescent="0.25">
      <c r="A3995" s="1261">
        <v>42399</v>
      </c>
      <c r="B3995" s="2177">
        <f t="shared" si="254"/>
        <v>3058</v>
      </c>
      <c r="C3995" s="2178" t="s">
        <v>1144</v>
      </c>
      <c r="D3995" s="2160">
        <f t="shared" si="253"/>
        <v>53058</v>
      </c>
      <c r="E3995" s="2150" t="s">
        <v>8005</v>
      </c>
      <c r="F3995" s="2153">
        <v>18891.099999999999</v>
      </c>
      <c r="G3995" s="722"/>
      <c r="H3995" s="2050"/>
      <c r="I3995" s="1263">
        <f t="shared" si="252"/>
        <v>18891.099999999999</v>
      </c>
    </row>
    <row r="3996" spans="1:9" x14ac:dyDescent="0.25">
      <c r="A3996" s="1261">
        <v>42399</v>
      </c>
      <c r="B3996" s="2177">
        <f t="shared" si="254"/>
        <v>3059</v>
      </c>
      <c r="C3996" s="2178" t="s">
        <v>1144</v>
      </c>
      <c r="D3996" s="2160">
        <f t="shared" si="253"/>
        <v>53059</v>
      </c>
      <c r="E3996" s="2150" t="s">
        <v>8006</v>
      </c>
      <c r="F3996" s="2153">
        <v>2557.5</v>
      </c>
      <c r="G3996" s="722"/>
      <c r="H3996" s="2050"/>
      <c r="I3996" s="1263">
        <f t="shared" si="252"/>
        <v>2557.5</v>
      </c>
    </row>
    <row r="3997" spans="1:9" x14ac:dyDescent="0.25">
      <c r="A3997" s="1261">
        <v>42399</v>
      </c>
      <c r="B3997" s="2177">
        <f t="shared" si="254"/>
        <v>3060</v>
      </c>
      <c r="C3997" s="2178" t="s">
        <v>1144</v>
      </c>
      <c r="D3997" s="2160">
        <f t="shared" si="253"/>
        <v>53060</v>
      </c>
      <c r="E3997" s="2150" t="s">
        <v>8007</v>
      </c>
      <c r="F3997" s="2153">
        <v>2640</v>
      </c>
      <c r="G3997" s="722">
        <v>42399</v>
      </c>
      <c r="H3997" s="2050">
        <f t="shared" si="251"/>
        <v>2640</v>
      </c>
      <c r="I3997" s="1263">
        <f t="shared" si="252"/>
        <v>0</v>
      </c>
    </row>
    <row r="3998" spans="1:9" x14ac:dyDescent="0.25">
      <c r="A3998" s="1261">
        <v>42399</v>
      </c>
      <c r="B3998" s="2177">
        <f t="shared" si="254"/>
        <v>3061</v>
      </c>
      <c r="C3998" s="2178" t="s">
        <v>1144</v>
      </c>
      <c r="D3998" s="2160">
        <f t="shared" si="253"/>
        <v>53061</v>
      </c>
      <c r="E3998" s="2150" t="s">
        <v>8008</v>
      </c>
      <c r="F3998" s="2153">
        <v>1477.4</v>
      </c>
      <c r="G3998" s="722">
        <v>42399</v>
      </c>
      <c r="H3998" s="2050">
        <f t="shared" ref="H3998:H4060" si="255">F3998</f>
        <v>1477.4</v>
      </c>
      <c r="I3998" s="1263">
        <f t="shared" si="252"/>
        <v>0</v>
      </c>
    </row>
    <row r="3999" spans="1:9" x14ac:dyDescent="0.25">
      <c r="A3999" s="1261">
        <v>42399</v>
      </c>
      <c r="B3999" s="2177">
        <f t="shared" si="254"/>
        <v>3062</v>
      </c>
      <c r="C3999" s="2178" t="s">
        <v>1144</v>
      </c>
      <c r="D3999" s="2160">
        <f t="shared" si="253"/>
        <v>53062</v>
      </c>
      <c r="E3999" s="2150" t="s">
        <v>8009</v>
      </c>
      <c r="F3999" s="2153">
        <v>6113.4</v>
      </c>
      <c r="G3999" s="722"/>
      <c r="H3999" s="2050"/>
      <c r="I3999" s="1263">
        <f t="shared" si="252"/>
        <v>6113.4</v>
      </c>
    </row>
    <row r="4000" spans="1:9" x14ac:dyDescent="0.25">
      <c r="A4000" s="1261">
        <v>42399</v>
      </c>
      <c r="B4000" s="2177">
        <f t="shared" si="254"/>
        <v>3063</v>
      </c>
      <c r="C4000" s="2178" t="s">
        <v>1144</v>
      </c>
      <c r="D4000" s="2160">
        <f t="shared" si="253"/>
        <v>53063</v>
      </c>
      <c r="E4000" s="2150" t="s">
        <v>8010</v>
      </c>
      <c r="F4000" s="2153">
        <v>1840.8</v>
      </c>
      <c r="G4000" s="722">
        <v>42399</v>
      </c>
      <c r="H4000" s="2050">
        <f t="shared" si="255"/>
        <v>1840.8</v>
      </c>
      <c r="I4000" s="1263">
        <f t="shared" ref="I4000:I4065" si="256">F4000-H4000</f>
        <v>0</v>
      </c>
    </row>
    <row r="4001" spans="1:9" x14ac:dyDescent="0.25">
      <c r="A4001" s="1261">
        <v>42399</v>
      </c>
      <c r="B4001" s="2177">
        <f t="shared" si="254"/>
        <v>3064</v>
      </c>
      <c r="C4001" s="2178" t="s">
        <v>1144</v>
      </c>
      <c r="D4001" s="2160">
        <f t="shared" si="253"/>
        <v>53064</v>
      </c>
      <c r="E4001" s="2150" t="s">
        <v>8011</v>
      </c>
      <c r="F4001" s="2153">
        <v>10491.2</v>
      </c>
      <c r="G4001" s="722">
        <v>42400</v>
      </c>
      <c r="H4001" s="2050">
        <v>10491.2</v>
      </c>
      <c r="I4001" s="1263">
        <f t="shared" si="256"/>
        <v>0</v>
      </c>
    </row>
    <row r="4002" spans="1:9" x14ac:dyDescent="0.25">
      <c r="A4002" s="1261">
        <v>42399</v>
      </c>
      <c r="B4002" s="2177">
        <f t="shared" si="254"/>
        <v>3065</v>
      </c>
      <c r="C4002" s="2178" t="s">
        <v>1144</v>
      </c>
      <c r="D4002" s="2160">
        <f t="shared" si="253"/>
        <v>53065</v>
      </c>
      <c r="E4002" s="2150" t="s">
        <v>8012</v>
      </c>
      <c r="F4002" s="2153">
        <v>4096.3999999999996</v>
      </c>
      <c r="G4002" s="722">
        <v>42400</v>
      </c>
      <c r="H4002" s="2050">
        <v>4096.3999999999996</v>
      </c>
      <c r="I4002" s="1263">
        <f t="shared" si="256"/>
        <v>0</v>
      </c>
    </row>
    <row r="4003" spans="1:9" x14ac:dyDescent="0.25">
      <c r="A4003" s="1261">
        <v>42399</v>
      </c>
      <c r="B4003" s="2177">
        <f t="shared" si="254"/>
        <v>3066</v>
      </c>
      <c r="C4003" s="2178" t="s">
        <v>1144</v>
      </c>
      <c r="D4003" s="2160">
        <f t="shared" si="253"/>
        <v>53066</v>
      </c>
      <c r="E4003" s="2150" t="s">
        <v>8010</v>
      </c>
      <c r="F4003" s="2153">
        <v>262.2</v>
      </c>
      <c r="G4003" s="722">
        <v>42399</v>
      </c>
      <c r="H4003" s="2050">
        <f t="shared" si="255"/>
        <v>262.2</v>
      </c>
      <c r="I4003" s="1263">
        <f t="shared" si="256"/>
        <v>0</v>
      </c>
    </row>
    <row r="4004" spans="1:9" x14ac:dyDescent="0.25">
      <c r="A4004" s="1261">
        <v>42399</v>
      </c>
      <c r="B4004" s="2177">
        <f t="shared" si="254"/>
        <v>3067</v>
      </c>
      <c r="C4004" s="2178" t="s">
        <v>1144</v>
      </c>
      <c r="D4004" s="2160">
        <f t="shared" si="253"/>
        <v>53067</v>
      </c>
      <c r="E4004" s="2150" t="s">
        <v>7964</v>
      </c>
      <c r="F4004" s="2153">
        <v>3903</v>
      </c>
      <c r="G4004" s="722">
        <v>42399</v>
      </c>
      <c r="H4004" s="2050">
        <f t="shared" si="255"/>
        <v>3903</v>
      </c>
      <c r="I4004" s="1263">
        <f t="shared" si="256"/>
        <v>0</v>
      </c>
    </row>
    <row r="4005" spans="1:9" x14ac:dyDescent="0.25">
      <c r="A4005" s="1261">
        <v>42399</v>
      </c>
      <c r="B4005" s="2177">
        <f t="shared" si="254"/>
        <v>3068</v>
      </c>
      <c r="C4005" s="2178" t="s">
        <v>1144</v>
      </c>
      <c r="D4005" s="2160">
        <f t="shared" ref="D4005:D4071" si="257">D4004+1</f>
        <v>53068</v>
      </c>
      <c r="E4005" s="2150" t="s">
        <v>8013</v>
      </c>
      <c r="F4005" s="2153">
        <v>595.20000000000005</v>
      </c>
      <c r="G4005" s="722">
        <v>42399</v>
      </c>
      <c r="H4005" s="2050">
        <f t="shared" si="255"/>
        <v>595.20000000000005</v>
      </c>
      <c r="I4005" s="1263">
        <f t="shared" si="256"/>
        <v>0</v>
      </c>
    </row>
    <row r="4006" spans="1:9" x14ac:dyDescent="0.25">
      <c r="A4006" s="1261">
        <v>42399</v>
      </c>
      <c r="B4006" s="2177">
        <f t="shared" si="254"/>
        <v>3069</v>
      </c>
      <c r="C4006" s="2178" t="s">
        <v>1144</v>
      </c>
      <c r="D4006" s="2160">
        <f t="shared" si="257"/>
        <v>53069</v>
      </c>
      <c r="E4006" s="2150" t="s">
        <v>8014</v>
      </c>
      <c r="F4006" s="2153">
        <v>430</v>
      </c>
      <c r="G4006" s="722">
        <v>42399</v>
      </c>
      <c r="H4006" s="2050">
        <f t="shared" si="255"/>
        <v>430</v>
      </c>
      <c r="I4006" s="1263">
        <f t="shared" si="256"/>
        <v>0</v>
      </c>
    </row>
    <row r="4007" spans="1:9" x14ac:dyDescent="0.25">
      <c r="A4007" s="1261">
        <v>42399</v>
      </c>
      <c r="B4007" s="2177">
        <f t="shared" si="254"/>
        <v>3070</v>
      </c>
      <c r="C4007" s="2178" t="s">
        <v>1144</v>
      </c>
      <c r="D4007" s="2160">
        <f t="shared" si="257"/>
        <v>53070</v>
      </c>
      <c r="E4007" s="2150" t="s">
        <v>8015</v>
      </c>
      <c r="F4007" s="2153">
        <v>2817</v>
      </c>
      <c r="G4007" s="722">
        <v>42400</v>
      </c>
      <c r="H4007" s="2050">
        <v>2817</v>
      </c>
      <c r="I4007" s="1263">
        <f t="shared" si="256"/>
        <v>0</v>
      </c>
    </row>
    <row r="4008" spans="1:9" x14ac:dyDescent="0.25">
      <c r="A4008" s="1261">
        <v>42399</v>
      </c>
      <c r="B4008" s="2177">
        <f t="shared" si="254"/>
        <v>3071</v>
      </c>
      <c r="C4008" s="2178" t="s">
        <v>1144</v>
      </c>
      <c r="D4008" s="2160">
        <f t="shared" si="257"/>
        <v>53071</v>
      </c>
      <c r="E4008" s="2150" t="s">
        <v>8016</v>
      </c>
      <c r="F4008" s="2153">
        <v>1947.9</v>
      </c>
      <c r="G4008" s="722">
        <v>42400</v>
      </c>
      <c r="H4008" s="2050">
        <v>1947.9</v>
      </c>
      <c r="I4008" s="1263">
        <f t="shared" si="256"/>
        <v>0</v>
      </c>
    </row>
    <row r="4009" spans="1:9" x14ac:dyDescent="0.25">
      <c r="A4009" s="1261">
        <v>42399</v>
      </c>
      <c r="B4009" s="2177">
        <f t="shared" si="254"/>
        <v>3072</v>
      </c>
      <c r="C4009" s="2178" t="s">
        <v>1144</v>
      </c>
      <c r="D4009" s="2160">
        <f t="shared" si="257"/>
        <v>53072</v>
      </c>
      <c r="E4009" s="2150" t="s">
        <v>8017</v>
      </c>
      <c r="F4009" s="2153">
        <v>3140.2</v>
      </c>
      <c r="G4009" s="722"/>
      <c r="H4009" s="2050"/>
      <c r="I4009" s="1263">
        <f t="shared" si="256"/>
        <v>3140.2</v>
      </c>
    </row>
    <row r="4010" spans="1:9" x14ac:dyDescent="0.25">
      <c r="A4010" s="1261">
        <v>42399</v>
      </c>
      <c r="B4010" s="2177">
        <f t="shared" si="254"/>
        <v>3073</v>
      </c>
      <c r="C4010" s="2178" t="s">
        <v>1144</v>
      </c>
      <c r="D4010" s="2160">
        <f t="shared" si="257"/>
        <v>53073</v>
      </c>
      <c r="E4010" s="2150" t="s">
        <v>8018</v>
      </c>
      <c r="F4010" s="2153">
        <v>4435.2</v>
      </c>
      <c r="G4010" s="722">
        <v>42399</v>
      </c>
      <c r="H4010" s="2050">
        <f t="shared" si="255"/>
        <v>4435.2</v>
      </c>
      <c r="I4010" s="1263">
        <f t="shared" si="256"/>
        <v>0</v>
      </c>
    </row>
    <row r="4011" spans="1:9" x14ac:dyDescent="0.25">
      <c r="A4011" s="1261">
        <v>42399</v>
      </c>
      <c r="B4011" s="2177">
        <f t="shared" si="254"/>
        <v>3074</v>
      </c>
      <c r="C4011" s="2178" t="s">
        <v>1144</v>
      </c>
      <c r="D4011" s="2160">
        <f t="shared" si="257"/>
        <v>53074</v>
      </c>
      <c r="E4011" s="2150" t="s">
        <v>8019</v>
      </c>
      <c r="F4011" s="2153">
        <v>21108.2</v>
      </c>
      <c r="G4011" s="722">
        <v>42399</v>
      </c>
      <c r="H4011" s="2050">
        <f t="shared" si="255"/>
        <v>21108.2</v>
      </c>
      <c r="I4011" s="1263">
        <f t="shared" si="256"/>
        <v>0</v>
      </c>
    </row>
    <row r="4012" spans="1:9" x14ac:dyDescent="0.25">
      <c r="A4012" s="1261">
        <v>42399</v>
      </c>
      <c r="B4012" s="2177">
        <f t="shared" si="254"/>
        <v>3075</v>
      </c>
      <c r="C4012" s="2178" t="s">
        <v>1144</v>
      </c>
      <c r="D4012" s="2160">
        <f t="shared" si="257"/>
        <v>53075</v>
      </c>
      <c r="E4012" s="2150" t="s">
        <v>8020</v>
      </c>
      <c r="F4012" s="2153">
        <v>1108.8</v>
      </c>
      <c r="G4012" s="722">
        <v>42400</v>
      </c>
      <c r="H4012" s="2050">
        <v>1108.8</v>
      </c>
      <c r="I4012" s="1263">
        <f t="shared" si="256"/>
        <v>0</v>
      </c>
    </row>
    <row r="4013" spans="1:9" x14ac:dyDescent="0.25">
      <c r="A4013" s="1261">
        <v>42399</v>
      </c>
      <c r="B4013" s="2177">
        <f t="shared" si="254"/>
        <v>3076</v>
      </c>
      <c r="C4013" s="2178" t="s">
        <v>1144</v>
      </c>
      <c r="D4013" s="2160">
        <f t="shared" si="257"/>
        <v>53076</v>
      </c>
      <c r="E4013" s="2150" t="s">
        <v>8021</v>
      </c>
      <c r="F4013" s="2153">
        <v>19624.599999999999</v>
      </c>
      <c r="G4013" s="722">
        <v>42399</v>
      </c>
      <c r="H4013" s="2050">
        <f t="shared" si="255"/>
        <v>19624.599999999999</v>
      </c>
      <c r="I4013" s="1263">
        <f t="shared" si="256"/>
        <v>0</v>
      </c>
    </row>
    <row r="4014" spans="1:9" x14ac:dyDescent="0.25">
      <c r="A4014" s="1261">
        <v>42399</v>
      </c>
      <c r="B4014" s="2177">
        <f t="shared" si="254"/>
        <v>3077</v>
      </c>
      <c r="C4014" s="2178" t="s">
        <v>1144</v>
      </c>
      <c r="D4014" s="2160">
        <f t="shared" si="257"/>
        <v>53077</v>
      </c>
      <c r="E4014" s="2150" t="s">
        <v>8022</v>
      </c>
      <c r="F4014" s="2153">
        <v>4552.72</v>
      </c>
      <c r="G4014" s="722">
        <v>42400</v>
      </c>
      <c r="H4014" s="2050">
        <v>4552.72</v>
      </c>
      <c r="I4014" s="1263">
        <f t="shared" si="256"/>
        <v>0</v>
      </c>
    </row>
    <row r="4015" spans="1:9" x14ac:dyDescent="0.25">
      <c r="A4015" s="1261">
        <v>42399</v>
      </c>
      <c r="B4015" s="2177">
        <f t="shared" si="254"/>
        <v>3078</v>
      </c>
      <c r="C4015" s="2178" t="s">
        <v>1144</v>
      </c>
      <c r="D4015" s="2160">
        <f t="shared" si="257"/>
        <v>53078</v>
      </c>
      <c r="E4015" s="2150" t="s">
        <v>8023</v>
      </c>
      <c r="F4015" s="2153">
        <v>2336.4</v>
      </c>
      <c r="G4015" s="722">
        <v>42400</v>
      </c>
      <c r="H4015" s="2050">
        <v>2336.4</v>
      </c>
      <c r="I4015" s="1263">
        <f t="shared" si="256"/>
        <v>0</v>
      </c>
    </row>
    <row r="4016" spans="1:9" x14ac:dyDescent="0.25">
      <c r="A4016" s="1261">
        <v>42399</v>
      </c>
      <c r="B4016" s="2177">
        <f t="shared" si="254"/>
        <v>3079</v>
      </c>
      <c r="C4016" s="2178" t="s">
        <v>1144</v>
      </c>
      <c r="D4016" s="2160">
        <f t="shared" si="257"/>
        <v>53079</v>
      </c>
      <c r="E4016" s="2182" t="s">
        <v>2249</v>
      </c>
      <c r="F4016" s="2153">
        <v>0</v>
      </c>
      <c r="G4016" s="722"/>
      <c r="H4016" s="2050"/>
      <c r="I4016" s="1263">
        <f t="shared" si="256"/>
        <v>0</v>
      </c>
    </row>
    <row r="4017" spans="1:9" x14ac:dyDescent="0.25">
      <c r="A4017" s="1261">
        <v>42399</v>
      </c>
      <c r="B4017" s="2177">
        <f t="shared" si="254"/>
        <v>3080</v>
      </c>
      <c r="C4017" s="2178" t="s">
        <v>1144</v>
      </c>
      <c r="D4017" s="2160">
        <f t="shared" si="257"/>
        <v>53080</v>
      </c>
      <c r="E4017" s="2150" t="s">
        <v>8024</v>
      </c>
      <c r="F4017" s="2153">
        <v>2357</v>
      </c>
      <c r="G4017" s="722">
        <v>42399</v>
      </c>
      <c r="H4017" s="2050">
        <f t="shared" si="255"/>
        <v>2357</v>
      </c>
      <c r="I4017" s="1263">
        <f t="shared" si="256"/>
        <v>0</v>
      </c>
    </row>
    <row r="4018" spans="1:9" x14ac:dyDescent="0.25">
      <c r="A4018" s="1261">
        <v>42399</v>
      </c>
      <c r="B4018" s="2177">
        <f t="shared" si="254"/>
        <v>3081</v>
      </c>
      <c r="C4018" s="2178" t="s">
        <v>1144</v>
      </c>
      <c r="D4018" s="2160">
        <f t="shared" si="257"/>
        <v>53081</v>
      </c>
      <c r="E4018" s="2151" t="s">
        <v>7950</v>
      </c>
      <c r="F4018" s="2154">
        <v>3372.6</v>
      </c>
      <c r="G4018" s="722">
        <v>42399</v>
      </c>
      <c r="H4018" s="2050">
        <f t="shared" si="255"/>
        <v>3372.6</v>
      </c>
      <c r="I4018" s="1263">
        <f t="shared" si="256"/>
        <v>0</v>
      </c>
    </row>
    <row r="4019" spans="1:9" x14ac:dyDescent="0.25">
      <c r="A4019" s="1261">
        <v>42399</v>
      </c>
      <c r="B4019" s="2177">
        <f t="shared" si="254"/>
        <v>3082</v>
      </c>
      <c r="C4019" s="2178" t="s">
        <v>1144</v>
      </c>
      <c r="D4019" s="2160">
        <f t="shared" si="257"/>
        <v>53082</v>
      </c>
      <c r="E4019" s="2149" t="s">
        <v>7963</v>
      </c>
      <c r="F4019" s="2152">
        <v>8403.2000000000007</v>
      </c>
      <c r="G4019" s="722">
        <v>42399</v>
      </c>
      <c r="H4019" s="2050">
        <f t="shared" si="255"/>
        <v>8403.2000000000007</v>
      </c>
      <c r="I4019" s="1263">
        <f t="shared" si="256"/>
        <v>0</v>
      </c>
    </row>
    <row r="4020" spans="1:9" x14ac:dyDescent="0.25">
      <c r="A4020" s="1261">
        <v>42399</v>
      </c>
      <c r="B4020" s="2177">
        <f t="shared" si="254"/>
        <v>3083</v>
      </c>
      <c r="C4020" s="2178" t="s">
        <v>1144</v>
      </c>
      <c r="D4020" s="2160">
        <f t="shared" si="257"/>
        <v>53083</v>
      </c>
      <c r="E4020" s="2150" t="s">
        <v>7961</v>
      </c>
      <c r="F4020" s="2153">
        <v>9456.7999999999993</v>
      </c>
      <c r="G4020" s="722">
        <v>42399</v>
      </c>
      <c r="H4020" s="2050">
        <f t="shared" si="255"/>
        <v>9456.7999999999993</v>
      </c>
      <c r="I4020" s="1263">
        <f t="shared" si="256"/>
        <v>0</v>
      </c>
    </row>
    <row r="4021" spans="1:9" x14ac:dyDescent="0.25">
      <c r="A4021" s="1261">
        <v>42399</v>
      </c>
      <c r="B4021" s="2177">
        <f t="shared" ref="B4021:B4086" si="258">B4020+1</f>
        <v>3084</v>
      </c>
      <c r="C4021" s="2178" t="s">
        <v>1144</v>
      </c>
      <c r="D4021" s="2160">
        <f t="shared" si="257"/>
        <v>53084</v>
      </c>
      <c r="E4021" s="2150" t="s">
        <v>8025</v>
      </c>
      <c r="F4021" s="2153">
        <v>4620</v>
      </c>
      <c r="G4021" s="722">
        <v>42399</v>
      </c>
      <c r="H4021" s="2050">
        <f t="shared" si="255"/>
        <v>4620</v>
      </c>
      <c r="I4021" s="1263">
        <f t="shared" si="256"/>
        <v>0</v>
      </c>
    </row>
    <row r="4022" spans="1:9" ht="15.75" x14ac:dyDescent="0.25">
      <c r="A4022" s="1261">
        <v>42399</v>
      </c>
      <c r="B4022" s="2177">
        <f t="shared" si="258"/>
        <v>3085</v>
      </c>
      <c r="C4022" s="2178" t="s">
        <v>1144</v>
      </c>
      <c r="D4022" s="2160">
        <f t="shared" si="257"/>
        <v>53085</v>
      </c>
      <c r="E4022" s="2150" t="s">
        <v>8026</v>
      </c>
      <c r="F4022" s="2153">
        <v>301</v>
      </c>
      <c r="G4022" s="722">
        <v>42399</v>
      </c>
      <c r="H4022" s="2189">
        <f t="shared" si="255"/>
        <v>301</v>
      </c>
      <c r="I4022" s="1263">
        <f t="shared" si="256"/>
        <v>0</v>
      </c>
    </row>
    <row r="4023" spans="1:9" x14ac:dyDescent="0.25">
      <c r="A4023" s="1261">
        <v>42399</v>
      </c>
      <c r="B4023" s="2177">
        <f t="shared" si="258"/>
        <v>3086</v>
      </c>
      <c r="C4023" s="2178" t="s">
        <v>1144</v>
      </c>
      <c r="D4023" s="2160">
        <f t="shared" si="257"/>
        <v>53086</v>
      </c>
      <c r="E4023" s="2150" t="s">
        <v>8027</v>
      </c>
      <c r="F4023" s="2153">
        <v>1483.5</v>
      </c>
      <c r="G4023" s="722">
        <v>42399</v>
      </c>
      <c r="H4023" s="2050">
        <f t="shared" si="255"/>
        <v>1483.5</v>
      </c>
      <c r="I4023" s="1263">
        <f t="shared" si="256"/>
        <v>0</v>
      </c>
    </row>
    <row r="4024" spans="1:9" x14ac:dyDescent="0.25">
      <c r="A4024" s="1261">
        <v>42399</v>
      </c>
      <c r="B4024" s="2177">
        <f t="shared" si="258"/>
        <v>3087</v>
      </c>
      <c r="C4024" s="2178" t="s">
        <v>1144</v>
      </c>
      <c r="D4024" s="2160">
        <f t="shared" si="257"/>
        <v>53087</v>
      </c>
      <c r="E4024" s="2150" t="s">
        <v>8003</v>
      </c>
      <c r="F4024" s="2153">
        <v>195.2</v>
      </c>
      <c r="G4024" s="722">
        <v>42399</v>
      </c>
      <c r="H4024" s="2050">
        <f t="shared" si="255"/>
        <v>195.2</v>
      </c>
      <c r="I4024" s="1263">
        <f t="shared" si="256"/>
        <v>0</v>
      </c>
    </row>
    <row r="4025" spans="1:9" x14ac:dyDescent="0.25">
      <c r="A4025" s="1261">
        <v>42399</v>
      </c>
      <c r="B4025" s="2177">
        <f t="shared" si="258"/>
        <v>3088</v>
      </c>
      <c r="C4025" s="2178" t="s">
        <v>1144</v>
      </c>
      <c r="D4025" s="2160">
        <f t="shared" si="257"/>
        <v>53088</v>
      </c>
      <c r="E4025" s="2150" t="s">
        <v>8028</v>
      </c>
      <c r="F4025" s="2153">
        <v>2196.48</v>
      </c>
      <c r="G4025" s="722">
        <v>42399</v>
      </c>
      <c r="H4025" s="2050">
        <f t="shared" si="255"/>
        <v>2196.48</v>
      </c>
      <c r="I4025" s="1263">
        <f t="shared" si="256"/>
        <v>0</v>
      </c>
    </row>
    <row r="4026" spans="1:9" x14ac:dyDescent="0.25">
      <c r="A4026" s="1261">
        <v>42399</v>
      </c>
      <c r="B4026" s="2177">
        <f t="shared" si="258"/>
        <v>3089</v>
      </c>
      <c r="C4026" s="2178" t="s">
        <v>1144</v>
      </c>
      <c r="D4026" s="2160">
        <f t="shared" si="257"/>
        <v>53089</v>
      </c>
      <c r="E4026" s="2150" t="s">
        <v>8029</v>
      </c>
      <c r="F4026" s="2153">
        <v>7082.4</v>
      </c>
      <c r="G4026" s="722"/>
      <c r="H4026" s="2050"/>
      <c r="I4026" s="1263">
        <f t="shared" si="256"/>
        <v>7082.4</v>
      </c>
    </row>
    <row r="4027" spans="1:9" x14ac:dyDescent="0.25">
      <c r="A4027" s="1261">
        <v>42399</v>
      </c>
      <c r="B4027" s="2177">
        <f t="shared" si="258"/>
        <v>3090</v>
      </c>
      <c r="C4027" s="2178" t="s">
        <v>1144</v>
      </c>
      <c r="D4027" s="2160">
        <f t="shared" si="257"/>
        <v>53090</v>
      </c>
      <c r="E4027" s="2150" t="s">
        <v>8030</v>
      </c>
      <c r="F4027" s="2153">
        <v>11294.4</v>
      </c>
      <c r="G4027" s="722">
        <v>42399</v>
      </c>
      <c r="H4027" s="2050">
        <f t="shared" si="255"/>
        <v>11294.4</v>
      </c>
      <c r="I4027" s="1263">
        <f t="shared" si="256"/>
        <v>0</v>
      </c>
    </row>
    <row r="4028" spans="1:9" x14ac:dyDescent="0.25">
      <c r="A4028" s="1261">
        <v>42399</v>
      </c>
      <c r="B4028" s="2177">
        <f t="shared" si="258"/>
        <v>3091</v>
      </c>
      <c r="C4028" s="2178" t="s">
        <v>1144</v>
      </c>
      <c r="D4028" s="2160">
        <f t="shared" si="257"/>
        <v>53091</v>
      </c>
      <c r="E4028" s="2150" t="s">
        <v>8031</v>
      </c>
      <c r="F4028" s="2153">
        <v>1874.4</v>
      </c>
      <c r="G4028" s="722"/>
      <c r="H4028" s="2050"/>
      <c r="I4028" s="1263">
        <f t="shared" si="256"/>
        <v>1874.4</v>
      </c>
    </row>
    <row r="4029" spans="1:9" x14ac:dyDescent="0.25">
      <c r="A4029" s="1261">
        <v>42399</v>
      </c>
      <c r="B4029" s="2177">
        <f t="shared" si="258"/>
        <v>3092</v>
      </c>
      <c r="C4029" s="2178" t="s">
        <v>1144</v>
      </c>
      <c r="D4029" s="2160">
        <f t="shared" si="257"/>
        <v>53092</v>
      </c>
      <c r="E4029" s="2150" t="s">
        <v>8032</v>
      </c>
      <c r="F4029" s="2153">
        <v>660</v>
      </c>
      <c r="G4029" s="722"/>
      <c r="H4029" s="2050"/>
      <c r="I4029" s="1263">
        <f t="shared" si="256"/>
        <v>660</v>
      </c>
    </row>
    <row r="4030" spans="1:9" x14ac:dyDescent="0.25">
      <c r="A4030" s="1261">
        <v>42399</v>
      </c>
      <c r="B4030" s="2177">
        <f t="shared" si="258"/>
        <v>3093</v>
      </c>
      <c r="C4030" s="2178" t="s">
        <v>1144</v>
      </c>
      <c r="D4030" s="2160">
        <f t="shared" si="257"/>
        <v>53093</v>
      </c>
      <c r="E4030" s="2150" t="s">
        <v>8033</v>
      </c>
      <c r="F4030" s="2153">
        <v>2537.9</v>
      </c>
      <c r="G4030" s="722"/>
      <c r="H4030" s="2050"/>
      <c r="I4030" s="1263">
        <f t="shared" si="256"/>
        <v>2537.9</v>
      </c>
    </row>
    <row r="4031" spans="1:9" x14ac:dyDescent="0.25">
      <c r="A4031" s="1261">
        <v>42399</v>
      </c>
      <c r="B4031" s="2177">
        <f t="shared" si="258"/>
        <v>3094</v>
      </c>
      <c r="C4031" s="2178" t="s">
        <v>1144</v>
      </c>
      <c r="D4031" s="2160">
        <f t="shared" si="257"/>
        <v>53094</v>
      </c>
      <c r="E4031" s="2150" t="s">
        <v>8027</v>
      </c>
      <c r="F4031" s="2153">
        <v>206.88</v>
      </c>
      <c r="G4031" s="722">
        <v>42399</v>
      </c>
      <c r="H4031" s="2050">
        <f t="shared" si="255"/>
        <v>206.88</v>
      </c>
      <c r="I4031" s="1263">
        <f t="shared" si="256"/>
        <v>0</v>
      </c>
    </row>
    <row r="4032" spans="1:9" x14ac:dyDescent="0.25">
      <c r="A4032" s="1261">
        <v>42399</v>
      </c>
      <c r="B4032" s="2177">
        <f t="shared" si="258"/>
        <v>3095</v>
      </c>
      <c r="C4032" s="2178" t="s">
        <v>1144</v>
      </c>
      <c r="D4032" s="2160">
        <f t="shared" si="257"/>
        <v>53095</v>
      </c>
      <c r="E4032" s="2150" t="s">
        <v>8034</v>
      </c>
      <c r="F4032" s="2153">
        <v>5125</v>
      </c>
      <c r="G4032" s="722"/>
      <c r="H4032" s="2050"/>
      <c r="I4032" s="1263">
        <f t="shared" si="256"/>
        <v>5125</v>
      </c>
    </row>
    <row r="4033" spans="1:9" x14ac:dyDescent="0.25">
      <c r="A4033" s="1261">
        <v>42399</v>
      </c>
      <c r="B4033" s="2177">
        <f t="shared" si="258"/>
        <v>3096</v>
      </c>
      <c r="C4033" s="2178" t="s">
        <v>1144</v>
      </c>
      <c r="D4033" s="2160">
        <f t="shared" si="257"/>
        <v>53096</v>
      </c>
      <c r="E4033" s="2150" t="s">
        <v>8035</v>
      </c>
      <c r="F4033" s="2153">
        <v>2205</v>
      </c>
      <c r="G4033" s="722">
        <v>42399</v>
      </c>
      <c r="H4033" s="2050">
        <f t="shared" si="255"/>
        <v>2205</v>
      </c>
      <c r="I4033" s="1263">
        <f t="shared" si="256"/>
        <v>0</v>
      </c>
    </row>
    <row r="4034" spans="1:9" x14ac:dyDescent="0.25">
      <c r="A4034" s="1261">
        <v>42399</v>
      </c>
      <c r="B4034" s="2177">
        <f t="shared" si="258"/>
        <v>3097</v>
      </c>
      <c r="C4034" s="2178" t="s">
        <v>1144</v>
      </c>
      <c r="D4034" s="2160">
        <f t="shared" si="257"/>
        <v>53097</v>
      </c>
      <c r="E4034" s="2150" t="s">
        <v>8036</v>
      </c>
      <c r="F4034" s="2153">
        <v>26134.2</v>
      </c>
      <c r="G4034" s="722">
        <v>42399</v>
      </c>
      <c r="H4034" s="2050">
        <f t="shared" si="255"/>
        <v>26134.2</v>
      </c>
      <c r="I4034" s="1263">
        <f t="shared" si="256"/>
        <v>0</v>
      </c>
    </row>
    <row r="4035" spans="1:9" x14ac:dyDescent="0.25">
      <c r="A4035" s="1261">
        <v>42399</v>
      </c>
      <c r="B4035" s="2177">
        <f t="shared" si="258"/>
        <v>3098</v>
      </c>
      <c r="C4035" s="2178" t="s">
        <v>1144</v>
      </c>
      <c r="D4035" s="2160">
        <f t="shared" si="257"/>
        <v>53098</v>
      </c>
      <c r="E4035" s="2150" t="s">
        <v>8037</v>
      </c>
      <c r="F4035" s="2153">
        <v>9690.4</v>
      </c>
      <c r="G4035" s="722">
        <v>42399</v>
      </c>
      <c r="H4035" s="2050">
        <f t="shared" si="255"/>
        <v>9690.4</v>
      </c>
      <c r="I4035" s="1263">
        <f t="shared" si="256"/>
        <v>0</v>
      </c>
    </row>
    <row r="4036" spans="1:9" x14ac:dyDescent="0.25">
      <c r="A4036" s="1261">
        <v>42399</v>
      </c>
      <c r="B4036" s="2177">
        <f t="shared" si="258"/>
        <v>3099</v>
      </c>
      <c r="C4036" s="2178" t="s">
        <v>1144</v>
      </c>
      <c r="D4036" s="2160">
        <f t="shared" si="257"/>
        <v>53099</v>
      </c>
      <c r="E4036" s="2150" t="s">
        <v>8038</v>
      </c>
      <c r="F4036" s="2153">
        <v>8216.4</v>
      </c>
      <c r="G4036" s="722">
        <v>42399</v>
      </c>
      <c r="H4036" s="2050">
        <f t="shared" si="255"/>
        <v>8216.4</v>
      </c>
      <c r="I4036" s="1263">
        <f t="shared" si="256"/>
        <v>0</v>
      </c>
    </row>
    <row r="4037" spans="1:9" x14ac:dyDescent="0.25">
      <c r="A4037" s="1261">
        <v>42399</v>
      </c>
      <c r="B4037" s="2177">
        <f t="shared" si="258"/>
        <v>3100</v>
      </c>
      <c r="C4037" s="2178" t="s">
        <v>1144</v>
      </c>
      <c r="D4037" s="2160">
        <f t="shared" si="257"/>
        <v>53100</v>
      </c>
      <c r="E4037" s="2150" t="s">
        <v>8039</v>
      </c>
      <c r="F4037" s="2153">
        <v>43435.4</v>
      </c>
      <c r="G4037" s="722"/>
      <c r="H4037" s="2050"/>
      <c r="I4037" s="1263">
        <f t="shared" si="256"/>
        <v>43435.4</v>
      </c>
    </row>
    <row r="4038" spans="1:9" x14ac:dyDescent="0.25">
      <c r="A4038" s="1261">
        <v>42399</v>
      </c>
      <c r="B4038" s="2177">
        <f t="shared" si="258"/>
        <v>3101</v>
      </c>
      <c r="C4038" s="2178" t="s">
        <v>1144</v>
      </c>
      <c r="D4038" s="2160">
        <f t="shared" si="257"/>
        <v>53101</v>
      </c>
      <c r="E4038" s="2150" t="s">
        <v>8040</v>
      </c>
      <c r="F4038" s="2153">
        <v>5739.2</v>
      </c>
      <c r="G4038" s="722"/>
      <c r="H4038" s="2050"/>
      <c r="I4038" s="1263">
        <f t="shared" si="256"/>
        <v>5739.2</v>
      </c>
    </row>
    <row r="4039" spans="1:9" x14ac:dyDescent="0.25">
      <c r="A4039" s="1261">
        <v>42399</v>
      </c>
      <c r="B4039" s="2177">
        <f t="shared" si="258"/>
        <v>3102</v>
      </c>
      <c r="C4039" s="2178" t="s">
        <v>1144</v>
      </c>
      <c r="D4039" s="2160">
        <f t="shared" si="257"/>
        <v>53102</v>
      </c>
      <c r="E4039" s="2150" t="s">
        <v>8041</v>
      </c>
      <c r="F4039" s="2153">
        <v>4205.92</v>
      </c>
      <c r="G4039" s="722">
        <v>42399</v>
      </c>
      <c r="H4039" s="2050">
        <f t="shared" si="255"/>
        <v>4205.92</v>
      </c>
      <c r="I4039" s="1263">
        <f t="shared" si="256"/>
        <v>0</v>
      </c>
    </row>
    <row r="4040" spans="1:9" x14ac:dyDescent="0.25">
      <c r="A4040" s="1261">
        <v>42399</v>
      </c>
      <c r="B4040" s="2177">
        <f t="shared" si="258"/>
        <v>3103</v>
      </c>
      <c r="C4040" s="2178" t="s">
        <v>1144</v>
      </c>
      <c r="D4040" s="2160">
        <f t="shared" si="257"/>
        <v>53103</v>
      </c>
      <c r="E4040" s="2150" t="s">
        <v>8042</v>
      </c>
      <c r="F4040" s="2153">
        <v>41864.400000000001</v>
      </c>
      <c r="G4040" s="722"/>
      <c r="H4040" s="2050"/>
      <c r="I4040" s="1263">
        <f t="shared" si="256"/>
        <v>41864.400000000001</v>
      </c>
    </row>
    <row r="4041" spans="1:9" x14ac:dyDescent="0.25">
      <c r="A4041" s="1261">
        <v>42399</v>
      </c>
      <c r="B4041" s="2177">
        <f t="shared" si="258"/>
        <v>3104</v>
      </c>
      <c r="C4041" s="2178" t="s">
        <v>1144</v>
      </c>
      <c r="D4041" s="2160">
        <f t="shared" si="257"/>
        <v>53104</v>
      </c>
      <c r="E4041" s="2150" t="s">
        <v>8043</v>
      </c>
      <c r="F4041" s="2153">
        <v>126348.25</v>
      </c>
      <c r="G4041" s="722"/>
      <c r="H4041" s="2050"/>
      <c r="I4041" s="1263">
        <f t="shared" si="256"/>
        <v>126348.25</v>
      </c>
    </row>
    <row r="4042" spans="1:9" x14ac:dyDescent="0.25">
      <c r="A4042" s="1261">
        <v>42399</v>
      </c>
      <c r="B4042" s="2177">
        <f t="shared" si="258"/>
        <v>3105</v>
      </c>
      <c r="C4042" s="2178" t="s">
        <v>1144</v>
      </c>
      <c r="D4042" s="2160">
        <f t="shared" si="257"/>
        <v>53105</v>
      </c>
      <c r="E4042" s="2150" t="s">
        <v>8029</v>
      </c>
      <c r="F4042" s="2153">
        <v>29106</v>
      </c>
      <c r="G4042" s="722">
        <v>42399</v>
      </c>
      <c r="H4042" s="2050">
        <f t="shared" si="255"/>
        <v>29106</v>
      </c>
      <c r="I4042" s="1263">
        <f t="shared" si="256"/>
        <v>0</v>
      </c>
    </row>
    <row r="4043" spans="1:9" x14ac:dyDescent="0.25">
      <c r="A4043" s="1261">
        <v>42399</v>
      </c>
      <c r="B4043" s="2177">
        <f t="shared" si="258"/>
        <v>3106</v>
      </c>
      <c r="C4043" s="2178" t="s">
        <v>1144</v>
      </c>
      <c r="D4043" s="2160">
        <f t="shared" si="257"/>
        <v>53106</v>
      </c>
      <c r="E4043" s="2162" t="s">
        <v>8044</v>
      </c>
      <c r="F4043" s="2153">
        <v>7062</v>
      </c>
      <c r="G4043" s="722"/>
      <c r="H4043" s="2050"/>
      <c r="I4043" s="1263">
        <f t="shared" si="256"/>
        <v>7062</v>
      </c>
    </row>
    <row r="4044" spans="1:9" x14ac:dyDescent="0.25">
      <c r="A4044" s="1261">
        <v>42399</v>
      </c>
      <c r="B4044" s="2177">
        <f t="shared" si="258"/>
        <v>3107</v>
      </c>
      <c r="C4044" s="2178" t="s">
        <v>1144</v>
      </c>
      <c r="D4044" s="2160">
        <f t="shared" si="257"/>
        <v>53107</v>
      </c>
      <c r="E4044" s="2170" t="s">
        <v>2249</v>
      </c>
      <c r="F4044" s="2153">
        <v>0</v>
      </c>
      <c r="G4044" s="722"/>
      <c r="H4044" s="2050"/>
      <c r="I4044" s="1263">
        <f t="shared" si="256"/>
        <v>0</v>
      </c>
    </row>
    <row r="4045" spans="1:9" x14ac:dyDescent="0.25">
      <c r="A4045" s="1261">
        <v>42399</v>
      </c>
      <c r="B4045" s="2177">
        <f t="shared" si="258"/>
        <v>3108</v>
      </c>
      <c r="C4045" s="2178" t="s">
        <v>1144</v>
      </c>
      <c r="D4045" s="2160">
        <f t="shared" si="257"/>
        <v>53108</v>
      </c>
      <c r="E4045" s="2150" t="s">
        <v>8045</v>
      </c>
      <c r="F4045" s="2153">
        <v>1203.4000000000001</v>
      </c>
      <c r="G4045" s="722">
        <v>42399</v>
      </c>
      <c r="H4045" s="2050">
        <f t="shared" si="255"/>
        <v>1203.4000000000001</v>
      </c>
      <c r="I4045" s="1263">
        <f t="shared" si="256"/>
        <v>0</v>
      </c>
    </row>
    <row r="4046" spans="1:9" x14ac:dyDescent="0.25">
      <c r="A4046" s="1261">
        <v>42399</v>
      </c>
      <c r="B4046" s="2177">
        <f t="shared" si="258"/>
        <v>3109</v>
      </c>
      <c r="C4046" s="2178" t="s">
        <v>1144</v>
      </c>
      <c r="D4046" s="2160">
        <f t="shared" si="257"/>
        <v>53109</v>
      </c>
      <c r="E4046" s="2162" t="s">
        <v>8044</v>
      </c>
      <c r="F4046" s="2153">
        <v>320350.34999999998</v>
      </c>
      <c r="G4046" s="722"/>
      <c r="H4046" s="2050"/>
      <c r="I4046" s="1263">
        <f t="shared" si="256"/>
        <v>320350.34999999998</v>
      </c>
    </row>
    <row r="4047" spans="1:9" x14ac:dyDescent="0.25">
      <c r="A4047" s="1261">
        <v>42399</v>
      </c>
      <c r="B4047" s="2177">
        <f t="shared" si="258"/>
        <v>3110</v>
      </c>
      <c r="C4047" s="2178" t="s">
        <v>1144</v>
      </c>
      <c r="D4047" s="2160">
        <f t="shared" si="257"/>
        <v>53110</v>
      </c>
      <c r="E4047" s="2150" t="s">
        <v>8046</v>
      </c>
      <c r="F4047" s="2153">
        <v>11689.5</v>
      </c>
      <c r="G4047" s="722"/>
      <c r="H4047" s="2050"/>
      <c r="I4047" s="1263">
        <f t="shared" si="256"/>
        <v>11689.5</v>
      </c>
    </row>
    <row r="4048" spans="1:9" x14ac:dyDescent="0.25">
      <c r="A4048" s="1261">
        <v>42399</v>
      </c>
      <c r="B4048" s="2177">
        <f t="shared" si="258"/>
        <v>3111</v>
      </c>
      <c r="C4048" s="2178" t="s">
        <v>1144</v>
      </c>
      <c r="D4048" s="2160">
        <f t="shared" si="257"/>
        <v>53111</v>
      </c>
      <c r="E4048" s="2150" t="s">
        <v>8002</v>
      </c>
      <c r="F4048" s="2153">
        <v>286045.2</v>
      </c>
      <c r="G4048" s="722"/>
      <c r="H4048" s="2050"/>
      <c r="I4048" s="1263">
        <f t="shared" si="256"/>
        <v>286045.2</v>
      </c>
    </row>
    <row r="4049" spans="1:9" x14ac:dyDescent="0.25">
      <c r="A4049" s="1261">
        <v>42399</v>
      </c>
      <c r="B4049" s="2177">
        <f t="shared" si="258"/>
        <v>3112</v>
      </c>
      <c r="C4049" s="2178" t="s">
        <v>1144</v>
      </c>
      <c r="D4049" s="2160">
        <f t="shared" si="257"/>
        <v>53112</v>
      </c>
      <c r="E4049" s="2150" t="s">
        <v>7964</v>
      </c>
      <c r="F4049" s="2153">
        <v>86</v>
      </c>
      <c r="G4049" s="722">
        <v>42399</v>
      </c>
      <c r="H4049" s="2050">
        <f t="shared" si="255"/>
        <v>86</v>
      </c>
      <c r="I4049" s="1263">
        <f t="shared" si="256"/>
        <v>0</v>
      </c>
    </row>
    <row r="4050" spans="1:9" x14ac:dyDescent="0.25">
      <c r="A4050" s="1261">
        <v>42399</v>
      </c>
      <c r="B4050" s="2177">
        <f t="shared" si="258"/>
        <v>3113</v>
      </c>
      <c r="C4050" s="2178" t="s">
        <v>1144</v>
      </c>
      <c r="D4050" s="2160">
        <f t="shared" si="257"/>
        <v>53113</v>
      </c>
      <c r="E4050" s="2150" t="s">
        <v>7964</v>
      </c>
      <c r="F4050" s="2153">
        <v>43</v>
      </c>
      <c r="G4050" s="722">
        <v>42399</v>
      </c>
      <c r="H4050" s="2050">
        <f t="shared" si="255"/>
        <v>43</v>
      </c>
      <c r="I4050" s="1263">
        <f t="shared" si="256"/>
        <v>0</v>
      </c>
    </row>
    <row r="4051" spans="1:9" x14ac:dyDescent="0.25">
      <c r="A4051" s="1261">
        <v>42399</v>
      </c>
      <c r="B4051" s="2177">
        <f t="shared" si="258"/>
        <v>3114</v>
      </c>
      <c r="C4051" s="2178" t="s">
        <v>1144</v>
      </c>
      <c r="D4051" s="2160">
        <f t="shared" si="257"/>
        <v>53114</v>
      </c>
      <c r="E4051" s="2150" t="s">
        <v>8047</v>
      </c>
      <c r="F4051" s="2153">
        <v>10742</v>
      </c>
      <c r="G4051" s="722">
        <v>42399</v>
      </c>
      <c r="H4051" s="2050">
        <f t="shared" si="255"/>
        <v>10742</v>
      </c>
      <c r="I4051" s="1263">
        <f t="shared" si="256"/>
        <v>0</v>
      </c>
    </row>
    <row r="4052" spans="1:9" x14ac:dyDescent="0.25">
      <c r="A4052" s="1261">
        <v>42399</v>
      </c>
      <c r="B4052" s="2177">
        <f t="shared" si="258"/>
        <v>3115</v>
      </c>
      <c r="C4052" s="2178" t="s">
        <v>1144</v>
      </c>
      <c r="D4052" s="2160">
        <f t="shared" si="257"/>
        <v>53115</v>
      </c>
      <c r="E4052" s="2150" t="s">
        <v>8042</v>
      </c>
      <c r="F4052" s="2153">
        <v>3800</v>
      </c>
      <c r="G4052" s="722"/>
      <c r="H4052" s="2050"/>
      <c r="I4052" s="1263">
        <f t="shared" si="256"/>
        <v>3800</v>
      </c>
    </row>
    <row r="4053" spans="1:9" x14ac:dyDescent="0.25">
      <c r="A4053" s="1261">
        <v>42399</v>
      </c>
      <c r="B4053" s="2177">
        <f t="shared" si="258"/>
        <v>3116</v>
      </c>
      <c r="C4053" s="2178" t="s">
        <v>1144</v>
      </c>
      <c r="D4053" s="2160">
        <f t="shared" si="257"/>
        <v>53116</v>
      </c>
      <c r="E4053" s="2150" t="s">
        <v>7964</v>
      </c>
      <c r="F4053" s="2153">
        <v>5418</v>
      </c>
      <c r="G4053" s="722"/>
      <c r="H4053" s="2050"/>
      <c r="I4053" s="1263">
        <f t="shared" si="256"/>
        <v>5418</v>
      </c>
    </row>
    <row r="4054" spans="1:9" x14ac:dyDescent="0.25">
      <c r="A4054" s="1261">
        <v>42399</v>
      </c>
      <c r="B4054" s="2177">
        <f t="shared" si="258"/>
        <v>3117</v>
      </c>
      <c r="C4054" s="2178" t="s">
        <v>1144</v>
      </c>
      <c r="D4054" s="2160">
        <f t="shared" si="257"/>
        <v>53117</v>
      </c>
      <c r="E4054" s="2150" t="s">
        <v>8048</v>
      </c>
      <c r="F4054" s="2153">
        <v>2580</v>
      </c>
      <c r="G4054" s="722"/>
      <c r="H4054" s="2050"/>
      <c r="I4054" s="1263">
        <f t="shared" si="256"/>
        <v>2580</v>
      </c>
    </row>
    <row r="4055" spans="1:9" x14ac:dyDescent="0.25">
      <c r="A4055" s="1261">
        <v>42399</v>
      </c>
      <c r="B4055" s="2177">
        <f t="shared" si="258"/>
        <v>3118</v>
      </c>
      <c r="C4055" s="2178" t="s">
        <v>1144</v>
      </c>
      <c r="D4055" s="2160">
        <f t="shared" si="257"/>
        <v>53118</v>
      </c>
      <c r="E4055" s="2150" t="s">
        <v>8049</v>
      </c>
      <c r="F4055" s="2153">
        <v>3539.7</v>
      </c>
      <c r="G4055" s="722"/>
      <c r="H4055" s="2050"/>
      <c r="I4055" s="1263">
        <f t="shared" si="256"/>
        <v>3539.7</v>
      </c>
    </row>
    <row r="4056" spans="1:9" x14ac:dyDescent="0.25">
      <c r="A4056" s="1261">
        <v>42399</v>
      </c>
      <c r="B4056" s="2177">
        <f t="shared" si="258"/>
        <v>3119</v>
      </c>
      <c r="C4056" s="2178" t="s">
        <v>1144</v>
      </c>
      <c r="D4056" s="2160">
        <f t="shared" si="257"/>
        <v>53119</v>
      </c>
      <c r="E4056" s="2150" t="s">
        <v>7964</v>
      </c>
      <c r="F4056" s="2153">
        <v>4731</v>
      </c>
      <c r="G4056" s="722">
        <v>42399</v>
      </c>
      <c r="H4056" s="2050">
        <f t="shared" si="255"/>
        <v>4731</v>
      </c>
      <c r="I4056" s="1263">
        <f t="shared" si="256"/>
        <v>0</v>
      </c>
    </row>
    <row r="4057" spans="1:9" x14ac:dyDescent="0.25">
      <c r="A4057" s="1261">
        <v>42399</v>
      </c>
      <c r="B4057" s="2177">
        <f t="shared" si="258"/>
        <v>3120</v>
      </c>
      <c r="C4057" s="2178" t="s">
        <v>1144</v>
      </c>
      <c r="D4057" s="2160">
        <f t="shared" si="257"/>
        <v>53120</v>
      </c>
      <c r="E4057" s="2162" t="s">
        <v>8050</v>
      </c>
      <c r="F4057" s="2153">
        <v>351944</v>
      </c>
      <c r="G4057" s="722"/>
      <c r="H4057" s="2050"/>
      <c r="I4057" s="1263">
        <f t="shared" si="256"/>
        <v>351944</v>
      </c>
    </row>
    <row r="4058" spans="1:9" x14ac:dyDescent="0.25">
      <c r="A4058" s="1261">
        <v>42399</v>
      </c>
      <c r="B4058" s="2177">
        <f t="shared" si="258"/>
        <v>3121</v>
      </c>
      <c r="C4058" s="2178" t="s">
        <v>1144</v>
      </c>
      <c r="D4058" s="2160">
        <f t="shared" si="257"/>
        <v>53121</v>
      </c>
      <c r="E4058" s="2150" t="s">
        <v>8051</v>
      </c>
      <c r="F4058" s="2153">
        <v>128791.35</v>
      </c>
      <c r="G4058" s="722"/>
      <c r="H4058" s="2050"/>
      <c r="I4058" s="1263">
        <f t="shared" si="256"/>
        <v>128791.35</v>
      </c>
    </row>
    <row r="4059" spans="1:9" x14ac:dyDescent="0.25">
      <c r="A4059" s="1261">
        <v>42399</v>
      </c>
      <c r="B4059" s="2177">
        <f t="shared" si="258"/>
        <v>3122</v>
      </c>
      <c r="C4059" s="2178" t="s">
        <v>1144</v>
      </c>
      <c r="D4059" s="2160">
        <f t="shared" si="257"/>
        <v>53122</v>
      </c>
      <c r="E4059" s="2150" t="s">
        <v>7964</v>
      </c>
      <c r="F4059" s="2153">
        <v>38.700000000000003</v>
      </c>
      <c r="G4059" s="722">
        <v>42399</v>
      </c>
      <c r="H4059" s="2050">
        <f t="shared" si="255"/>
        <v>38.700000000000003</v>
      </c>
      <c r="I4059" s="1263">
        <f t="shared" si="256"/>
        <v>0</v>
      </c>
    </row>
    <row r="4060" spans="1:9" x14ac:dyDescent="0.25">
      <c r="A4060" s="1261">
        <v>42399</v>
      </c>
      <c r="B4060" s="2177">
        <f t="shared" si="258"/>
        <v>3123</v>
      </c>
      <c r="C4060" s="2178" t="s">
        <v>1144</v>
      </c>
      <c r="D4060" s="2160">
        <f t="shared" si="257"/>
        <v>53123</v>
      </c>
      <c r="E4060" s="2150" t="s">
        <v>8052</v>
      </c>
      <c r="F4060" s="2153">
        <v>1670.4</v>
      </c>
      <c r="G4060" s="722">
        <v>42399</v>
      </c>
      <c r="H4060" s="2050">
        <f t="shared" si="255"/>
        <v>1670.4</v>
      </c>
      <c r="I4060" s="1263">
        <f t="shared" si="256"/>
        <v>0</v>
      </c>
    </row>
    <row r="4061" spans="1:9" x14ac:dyDescent="0.25">
      <c r="A4061" s="1261">
        <v>42399</v>
      </c>
      <c r="B4061" s="2177">
        <f t="shared" si="258"/>
        <v>3124</v>
      </c>
      <c r="C4061" s="2178" t="s">
        <v>1144</v>
      </c>
      <c r="D4061" s="2160">
        <f t="shared" si="257"/>
        <v>53124</v>
      </c>
      <c r="E4061" s="2162" t="s">
        <v>8044</v>
      </c>
      <c r="F4061" s="2153">
        <v>30063.4</v>
      </c>
      <c r="G4061" s="722"/>
      <c r="H4061" s="2050"/>
      <c r="I4061" s="1263">
        <f t="shared" si="256"/>
        <v>30063.4</v>
      </c>
    </row>
    <row r="4062" spans="1:9" x14ac:dyDescent="0.25">
      <c r="A4062" s="1261">
        <v>42399</v>
      </c>
      <c r="B4062" s="2177">
        <f t="shared" si="258"/>
        <v>3125</v>
      </c>
      <c r="C4062" s="2178" t="s">
        <v>1144</v>
      </c>
      <c r="D4062" s="2160">
        <f t="shared" si="257"/>
        <v>53125</v>
      </c>
      <c r="E4062" s="2162" t="s">
        <v>8044</v>
      </c>
      <c r="F4062" s="2153">
        <v>42306</v>
      </c>
      <c r="G4062" s="722"/>
      <c r="H4062" s="2050"/>
      <c r="I4062" s="1263">
        <f t="shared" si="256"/>
        <v>42306</v>
      </c>
    </row>
    <row r="4063" spans="1:9" x14ac:dyDescent="0.25">
      <c r="A4063" s="1261">
        <v>42399</v>
      </c>
      <c r="B4063" s="2177">
        <f t="shared" si="258"/>
        <v>3126</v>
      </c>
      <c r="C4063" s="2178" t="s">
        <v>1144</v>
      </c>
      <c r="D4063" s="2160">
        <f t="shared" si="257"/>
        <v>53126</v>
      </c>
      <c r="E4063" s="2151" t="s">
        <v>8046</v>
      </c>
      <c r="F4063" s="2154">
        <v>10440</v>
      </c>
      <c r="G4063" s="722"/>
      <c r="H4063" s="2050"/>
      <c r="I4063" s="1263">
        <f t="shared" si="256"/>
        <v>10440</v>
      </c>
    </row>
    <row r="4064" spans="1:9" x14ac:dyDescent="0.25">
      <c r="A4064" s="1261">
        <v>42399</v>
      </c>
      <c r="B4064" s="2177">
        <f t="shared" si="258"/>
        <v>3127</v>
      </c>
      <c r="C4064" s="2178" t="s">
        <v>1144</v>
      </c>
      <c r="D4064" s="2160">
        <f t="shared" si="257"/>
        <v>53127</v>
      </c>
      <c r="E4064" s="2149" t="s">
        <v>8053</v>
      </c>
      <c r="F4064" s="2152">
        <v>2613.12</v>
      </c>
      <c r="G4064" s="722">
        <v>42399</v>
      </c>
      <c r="H4064" s="2050">
        <f t="shared" ref="H4064:H4129" si="259">F4064</f>
        <v>2613.12</v>
      </c>
      <c r="I4064" s="1263">
        <f t="shared" si="256"/>
        <v>0</v>
      </c>
    </row>
    <row r="4065" spans="1:9" x14ac:dyDescent="0.25">
      <c r="A4065" s="1261">
        <v>42399</v>
      </c>
      <c r="B4065" s="2177">
        <f t="shared" si="258"/>
        <v>3128</v>
      </c>
      <c r="C4065" s="2178" t="s">
        <v>1144</v>
      </c>
      <c r="D4065" s="2160">
        <f t="shared" si="257"/>
        <v>53128</v>
      </c>
      <c r="E4065" s="2162" t="s">
        <v>8044</v>
      </c>
      <c r="F4065" s="2153">
        <v>11616.1</v>
      </c>
      <c r="G4065" s="722"/>
      <c r="H4065" s="2050"/>
      <c r="I4065" s="1263">
        <f t="shared" si="256"/>
        <v>11616.1</v>
      </c>
    </row>
    <row r="4066" spans="1:9" x14ac:dyDescent="0.25">
      <c r="A4066" s="1261">
        <v>42400</v>
      </c>
      <c r="B4066" s="2177">
        <f t="shared" si="258"/>
        <v>3129</v>
      </c>
      <c r="C4066" s="2178" t="s">
        <v>1144</v>
      </c>
      <c r="D4066" s="2160">
        <f t="shared" si="257"/>
        <v>53129</v>
      </c>
      <c r="E4066" s="2150" t="s">
        <v>8054</v>
      </c>
      <c r="F4066" s="2153">
        <v>1037.2</v>
      </c>
      <c r="G4066" s="722">
        <v>42400</v>
      </c>
      <c r="H4066" s="2050">
        <f t="shared" si="259"/>
        <v>1037.2</v>
      </c>
      <c r="I4066" s="1263">
        <f t="shared" ref="I4066:I4131" si="260">F4066-H4066</f>
        <v>0</v>
      </c>
    </row>
    <row r="4067" spans="1:9" x14ac:dyDescent="0.25">
      <c r="A4067" s="1261"/>
      <c r="B4067" s="2177">
        <f t="shared" si="258"/>
        <v>3130</v>
      </c>
      <c r="C4067" s="2178" t="s">
        <v>1144</v>
      </c>
      <c r="D4067" s="2160">
        <f t="shared" si="257"/>
        <v>53130</v>
      </c>
      <c r="E4067" s="2182" t="s">
        <v>2249</v>
      </c>
      <c r="F4067" s="2153">
        <v>0</v>
      </c>
      <c r="G4067" s="722"/>
      <c r="H4067" s="2050"/>
      <c r="I4067" s="1263">
        <f t="shared" si="260"/>
        <v>0</v>
      </c>
    </row>
    <row r="4068" spans="1:9" x14ac:dyDescent="0.25">
      <c r="A4068" s="1261">
        <v>42400</v>
      </c>
      <c r="B4068" s="2177">
        <f t="shared" si="258"/>
        <v>3131</v>
      </c>
      <c r="C4068" s="2178" t="s">
        <v>1144</v>
      </c>
      <c r="D4068" s="2160">
        <f t="shared" si="257"/>
        <v>53131</v>
      </c>
      <c r="E4068" s="2150" t="s">
        <v>8055</v>
      </c>
      <c r="F4068" s="2153">
        <v>4964.3999999999996</v>
      </c>
      <c r="G4068" s="722"/>
      <c r="H4068" s="2050"/>
      <c r="I4068" s="1263">
        <f t="shared" si="260"/>
        <v>4964.3999999999996</v>
      </c>
    </row>
    <row r="4069" spans="1:9" x14ac:dyDescent="0.25">
      <c r="A4069" s="1261"/>
      <c r="B4069" s="2177">
        <f t="shared" si="258"/>
        <v>3132</v>
      </c>
      <c r="C4069" s="2178" t="s">
        <v>1144</v>
      </c>
      <c r="D4069" s="2160">
        <f t="shared" si="257"/>
        <v>53132</v>
      </c>
      <c r="E4069" s="2150" t="s">
        <v>8055</v>
      </c>
      <c r="F4069" s="2153">
        <v>26677.35</v>
      </c>
      <c r="G4069" s="722"/>
      <c r="H4069" s="2050"/>
      <c r="I4069" s="1263">
        <f t="shared" si="260"/>
        <v>26677.35</v>
      </c>
    </row>
    <row r="4070" spans="1:9" x14ac:dyDescent="0.25">
      <c r="A4070" s="1261"/>
      <c r="B4070" s="2177">
        <f t="shared" si="258"/>
        <v>3133</v>
      </c>
      <c r="C4070" s="2178" t="s">
        <v>1144</v>
      </c>
      <c r="D4070" s="2160">
        <f t="shared" si="257"/>
        <v>53133</v>
      </c>
      <c r="E4070" s="2150" t="s">
        <v>8056</v>
      </c>
      <c r="F4070" s="2153">
        <v>6448</v>
      </c>
      <c r="G4070" s="722"/>
      <c r="H4070" s="2050"/>
      <c r="I4070" s="1263">
        <f t="shared" si="260"/>
        <v>6448</v>
      </c>
    </row>
    <row r="4071" spans="1:9" x14ac:dyDescent="0.25">
      <c r="A4071" s="1261"/>
      <c r="B4071" s="2177">
        <f t="shared" si="258"/>
        <v>3134</v>
      </c>
      <c r="C4071" s="2178" t="s">
        <v>1144</v>
      </c>
      <c r="D4071" s="2160">
        <f t="shared" si="257"/>
        <v>53134</v>
      </c>
      <c r="E4071" s="2150" t="s">
        <v>8057</v>
      </c>
      <c r="F4071" s="2153">
        <v>4443.6000000000004</v>
      </c>
      <c r="G4071" s="722">
        <v>42400</v>
      </c>
      <c r="H4071" s="2050">
        <f t="shared" si="259"/>
        <v>4443.6000000000004</v>
      </c>
      <c r="I4071" s="1263">
        <f t="shared" si="260"/>
        <v>0</v>
      </c>
    </row>
    <row r="4072" spans="1:9" x14ac:dyDescent="0.25">
      <c r="A4072" s="1261"/>
      <c r="B4072" s="2177">
        <f t="shared" si="258"/>
        <v>3135</v>
      </c>
      <c r="C4072" s="2178" t="s">
        <v>1144</v>
      </c>
      <c r="D4072" s="2160">
        <f t="shared" ref="D4072:D4136" si="261">D4071+1</f>
        <v>53135</v>
      </c>
      <c r="E4072" s="2150" t="s">
        <v>8058</v>
      </c>
      <c r="F4072" s="2153">
        <v>20208</v>
      </c>
      <c r="G4072" s="722">
        <v>42400</v>
      </c>
      <c r="H4072" s="2050">
        <f t="shared" si="259"/>
        <v>20208</v>
      </c>
      <c r="I4072" s="1263">
        <f t="shared" si="260"/>
        <v>0</v>
      </c>
    </row>
    <row r="4073" spans="1:9" x14ac:dyDescent="0.25">
      <c r="A4073" s="1261"/>
      <c r="B4073" s="2177">
        <f t="shared" si="258"/>
        <v>3136</v>
      </c>
      <c r="C4073" s="2178" t="s">
        <v>1144</v>
      </c>
      <c r="D4073" s="2160">
        <f t="shared" si="261"/>
        <v>53136</v>
      </c>
      <c r="E4073" s="2150" t="s">
        <v>8059</v>
      </c>
      <c r="F4073" s="2153">
        <v>8016</v>
      </c>
      <c r="G4073" s="722"/>
      <c r="H4073" s="2050"/>
      <c r="I4073" s="1263">
        <f t="shared" si="260"/>
        <v>8016</v>
      </c>
    </row>
    <row r="4074" spans="1:9" x14ac:dyDescent="0.25">
      <c r="A4074" s="1261"/>
      <c r="B4074" s="2177">
        <f t="shared" si="258"/>
        <v>3137</v>
      </c>
      <c r="C4074" s="2178" t="s">
        <v>1144</v>
      </c>
      <c r="D4074" s="2160">
        <f t="shared" si="261"/>
        <v>53137</v>
      </c>
      <c r="E4074" s="2150" t="s">
        <v>8060</v>
      </c>
      <c r="F4074" s="2153">
        <v>38396.800000000003</v>
      </c>
      <c r="G4074" s="722">
        <v>42400</v>
      </c>
      <c r="H4074" s="2187">
        <v>35000</v>
      </c>
      <c r="I4074" s="2188">
        <f t="shared" si="260"/>
        <v>3396.8000000000029</v>
      </c>
    </row>
    <row r="4075" spans="1:9" x14ac:dyDescent="0.25">
      <c r="A4075" s="1261"/>
      <c r="B4075" s="2177">
        <f t="shared" si="258"/>
        <v>3138</v>
      </c>
      <c r="C4075" s="2178" t="s">
        <v>1144</v>
      </c>
      <c r="D4075" s="2160">
        <f t="shared" si="261"/>
        <v>53138</v>
      </c>
      <c r="E4075" s="2150" t="s">
        <v>8061</v>
      </c>
      <c r="F4075" s="2153">
        <v>1506</v>
      </c>
      <c r="G4075" s="722">
        <v>42400</v>
      </c>
      <c r="H4075" s="2050">
        <f t="shared" si="259"/>
        <v>1506</v>
      </c>
      <c r="I4075" s="1263">
        <f t="shared" si="260"/>
        <v>0</v>
      </c>
    </row>
    <row r="4076" spans="1:9" x14ac:dyDescent="0.25">
      <c r="A4076" s="1261"/>
      <c r="B4076" s="2177">
        <f t="shared" si="258"/>
        <v>3139</v>
      </c>
      <c r="C4076" s="2178" t="s">
        <v>1144</v>
      </c>
      <c r="D4076" s="2160">
        <f t="shared" si="261"/>
        <v>53139</v>
      </c>
      <c r="E4076" s="2150" t="s">
        <v>8062</v>
      </c>
      <c r="F4076" s="2153">
        <v>2276.4</v>
      </c>
      <c r="G4076" s="722"/>
      <c r="H4076" s="2050"/>
      <c r="I4076" s="1263">
        <f t="shared" si="260"/>
        <v>2276.4</v>
      </c>
    </row>
    <row r="4077" spans="1:9" x14ac:dyDescent="0.25">
      <c r="A4077" s="1261"/>
      <c r="B4077" s="2177">
        <f t="shared" si="258"/>
        <v>3140</v>
      </c>
      <c r="C4077" s="2178" t="s">
        <v>1144</v>
      </c>
      <c r="D4077" s="2160">
        <f t="shared" si="261"/>
        <v>53140</v>
      </c>
      <c r="E4077" s="2150" t="s">
        <v>8059</v>
      </c>
      <c r="F4077" s="2153">
        <v>6887.2</v>
      </c>
      <c r="G4077" s="722"/>
      <c r="H4077" s="2050"/>
      <c r="I4077" s="1263">
        <f t="shared" si="260"/>
        <v>6887.2</v>
      </c>
    </row>
    <row r="4078" spans="1:9" x14ac:dyDescent="0.25">
      <c r="A4078" s="1261"/>
      <c r="B4078" s="2177">
        <f t="shared" si="258"/>
        <v>3141</v>
      </c>
      <c r="C4078" s="2178" t="s">
        <v>1144</v>
      </c>
      <c r="D4078" s="2160">
        <f t="shared" si="261"/>
        <v>53141</v>
      </c>
      <c r="E4078" s="2150" t="s">
        <v>8063</v>
      </c>
      <c r="F4078" s="2153">
        <v>4164.66</v>
      </c>
      <c r="G4078" s="722"/>
      <c r="H4078" s="2050"/>
      <c r="I4078" s="1263">
        <f t="shared" si="260"/>
        <v>4164.66</v>
      </c>
    </row>
    <row r="4079" spans="1:9" x14ac:dyDescent="0.25">
      <c r="A4079" s="1261"/>
      <c r="B4079" s="2177">
        <f t="shared" si="258"/>
        <v>3142</v>
      </c>
      <c r="C4079" s="2178" t="s">
        <v>1144</v>
      </c>
      <c r="D4079" s="2160">
        <f t="shared" si="261"/>
        <v>53142</v>
      </c>
      <c r="E4079" s="2150" t="s">
        <v>8064</v>
      </c>
      <c r="F4079" s="2153">
        <v>1822.5</v>
      </c>
      <c r="G4079" s="722"/>
      <c r="H4079" s="2050"/>
      <c r="I4079" s="1263">
        <f t="shared" si="260"/>
        <v>1822.5</v>
      </c>
    </row>
    <row r="4080" spans="1:9" x14ac:dyDescent="0.25">
      <c r="A4080" s="1261"/>
      <c r="B4080" s="2177">
        <f t="shared" si="258"/>
        <v>3143</v>
      </c>
      <c r="C4080" s="2178" t="s">
        <v>1144</v>
      </c>
      <c r="D4080" s="2160">
        <f t="shared" si="261"/>
        <v>53143</v>
      </c>
      <c r="E4080" s="2150" t="s">
        <v>8065</v>
      </c>
      <c r="F4080" s="2153">
        <v>6830.7</v>
      </c>
      <c r="G4080" s="722"/>
      <c r="H4080" s="2050"/>
      <c r="I4080" s="1263">
        <f t="shared" si="260"/>
        <v>6830.7</v>
      </c>
    </row>
    <row r="4081" spans="1:9" x14ac:dyDescent="0.25">
      <c r="A4081" s="1261"/>
      <c r="B4081" s="2177">
        <f t="shared" si="258"/>
        <v>3144</v>
      </c>
      <c r="C4081" s="2178" t="s">
        <v>1144</v>
      </c>
      <c r="D4081" s="2160">
        <f t="shared" si="261"/>
        <v>53144</v>
      </c>
      <c r="E4081" s="2150" t="s">
        <v>8066</v>
      </c>
      <c r="F4081" s="2153">
        <v>444.6</v>
      </c>
      <c r="G4081" s="722"/>
      <c r="H4081" s="2050"/>
      <c r="I4081" s="1263">
        <f t="shared" si="260"/>
        <v>444.6</v>
      </c>
    </row>
    <row r="4082" spans="1:9" x14ac:dyDescent="0.25">
      <c r="A4082" s="1261"/>
      <c r="B4082" s="2177">
        <f t="shared" si="258"/>
        <v>3145</v>
      </c>
      <c r="C4082" s="2178" t="s">
        <v>1144</v>
      </c>
      <c r="D4082" s="2160">
        <f t="shared" si="261"/>
        <v>53145</v>
      </c>
      <c r="E4082" s="2150" t="s">
        <v>8067</v>
      </c>
      <c r="F4082" s="2153">
        <v>4554</v>
      </c>
      <c r="G4082" s="722"/>
      <c r="H4082" s="2050"/>
      <c r="I4082" s="1263">
        <f t="shared" si="260"/>
        <v>4554</v>
      </c>
    </row>
    <row r="4083" spans="1:9" x14ac:dyDescent="0.25">
      <c r="A4083" s="1261"/>
      <c r="B4083" s="2177">
        <f t="shared" si="258"/>
        <v>3146</v>
      </c>
      <c r="C4083" s="2178" t="s">
        <v>1144</v>
      </c>
      <c r="D4083" s="2160">
        <f t="shared" si="261"/>
        <v>53146</v>
      </c>
      <c r="E4083" s="2150" t="s">
        <v>8068</v>
      </c>
      <c r="F4083" s="2153">
        <v>298</v>
      </c>
      <c r="G4083" s="722"/>
      <c r="H4083" s="2050"/>
      <c r="I4083" s="1263">
        <f t="shared" si="260"/>
        <v>298</v>
      </c>
    </row>
    <row r="4084" spans="1:9" x14ac:dyDescent="0.25">
      <c r="A4084" s="1261"/>
      <c r="B4084" s="2177">
        <f t="shared" si="258"/>
        <v>3147</v>
      </c>
      <c r="C4084" s="2178" t="s">
        <v>1144</v>
      </c>
      <c r="D4084" s="2160">
        <f t="shared" si="261"/>
        <v>53147</v>
      </c>
      <c r="E4084" s="2150" t="s">
        <v>8069</v>
      </c>
      <c r="F4084" s="2153">
        <v>2100</v>
      </c>
      <c r="G4084" s="722"/>
      <c r="H4084" s="2050"/>
      <c r="I4084" s="1263">
        <f t="shared" si="260"/>
        <v>2100</v>
      </c>
    </row>
    <row r="4085" spans="1:9" x14ac:dyDescent="0.25">
      <c r="A4085" s="1261"/>
      <c r="B4085" s="2177">
        <f t="shared" si="258"/>
        <v>3148</v>
      </c>
      <c r="C4085" s="2178" t="s">
        <v>1144</v>
      </c>
      <c r="D4085" s="2160">
        <f t="shared" si="261"/>
        <v>53148</v>
      </c>
      <c r="E4085" s="2150" t="s">
        <v>8070</v>
      </c>
      <c r="F4085" s="2153">
        <v>1075</v>
      </c>
      <c r="G4085" s="722"/>
      <c r="H4085" s="2050"/>
      <c r="I4085" s="1263">
        <f t="shared" si="260"/>
        <v>1075</v>
      </c>
    </row>
    <row r="4086" spans="1:9" x14ac:dyDescent="0.25">
      <c r="A4086" s="1261"/>
      <c r="B4086" s="2177">
        <f t="shared" si="258"/>
        <v>3149</v>
      </c>
      <c r="C4086" s="2178" t="s">
        <v>1144</v>
      </c>
      <c r="D4086" s="2160">
        <f t="shared" si="261"/>
        <v>53149</v>
      </c>
      <c r="E4086" s="2150" t="s">
        <v>8071</v>
      </c>
      <c r="F4086" s="2153">
        <v>958.9</v>
      </c>
      <c r="G4086" s="722"/>
      <c r="H4086" s="2050"/>
      <c r="I4086" s="1263">
        <f t="shared" si="260"/>
        <v>958.9</v>
      </c>
    </row>
    <row r="4087" spans="1:9" x14ac:dyDescent="0.25">
      <c r="A4087" s="1261"/>
      <c r="B4087" s="2177">
        <f t="shared" ref="B4087:B4142" si="262">B4086+1</f>
        <v>3150</v>
      </c>
      <c r="C4087" s="2178" t="s">
        <v>1144</v>
      </c>
      <c r="D4087" s="2160">
        <f t="shared" si="261"/>
        <v>53150</v>
      </c>
      <c r="E4087" s="2150" t="s">
        <v>8072</v>
      </c>
      <c r="F4087" s="2153">
        <v>30559.4</v>
      </c>
      <c r="G4087" s="722"/>
      <c r="H4087" s="2050"/>
      <c r="I4087" s="1263">
        <f t="shared" si="260"/>
        <v>30559.4</v>
      </c>
    </row>
    <row r="4088" spans="1:9" x14ac:dyDescent="0.25">
      <c r="A4088" s="1261"/>
      <c r="B4088" s="2177">
        <f t="shared" si="262"/>
        <v>3151</v>
      </c>
      <c r="C4088" s="2178" t="s">
        <v>1144</v>
      </c>
      <c r="D4088" s="2160">
        <f t="shared" si="261"/>
        <v>53151</v>
      </c>
      <c r="E4088" s="2150" t="s">
        <v>8073</v>
      </c>
      <c r="F4088" s="2153">
        <v>1058.4000000000001</v>
      </c>
      <c r="G4088" s="722">
        <v>42400</v>
      </c>
      <c r="H4088" s="2050">
        <f t="shared" si="259"/>
        <v>1058.4000000000001</v>
      </c>
      <c r="I4088" s="1263">
        <f t="shared" si="260"/>
        <v>0</v>
      </c>
    </row>
    <row r="4089" spans="1:9" x14ac:dyDescent="0.25">
      <c r="A4089" s="1261"/>
      <c r="B4089" s="2177">
        <f t="shared" si="262"/>
        <v>3152</v>
      </c>
      <c r="C4089" s="2178" t="s">
        <v>1144</v>
      </c>
      <c r="D4089" s="2160">
        <f t="shared" si="261"/>
        <v>53152</v>
      </c>
      <c r="E4089" s="2150" t="s">
        <v>8073</v>
      </c>
      <c r="F4089" s="2153">
        <v>373.5</v>
      </c>
      <c r="G4089" s="722">
        <v>42400</v>
      </c>
      <c r="H4089" s="2050">
        <f t="shared" si="259"/>
        <v>373.5</v>
      </c>
      <c r="I4089" s="1263">
        <f t="shared" si="260"/>
        <v>0</v>
      </c>
    </row>
    <row r="4090" spans="1:9" x14ac:dyDescent="0.25">
      <c r="A4090" s="1261"/>
      <c r="B4090" s="2177">
        <f t="shared" si="262"/>
        <v>3153</v>
      </c>
      <c r="C4090" s="2178" t="s">
        <v>1144</v>
      </c>
      <c r="D4090" s="2160">
        <f t="shared" si="261"/>
        <v>53153</v>
      </c>
      <c r="E4090" s="2150" t="s">
        <v>8074</v>
      </c>
      <c r="F4090" s="2153">
        <v>29617.25</v>
      </c>
      <c r="G4090" s="722"/>
      <c r="H4090" s="2050"/>
      <c r="I4090" s="1263">
        <f t="shared" si="260"/>
        <v>29617.25</v>
      </c>
    </row>
    <row r="4091" spans="1:9" x14ac:dyDescent="0.25">
      <c r="A4091" s="1261"/>
      <c r="B4091" s="2177">
        <f t="shared" si="262"/>
        <v>3154</v>
      </c>
      <c r="C4091" s="2178" t="s">
        <v>1144</v>
      </c>
      <c r="D4091" s="2160">
        <f t="shared" si="261"/>
        <v>53154</v>
      </c>
      <c r="E4091" s="2150" t="s">
        <v>8075</v>
      </c>
      <c r="F4091" s="2153">
        <v>4071.8</v>
      </c>
      <c r="G4091" s="722"/>
      <c r="H4091" s="2050"/>
      <c r="I4091" s="1263">
        <f t="shared" si="260"/>
        <v>4071.8</v>
      </c>
    </row>
    <row r="4092" spans="1:9" x14ac:dyDescent="0.25">
      <c r="A4092" s="1261"/>
      <c r="B4092" s="2177">
        <f t="shared" si="262"/>
        <v>3155</v>
      </c>
      <c r="C4092" s="2178" t="s">
        <v>1144</v>
      </c>
      <c r="D4092" s="2160">
        <f t="shared" si="261"/>
        <v>53155</v>
      </c>
      <c r="E4092" s="2150" t="s">
        <v>8076</v>
      </c>
      <c r="F4092" s="2153">
        <v>285</v>
      </c>
      <c r="G4092" s="722">
        <v>42400</v>
      </c>
      <c r="H4092" s="2050">
        <f t="shared" si="259"/>
        <v>285</v>
      </c>
      <c r="I4092" s="1263">
        <f t="shared" si="260"/>
        <v>0</v>
      </c>
    </row>
    <row r="4093" spans="1:9" x14ac:dyDescent="0.25">
      <c r="A4093" s="1261"/>
      <c r="B4093" s="2177">
        <f t="shared" si="262"/>
        <v>3156</v>
      </c>
      <c r="C4093" s="2178" t="s">
        <v>1144</v>
      </c>
      <c r="D4093" s="2160">
        <f t="shared" si="261"/>
        <v>53156</v>
      </c>
      <c r="E4093" s="2150" t="s">
        <v>8077</v>
      </c>
      <c r="F4093" s="2153">
        <v>501.3</v>
      </c>
      <c r="G4093" s="722">
        <v>42400</v>
      </c>
      <c r="H4093" s="2050">
        <f t="shared" si="259"/>
        <v>501.3</v>
      </c>
      <c r="I4093" s="1263">
        <f t="shared" si="260"/>
        <v>0</v>
      </c>
    </row>
    <row r="4094" spans="1:9" x14ac:dyDescent="0.25">
      <c r="A4094" s="1261"/>
      <c r="B4094" s="2177">
        <f t="shared" si="262"/>
        <v>3157</v>
      </c>
      <c r="C4094" s="2178" t="s">
        <v>1144</v>
      </c>
      <c r="D4094" s="2160">
        <f t="shared" si="261"/>
        <v>53157</v>
      </c>
      <c r="E4094" s="2150" t="s">
        <v>8076</v>
      </c>
      <c r="F4094" s="2153">
        <v>76.8</v>
      </c>
      <c r="G4094" s="722">
        <v>42400</v>
      </c>
      <c r="H4094" s="2050">
        <f t="shared" si="259"/>
        <v>76.8</v>
      </c>
      <c r="I4094" s="1263">
        <f t="shared" si="260"/>
        <v>0</v>
      </c>
    </row>
    <row r="4095" spans="1:9" x14ac:dyDescent="0.25">
      <c r="A4095" s="1261"/>
      <c r="B4095" s="2177">
        <f t="shared" si="262"/>
        <v>3158</v>
      </c>
      <c r="C4095" s="2178" t="s">
        <v>1144</v>
      </c>
      <c r="D4095" s="2160">
        <f t="shared" si="261"/>
        <v>53158</v>
      </c>
      <c r="E4095" s="2150" t="s">
        <v>8078</v>
      </c>
      <c r="F4095" s="2153">
        <v>4200</v>
      </c>
      <c r="G4095" s="722">
        <v>42400</v>
      </c>
      <c r="H4095" s="2050">
        <f t="shared" si="259"/>
        <v>4200</v>
      </c>
      <c r="I4095" s="1263">
        <f t="shared" si="260"/>
        <v>0</v>
      </c>
    </row>
    <row r="4096" spans="1:9" x14ac:dyDescent="0.25">
      <c r="A4096" s="1261"/>
      <c r="B4096" s="2177">
        <f t="shared" si="262"/>
        <v>3159</v>
      </c>
      <c r="C4096" s="2178" t="s">
        <v>1144</v>
      </c>
      <c r="D4096" s="2160">
        <f t="shared" si="261"/>
        <v>53159</v>
      </c>
      <c r="E4096" s="2150" t="s">
        <v>8079</v>
      </c>
      <c r="F4096" s="2153">
        <v>1712.1</v>
      </c>
      <c r="G4096" s="722"/>
      <c r="H4096" s="2050"/>
      <c r="I4096" s="1263">
        <f t="shared" si="260"/>
        <v>1712.1</v>
      </c>
    </row>
    <row r="4097" spans="1:9" x14ac:dyDescent="0.25">
      <c r="A4097" s="1261"/>
      <c r="B4097" s="2177">
        <f t="shared" si="262"/>
        <v>3160</v>
      </c>
      <c r="C4097" s="2178" t="s">
        <v>1144</v>
      </c>
      <c r="D4097" s="2160">
        <f t="shared" si="261"/>
        <v>53160</v>
      </c>
      <c r="E4097" s="2150" t="s">
        <v>8080</v>
      </c>
      <c r="F4097" s="2153">
        <v>4347</v>
      </c>
      <c r="G4097" s="722">
        <v>42400</v>
      </c>
      <c r="H4097" s="2050">
        <f t="shared" si="259"/>
        <v>4347</v>
      </c>
      <c r="I4097" s="1263">
        <f t="shared" si="260"/>
        <v>0</v>
      </c>
    </row>
    <row r="4098" spans="1:9" x14ac:dyDescent="0.25">
      <c r="A4098" s="1261"/>
      <c r="B4098" s="2177">
        <f t="shared" si="262"/>
        <v>3161</v>
      </c>
      <c r="C4098" s="2178" t="s">
        <v>1144</v>
      </c>
      <c r="D4098" s="2160">
        <f t="shared" si="261"/>
        <v>53161</v>
      </c>
      <c r="E4098" s="2150" t="s">
        <v>8058</v>
      </c>
      <c r="F4098" s="2153">
        <v>3098</v>
      </c>
      <c r="G4098" s="722"/>
      <c r="H4098" s="2050"/>
      <c r="I4098" s="1263">
        <f t="shared" si="260"/>
        <v>3098</v>
      </c>
    </row>
    <row r="4099" spans="1:9" x14ac:dyDescent="0.25">
      <c r="A4099" s="1261"/>
      <c r="B4099" s="2177">
        <f t="shared" si="262"/>
        <v>3162</v>
      </c>
      <c r="C4099" s="2178" t="s">
        <v>1144</v>
      </c>
      <c r="D4099" s="2160">
        <f t="shared" si="261"/>
        <v>53162</v>
      </c>
      <c r="E4099" s="2150" t="s">
        <v>8054</v>
      </c>
      <c r="F4099" s="2153">
        <v>4330.8</v>
      </c>
      <c r="G4099" s="722">
        <v>42400</v>
      </c>
      <c r="H4099" s="2050">
        <f t="shared" si="259"/>
        <v>4330.8</v>
      </c>
      <c r="I4099" s="1263">
        <f t="shared" si="260"/>
        <v>0</v>
      </c>
    </row>
    <row r="4100" spans="1:9" x14ac:dyDescent="0.25">
      <c r="A4100" s="1261"/>
      <c r="B4100" s="2177">
        <f t="shared" si="262"/>
        <v>3163</v>
      </c>
      <c r="C4100" s="2178" t="s">
        <v>1144</v>
      </c>
      <c r="D4100" s="2160">
        <f t="shared" si="261"/>
        <v>53163</v>
      </c>
      <c r="E4100" s="2150" t="s">
        <v>8081</v>
      </c>
      <c r="F4100" s="2153">
        <v>2449</v>
      </c>
      <c r="G4100" s="722">
        <v>42400</v>
      </c>
      <c r="H4100" s="2050">
        <f t="shared" si="259"/>
        <v>2449</v>
      </c>
      <c r="I4100" s="1263">
        <f t="shared" si="260"/>
        <v>0</v>
      </c>
    </row>
    <row r="4101" spans="1:9" x14ac:dyDescent="0.25">
      <c r="A4101" s="1261"/>
      <c r="B4101" s="2177">
        <f t="shared" si="262"/>
        <v>3164</v>
      </c>
      <c r="C4101" s="2178" t="s">
        <v>1144</v>
      </c>
      <c r="D4101" s="2160">
        <f t="shared" si="261"/>
        <v>53164</v>
      </c>
      <c r="E4101" s="2150" t="s">
        <v>8082</v>
      </c>
      <c r="F4101" s="2153">
        <v>21624</v>
      </c>
      <c r="G4101" s="722"/>
      <c r="H4101" s="2050"/>
      <c r="I4101" s="1263">
        <f t="shared" si="260"/>
        <v>21624</v>
      </c>
    </row>
    <row r="4102" spans="1:9" x14ac:dyDescent="0.25">
      <c r="A4102" s="1261"/>
      <c r="B4102" s="2177">
        <f t="shared" si="262"/>
        <v>3165</v>
      </c>
      <c r="C4102" s="2178" t="s">
        <v>1144</v>
      </c>
      <c r="D4102" s="2160">
        <f t="shared" si="261"/>
        <v>53165</v>
      </c>
      <c r="E4102" s="2150" t="s">
        <v>8083</v>
      </c>
      <c r="F4102" s="2153">
        <v>2703.78</v>
      </c>
      <c r="G4102" s="722">
        <v>42400</v>
      </c>
      <c r="H4102" s="2050">
        <f t="shared" si="259"/>
        <v>2703.78</v>
      </c>
      <c r="I4102" s="1263">
        <f t="shared" si="260"/>
        <v>0</v>
      </c>
    </row>
    <row r="4103" spans="1:9" x14ac:dyDescent="0.25">
      <c r="A4103" s="1261"/>
      <c r="B4103" s="2177">
        <f t="shared" si="262"/>
        <v>3166</v>
      </c>
      <c r="C4103" s="2178" t="s">
        <v>1144</v>
      </c>
      <c r="D4103" s="2160">
        <f t="shared" si="261"/>
        <v>53166</v>
      </c>
      <c r="E4103" s="2150" t="s">
        <v>8084</v>
      </c>
      <c r="F4103" s="2153">
        <v>430</v>
      </c>
      <c r="G4103" s="722">
        <v>42400</v>
      </c>
      <c r="H4103" s="2050">
        <f t="shared" si="259"/>
        <v>430</v>
      </c>
      <c r="I4103" s="1263">
        <f t="shared" si="260"/>
        <v>0</v>
      </c>
    </row>
    <row r="4104" spans="1:9" x14ac:dyDescent="0.25">
      <c r="A4104" s="1261"/>
      <c r="B4104" s="2177">
        <f t="shared" si="262"/>
        <v>3167</v>
      </c>
      <c r="C4104" s="2178" t="s">
        <v>1144</v>
      </c>
      <c r="D4104" s="2160">
        <f t="shared" si="261"/>
        <v>53167</v>
      </c>
      <c r="E4104" s="2150" t="s">
        <v>8085</v>
      </c>
      <c r="F4104" s="2153">
        <v>390</v>
      </c>
      <c r="G4104" s="722"/>
      <c r="H4104" s="2050"/>
      <c r="I4104" s="1263">
        <f t="shared" si="260"/>
        <v>390</v>
      </c>
    </row>
    <row r="4105" spans="1:9" x14ac:dyDescent="0.25">
      <c r="A4105" s="1261"/>
      <c r="B4105" s="2177">
        <f t="shared" si="262"/>
        <v>3168</v>
      </c>
      <c r="C4105" s="2178" t="s">
        <v>1144</v>
      </c>
      <c r="D4105" s="2160">
        <f t="shared" si="261"/>
        <v>53168</v>
      </c>
      <c r="E4105" s="2150" t="s">
        <v>8086</v>
      </c>
      <c r="F4105" s="2153">
        <v>13546</v>
      </c>
      <c r="G4105" s="722"/>
      <c r="H4105" s="2050"/>
      <c r="I4105" s="1263">
        <f t="shared" si="260"/>
        <v>13546</v>
      </c>
    </row>
    <row r="4106" spans="1:9" x14ac:dyDescent="0.25">
      <c r="A4106" s="1261"/>
      <c r="B4106" s="2177">
        <f t="shared" si="262"/>
        <v>3169</v>
      </c>
      <c r="C4106" s="2178" t="s">
        <v>1144</v>
      </c>
      <c r="D4106" s="2160">
        <f t="shared" si="261"/>
        <v>53169</v>
      </c>
      <c r="E4106" s="2150" t="s">
        <v>8087</v>
      </c>
      <c r="F4106" s="2153">
        <v>3360</v>
      </c>
      <c r="G4106" s="722"/>
      <c r="H4106" s="2050"/>
      <c r="I4106" s="1263">
        <f t="shared" si="260"/>
        <v>3360</v>
      </c>
    </row>
    <row r="4107" spans="1:9" x14ac:dyDescent="0.25">
      <c r="A4107" s="1261"/>
      <c r="B4107" s="2177">
        <f t="shared" si="262"/>
        <v>3170</v>
      </c>
      <c r="C4107" s="2178" t="s">
        <v>1144</v>
      </c>
      <c r="D4107" s="2160">
        <f t="shared" si="261"/>
        <v>53170</v>
      </c>
      <c r="E4107" s="2182" t="s">
        <v>2249</v>
      </c>
      <c r="F4107" s="2153">
        <v>0</v>
      </c>
      <c r="G4107" s="722"/>
      <c r="H4107" s="2050"/>
      <c r="I4107" s="1263">
        <f t="shared" si="260"/>
        <v>0</v>
      </c>
    </row>
    <row r="4108" spans="1:9" x14ac:dyDescent="0.25">
      <c r="A4108" s="1261"/>
      <c r="B4108" s="2177">
        <f t="shared" si="262"/>
        <v>3171</v>
      </c>
      <c r="C4108" s="2178" t="s">
        <v>1144</v>
      </c>
      <c r="D4108" s="2160">
        <f t="shared" si="261"/>
        <v>53171</v>
      </c>
      <c r="E4108" s="2150" t="s">
        <v>8088</v>
      </c>
      <c r="F4108" s="2153">
        <v>450.5</v>
      </c>
      <c r="G4108" s="722">
        <v>42400</v>
      </c>
      <c r="H4108" s="2050">
        <f t="shared" si="259"/>
        <v>450.5</v>
      </c>
      <c r="I4108" s="1263">
        <f t="shared" si="260"/>
        <v>0</v>
      </c>
    </row>
    <row r="4109" spans="1:9" x14ac:dyDescent="0.25">
      <c r="A4109" s="1261"/>
      <c r="B4109" s="2177">
        <f t="shared" si="262"/>
        <v>3172</v>
      </c>
      <c r="C4109" s="2178" t="s">
        <v>1144</v>
      </c>
      <c r="D4109" s="2160">
        <f t="shared" si="261"/>
        <v>53172</v>
      </c>
      <c r="E4109" s="2151" t="s">
        <v>8089</v>
      </c>
      <c r="F4109" s="2154">
        <v>4540.8500000000004</v>
      </c>
      <c r="G4109" s="722">
        <v>42400</v>
      </c>
      <c r="H4109" s="2050">
        <f t="shared" si="259"/>
        <v>4540.8500000000004</v>
      </c>
      <c r="I4109" s="1263">
        <f t="shared" si="260"/>
        <v>0</v>
      </c>
    </row>
    <row r="4110" spans="1:9" x14ac:dyDescent="0.25">
      <c r="A4110" s="1261"/>
      <c r="B4110" s="2177">
        <f t="shared" si="262"/>
        <v>3173</v>
      </c>
      <c r="C4110" s="2178" t="s">
        <v>1144</v>
      </c>
      <c r="D4110" s="2160">
        <f t="shared" si="261"/>
        <v>53173</v>
      </c>
      <c r="E4110" s="2149" t="s">
        <v>8090</v>
      </c>
      <c r="F4110" s="2152">
        <v>29801.5</v>
      </c>
      <c r="G4110" s="722"/>
      <c r="H4110" s="2050"/>
      <c r="I4110" s="1263">
        <f t="shared" si="260"/>
        <v>29801.5</v>
      </c>
    </row>
    <row r="4111" spans="1:9" x14ac:dyDescent="0.25">
      <c r="A4111" s="1261"/>
      <c r="B4111" s="2177">
        <f t="shared" si="262"/>
        <v>3174</v>
      </c>
      <c r="C4111" s="2178" t="s">
        <v>1144</v>
      </c>
      <c r="D4111" s="2160">
        <f t="shared" si="261"/>
        <v>53174</v>
      </c>
      <c r="E4111" s="2150" t="s">
        <v>8091</v>
      </c>
      <c r="F4111" s="2153">
        <v>15452.8</v>
      </c>
      <c r="G4111" s="722"/>
      <c r="H4111" s="2050"/>
      <c r="I4111" s="1263">
        <f t="shared" si="260"/>
        <v>15452.8</v>
      </c>
    </row>
    <row r="4112" spans="1:9" x14ac:dyDescent="0.25">
      <c r="A4112" s="1261"/>
      <c r="B4112" s="2177">
        <f t="shared" si="262"/>
        <v>3175</v>
      </c>
      <c r="C4112" s="2178" t="s">
        <v>1144</v>
      </c>
      <c r="D4112" s="2160">
        <f t="shared" si="261"/>
        <v>53175</v>
      </c>
      <c r="E4112" s="2150" t="s">
        <v>8092</v>
      </c>
      <c r="F4112" s="2153">
        <v>1008.3</v>
      </c>
      <c r="G4112" s="722"/>
      <c r="H4112" s="2050"/>
      <c r="I4112" s="1263">
        <f t="shared" si="260"/>
        <v>1008.3</v>
      </c>
    </row>
    <row r="4113" spans="1:9" x14ac:dyDescent="0.25">
      <c r="A4113" s="1261"/>
      <c r="B4113" s="2177">
        <f t="shared" si="262"/>
        <v>3176</v>
      </c>
      <c r="C4113" s="2178" t="s">
        <v>1144</v>
      </c>
      <c r="D4113" s="2160">
        <f t="shared" si="261"/>
        <v>53176</v>
      </c>
      <c r="E4113" s="2150" t="s">
        <v>8093</v>
      </c>
      <c r="F4113" s="2153">
        <v>9812.4</v>
      </c>
      <c r="G4113" s="722"/>
      <c r="H4113" s="2050"/>
      <c r="I4113" s="1263">
        <f t="shared" si="260"/>
        <v>9812.4</v>
      </c>
    </row>
    <row r="4114" spans="1:9" x14ac:dyDescent="0.25">
      <c r="A4114" s="1261"/>
      <c r="B4114" s="2177">
        <f t="shared" si="262"/>
        <v>3177</v>
      </c>
      <c r="C4114" s="2178" t="s">
        <v>1144</v>
      </c>
      <c r="D4114" s="2160">
        <f t="shared" si="261"/>
        <v>53177</v>
      </c>
      <c r="E4114" s="2150" t="s">
        <v>8094</v>
      </c>
      <c r="F4114" s="2153">
        <v>6115.68</v>
      </c>
      <c r="G4114" s="722"/>
      <c r="H4114" s="2050"/>
      <c r="I4114" s="1263">
        <f t="shared" si="260"/>
        <v>6115.68</v>
      </c>
    </row>
    <row r="4115" spans="1:9" x14ac:dyDescent="0.25">
      <c r="A4115" s="1261"/>
      <c r="B4115" s="2177">
        <f t="shared" si="262"/>
        <v>3178</v>
      </c>
      <c r="C4115" s="2178" t="s">
        <v>1144</v>
      </c>
      <c r="D4115" s="2160">
        <f t="shared" si="261"/>
        <v>53178</v>
      </c>
      <c r="E4115" s="2150" t="s">
        <v>8095</v>
      </c>
      <c r="F4115" s="2153">
        <v>4418.3999999999996</v>
      </c>
      <c r="G4115" s="722">
        <v>42400</v>
      </c>
      <c r="H4115" s="2050">
        <f t="shared" si="259"/>
        <v>4418.3999999999996</v>
      </c>
      <c r="I4115" s="1263">
        <f t="shared" si="260"/>
        <v>0</v>
      </c>
    </row>
    <row r="4116" spans="1:9" x14ac:dyDescent="0.25">
      <c r="A4116" s="1261"/>
      <c r="B4116" s="2177">
        <f t="shared" si="262"/>
        <v>3179</v>
      </c>
      <c r="C4116" s="2178" t="s">
        <v>1144</v>
      </c>
      <c r="D4116" s="2160">
        <f t="shared" si="261"/>
        <v>53179</v>
      </c>
      <c r="E4116" s="2150" t="s">
        <v>8096</v>
      </c>
      <c r="F4116" s="2153">
        <v>2620</v>
      </c>
      <c r="G4116" s="722">
        <v>42400</v>
      </c>
      <c r="H4116" s="2050">
        <f t="shared" si="259"/>
        <v>2620</v>
      </c>
      <c r="I4116" s="1263">
        <f t="shared" si="260"/>
        <v>0</v>
      </c>
    </row>
    <row r="4117" spans="1:9" x14ac:dyDescent="0.25">
      <c r="A4117" s="1261"/>
      <c r="B4117" s="2177">
        <f t="shared" si="262"/>
        <v>3180</v>
      </c>
      <c r="C4117" s="2178" t="s">
        <v>1144</v>
      </c>
      <c r="D4117" s="2160">
        <f t="shared" si="261"/>
        <v>53180</v>
      </c>
      <c r="E4117" s="2150" t="s">
        <v>8097</v>
      </c>
      <c r="F4117" s="2153">
        <v>5342.3</v>
      </c>
      <c r="G4117" s="722">
        <v>42400</v>
      </c>
      <c r="H4117" s="2050">
        <f t="shared" si="259"/>
        <v>5342.3</v>
      </c>
      <c r="I4117" s="1263">
        <f t="shared" si="260"/>
        <v>0</v>
      </c>
    </row>
    <row r="4118" spans="1:9" x14ac:dyDescent="0.25">
      <c r="A4118" s="1261"/>
      <c r="B4118" s="2177">
        <f t="shared" si="262"/>
        <v>3181</v>
      </c>
      <c r="C4118" s="2178" t="s">
        <v>1144</v>
      </c>
      <c r="D4118" s="2160">
        <f t="shared" si="261"/>
        <v>53181</v>
      </c>
      <c r="E4118" s="2150" t="s">
        <v>8098</v>
      </c>
      <c r="F4118" s="2153">
        <v>5461.7</v>
      </c>
      <c r="G4118" s="722"/>
      <c r="H4118" s="2050"/>
      <c r="I4118" s="1263">
        <f t="shared" si="260"/>
        <v>5461.7</v>
      </c>
    </row>
    <row r="4119" spans="1:9" x14ac:dyDescent="0.25">
      <c r="A4119" s="1261"/>
      <c r="B4119" s="2177">
        <f t="shared" si="262"/>
        <v>3182</v>
      </c>
      <c r="C4119" s="2178" t="s">
        <v>1144</v>
      </c>
      <c r="D4119" s="2160">
        <f t="shared" si="261"/>
        <v>53182</v>
      </c>
      <c r="E4119" s="2150" t="s">
        <v>8099</v>
      </c>
      <c r="F4119" s="2153">
        <v>1884.3</v>
      </c>
      <c r="G4119" s="722">
        <v>42400</v>
      </c>
      <c r="H4119" s="2050">
        <f t="shared" si="259"/>
        <v>1884.3</v>
      </c>
      <c r="I4119" s="1263">
        <f t="shared" si="260"/>
        <v>0</v>
      </c>
    </row>
    <row r="4120" spans="1:9" x14ac:dyDescent="0.25">
      <c r="A4120" s="1261"/>
      <c r="B4120" s="2177">
        <f t="shared" si="262"/>
        <v>3183</v>
      </c>
      <c r="C4120" s="2178" t="s">
        <v>1144</v>
      </c>
      <c r="D4120" s="2160">
        <f t="shared" si="261"/>
        <v>53183</v>
      </c>
      <c r="E4120" s="2150" t="s">
        <v>8100</v>
      </c>
      <c r="F4120" s="2153">
        <v>1117.8</v>
      </c>
      <c r="G4120" s="722">
        <v>42400</v>
      </c>
      <c r="H4120" s="2050">
        <f t="shared" si="259"/>
        <v>1117.8</v>
      </c>
      <c r="I4120" s="1263">
        <f t="shared" si="260"/>
        <v>0</v>
      </c>
    </row>
    <row r="4121" spans="1:9" x14ac:dyDescent="0.25">
      <c r="A4121" s="1261"/>
      <c r="B4121" s="2177">
        <f t="shared" si="262"/>
        <v>3184</v>
      </c>
      <c r="C4121" s="2178" t="s">
        <v>1144</v>
      </c>
      <c r="D4121" s="2160">
        <f t="shared" si="261"/>
        <v>53184</v>
      </c>
      <c r="E4121" s="2150" t="s">
        <v>8101</v>
      </c>
      <c r="F4121" s="2153">
        <v>478.6</v>
      </c>
      <c r="G4121" s="722">
        <v>42400</v>
      </c>
      <c r="H4121" s="2050">
        <f t="shared" si="259"/>
        <v>478.6</v>
      </c>
      <c r="I4121" s="1263">
        <f t="shared" si="260"/>
        <v>0</v>
      </c>
    </row>
    <row r="4122" spans="1:9" x14ac:dyDescent="0.25">
      <c r="A4122" s="1261"/>
      <c r="B4122" s="2177">
        <f t="shared" si="262"/>
        <v>3185</v>
      </c>
      <c r="C4122" s="2178" t="s">
        <v>1144</v>
      </c>
      <c r="D4122" s="2160">
        <f t="shared" si="261"/>
        <v>53185</v>
      </c>
      <c r="E4122" s="2150" t="s">
        <v>8102</v>
      </c>
      <c r="F4122" s="2153">
        <v>132</v>
      </c>
      <c r="G4122" s="722">
        <v>42400</v>
      </c>
      <c r="H4122" s="2050">
        <f t="shared" si="259"/>
        <v>132</v>
      </c>
      <c r="I4122" s="1263">
        <f t="shared" si="260"/>
        <v>0</v>
      </c>
    </row>
    <row r="4123" spans="1:9" x14ac:dyDescent="0.25">
      <c r="A4123" s="1261"/>
      <c r="B4123" s="2177">
        <f t="shared" si="262"/>
        <v>3186</v>
      </c>
      <c r="C4123" s="2178" t="s">
        <v>1144</v>
      </c>
      <c r="D4123" s="2160">
        <f t="shared" si="261"/>
        <v>53186</v>
      </c>
      <c r="E4123" s="2150" t="s">
        <v>8103</v>
      </c>
      <c r="F4123" s="2153">
        <v>12918</v>
      </c>
      <c r="G4123" s="722"/>
      <c r="H4123" s="2050"/>
      <c r="I4123" s="1263">
        <f t="shared" si="260"/>
        <v>12918</v>
      </c>
    </row>
    <row r="4124" spans="1:9" x14ac:dyDescent="0.25">
      <c r="A4124" s="1261"/>
      <c r="B4124" s="2177">
        <f t="shared" si="262"/>
        <v>3187</v>
      </c>
      <c r="C4124" s="2178" t="s">
        <v>1144</v>
      </c>
      <c r="D4124" s="2160">
        <f t="shared" si="261"/>
        <v>53187</v>
      </c>
      <c r="E4124" s="2150" t="s">
        <v>8102</v>
      </c>
      <c r="F4124" s="2153">
        <v>3671.7</v>
      </c>
      <c r="G4124" s="722">
        <v>42400</v>
      </c>
      <c r="H4124" s="2050">
        <f t="shared" si="259"/>
        <v>3671.7</v>
      </c>
      <c r="I4124" s="1263">
        <f t="shared" si="260"/>
        <v>0</v>
      </c>
    </row>
    <row r="4125" spans="1:9" x14ac:dyDescent="0.25">
      <c r="A4125" s="1261"/>
      <c r="B4125" s="2177">
        <f t="shared" si="262"/>
        <v>3188</v>
      </c>
      <c r="C4125" s="2178" t="s">
        <v>1144</v>
      </c>
      <c r="D4125" s="2160">
        <f t="shared" si="261"/>
        <v>53188</v>
      </c>
      <c r="E4125" s="2150" t="s">
        <v>8104</v>
      </c>
      <c r="F4125" s="2153">
        <v>29077.65</v>
      </c>
      <c r="G4125" s="722">
        <v>42400</v>
      </c>
      <c r="H4125" s="2187">
        <v>15000</v>
      </c>
      <c r="I4125" s="2188">
        <f t="shared" si="260"/>
        <v>14077.650000000001</v>
      </c>
    </row>
    <row r="4126" spans="1:9" x14ac:dyDescent="0.25">
      <c r="A4126" s="1261"/>
      <c r="B4126" s="2177">
        <f t="shared" si="262"/>
        <v>3189</v>
      </c>
      <c r="C4126" s="2178" t="s">
        <v>1144</v>
      </c>
      <c r="D4126" s="2160">
        <f t="shared" si="261"/>
        <v>53189</v>
      </c>
      <c r="E4126" s="2150" t="s">
        <v>8105</v>
      </c>
      <c r="F4126" s="2153">
        <v>778.3</v>
      </c>
      <c r="G4126" s="722"/>
      <c r="H4126" s="2050"/>
      <c r="I4126" s="1263">
        <f t="shared" si="260"/>
        <v>778.3</v>
      </c>
    </row>
    <row r="4127" spans="1:9" x14ac:dyDescent="0.25">
      <c r="A4127" s="1261"/>
      <c r="B4127" s="2177">
        <f t="shared" si="262"/>
        <v>3190</v>
      </c>
      <c r="C4127" s="2178" t="s">
        <v>1144</v>
      </c>
      <c r="D4127" s="2160">
        <f t="shared" si="261"/>
        <v>53190</v>
      </c>
      <c r="E4127" s="2150" t="s">
        <v>8106</v>
      </c>
      <c r="F4127" s="2153">
        <v>1447.5</v>
      </c>
      <c r="G4127" s="722"/>
      <c r="H4127" s="2050"/>
      <c r="I4127" s="1263">
        <f t="shared" si="260"/>
        <v>1447.5</v>
      </c>
    </row>
    <row r="4128" spans="1:9" x14ac:dyDescent="0.25">
      <c r="A4128" s="1261"/>
      <c r="B4128" s="2177">
        <f t="shared" si="262"/>
        <v>3191</v>
      </c>
      <c r="C4128" s="2178" t="s">
        <v>1144</v>
      </c>
      <c r="D4128" s="2160">
        <f t="shared" si="261"/>
        <v>53191</v>
      </c>
      <c r="E4128" s="2150" t="s">
        <v>8083</v>
      </c>
      <c r="F4128" s="2153">
        <v>2009.19</v>
      </c>
      <c r="G4128" s="722">
        <v>42400</v>
      </c>
      <c r="H4128" s="2050">
        <f t="shared" si="259"/>
        <v>2009.19</v>
      </c>
      <c r="I4128" s="1263">
        <f t="shared" si="260"/>
        <v>0</v>
      </c>
    </row>
    <row r="4129" spans="1:9" x14ac:dyDescent="0.25">
      <c r="A4129" s="1261"/>
      <c r="B4129" s="2177">
        <f t="shared" si="262"/>
        <v>3192</v>
      </c>
      <c r="C4129" s="2178" t="s">
        <v>1144</v>
      </c>
      <c r="D4129" s="2160">
        <f t="shared" si="261"/>
        <v>53192</v>
      </c>
      <c r="E4129" s="2150" t="s">
        <v>8107</v>
      </c>
      <c r="F4129" s="2153">
        <v>831.6</v>
      </c>
      <c r="G4129" s="722">
        <v>42400</v>
      </c>
      <c r="H4129" s="2050">
        <f t="shared" si="259"/>
        <v>831.6</v>
      </c>
      <c r="I4129" s="1263">
        <f t="shared" si="260"/>
        <v>0</v>
      </c>
    </row>
    <row r="4130" spans="1:9" x14ac:dyDescent="0.25">
      <c r="A4130" s="1261"/>
      <c r="B4130" s="2177">
        <f t="shared" si="262"/>
        <v>3193</v>
      </c>
      <c r="C4130" s="2178" t="s">
        <v>1144</v>
      </c>
      <c r="D4130" s="2160">
        <f t="shared" si="261"/>
        <v>53193</v>
      </c>
      <c r="E4130" s="2150" t="s">
        <v>8108</v>
      </c>
      <c r="F4130" s="2153">
        <v>379.5</v>
      </c>
      <c r="G4130" s="722">
        <v>42400</v>
      </c>
      <c r="H4130" s="2050">
        <f t="shared" ref="H4130:H4142" si="263">F4130</f>
        <v>379.5</v>
      </c>
      <c r="I4130" s="1263">
        <f t="shared" si="260"/>
        <v>0</v>
      </c>
    </row>
    <row r="4131" spans="1:9" x14ac:dyDescent="0.25">
      <c r="A4131" s="1261"/>
      <c r="B4131" s="2177">
        <f t="shared" si="262"/>
        <v>3194</v>
      </c>
      <c r="C4131" s="2178" t="s">
        <v>1144</v>
      </c>
      <c r="D4131" s="2160">
        <f t="shared" si="261"/>
        <v>53194</v>
      </c>
      <c r="E4131" s="2150" t="s">
        <v>8109</v>
      </c>
      <c r="F4131" s="2153">
        <v>1270.9000000000001</v>
      </c>
      <c r="G4131" s="722"/>
      <c r="H4131" s="2050"/>
      <c r="I4131" s="1263">
        <f t="shared" si="260"/>
        <v>1270.9000000000001</v>
      </c>
    </row>
    <row r="4132" spans="1:9" x14ac:dyDescent="0.25">
      <c r="A4132" s="1261"/>
      <c r="B4132" s="2177">
        <f t="shared" si="262"/>
        <v>3195</v>
      </c>
      <c r="C4132" s="2178" t="s">
        <v>1144</v>
      </c>
      <c r="D4132" s="2160">
        <f t="shared" si="261"/>
        <v>53195</v>
      </c>
      <c r="E4132" s="2150" t="s">
        <v>8110</v>
      </c>
      <c r="F4132" s="2153">
        <v>21878.400000000001</v>
      </c>
      <c r="G4132" s="722"/>
      <c r="H4132" s="2050"/>
      <c r="I4132" s="1263">
        <f t="shared" ref="I4132:I4142" si="264">F4132-H4132</f>
        <v>21878.400000000001</v>
      </c>
    </row>
    <row r="4133" spans="1:9" x14ac:dyDescent="0.25">
      <c r="A4133" s="1261"/>
      <c r="B4133" s="2177">
        <f t="shared" si="262"/>
        <v>3196</v>
      </c>
      <c r="C4133" s="2178" t="s">
        <v>1144</v>
      </c>
      <c r="D4133" s="2160">
        <f t="shared" si="261"/>
        <v>53196</v>
      </c>
      <c r="E4133" s="2150" t="s">
        <v>8111</v>
      </c>
      <c r="F4133" s="2153">
        <v>378</v>
      </c>
      <c r="G4133" s="722">
        <v>42400</v>
      </c>
      <c r="H4133" s="2050">
        <f t="shared" si="263"/>
        <v>378</v>
      </c>
      <c r="I4133" s="1263">
        <f t="shared" si="264"/>
        <v>0</v>
      </c>
    </row>
    <row r="4134" spans="1:9" x14ac:dyDescent="0.25">
      <c r="A4134" s="1261"/>
      <c r="B4134" s="2177">
        <f t="shared" si="262"/>
        <v>3197</v>
      </c>
      <c r="C4134" s="2178" t="s">
        <v>1144</v>
      </c>
      <c r="D4134" s="2160">
        <f t="shared" si="261"/>
        <v>53197</v>
      </c>
      <c r="E4134" s="2150" t="s">
        <v>8112</v>
      </c>
      <c r="F4134" s="2153">
        <v>1839.1</v>
      </c>
      <c r="G4134" s="722"/>
      <c r="H4134" s="2050"/>
      <c r="I4134" s="1263">
        <f t="shared" si="264"/>
        <v>1839.1</v>
      </c>
    </row>
    <row r="4135" spans="1:9" x14ac:dyDescent="0.25">
      <c r="A4135" s="1261"/>
      <c r="B4135" s="2177">
        <f t="shared" si="262"/>
        <v>3198</v>
      </c>
      <c r="C4135" s="2178" t="s">
        <v>1144</v>
      </c>
      <c r="D4135" s="2160">
        <f t="shared" si="261"/>
        <v>53198</v>
      </c>
      <c r="E4135" s="2150" t="s">
        <v>8113</v>
      </c>
      <c r="F4135" s="2153">
        <v>13675.4</v>
      </c>
      <c r="G4135" s="722"/>
      <c r="H4135" s="2050"/>
      <c r="I4135" s="1263">
        <f t="shared" si="264"/>
        <v>13675.4</v>
      </c>
    </row>
    <row r="4136" spans="1:9" x14ac:dyDescent="0.25">
      <c r="A4136" s="1261"/>
      <c r="B4136" s="2177">
        <f t="shared" si="262"/>
        <v>3199</v>
      </c>
      <c r="C4136" s="2178" t="s">
        <v>1144</v>
      </c>
      <c r="D4136" s="2160">
        <f t="shared" si="261"/>
        <v>53199</v>
      </c>
      <c r="E4136" s="2150" t="s">
        <v>8114</v>
      </c>
      <c r="F4136" s="2153">
        <v>649.29999999999995</v>
      </c>
      <c r="G4136" s="722">
        <v>42400</v>
      </c>
      <c r="H4136" s="2050">
        <f t="shared" si="263"/>
        <v>649.29999999999995</v>
      </c>
      <c r="I4136" s="1263">
        <f t="shared" si="264"/>
        <v>0</v>
      </c>
    </row>
    <row r="4137" spans="1:9" x14ac:dyDescent="0.25">
      <c r="A4137" s="1261"/>
      <c r="B4137" s="2177">
        <f t="shared" si="262"/>
        <v>3200</v>
      </c>
      <c r="C4137" s="2178" t="s">
        <v>1144</v>
      </c>
      <c r="D4137" s="2160">
        <f t="shared" ref="D4137:D4142" si="265">D4136+1</f>
        <v>53200</v>
      </c>
      <c r="E4137" s="2150" t="s">
        <v>8115</v>
      </c>
      <c r="F4137" s="2153">
        <v>258</v>
      </c>
      <c r="G4137" s="722">
        <v>42400</v>
      </c>
      <c r="H4137" s="2050">
        <f t="shared" si="263"/>
        <v>258</v>
      </c>
      <c r="I4137" s="1263">
        <f t="shared" si="264"/>
        <v>0</v>
      </c>
    </row>
    <row r="4138" spans="1:9" x14ac:dyDescent="0.25">
      <c r="A4138" s="1261"/>
      <c r="B4138" s="2177">
        <f t="shared" si="262"/>
        <v>3201</v>
      </c>
      <c r="C4138" s="2178" t="s">
        <v>1144</v>
      </c>
      <c r="D4138" s="2160">
        <f t="shared" si="265"/>
        <v>53201</v>
      </c>
      <c r="E4138" s="2150" t="s">
        <v>8116</v>
      </c>
      <c r="F4138" s="2153">
        <v>20901.8</v>
      </c>
      <c r="G4138" s="722"/>
      <c r="H4138" s="2050"/>
      <c r="I4138" s="1263">
        <f t="shared" si="264"/>
        <v>20901.8</v>
      </c>
    </row>
    <row r="4139" spans="1:9" x14ac:dyDescent="0.25">
      <c r="A4139" s="1261"/>
      <c r="B4139" s="2177">
        <f t="shared" si="262"/>
        <v>3202</v>
      </c>
      <c r="C4139" s="2178" t="s">
        <v>1144</v>
      </c>
      <c r="D4139" s="2160">
        <f t="shared" si="265"/>
        <v>53202</v>
      </c>
      <c r="E4139" s="2150" t="s">
        <v>8117</v>
      </c>
      <c r="F4139" s="2153">
        <v>5340</v>
      </c>
      <c r="G4139" s="722">
        <v>42400</v>
      </c>
      <c r="H4139" s="2050">
        <f t="shared" si="263"/>
        <v>5340</v>
      </c>
      <c r="I4139" s="1263">
        <f t="shared" si="264"/>
        <v>0</v>
      </c>
    </row>
    <row r="4140" spans="1:9" x14ac:dyDescent="0.25">
      <c r="A4140" s="1261"/>
      <c r="B4140" s="2177">
        <f t="shared" si="262"/>
        <v>3203</v>
      </c>
      <c r="C4140" s="2178" t="s">
        <v>1144</v>
      </c>
      <c r="D4140" s="2160">
        <f t="shared" si="265"/>
        <v>53203</v>
      </c>
      <c r="E4140" s="2162" t="s">
        <v>8118</v>
      </c>
      <c r="F4140" s="2153">
        <v>183910.1</v>
      </c>
      <c r="G4140" s="722"/>
      <c r="H4140" s="2050"/>
      <c r="I4140" s="1263">
        <f t="shared" si="264"/>
        <v>183910.1</v>
      </c>
    </row>
    <row r="4141" spans="1:9" x14ac:dyDescent="0.25">
      <c r="A4141" s="1261"/>
      <c r="B4141" s="2177">
        <f t="shared" si="262"/>
        <v>3204</v>
      </c>
      <c r="C4141" s="2178" t="s">
        <v>1144</v>
      </c>
      <c r="D4141" s="2160">
        <f t="shared" si="265"/>
        <v>53204</v>
      </c>
      <c r="E4141" s="2162" t="s">
        <v>8118</v>
      </c>
      <c r="F4141" s="2153">
        <v>1068.8</v>
      </c>
      <c r="G4141" s="722"/>
      <c r="H4141" s="2050"/>
      <c r="I4141" s="1263">
        <f t="shared" si="264"/>
        <v>1068.8</v>
      </c>
    </row>
    <row r="4142" spans="1:9" x14ac:dyDescent="0.25">
      <c r="A4142" s="1261"/>
      <c r="B4142" s="2177">
        <f t="shared" si="262"/>
        <v>3205</v>
      </c>
      <c r="C4142" s="2178" t="s">
        <v>1144</v>
      </c>
      <c r="D4142" s="2160">
        <f t="shared" si="265"/>
        <v>53205</v>
      </c>
      <c r="E4142" s="2150" t="s">
        <v>8119</v>
      </c>
      <c r="F4142" s="2153">
        <v>3701.7</v>
      </c>
      <c r="G4142" s="722">
        <v>42400</v>
      </c>
      <c r="H4142" s="2050">
        <f t="shared" si="263"/>
        <v>3701.7</v>
      </c>
      <c r="I4142" s="1263">
        <f t="shared" si="264"/>
        <v>0</v>
      </c>
    </row>
    <row r="4143" spans="1:9" x14ac:dyDescent="0.25">
      <c r="A4143" s="1261"/>
      <c r="B4143" s="543"/>
      <c r="C4143" s="543"/>
      <c r="D4143" s="543"/>
      <c r="E4143" s="1925" t="s">
        <v>506</v>
      </c>
      <c r="F4143" s="2049"/>
      <c r="G4143" s="722"/>
      <c r="H4143" s="2050"/>
      <c r="I4143" s="1263">
        <f t="shared" ref="I4143:I4144" si="266">F4143-H4143</f>
        <v>0</v>
      </c>
    </row>
    <row r="4144" spans="1:9" ht="16.5" thickBot="1" x14ac:dyDescent="0.3">
      <c r="A4144" s="1261"/>
      <c r="B4144" s="543"/>
      <c r="C4144" s="543"/>
      <c r="D4144" s="543"/>
      <c r="E4144" s="1267" t="s">
        <v>506</v>
      </c>
      <c r="F4144" s="2045"/>
      <c r="G4144" s="1573"/>
      <c r="H4144" s="2052"/>
      <c r="I4144" s="458">
        <f t="shared" si="266"/>
        <v>0</v>
      </c>
    </row>
    <row r="4145" spans="1:9" x14ac:dyDescent="0.25">
      <c r="A4145" s="1268"/>
      <c r="B4145" s="1269"/>
      <c r="C4145" s="1269"/>
      <c r="D4145" s="2159"/>
      <c r="E4145" s="452"/>
      <c r="F4145" s="2046">
        <f>SUM(F3:F4144)</f>
        <v>56854352.80999992</v>
      </c>
      <c r="G4145" s="1856"/>
      <c r="H4145" s="2155">
        <f>SUM(H3:H4144)</f>
        <v>44179908.719999939</v>
      </c>
      <c r="I4145" s="1807"/>
    </row>
    <row r="4146" spans="1:9" ht="15.75" thickBot="1" x14ac:dyDescent="0.3">
      <c r="A4146" s="1268"/>
      <c r="B4146" s="1269"/>
      <c r="C4146" s="1269"/>
      <c r="D4146" s="2159"/>
      <c r="E4146" s="452"/>
      <c r="F4146" s="2047"/>
      <c r="G4146" s="1856"/>
      <c r="H4146" s="2156"/>
      <c r="I4146" s="1807"/>
    </row>
    <row r="4147" spans="1:9" x14ac:dyDescent="0.25">
      <c r="A4147" s="1268"/>
      <c r="B4147" s="1269"/>
      <c r="C4147" s="1269"/>
      <c r="D4147" s="2159"/>
      <c r="E4147" s="452"/>
      <c r="F4147" s="2048"/>
      <c r="G4147" s="1856"/>
      <c r="I4147" s="1807"/>
    </row>
    <row r="4148" spans="1:9" ht="31.5" x14ac:dyDescent="0.25">
      <c r="A4148" s="1268"/>
      <c r="B4148" s="1269"/>
      <c r="C4148" s="1269"/>
      <c r="D4148" s="2159"/>
      <c r="E4148" s="243"/>
      <c r="F4148" s="2083" t="s">
        <v>50</v>
      </c>
      <c r="G4148" s="1856"/>
      <c r="H4148" s="2158" t="s">
        <v>51</v>
      </c>
      <c r="I4148" s="1807"/>
    </row>
    <row r="4149" spans="1:9" x14ac:dyDescent="0.25">
      <c r="A4149" s="1268"/>
      <c r="B4149" s="1269"/>
      <c r="C4149" s="1269"/>
      <c r="D4149" s="2159"/>
      <c r="E4149" s="452"/>
      <c r="F4149" s="2048"/>
      <c r="G4149" s="1856"/>
      <c r="I4149" s="1807"/>
    </row>
    <row r="4150" spans="1:9" x14ac:dyDescent="0.25">
      <c r="A4150" s="1268"/>
      <c r="B4150" s="1269"/>
      <c r="C4150" s="1269"/>
      <c r="D4150" s="2159"/>
      <c r="E4150" s="452"/>
      <c r="F4150" s="2048"/>
      <c r="G4150" s="1856"/>
      <c r="I4150" s="1807"/>
    </row>
    <row r="4151" spans="1:9" x14ac:dyDescent="0.25">
      <c r="A4151" s="1268"/>
      <c r="B4151" s="1269"/>
      <c r="C4151" s="1269"/>
      <c r="D4151" s="2159"/>
      <c r="E4151" s="452"/>
      <c r="F4151" s="2048"/>
      <c r="G4151" s="1856"/>
      <c r="I4151" s="1807"/>
    </row>
    <row r="4152" spans="1:9" ht="21" x14ac:dyDescent="0.35">
      <c r="A4152" s="1268"/>
      <c r="B4152" s="1269"/>
      <c r="C4152" s="1269"/>
      <c r="D4152" s="2159"/>
      <c r="E4152" s="452"/>
      <c r="F4152" s="2273">
        <f>F4145-H4145</f>
        <v>12674444.089999981</v>
      </c>
      <c r="G4152" s="2311"/>
      <c r="H4152" s="2311"/>
      <c r="I4152" s="1807"/>
    </row>
    <row r="4153" spans="1:9" x14ac:dyDescent="0.25">
      <c r="A4153" s="1268"/>
      <c r="B4153" s="1269"/>
      <c r="C4153" s="1269"/>
      <c r="D4153" s="2159"/>
      <c r="E4153" s="452"/>
      <c r="F4153" s="2048"/>
      <c r="G4153" s="1856"/>
      <c r="I4153" s="1807"/>
    </row>
    <row r="4154" spans="1:9" ht="18.75" x14ac:dyDescent="0.3">
      <c r="A4154" s="1268"/>
      <c r="B4154" s="1269"/>
      <c r="C4154" s="1269"/>
      <c r="D4154" s="2159"/>
      <c r="E4154" s="452"/>
      <c r="F4154" s="2312" t="s">
        <v>53</v>
      </c>
      <c r="G4154" s="2312"/>
      <c r="H4154" s="2312"/>
      <c r="I4154" s="1807"/>
    </row>
    <row r="4155" spans="1:9" x14ac:dyDescent="0.25">
      <c r="A4155" s="1268"/>
      <c r="B4155" s="1269"/>
      <c r="C4155" s="1269"/>
      <c r="D4155" s="2159"/>
      <c r="E4155" s="452"/>
      <c r="F4155" s="2048"/>
      <c r="G4155" s="1856"/>
      <c r="I4155" s="1807"/>
    </row>
    <row r="4156" spans="1:9" x14ac:dyDescent="0.25">
      <c r="A4156" s="1268"/>
      <c r="B4156" s="1269"/>
      <c r="C4156" s="1269"/>
      <c r="D4156" s="2159"/>
      <c r="E4156" s="452"/>
      <c r="F4156" s="2048"/>
      <c r="G4156" s="1856"/>
      <c r="I4156" s="1807"/>
    </row>
    <row r="4157" spans="1:9" x14ac:dyDescent="0.25">
      <c r="A4157" s="1268"/>
      <c r="B4157" s="1269"/>
      <c r="C4157" s="1269"/>
      <c r="D4157" s="2159"/>
      <c r="E4157" s="452"/>
      <c r="F4157" s="2048"/>
      <c r="G4157" s="1856"/>
      <c r="I4157" s="1807"/>
    </row>
  </sheetData>
  <sortState ref="D3:F1083">
    <sortCondition ref="D3:D1083"/>
  </sortState>
  <mergeCells count="3">
    <mergeCell ref="F4152:H4152"/>
    <mergeCell ref="F4154:H4154"/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IH1" workbookViewId="0">
      <pane ySplit="6" topLeftCell="A7" activePane="bottomLeft" state="frozen"/>
      <selection pane="bottomLeft" activeCell="IP20" sqref="IP20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24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24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24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24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24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24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24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24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24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24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24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24" customWidth="1"/>
    <col min="1382" max="1382" width="10.28515625" style="32" customWidth="1"/>
    <col min="1383" max="1383" width="11.42578125" style="32" customWidth="1"/>
    <col min="1384" max="1384" width="11.7109375" style="2124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24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24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9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503" width="11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24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24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22" t="s">
        <v>111</v>
      </c>
      <c r="B1" s="2222"/>
      <c r="C1" s="2222"/>
      <c r="D1" s="2222"/>
      <c r="E1" s="2222"/>
      <c r="F1" s="2222"/>
      <c r="G1" s="1773">
        <v>0</v>
      </c>
      <c r="H1" s="2222" t="s">
        <v>111</v>
      </c>
      <c r="I1" s="2222"/>
      <c r="J1" s="2222"/>
      <c r="K1" s="2222"/>
      <c r="L1" s="2222"/>
      <c r="M1" s="2222"/>
      <c r="N1" s="723">
        <v>1</v>
      </c>
      <c r="O1" s="2222" t="s">
        <v>111</v>
      </c>
      <c r="P1" s="2222"/>
      <c r="Q1" s="2222"/>
      <c r="R1" s="2222"/>
      <c r="S1" s="2222"/>
      <c r="T1" s="2222"/>
      <c r="U1" s="723">
        <f>N1+1</f>
        <v>2</v>
      </c>
      <c r="V1" s="2222" t="s">
        <v>111</v>
      </c>
      <c r="W1" s="2222"/>
      <c r="X1" s="2222"/>
      <c r="Y1" s="2222"/>
      <c r="Z1" s="2222"/>
      <c r="AA1" s="2222"/>
      <c r="AB1" s="723">
        <f>U1+1</f>
        <v>3</v>
      </c>
      <c r="AC1" s="2222" t="s">
        <v>111</v>
      </c>
      <c r="AD1" s="2222"/>
      <c r="AE1" s="2222"/>
      <c r="AF1" s="2222"/>
      <c r="AG1" s="2222"/>
      <c r="AH1" s="2222"/>
      <c r="AI1" s="723">
        <f>AB1+1</f>
        <v>4</v>
      </c>
      <c r="AJ1" s="2222" t="s">
        <v>111</v>
      </c>
      <c r="AK1" s="2222"/>
      <c r="AL1" s="2222"/>
      <c r="AM1" s="2222"/>
      <c r="AN1" s="2222"/>
      <c r="AO1" s="2222"/>
      <c r="AP1" s="723">
        <f>AI1+1</f>
        <v>5</v>
      </c>
      <c r="AQ1" s="2222" t="s">
        <v>111</v>
      </c>
      <c r="AR1" s="2222"/>
      <c r="AS1" s="2222"/>
      <c r="AT1" s="2222"/>
      <c r="AU1" s="2222"/>
      <c r="AV1" s="2222"/>
      <c r="AW1" s="723">
        <f>AP1+1</f>
        <v>6</v>
      </c>
      <c r="AX1" s="2222" t="s">
        <v>111</v>
      </c>
      <c r="AY1" s="2222"/>
      <c r="AZ1" s="2222"/>
      <c r="BA1" s="2222"/>
      <c r="BB1" s="2222"/>
      <c r="BC1" s="2222"/>
      <c r="BD1" s="723">
        <f>AW1+1</f>
        <v>7</v>
      </c>
      <c r="BE1" s="2222" t="s">
        <v>111</v>
      </c>
      <c r="BF1" s="2222"/>
      <c r="BG1" s="2222"/>
      <c r="BH1" s="2222"/>
      <c r="BI1" s="2222"/>
      <c r="BJ1" s="2222"/>
      <c r="BK1" s="723">
        <f>BD1+1</f>
        <v>8</v>
      </c>
      <c r="BL1" s="2222" t="s">
        <v>111</v>
      </c>
      <c r="BM1" s="2222"/>
      <c r="BN1" s="2222"/>
      <c r="BO1" s="2222"/>
      <c r="BP1" s="2222"/>
      <c r="BQ1" s="2222"/>
      <c r="BR1" s="723">
        <f>BK1+1</f>
        <v>9</v>
      </c>
      <c r="BS1" s="2222" t="s">
        <v>111</v>
      </c>
      <c r="BT1" s="2222"/>
      <c r="BU1" s="2222"/>
      <c r="BV1" s="2222"/>
      <c r="BW1" s="2222"/>
      <c r="BX1" s="2222"/>
      <c r="BY1" s="723">
        <f>BR1+1</f>
        <v>10</v>
      </c>
      <c r="BZ1" s="2222" t="s">
        <v>111</v>
      </c>
      <c r="CA1" s="2222"/>
      <c r="CB1" s="2222"/>
      <c r="CC1" s="2222"/>
      <c r="CD1" s="2222"/>
      <c r="CE1" s="2222"/>
      <c r="CF1" s="2222"/>
      <c r="CG1" s="723">
        <f>BY1+1</f>
        <v>11</v>
      </c>
      <c r="CH1" s="2222" t="s">
        <v>111</v>
      </c>
      <c r="CI1" s="2222"/>
      <c r="CJ1" s="2222"/>
      <c r="CK1" s="2222"/>
      <c r="CL1" s="2222"/>
      <c r="CM1" s="2222"/>
      <c r="CN1" s="723">
        <f>CG1+1</f>
        <v>12</v>
      </c>
      <c r="CO1" s="2222" t="s">
        <v>111</v>
      </c>
      <c r="CP1" s="2222"/>
      <c r="CQ1" s="2222"/>
      <c r="CR1" s="2222"/>
      <c r="CS1" s="2222"/>
      <c r="CT1" s="2222"/>
      <c r="CU1" s="723">
        <f>CN1+1</f>
        <v>13</v>
      </c>
      <c r="CV1" s="2222" t="s">
        <v>111</v>
      </c>
      <c r="CW1" s="2222"/>
      <c r="CX1" s="2222"/>
      <c r="CY1" s="2222"/>
      <c r="CZ1" s="2222"/>
      <c r="DA1" s="2222"/>
      <c r="DB1" s="2222"/>
      <c r="DC1" s="723">
        <f>CU1+1</f>
        <v>14</v>
      </c>
      <c r="DD1" s="2222" t="s">
        <v>111</v>
      </c>
      <c r="DE1" s="2222"/>
      <c r="DF1" s="2222"/>
      <c r="DG1" s="2222"/>
      <c r="DH1" s="2222"/>
      <c r="DI1" s="2222"/>
      <c r="DJ1" s="2222"/>
      <c r="DK1" s="723">
        <f>DC1</f>
        <v>14</v>
      </c>
      <c r="DL1" s="2222" t="s">
        <v>111</v>
      </c>
      <c r="DM1" s="2222"/>
      <c r="DN1" s="2222"/>
      <c r="DO1" s="2222"/>
      <c r="DP1" s="2222"/>
      <c r="DQ1" s="2222"/>
      <c r="DR1" s="723">
        <f>DC1+1</f>
        <v>15</v>
      </c>
      <c r="DS1" s="2222" t="s">
        <v>111</v>
      </c>
      <c r="DT1" s="2222"/>
      <c r="DU1" s="2222"/>
      <c r="DV1" s="2222"/>
      <c r="DW1" s="2222"/>
      <c r="DX1" s="2222"/>
      <c r="DY1" s="723">
        <f>DR1+1</f>
        <v>16</v>
      </c>
      <c r="DZ1" s="2222" t="s">
        <v>111</v>
      </c>
      <c r="EA1" s="2222"/>
      <c r="EB1" s="2222"/>
      <c r="EC1" s="2222"/>
      <c r="ED1" s="2222"/>
      <c r="EE1" s="2222"/>
      <c r="EF1" s="723">
        <f>DY1+1</f>
        <v>17</v>
      </c>
      <c r="EG1" s="2222" t="s">
        <v>111</v>
      </c>
      <c r="EH1" s="2222"/>
      <c r="EI1" s="2222"/>
      <c r="EJ1" s="2222"/>
      <c r="EK1" s="2222"/>
      <c r="EL1" s="2222"/>
      <c r="EM1" s="723">
        <f>EF1+1</f>
        <v>18</v>
      </c>
      <c r="EN1" s="2222" t="s">
        <v>111</v>
      </c>
      <c r="EO1" s="2222"/>
      <c r="EP1" s="2222"/>
      <c r="EQ1" s="2222"/>
      <c r="ER1" s="2222"/>
      <c r="ES1" s="2222"/>
      <c r="ET1" s="723">
        <f>EM1+1</f>
        <v>19</v>
      </c>
      <c r="EU1" s="2222" t="s">
        <v>111</v>
      </c>
      <c r="EV1" s="2222"/>
      <c r="EW1" s="2222"/>
      <c r="EX1" s="2222"/>
      <c r="EY1" s="2222"/>
      <c r="EZ1" s="2222"/>
      <c r="FA1" s="723">
        <f>ET1+1</f>
        <v>20</v>
      </c>
      <c r="FB1" s="2222" t="s">
        <v>111</v>
      </c>
      <c r="FC1" s="2222"/>
      <c r="FD1" s="2222"/>
      <c r="FE1" s="2222"/>
      <c r="FF1" s="2222"/>
      <c r="FG1" s="2222"/>
      <c r="FH1" s="2222"/>
      <c r="FI1" s="723">
        <f>FA1+1</f>
        <v>21</v>
      </c>
      <c r="FJ1" s="2192" t="str">
        <f>BL1</f>
        <v>ESTADO DE CUENTA POR CLIENTE</v>
      </c>
      <c r="FK1" s="2192"/>
      <c r="FL1" s="2192"/>
      <c r="FM1" s="2192"/>
      <c r="FN1" s="2192"/>
      <c r="FO1" s="2192"/>
      <c r="FP1" s="2192"/>
      <c r="FQ1" s="723">
        <f>FI1+1</f>
        <v>22</v>
      </c>
      <c r="FR1" s="2192" t="str">
        <f>BZ1</f>
        <v>ESTADO DE CUENTA POR CLIENTE</v>
      </c>
      <c r="FS1" s="2192"/>
      <c r="FT1" s="2192"/>
      <c r="FU1" s="2192"/>
      <c r="FV1" s="2192"/>
      <c r="FW1" s="2192"/>
      <c r="FX1" s="2192"/>
      <c r="FY1" s="723">
        <f>FQ1+1</f>
        <v>23</v>
      </c>
      <c r="FZ1" s="2192" t="str">
        <f>CH1</f>
        <v>ESTADO DE CUENTA POR CLIENTE</v>
      </c>
      <c r="GA1" s="2192"/>
      <c r="GB1" s="2192"/>
      <c r="GC1" s="2192"/>
      <c r="GD1" s="2192"/>
      <c r="GE1" s="2192"/>
      <c r="GF1" s="723">
        <f>FY1+1</f>
        <v>24</v>
      </c>
      <c r="GG1" s="2192" t="str">
        <f>BZ1</f>
        <v>ESTADO DE CUENTA POR CLIENTE</v>
      </c>
      <c r="GH1" s="2192"/>
      <c r="GI1" s="2192"/>
      <c r="GJ1" s="2192"/>
      <c r="GK1" s="2192"/>
      <c r="GL1" s="2192"/>
      <c r="GM1" s="2192"/>
      <c r="GN1" s="723">
        <f>GF1+1</f>
        <v>25</v>
      </c>
      <c r="GO1" s="2192" t="str">
        <f>EN1</f>
        <v>ESTADO DE CUENTA POR CLIENTE</v>
      </c>
      <c r="GP1" s="2192"/>
      <c r="GQ1" s="2192"/>
      <c r="GR1" s="2192"/>
      <c r="GS1" s="2192"/>
      <c r="GT1" s="2192"/>
      <c r="GU1" s="723">
        <f>GN1+1</f>
        <v>26</v>
      </c>
      <c r="GV1" s="2192" t="str">
        <f>EU1</f>
        <v>ESTADO DE CUENTA POR CLIENTE</v>
      </c>
      <c r="GW1" s="2192"/>
      <c r="GX1" s="2192"/>
      <c r="GY1" s="2192"/>
      <c r="GZ1" s="2192"/>
      <c r="HA1" s="2192"/>
      <c r="HB1" s="2192"/>
      <c r="HC1" s="723">
        <f>GU1+1</f>
        <v>27</v>
      </c>
      <c r="HD1" s="2192" t="str">
        <f>GV1</f>
        <v>ESTADO DE CUENTA POR CLIENTE</v>
      </c>
      <c r="HE1" s="2192"/>
      <c r="HF1" s="2192"/>
      <c r="HG1" s="2192"/>
      <c r="HH1" s="2192"/>
      <c r="HI1" s="2192"/>
      <c r="HJ1" s="723">
        <f>HC1+1</f>
        <v>28</v>
      </c>
      <c r="HK1" s="2192" t="str">
        <f>HD1</f>
        <v>ESTADO DE CUENTA POR CLIENTE</v>
      </c>
      <c r="HL1" s="2192"/>
      <c r="HM1" s="2192"/>
      <c r="HN1" s="2192"/>
      <c r="HO1" s="2192"/>
      <c r="HP1" s="2192"/>
      <c r="HQ1" s="723">
        <f>HJ1+1</f>
        <v>29</v>
      </c>
      <c r="HR1" s="2192" t="str">
        <f>HK1</f>
        <v>ESTADO DE CUENTA POR CLIENTE</v>
      </c>
      <c r="HS1" s="2192"/>
      <c r="HT1" s="2192"/>
      <c r="HU1" s="2192"/>
      <c r="HV1" s="2192"/>
      <c r="HW1" s="2192"/>
      <c r="HX1" s="723">
        <f>HQ1+1</f>
        <v>30</v>
      </c>
      <c r="HY1" s="2192" t="str">
        <f>HR1</f>
        <v>ESTADO DE CUENTA POR CLIENTE</v>
      </c>
      <c r="HZ1" s="2192"/>
      <c r="IA1" s="2192"/>
      <c r="IB1" s="2192"/>
      <c r="IC1" s="2192"/>
      <c r="ID1" s="2192"/>
      <c r="IE1" s="723">
        <f>HX1+1</f>
        <v>31</v>
      </c>
      <c r="IF1" s="2192" t="str">
        <f>HY1</f>
        <v>ESTADO DE CUENTA POR CLIENTE</v>
      </c>
      <c r="IG1" s="2192"/>
      <c r="IH1" s="2192"/>
      <c r="II1" s="2192"/>
      <c r="IJ1" s="2192"/>
      <c r="IK1" s="2192"/>
      <c r="IL1" s="723">
        <f>IE1+1</f>
        <v>32</v>
      </c>
      <c r="IM1" s="2192" t="str">
        <f>HD1</f>
        <v>ESTADO DE CUENTA POR CLIENTE</v>
      </c>
      <c r="IN1" s="2192"/>
      <c r="IO1" s="2192"/>
      <c r="IP1" s="2192"/>
      <c r="IQ1" s="2192"/>
      <c r="IR1" s="2192"/>
      <c r="IS1" s="723">
        <f>IL1+1</f>
        <v>33</v>
      </c>
      <c r="IT1" s="2192" t="str">
        <f>FJ1</f>
        <v>ESTADO DE CUENTA POR CLIENTE</v>
      </c>
      <c r="IU1" s="2192"/>
      <c r="IV1" s="2192"/>
      <c r="IW1" s="2192"/>
      <c r="IX1" s="2192"/>
      <c r="IY1" s="2192"/>
      <c r="IZ1" s="723">
        <f>IS1+1</f>
        <v>34</v>
      </c>
      <c r="JA1" s="2192" t="str">
        <f>FR1</f>
        <v>ESTADO DE CUENTA POR CLIENTE</v>
      </c>
      <c r="JB1" s="2192"/>
      <c r="JC1" s="2192"/>
      <c r="JD1" s="2192"/>
      <c r="JE1" s="2192"/>
      <c r="JF1" s="2192"/>
      <c r="JG1" s="723">
        <f>IZ1+1</f>
        <v>35</v>
      </c>
      <c r="JH1" s="2192" t="str">
        <f>FR1</f>
        <v>ESTADO DE CUENTA POR CLIENTE</v>
      </c>
      <c r="JI1" s="2192"/>
      <c r="JJ1" s="2192"/>
      <c r="JK1" s="2192"/>
      <c r="JL1" s="2192"/>
      <c r="JM1" s="2192"/>
      <c r="JN1" s="723">
        <f>JG1+1</f>
        <v>36</v>
      </c>
      <c r="JO1" s="2192" t="str">
        <f>JH1</f>
        <v>ESTADO DE CUENTA POR CLIENTE</v>
      </c>
      <c r="JP1" s="2192"/>
      <c r="JQ1" s="2192"/>
      <c r="JR1" s="2192"/>
      <c r="JS1" s="2192"/>
      <c r="JT1" s="2192"/>
      <c r="JU1" s="723">
        <f>JN1</f>
        <v>36</v>
      </c>
      <c r="JV1" s="2192" t="str">
        <f>JO1</f>
        <v>ESTADO DE CUENTA POR CLIENTE</v>
      </c>
      <c r="JW1" s="2192"/>
      <c r="JX1" s="2192"/>
      <c r="JY1" s="2192"/>
      <c r="JZ1" s="2192"/>
      <c r="KA1" s="2192"/>
      <c r="KB1" s="723">
        <f>JU1</f>
        <v>36</v>
      </c>
      <c r="KC1" s="2192" t="str">
        <f>BZ1</f>
        <v>ESTADO DE CUENTA POR CLIENTE</v>
      </c>
      <c r="KD1" s="2192"/>
      <c r="KE1" s="2192"/>
      <c r="KF1" s="2192"/>
      <c r="KG1" s="2192"/>
      <c r="KH1" s="2192"/>
      <c r="KI1" s="723">
        <f>JN1+1</f>
        <v>37</v>
      </c>
      <c r="KJ1" s="2192" t="str">
        <f>CH1</f>
        <v>ESTADO DE CUENTA POR CLIENTE</v>
      </c>
      <c r="KK1" s="2192"/>
      <c r="KL1" s="2192"/>
      <c r="KM1" s="2192"/>
      <c r="KN1" s="2192"/>
      <c r="KO1" s="2192"/>
      <c r="KP1" s="723">
        <f>KI1+1</f>
        <v>38</v>
      </c>
      <c r="KQ1" s="2192" t="str">
        <f>CO1</f>
        <v>ESTADO DE CUENTA POR CLIENTE</v>
      </c>
      <c r="KR1" s="2192"/>
      <c r="KS1" s="2192"/>
      <c r="KT1" s="2192"/>
      <c r="KU1" s="2192"/>
      <c r="KV1" s="2192"/>
      <c r="KW1" s="2192"/>
      <c r="KX1" s="723">
        <f>KP1+1</f>
        <v>39</v>
      </c>
      <c r="KY1" s="2192" t="str">
        <f>BZ1</f>
        <v>ESTADO DE CUENTA POR CLIENTE</v>
      </c>
      <c r="KZ1" s="2192"/>
      <c r="LA1" s="2192"/>
      <c r="LB1" s="2192"/>
      <c r="LC1" s="2192"/>
      <c r="LD1" s="2192"/>
      <c r="LE1" s="723">
        <f>KX1+1</f>
        <v>40</v>
      </c>
      <c r="LF1" s="2192" t="str">
        <f>DL1</f>
        <v>ESTADO DE CUENTA POR CLIENTE</v>
      </c>
      <c r="LG1" s="2192"/>
      <c r="LH1" s="2192"/>
      <c r="LI1" s="2192"/>
      <c r="LJ1" s="2192"/>
      <c r="LK1" s="2192"/>
      <c r="LL1" s="723">
        <f>LE1+1</f>
        <v>41</v>
      </c>
      <c r="LM1" s="2192" t="str">
        <f>EN1</f>
        <v>ESTADO DE CUENTA POR CLIENTE</v>
      </c>
      <c r="LN1" s="2192"/>
      <c r="LO1" s="2192"/>
      <c r="LP1" s="2192"/>
      <c r="LQ1" s="2192"/>
      <c r="LR1" s="2192"/>
      <c r="LS1" s="723">
        <f>LL1+1</f>
        <v>42</v>
      </c>
      <c r="LT1" s="2192" t="str">
        <f>EU1</f>
        <v>ESTADO DE CUENTA POR CLIENTE</v>
      </c>
      <c r="LU1" s="2192"/>
      <c r="LV1" s="2192"/>
      <c r="LW1" s="2192"/>
      <c r="LX1" s="2192"/>
      <c r="LY1" s="2192"/>
      <c r="LZ1" s="723">
        <f>LS1+1</f>
        <v>43</v>
      </c>
      <c r="MA1" s="2192" t="str">
        <f>EU1</f>
        <v>ESTADO DE CUENTA POR CLIENTE</v>
      </c>
      <c r="MB1" s="2192"/>
      <c r="MC1" s="2192"/>
      <c r="MD1" s="2192"/>
      <c r="ME1" s="2192"/>
      <c r="MF1" s="2192"/>
      <c r="MG1" s="723">
        <f>LZ1+1</f>
        <v>44</v>
      </c>
      <c r="MH1" s="2192" t="str">
        <f>FB1</f>
        <v>ESTADO DE CUENTA POR CLIENTE</v>
      </c>
      <c r="MI1" s="2192"/>
      <c r="MJ1" s="2192"/>
      <c r="MK1" s="2192"/>
      <c r="ML1" s="2192"/>
      <c r="MM1" s="2192"/>
      <c r="MN1" s="723">
        <f>MG1+1</f>
        <v>45</v>
      </c>
      <c r="MO1" s="2192" t="str">
        <f>FB1</f>
        <v>ESTADO DE CUENTA POR CLIENTE</v>
      </c>
      <c r="MP1" s="2192"/>
      <c r="MQ1" s="2192"/>
      <c r="MR1" s="2192"/>
      <c r="MS1" s="2192"/>
      <c r="MT1" s="2192"/>
      <c r="MU1" s="723">
        <f>MN1+1</f>
        <v>46</v>
      </c>
      <c r="MV1" s="2192" t="str">
        <f>FJ1</f>
        <v>ESTADO DE CUENTA POR CLIENTE</v>
      </c>
      <c r="MW1" s="2192"/>
      <c r="MX1" s="2192"/>
      <c r="MY1" s="2192"/>
      <c r="MZ1" s="2192"/>
      <c r="NA1" s="2192"/>
      <c r="NB1" s="723">
        <f>MU1+1</f>
        <v>47</v>
      </c>
      <c r="NC1" s="2192" t="str">
        <f>FR1</f>
        <v>ESTADO DE CUENTA POR CLIENTE</v>
      </c>
      <c r="ND1" s="2192"/>
      <c r="NE1" s="2192"/>
      <c r="NF1" s="2192"/>
      <c r="NG1" s="2192"/>
      <c r="NH1" s="2192"/>
      <c r="NI1" s="723">
        <f>NB1+1</f>
        <v>48</v>
      </c>
      <c r="NJ1" s="2192" t="str">
        <f>FZ1</f>
        <v>ESTADO DE CUENTA POR CLIENTE</v>
      </c>
      <c r="NK1" s="2192"/>
      <c r="NL1" s="2192"/>
      <c r="NM1" s="2192"/>
      <c r="NN1" s="2192"/>
      <c r="NO1" s="2192"/>
      <c r="NP1" s="723">
        <f>NI1+1</f>
        <v>49</v>
      </c>
      <c r="NQ1" s="2192" t="str">
        <f>FZ1</f>
        <v>ESTADO DE CUENTA POR CLIENTE</v>
      </c>
      <c r="NR1" s="2192"/>
      <c r="NS1" s="2192"/>
      <c r="NT1" s="2192"/>
      <c r="NU1" s="2192"/>
      <c r="NV1" s="2192"/>
      <c r="NW1" s="723">
        <f>NP1+1</f>
        <v>50</v>
      </c>
      <c r="NX1" s="2192" t="str">
        <f>EN1</f>
        <v>ESTADO DE CUENTA POR CLIENTE</v>
      </c>
      <c r="NY1" s="2192"/>
      <c r="NZ1" s="2192"/>
      <c r="OA1" s="2192"/>
      <c r="OB1" s="2192"/>
      <c r="OC1" s="2192"/>
      <c r="OD1" s="723">
        <f>NW1+1</f>
        <v>51</v>
      </c>
      <c r="OE1" s="2192" t="str">
        <f>EN1</f>
        <v>ESTADO DE CUENTA POR CLIENTE</v>
      </c>
      <c r="OF1" s="2192"/>
      <c r="OG1" s="2192"/>
      <c r="OH1" s="2192"/>
      <c r="OI1" s="2192"/>
      <c r="OJ1" s="2192"/>
      <c r="OK1" s="723">
        <f>OD1+1</f>
        <v>52</v>
      </c>
      <c r="OL1" s="2192" t="str">
        <f>EU1</f>
        <v>ESTADO DE CUENTA POR CLIENTE</v>
      </c>
      <c r="OM1" s="2192"/>
      <c r="ON1" s="2192"/>
      <c r="OO1" s="2192"/>
      <c r="OP1" s="2192"/>
      <c r="OQ1" s="2192"/>
      <c r="OR1" s="2192"/>
      <c r="OS1" s="723">
        <f>OK1+1</f>
        <v>53</v>
      </c>
      <c r="OT1" s="2192" t="str">
        <f>FB1</f>
        <v>ESTADO DE CUENTA POR CLIENTE</v>
      </c>
      <c r="OU1" s="2192"/>
      <c r="OV1" s="2192"/>
      <c r="OW1" s="2192"/>
      <c r="OX1" s="2192"/>
      <c r="OY1" s="2192"/>
      <c r="OZ1" s="723">
        <f>OS1+1</f>
        <v>54</v>
      </c>
      <c r="PA1" s="2192" t="str">
        <f>OT1</f>
        <v>ESTADO DE CUENTA POR CLIENTE</v>
      </c>
      <c r="PB1" s="2192"/>
      <c r="PC1" s="2192"/>
      <c r="PD1" s="2192"/>
      <c r="PE1" s="2192"/>
      <c r="PF1" s="2192"/>
      <c r="PG1" s="723">
        <f>OZ1+1</f>
        <v>55</v>
      </c>
      <c r="PH1" s="2192" t="str">
        <f>EN1</f>
        <v>ESTADO DE CUENTA POR CLIENTE</v>
      </c>
      <c r="PI1" s="2192"/>
      <c r="PJ1" s="2192"/>
      <c r="PK1" s="2192"/>
      <c r="PL1" s="2192"/>
      <c r="PM1" s="2192"/>
      <c r="PN1" s="723">
        <f>PG1+1</f>
        <v>56</v>
      </c>
      <c r="PO1" s="2192" t="str">
        <f>EU1</f>
        <v>ESTADO DE CUENTA POR CLIENTE</v>
      </c>
      <c r="PP1" s="2192"/>
      <c r="PQ1" s="2192"/>
      <c r="PR1" s="2192"/>
      <c r="PS1" s="2192"/>
      <c r="PT1" s="2192"/>
      <c r="PU1" s="723">
        <f>PN1</f>
        <v>56</v>
      </c>
      <c r="PV1" s="2192" t="str">
        <f>EU1</f>
        <v>ESTADO DE CUENTA POR CLIENTE</v>
      </c>
      <c r="PW1" s="2192"/>
      <c r="PX1" s="2192"/>
      <c r="PY1" s="2192"/>
      <c r="PZ1" s="2192"/>
      <c r="QA1" s="2192"/>
      <c r="QB1" s="2192"/>
      <c r="QC1" s="723">
        <f>PU1+1</f>
        <v>57</v>
      </c>
      <c r="QD1" s="2192" t="str">
        <f>PV1</f>
        <v>ESTADO DE CUENTA POR CLIENTE</v>
      </c>
      <c r="QE1" s="2192"/>
      <c r="QF1" s="2192"/>
      <c r="QG1" s="2192"/>
      <c r="QH1" s="2192"/>
      <c r="QI1" s="2192"/>
      <c r="QJ1" s="723">
        <f>QC1+1</f>
        <v>58</v>
      </c>
      <c r="QK1" s="2192" t="str">
        <f>FJ1</f>
        <v>ESTADO DE CUENTA POR CLIENTE</v>
      </c>
      <c r="QL1" s="2192"/>
      <c r="QM1" s="2192"/>
      <c r="QN1" s="2192"/>
      <c r="QO1" s="2192"/>
      <c r="QP1" s="2192"/>
      <c r="QQ1" s="723">
        <f>QJ1+1</f>
        <v>59</v>
      </c>
      <c r="QR1" s="2192" t="str">
        <f>FR1</f>
        <v>ESTADO DE CUENTA POR CLIENTE</v>
      </c>
      <c r="QS1" s="2192"/>
      <c r="QT1" s="2192"/>
      <c r="QU1" s="2192"/>
      <c r="QV1" s="2192"/>
      <c r="QW1" s="2192"/>
      <c r="QX1" s="723">
        <f>QQ1+1</f>
        <v>60</v>
      </c>
      <c r="QY1" s="2192" t="str">
        <f>FR1</f>
        <v>ESTADO DE CUENTA POR CLIENTE</v>
      </c>
      <c r="QZ1" s="2192"/>
      <c r="RA1" s="2192"/>
      <c r="RB1" s="2192"/>
      <c r="RC1" s="2192"/>
      <c r="RD1" s="2192"/>
      <c r="RE1" s="723">
        <f>QX1+1</f>
        <v>61</v>
      </c>
      <c r="RF1" s="2192" t="str">
        <f>QY1</f>
        <v>ESTADO DE CUENTA POR CLIENTE</v>
      </c>
      <c r="RG1" s="2192"/>
      <c r="RH1" s="2192"/>
      <c r="RI1" s="2192"/>
      <c r="RJ1" s="2192"/>
      <c r="RK1" s="2192"/>
      <c r="RL1" s="723">
        <f>RE1+1</f>
        <v>62</v>
      </c>
      <c r="RM1" s="2192" t="str">
        <f>FJ1</f>
        <v>ESTADO DE CUENTA POR CLIENTE</v>
      </c>
      <c r="RN1" s="2192"/>
      <c r="RO1" s="2192"/>
      <c r="RP1" s="2192"/>
      <c r="RQ1" s="2192"/>
      <c r="RR1" s="2192"/>
      <c r="RS1" s="2192"/>
      <c r="RT1" s="723">
        <f>RL1+1</f>
        <v>63</v>
      </c>
      <c r="RU1" s="2192" t="str">
        <f>FR1</f>
        <v>ESTADO DE CUENTA POR CLIENTE</v>
      </c>
      <c r="RV1" s="2192"/>
      <c r="RW1" s="2192"/>
      <c r="RX1" s="2192"/>
      <c r="RY1" s="2192"/>
      <c r="RZ1" s="2192"/>
      <c r="SA1" s="723">
        <f>RT1+1</f>
        <v>64</v>
      </c>
      <c r="SB1" s="2192" t="str">
        <f>FZ1</f>
        <v>ESTADO DE CUENTA POR CLIENTE</v>
      </c>
      <c r="SC1" s="2192"/>
      <c r="SD1" s="2192"/>
      <c r="SE1" s="2192"/>
      <c r="SF1" s="2192"/>
      <c r="SG1" s="2192"/>
      <c r="SH1" s="723">
        <f>SA1+1</f>
        <v>65</v>
      </c>
      <c r="SI1" s="2192" t="str">
        <f>GG1</f>
        <v>ESTADO DE CUENTA POR CLIENTE</v>
      </c>
      <c r="SJ1" s="2192"/>
      <c r="SK1" s="2192"/>
      <c r="SL1" s="2192"/>
      <c r="SM1" s="2192"/>
      <c r="SN1" s="2192"/>
      <c r="SO1" s="723">
        <f>SH1+1</f>
        <v>66</v>
      </c>
      <c r="SP1" s="2192" t="str">
        <f>SI1</f>
        <v>ESTADO DE CUENTA POR CLIENTE</v>
      </c>
      <c r="SQ1" s="2192"/>
      <c r="SR1" s="2192"/>
      <c r="SS1" s="2192"/>
      <c r="ST1" s="2192"/>
      <c r="SU1" s="2192"/>
      <c r="SV1" s="723">
        <f>SO1+1</f>
        <v>67</v>
      </c>
      <c r="SW1" s="2192" t="str">
        <f>GO1</f>
        <v>ESTADO DE CUENTA POR CLIENTE</v>
      </c>
      <c r="SX1" s="2192"/>
      <c r="SY1" s="2192"/>
      <c r="SZ1" s="2192"/>
      <c r="TA1" s="2192"/>
      <c r="TB1" s="2192"/>
      <c r="TC1" s="723">
        <f>SV1+1</f>
        <v>68</v>
      </c>
      <c r="TD1" s="2192" t="str">
        <f>GV1</f>
        <v>ESTADO DE CUENTA POR CLIENTE</v>
      </c>
      <c r="TE1" s="2192"/>
      <c r="TF1" s="2192"/>
      <c r="TG1" s="2192"/>
      <c r="TH1" s="2192"/>
      <c r="TI1" s="2192"/>
      <c r="TJ1" s="723">
        <f>TC1+1</f>
        <v>69</v>
      </c>
      <c r="TK1" s="2192" t="str">
        <f>TD1</f>
        <v>ESTADO DE CUENTA POR CLIENTE</v>
      </c>
      <c r="TL1" s="2192"/>
      <c r="TM1" s="2192"/>
      <c r="TN1" s="2192"/>
      <c r="TO1" s="2192"/>
      <c r="TP1" s="2192"/>
      <c r="TQ1" s="723">
        <f>TJ1+1</f>
        <v>70</v>
      </c>
      <c r="TR1" s="2192" t="str">
        <f>GG1</f>
        <v>ESTADO DE CUENTA POR CLIENTE</v>
      </c>
      <c r="TS1" s="2192"/>
      <c r="TT1" s="2192"/>
      <c r="TU1" s="2192"/>
      <c r="TV1" s="2192"/>
      <c r="TW1" s="2192"/>
      <c r="TX1" s="723">
        <f>TQ1+1</f>
        <v>71</v>
      </c>
      <c r="TY1" s="2192" t="str">
        <f>TR1</f>
        <v>ESTADO DE CUENTA POR CLIENTE</v>
      </c>
      <c r="TZ1" s="2192"/>
      <c r="UA1" s="2192"/>
      <c r="UB1" s="2192"/>
      <c r="UC1" s="2192"/>
      <c r="UD1" s="2192"/>
      <c r="UE1" s="723">
        <f>TX1+1</f>
        <v>72</v>
      </c>
      <c r="UF1" s="2192" t="str">
        <f>GO1</f>
        <v>ESTADO DE CUENTA POR CLIENTE</v>
      </c>
      <c r="UG1" s="2192"/>
      <c r="UH1" s="2192"/>
      <c r="UI1" s="2192"/>
      <c r="UJ1" s="2192"/>
      <c r="UK1" s="2192"/>
      <c r="UL1" s="723">
        <f>UE1+1</f>
        <v>73</v>
      </c>
      <c r="UM1" s="2192" t="str">
        <f>GG1</f>
        <v>ESTADO DE CUENTA POR CLIENTE</v>
      </c>
      <c r="UN1" s="2192"/>
      <c r="UO1" s="2192"/>
      <c r="UP1" s="2192"/>
      <c r="UQ1" s="2192"/>
      <c r="UR1" s="2192"/>
      <c r="US1" s="723">
        <f>UL1+1</f>
        <v>74</v>
      </c>
      <c r="UT1" s="2192" t="str">
        <f>UM1</f>
        <v>ESTADO DE CUENTA POR CLIENTE</v>
      </c>
      <c r="UU1" s="2192"/>
      <c r="UV1" s="2192"/>
      <c r="UW1" s="2192"/>
      <c r="UX1" s="2192"/>
      <c r="UY1" s="2192"/>
      <c r="UZ1" s="723">
        <f>US1+1</f>
        <v>75</v>
      </c>
      <c r="VA1" s="2192" t="str">
        <f>GO1</f>
        <v>ESTADO DE CUENTA POR CLIENTE</v>
      </c>
      <c r="VB1" s="2192"/>
      <c r="VC1" s="2192"/>
      <c r="VD1" s="2192"/>
      <c r="VE1" s="2192"/>
      <c r="VF1" s="2192"/>
      <c r="VG1" s="723">
        <f>UZ1+1</f>
        <v>76</v>
      </c>
      <c r="VH1" s="2192" t="str">
        <f>IT1</f>
        <v>ESTADO DE CUENTA POR CLIENTE</v>
      </c>
      <c r="VI1" s="2192"/>
      <c r="VJ1" s="2192"/>
      <c r="VK1" s="2192"/>
      <c r="VL1" s="2192"/>
      <c r="VM1" s="2192"/>
      <c r="VN1" s="723">
        <f>VG1+1</f>
        <v>77</v>
      </c>
      <c r="VO1" s="2192" t="str">
        <f>JA1</f>
        <v>ESTADO DE CUENTA POR CLIENTE</v>
      </c>
      <c r="VP1" s="2192"/>
      <c r="VQ1" s="2192"/>
      <c r="VR1" s="2192"/>
      <c r="VS1" s="2192"/>
      <c r="VT1" s="2192"/>
      <c r="VU1" s="723">
        <f>VN1+1</f>
        <v>78</v>
      </c>
      <c r="VV1" s="2192" t="str">
        <f>GG1</f>
        <v>ESTADO DE CUENTA POR CLIENTE</v>
      </c>
      <c r="VW1" s="2192"/>
      <c r="VX1" s="2192"/>
      <c r="VY1" s="2192"/>
      <c r="VZ1" s="2192"/>
      <c r="WA1" s="2192"/>
      <c r="WB1" s="723">
        <f>VU1+1</f>
        <v>79</v>
      </c>
      <c r="WC1" s="2192" t="str">
        <f>GO1</f>
        <v>ESTADO DE CUENTA POR CLIENTE</v>
      </c>
      <c r="WD1" s="2192"/>
      <c r="WE1" s="2192"/>
      <c r="WF1" s="2192"/>
      <c r="WG1" s="2192"/>
      <c r="WH1" s="2192"/>
      <c r="WI1" s="723">
        <f>WB1+1</f>
        <v>80</v>
      </c>
      <c r="WJ1" s="2192" t="str">
        <f>GV1</f>
        <v>ESTADO DE CUENTA POR CLIENTE</v>
      </c>
      <c r="WK1" s="2192"/>
      <c r="WL1" s="2192"/>
      <c r="WM1" s="2192"/>
      <c r="WN1" s="2192"/>
      <c r="WO1" s="2192"/>
      <c r="WP1" s="723">
        <f>WI1+1</f>
        <v>81</v>
      </c>
      <c r="WQ1" s="2192" t="str">
        <f>GG1</f>
        <v>ESTADO DE CUENTA POR CLIENTE</v>
      </c>
      <c r="WR1" s="2192"/>
      <c r="WS1" s="2192"/>
      <c r="WT1" s="2192"/>
      <c r="WU1" s="2192"/>
      <c r="WV1" s="2192"/>
      <c r="WW1" s="723">
        <f>WP1+1</f>
        <v>82</v>
      </c>
      <c r="WX1" s="2192" t="str">
        <f>GO1</f>
        <v>ESTADO DE CUENTA POR CLIENTE</v>
      </c>
      <c r="WY1" s="2192"/>
      <c r="WZ1" s="2192"/>
      <c r="XA1" s="2192"/>
      <c r="XB1" s="2192"/>
      <c r="XC1" s="2192"/>
      <c r="XD1" s="723">
        <f>WW1+1</f>
        <v>83</v>
      </c>
      <c r="XE1" s="2192" t="str">
        <f>GO1</f>
        <v>ESTADO DE CUENTA POR CLIENTE</v>
      </c>
      <c r="XF1" s="2192"/>
      <c r="XG1" s="2192"/>
      <c r="XH1" s="2192"/>
      <c r="XI1" s="2192"/>
      <c r="XJ1" s="2192"/>
      <c r="XK1" s="723">
        <f>XD1+1</f>
        <v>84</v>
      </c>
      <c r="XL1" s="2192" t="str">
        <f>FJ1</f>
        <v>ESTADO DE CUENTA POR CLIENTE</v>
      </c>
      <c r="XM1" s="2192"/>
      <c r="XN1" s="2192"/>
      <c r="XO1" s="2192"/>
      <c r="XP1" s="2192"/>
      <c r="XQ1" s="2192"/>
      <c r="XR1" s="723">
        <f>XK1+1</f>
        <v>85</v>
      </c>
      <c r="XS1" s="2192" t="str">
        <f>FR1</f>
        <v>ESTADO DE CUENTA POR CLIENTE</v>
      </c>
      <c r="XT1" s="2192"/>
      <c r="XU1" s="2192"/>
      <c r="XV1" s="2192"/>
      <c r="XW1" s="2192"/>
      <c r="XX1" s="2192"/>
      <c r="XY1" s="723">
        <f>XR1+1</f>
        <v>86</v>
      </c>
      <c r="XZ1" s="2192" t="str">
        <f>FR1</f>
        <v>ESTADO DE CUENTA POR CLIENTE</v>
      </c>
      <c r="YA1" s="2192"/>
      <c r="YB1" s="2192"/>
      <c r="YC1" s="2192"/>
      <c r="YD1" s="2192"/>
      <c r="YE1" s="2192"/>
      <c r="YF1" s="2192"/>
      <c r="YG1" s="723">
        <f>XY1+1</f>
        <v>87</v>
      </c>
      <c r="YH1" s="2192" t="str">
        <f>FZ1</f>
        <v>ESTADO DE CUENTA POR CLIENTE</v>
      </c>
      <c r="YI1" s="2192"/>
      <c r="YJ1" s="2192"/>
      <c r="YK1" s="2192"/>
      <c r="YL1" s="2192"/>
      <c r="YM1" s="2192"/>
      <c r="YN1" s="723">
        <f>YG1+1</f>
        <v>88</v>
      </c>
      <c r="YO1" s="2192" t="str">
        <f>FZ1</f>
        <v>ESTADO DE CUENTA POR CLIENTE</v>
      </c>
      <c r="YP1" s="2192"/>
      <c r="YQ1" s="2192"/>
      <c r="YR1" s="2192"/>
      <c r="YS1" s="2192"/>
      <c r="YT1" s="2192"/>
      <c r="YU1" s="2192"/>
      <c r="YV1" s="723">
        <f>YN1+1</f>
        <v>89</v>
      </c>
      <c r="YW1" s="2192" t="str">
        <f>FJ1</f>
        <v>ESTADO DE CUENTA POR CLIENTE</v>
      </c>
      <c r="YX1" s="2192"/>
      <c r="YY1" s="2192"/>
      <c r="YZ1" s="2192"/>
      <c r="ZA1" s="2192"/>
      <c r="ZB1" s="2192"/>
      <c r="ZC1" s="723">
        <f>YV1+1</f>
        <v>90</v>
      </c>
      <c r="ZD1" s="2192" t="str">
        <f>ZK1</f>
        <v>ESTADO DE CUENTA POR CLIENTE</v>
      </c>
      <c r="ZE1" s="2192"/>
      <c r="ZF1" s="2192"/>
      <c r="ZG1" s="2192"/>
      <c r="ZH1" s="2192"/>
      <c r="ZI1" s="2192"/>
      <c r="ZJ1" s="723">
        <f>ZC1+1</f>
        <v>91</v>
      </c>
      <c r="ZK1" s="2192" t="str">
        <f>GG1</f>
        <v>ESTADO DE CUENTA POR CLIENTE</v>
      </c>
      <c r="ZL1" s="2192"/>
      <c r="ZM1" s="2192"/>
      <c r="ZN1" s="2192"/>
      <c r="ZO1" s="2192"/>
      <c r="ZP1" s="2192"/>
      <c r="ZQ1" s="723">
        <f>ZJ1+1</f>
        <v>92</v>
      </c>
      <c r="ZR1" s="2192" t="str">
        <f>GO1</f>
        <v>ESTADO DE CUENTA POR CLIENTE</v>
      </c>
      <c r="ZS1" s="2192"/>
      <c r="ZT1" s="2192"/>
      <c r="ZU1" s="2192"/>
      <c r="ZV1" s="2192"/>
      <c r="ZW1" s="2192"/>
      <c r="ZX1" s="723">
        <f>ZQ1+1</f>
        <v>93</v>
      </c>
      <c r="ZY1" s="2192" t="str">
        <f>GO1</f>
        <v>ESTADO DE CUENTA POR CLIENTE</v>
      </c>
      <c r="ZZ1" s="2192"/>
      <c r="AAA1" s="2192"/>
      <c r="AAB1" s="2192"/>
      <c r="AAC1" s="2192"/>
      <c r="AAD1" s="2192"/>
      <c r="AAE1" s="2192"/>
      <c r="AAF1" s="723">
        <f>ZX1+1</f>
        <v>94</v>
      </c>
      <c r="AAG1" s="2192" t="str">
        <f>ZY1</f>
        <v>ESTADO DE CUENTA POR CLIENTE</v>
      </c>
      <c r="AAH1" s="2192"/>
      <c r="AAI1" s="2192"/>
      <c r="AAJ1" s="2192"/>
      <c r="AAK1" s="2192"/>
      <c r="AAL1" s="2192"/>
      <c r="AAM1" s="723">
        <v>94</v>
      </c>
      <c r="AAN1" s="2192" t="str">
        <f>BZ1</f>
        <v>ESTADO DE CUENTA POR CLIENTE</v>
      </c>
      <c r="AAO1" s="2192"/>
      <c r="AAP1" s="2192"/>
      <c r="AAQ1" s="2192"/>
      <c r="AAR1" s="2192"/>
      <c r="AAS1" s="2192"/>
      <c r="AAT1" s="2192"/>
      <c r="AAU1" s="723">
        <f>AAM1+1</f>
        <v>95</v>
      </c>
      <c r="AAV1" s="2192" t="str">
        <f>CH1</f>
        <v>ESTADO DE CUENTA POR CLIENTE</v>
      </c>
      <c r="AAW1" s="2192"/>
      <c r="AAX1" s="2192"/>
      <c r="AAY1" s="2192"/>
      <c r="AAZ1" s="2192"/>
      <c r="ABA1" s="2192"/>
      <c r="ABB1" s="723">
        <f>AAU1+1</f>
        <v>96</v>
      </c>
      <c r="ABC1" s="2192" t="str">
        <f>FJ1</f>
        <v>ESTADO DE CUENTA POR CLIENTE</v>
      </c>
      <c r="ABD1" s="2192"/>
      <c r="ABE1" s="2192"/>
      <c r="ABF1" s="2192"/>
      <c r="ABG1" s="2192"/>
      <c r="ABH1" s="2192"/>
      <c r="ABI1" s="723">
        <f>ABB1+1</f>
        <v>97</v>
      </c>
      <c r="ABJ1" s="2192" t="str">
        <f>FR1</f>
        <v>ESTADO DE CUENTA POR CLIENTE</v>
      </c>
      <c r="ABK1" s="2192"/>
      <c r="ABL1" s="2192"/>
      <c r="ABM1" s="2192"/>
      <c r="ABN1" s="2192"/>
      <c r="ABO1" s="2192"/>
      <c r="ABP1" s="723">
        <f>ABI1+1</f>
        <v>98</v>
      </c>
      <c r="ABQ1" s="2192" t="str">
        <f>FR1</f>
        <v>ESTADO DE CUENTA POR CLIENTE</v>
      </c>
      <c r="ABR1" s="2192"/>
      <c r="ABS1" s="2192"/>
      <c r="ABT1" s="2192"/>
      <c r="ABU1" s="2192"/>
      <c r="ABV1" s="2192"/>
      <c r="ABW1" s="723">
        <f>ABP1+1</f>
        <v>99</v>
      </c>
      <c r="ABX1" s="2192" t="str">
        <f>FZ1</f>
        <v>ESTADO DE CUENTA POR CLIENTE</v>
      </c>
      <c r="ABY1" s="2192"/>
      <c r="ABZ1" s="2192"/>
      <c r="ACA1" s="2192"/>
      <c r="ACB1" s="2192"/>
      <c r="ACC1" s="2192"/>
      <c r="ACD1" s="723">
        <f>ABW1+1</f>
        <v>100</v>
      </c>
      <c r="ACE1" s="2192" t="str">
        <f>GG1</f>
        <v>ESTADO DE CUENTA POR CLIENTE</v>
      </c>
      <c r="ACF1" s="2192"/>
      <c r="ACG1" s="2192"/>
      <c r="ACH1" s="2192"/>
      <c r="ACI1" s="2192"/>
      <c r="ACJ1" s="2192"/>
      <c r="ACK1" s="723">
        <f>ACD1+1</f>
        <v>101</v>
      </c>
      <c r="ACL1" s="2192" t="str">
        <f>KY1</f>
        <v>ESTADO DE CUENTA POR CLIENTE</v>
      </c>
      <c r="ACM1" s="2192"/>
      <c r="ACN1" s="2192"/>
      <c r="ACO1" s="2192"/>
      <c r="ACP1" s="2192"/>
      <c r="ACQ1" s="2192"/>
      <c r="ACR1" s="2192"/>
      <c r="ACS1" s="723">
        <f>ACD1+1</f>
        <v>101</v>
      </c>
      <c r="ACT1" s="2192" t="str">
        <f>AAN1</f>
        <v>ESTADO DE CUENTA POR CLIENTE</v>
      </c>
      <c r="ACU1" s="2192"/>
      <c r="ACV1" s="2192"/>
      <c r="ACW1" s="2192"/>
      <c r="ACX1" s="2192"/>
      <c r="ACY1" s="2192"/>
      <c r="ACZ1" s="723">
        <f>ACS1+1</f>
        <v>102</v>
      </c>
      <c r="ADA1" s="2192" t="str">
        <f>ABC1</f>
        <v>ESTADO DE CUENTA POR CLIENTE</v>
      </c>
      <c r="ADB1" s="2192"/>
      <c r="ADC1" s="2192"/>
      <c r="ADD1" s="2192"/>
      <c r="ADE1" s="2192"/>
      <c r="ADF1" s="2192"/>
      <c r="ADG1" s="723">
        <f>ACZ1+1</f>
        <v>103</v>
      </c>
      <c r="ADH1" s="2192" t="str">
        <f>ACL1</f>
        <v>ESTADO DE CUENTA POR CLIENTE</v>
      </c>
      <c r="ADI1" s="2192"/>
      <c r="ADJ1" s="2192"/>
      <c r="ADK1" s="2192"/>
      <c r="ADL1" s="2192"/>
      <c r="ADM1" s="2192"/>
      <c r="ADN1" s="2192"/>
      <c r="ADO1" s="723">
        <f>ADG1+1</f>
        <v>104</v>
      </c>
      <c r="ADP1" s="2192" t="str">
        <f>ACT1</f>
        <v>ESTADO DE CUENTA POR CLIENTE</v>
      </c>
      <c r="ADQ1" s="2192"/>
      <c r="ADR1" s="2192"/>
      <c r="ADS1" s="2192"/>
      <c r="ADT1" s="2192"/>
      <c r="ADU1" s="2192"/>
      <c r="ADV1" s="723">
        <f>ADO1+1</f>
        <v>105</v>
      </c>
      <c r="ADW1" s="2192" t="str">
        <f>ADA1</f>
        <v>ESTADO DE CUENTA POR CLIENTE</v>
      </c>
      <c r="ADX1" s="2192"/>
      <c r="ADY1" s="2192"/>
      <c r="ADZ1" s="2192"/>
      <c r="AEA1" s="2192"/>
      <c r="AEB1" s="2192"/>
      <c r="AEC1" s="723">
        <f>ADV1+1</f>
        <v>106</v>
      </c>
      <c r="AED1" s="2192" t="str">
        <f>ACL1</f>
        <v>ESTADO DE CUENTA POR CLIENTE</v>
      </c>
      <c r="AEE1" s="2192"/>
      <c r="AEF1" s="2192"/>
      <c r="AEG1" s="2192"/>
      <c r="AEH1" s="2192"/>
      <c r="AEI1" s="2192"/>
      <c r="AEJ1" s="723">
        <f>AEC1+1</f>
        <v>107</v>
      </c>
      <c r="AEK1" s="2192" t="str">
        <f>ACT1</f>
        <v>ESTADO DE CUENTA POR CLIENTE</v>
      </c>
      <c r="AEL1" s="2192"/>
      <c r="AEM1" s="2192"/>
      <c r="AEN1" s="2192"/>
      <c r="AEO1" s="2192"/>
      <c r="AEP1" s="2192"/>
      <c r="AEQ1" s="723">
        <f>AEJ1+1</f>
        <v>108</v>
      </c>
      <c r="AER1" s="2192" t="str">
        <f>ACT1</f>
        <v>ESTADO DE CUENTA POR CLIENTE</v>
      </c>
      <c r="AES1" s="2192"/>
      <c r="AET1" s="2192"/>
      <c r="AEU1" s="2192"/>
      <c r="AEV1" s="2192"/>
      <c r="AEW1" s="2192"/>
      <c r="AEX1" s="723">
        <f>AEQ1+1</f>
        <v>109</v>
      </c>
      <c r="AEY1" s="2192" t="str">
        <f>ADA1</f>
        <v>ESTADO DE CUENTA POR CLIENTE</v>
      </c>
      <c r="AEZ1" s="2192"/>
      <c r="AFA1" s="2192"/>
      <c r="AFB1" s="2192"/>
      <c r="AFC1" s="2192"/>
      <c r="AFD1" s="2192"/>
      <c r="AFE1" s="723">
        <f>AEX1+1</f>
        <v>110</v>
      </c>
      <c r="AFF1" s="2192" t="str">
        <f>ADA1</f>
        <v>ESTADO DE CUENTA POR CLIENTE</v>
      </c>
      <c r="AFG1" s="2192"/>
      <c r="AFH1" s="2192"/>
      <c r="AFI1" s="2192"/>
      <c r="AFJ1" s="2192"/>
      <c r="AFK1" s="2192"/>
      <c r="AFL1" s="723">
        <f>AFE1+1</f>
        <v>111</v>
      </c>
      <c r="AFM1" s="2192" t="str">
        <f>ADH1</f>
        <v>ESTADO DE CUENTA POR CLIENTE</v>
      </c>
      <c r="AFN1" s="2192"/>
      <c r="AFO1" s="2192"/>
      <c r="AFP1" s="2192"/>
      <c r="AFQ1" s="2192"/>
      <c r="AFR1" s="2192"/>
      <c r="AFS1" s="723">
        <f>AFL1+1</f>
        <v>112</v>
      </c>
      <c r="AFT1" s="2192" t="str">
        <f>AFM1</f>
        <v>ESTADO DE CUENTA POR CLIENTE</v>
      </c>
      <c r="AFU1" s="2192"/>
      <c r="AFV1" s="2192"/>
      <c r="AFW1" s="2192"/>
      <c r="AFX1" s="2192"/>
      <c r="AFY1" s="2192"/>
      <c r="AFZ1" s="723">
        <f>AFS1+1</f>
        <v>113</v>
      </c>
      <c r="AGA1" s="2192" t="str">
        <f>AFM1</f>
        <v>ESTADO DE CUENTA POR CLIENTE</v>
      </c>
      <c r="AGB1" s="2192"/>
      <c r="AGC1" s="2192"/>
      <c r="AGD1" s="2192"/>
      <c r="AGE1" s="2192"/>
      <c r="AGF1" s="2192"/>
      <c r="AGG1" s="723">
        <f>AFZ1+1</f>
        <v>114</v>
      </c>
      <c r="AGH1" s="2192" t="str">
        <f>AFT1</f>
        <v>ESTADO DE CUENTA POR CLIENTE</v>
      </c>
      <c r="AGI1" s="2192"/>
      <c r="AGJ1" s="2192"/>
      <c r="AGK1" s="2192"/>
      <c r="AGL1" s="2192"/>
      <c r="AGM1" s="2192"/>
      <c r="AGN1" s="723">
        <f>AGG1+1</f>
        <v>115</v>
      </c>
      <c r="AGO1" s="2192" t="str">
        <f>ADH1</f>
        <v>ESTADO DE CUENTA POR CLIENTE</v>
      </c>
      <c r="AGP1" s="2192"/>
      <c r="AGQ1" s="2192"/>
      <c r="AGR1" s="2192"/>
      <c r="AGS1" s="2192"/>
      <c r="AGT1" s="2192"/>
      <c r="AGU1" s="723">
        <f>AGN1+1</f>
        <v>116</v>
      </c>
      <c r="AGV1" s="2192" t="str">
        <f>ADA1</f>
        <v>ESTADO DE CUENTA POR CLIENTE</v>
      </c>
      <c r="AGW1" s="2192"/>
      <c r="AGX1" s="2192"/>
      <c r="AGY1" s="2192"/>
      <c r="AGZ1" s="2192"/>
      <c r="AHA1" s="2192"/>
      <c r="AHB1" s="723">
        <f>AGU1+1</f>
        <v>117</v>
      </c>
      <c r="AHC1" s="2192" t="str">
        <f>FJ1</f>
        <v>ESTADO DE CUENTA POR CLIENTE</v>
      </c>
      <c r="AHD1" s="2192"/>
      <c r="AHE1" s="2192"/>
      <c r="AHF1" s="2192"/>
      <c r="AHG1" s="2192"/>
      <c r="AHH1" s="2192"/>
      <c r="AHI1" s="2192"/>
      <c r="AHJ1" s="723">
        <f>AHB1+1</f>
        <v>118</v>
      </c>
      <c r="AHK1" s="2192" t="str">
        <f>AHC1</f>
        <v>ESTADO DE CUENTA POR CLIENTE</v>
      </c>
      <c r="AHL1" s="2192"/>
      <c r="AHM1" s="2192"/>
      <c r="AHN1" s="2192"/>
      <c r="AHO1" s="2192"/>
      <c r="AHP1" s="2192"/>
      <c r="AHQ1" s="723">
        <f>AHJ1+1</f>
        <v>119</v>
      </c>
      <c r="AHR1" s="2192" t="str">
        <f>FR1</f>
        <v>ESTADO DE CUENTA POR CLIENTE</v>
      </c>
      <c r="AHS1" s="2192"/>
      <c r="AHT1" s="2192"/>
      <c r="AHU1" s="2192"/>
      <c r="AHV1" s="2192"/>
      <c r="AHW1" s="2192"/>
      <c r="AHX1" s="723">
        <f>AHQ1+1</f>
        <v>120</v>
      </c>
      <c r="AHY1" s="2192" t="str">
        <f>GG1</f>
        <v>ESTADO DE CUENTA POR CLIENTE</v>
      </c>
      <c r="AHZ1" s="2192"/>
      <c r="AIA1" s="2192"/>
      <c r="AIB1" s="2192"/>
      <c r="AIC1" s="2192"/>
      <c r="AID1" s="2192"/>
      <c r="AIE1" s="2192"/>
      <c r="AIF1" s="723">
        <f>AHX1+1</f>
        <v>121</v>
      </c>
      <c r="AIG1" s="2192" t="str">
        <f>GG1</f>
        <v>ESTADO DE CUENTA POR CLIENTE</v>
      </c>
      <c r="AIH1" s="2192"/>
      <c r="AII1" s="2192"/>
      <c r="AIJ1" s="2192"/>
      <c r="AIK1" s="2192"/>
      <c r="AIL1" s="2192"/>
      <c r="AIM1" s="723">
        <f>AIF1+1</f>
        <v>122</v>
      </c>
      <c r="AIN1" s="2192" t="str">
        <f>AHC1</f>
        <v>ESTADO DE CUENTA POR CLIENTE</v>
      </c>
      <c r="AIO1" s="2192"/>
      <c r="AIP1" s="2192"/>
      <c r="AIQ1" s="2192"/>
      <c r="AIR1" s="2192"/>
      <c r="AIS1" s="2192"/>
      <c r="AIT1" s="723">
        <f>AIM1+1</f>
        <v>123</v>
      </c>
      <c r="AIU1" s="2192" t="str">
        <f>AHR1</f>
        <v>ESTADO DE CUENTA POR CLIENTE</v>
      </c>
      <c r="AIV1" s="2192"/>
      <c r="AIW1" s="2192"/>
      <c r="AIX1" s="2192"/>
      <c r="AIY1" s="2192"/>
      <c r="AIZ1" s="2192"/>
      <c r="AJA1" s="723">
        <f>AIT1+1</f>
        <v>124</v>
      </c>
      <c r="AJB1" s="2192" t="s">
        <v>59</v>
      </c>
      <c r="AJC1" s="2192"/>
      <c r="AJD1" s="2192"/>
      <c r="AJE1" s="2192"/>
      <c r="AJF1" s="2192"/>
      <c r="AJG1" s="2192"/>
      <c r="AJH1" s="723">
        <f>AJA1+1</f>
        <v>125</v>
      </c>
      <c r="AJI1" s="2192" t="s">
        <v>59</v>
      </c>
      <c r="AJJ1" s="2192"/>
      <c r="AJK1" s="2192"/>
      <c r="AJL1" s="2192"/>
      <c r="AJM1" s="2192"/>
      <c r="AJN1" s="2192"/>
      <c r="AJO1" s="723">
        <f>AJH1+1</f>
        <v>126</v>
      </c>
      <c r="AJP1" s="2192" t="s">
        <v>59</v>
      </c>
      <c r="AJQ1" s="2192"/>
      <c r="AJR1" s="2192"/>
      <c r="AJS1" s="2192"/>
      <c r="AJT1" s="2192"/>
      <c r="AJU1" s="2192"/>
      <c r="AJV1" s="723">
        <f>AJO1+1</f>
        <v>127</v>
      </c>
      <c r="AJW1" s="2192" t="s">
        <v>59</v>
      </c>
      <c r="AJX1" s="2192"/>
      <c r="AJY1" s="2192"/>
      <c r="AJZ1" s="2192"/>
      <c r="AKA1" s="2192"/>
      <c r="AKB1" s="2192"/>
      <c r="AKC1" s="723">
        <f>AJV1+1</f>
        <v>128</v>
      </c>
      <c r="AKD1" s="2192" t="s">
        <v>59</v>
      </c>
      <c r="AKE1" s="2192"/>
      <c r="AKF1" s="2192"/>
      <c r="AKG1" s="2192"/>
      <c r="AKH1" s="2192"/>
      <c r="AKI1" s="2192"/>
      <c r="AKJ1" s="2192"/>
      <c r="AKK1" s="723">
        <f>AKC1+1</f>
        <v>129</v>
      </c>
      <c r="AKL1" s="2192" t="s">
        <v>59</v>
      </c>
      <c r="AKM1" s="2192"/>
      <c r="AKN1" s="2192"/>
      <c r="AKO1" s="2192"/>
      <c r="AKP1" s="2192"/>
      <c r="AKQ1" s="2192"/>
      <c r="AKR1" s="723">
        <f>AKK1+1</f>
        <v>130</v>
      </c>
      <c r="AKS1" s="2192" t="s">
        <v>59</v>
      </c>
      <c r="AKT1" s="2192"/>
      <c r="AKU1" s="2192"/>
      <c r="AKV1" s="2192"/>
      <c r="AKW1" s="2192"/>
      <c r="AKX1" s="2192"/>
      <c r="AKY1" s="2192"/>
      <c r="AKZ1" s="723">
        <f>AKR1+1</f>
        <v>131</v>
      </c>
      <c r="ALA1" s="2192" t="s">
        <v>59</v>
      </c>
      <c r="ALB1" s="2192"/>
      <c r="ALC1" s="2192"/>
      <c r="ALD1" s="2192"/>
      <c r="ALE1" s="2192"/>
      <c r="ALF1" s="2192"/>
      <c r="ALG1" s="723">
        <f>AKZ1+1</f>
        <v>132</v>
      </c>
      <c r="ALH1" s="2192" t="s">
        <v>59</v>
      </c>
      <c r="ALI1" s="2192"/>
      <c r="ALJ1" s="2192"/>
      <c r="ALK1" s="2192"/>
      <c r="ALL1" s="2192"/>
      <c r="ALM1" s="2192"/>
      <c r="ALN1" s="723">
        <f>ALG1+1</f>
        <v>133</v>
      </c>
      <c r="ALO1" s="2192" t="s">
        <v>59</v>
      </c>
      <c r="ALP1" s="2192"/>
      <c r="ALQ1" s="2192"/>
      <c r="ALR1" s="2192"/>
      <c r="ALS1" s="2192"/>
      <c r="ALT1" s="2192"/>
      <c r="ALU1" s="723">
        <f>ALN1+1</f>
        <v>134</v>
      </c>
      <c r="ALV1" s="2192" t="s">
        <v>59</v>
      </c>
      <c r="ALW1" s="2192"/>
      <c r="ALX1" s="2192"/>
      <c r="ALY1" s="2192"/>
      <c r="ALZ1" s="2192"/>
      <c r="AMA1" s="2192"/>
      <c r="AMB1" s="723">
        <f>ALU1+1</f>
        <v>135</v>
      </c>
      <c r="AMC1" s="2192" t="s">
        <v>59</v>
      </c>
      <c r="AMD1" s="2192"/>
      <c r="AME1" s="2192"/>
      <c r="AMF1" s="2192"/>
      <c r="AMG1" s="2192"/>
      <c r="AMH1" s="2192"/>
      <c r="AMI1" s="723">
        <f>AMB1+1</f>
        <v>136</v>
      </c>
      <c r="AMJ1" s="2192" t="s">
        <v>59</v>
      </c>
      <c r="AMK1" s="2192"/>
      <c r="AML1" s="2192"/>
      <c r="AMM1" s="2192"/>
      <c r="AMN1" s="2192"/>
      <c r="AMO1" s="2192"/>
      <c r="AMP1" s="723">
        <f>AMI1+1</f>
        <v>137</v>
      </c>
      <c r="AMQ1" s="2192" t="s">
        <v>59</v>
      </c>
      <c r="AMR1" s="2192"/>
      <c r="AMS1" s="2192"/>
      <c r="AMT1" s="2192"/>
      <c r="AMU1" s="2192"/>
      <c r="AMV1" s="2192"/>
      <c r="AMW1" s="723">
        <f>AMP1+1</f>
        <v>138</v>
      </c>
      <c r="AMX1" s="2192" t="s">
        <v>59</v>
      </c>
      <c r="AMY1" s="2192"/>
      <c r="AMZ1" s="2192"/>
      <c r="ANA1" s="2192"/>
      <c r="ANB1" s="2192"/>
      <c r="ANC1" s="2192"/>
      <c r="AND1" s="723">
        <f>AMW1+1</f>
        <v>139</v>
      </c>
      <c r="ANE1" s="2192" t="s">
        <v>59</v>
      </c>
      <c r="ANF1" s="2192"/>
      <c r="ANG1" s="2192"/>
      <c r="ANH1" s="2192"/>
      <c r="ANI1" s="2192"/>
      <c r="ANJ1" s="2192"/>
      <c r="ANK1" s="723">
        <f>AND1+1</f>
        <v>140</v>
      </c>
      <c r="ANL1" s="2192" t="s">
        <v>59</v>
      </c>
      <c r="ANM1" s="2192"/>
      <c r="ANN1" s="2192"/>
      <c r="ANO1" s="2192"/>
      <c r="ANP1" s="2192"/>
      <c r="ANQ1" s="2192"/>
      <c r="ANR1" s="723">
        <f>ANK1+1</f>
        <v>141</v>
      </c>
      <c r="ANS1" s="2192" t="s">
        <v>59</v>
      </c>
      <c r="ANT1" s="2192"/>
      <c r="ANU1" s="2192"/>
      <c r="ANV1" s="2192"/>
      <c r="ANW1" s="2192"/>
      <c r="ANX1" s="2192"/>
      <c r="ANY1" s="2192"/>
      <c r="ANZ1" s="723">
        <f>ANR1+1</f>
        <v>142</v>
      </c>
      <c r="AOA1" s="2192" t="s">
        <v>59</v>
      </c>
      <c r="AOB1" s="2192"/>
      <c r="AOC1" s="2192"/>
      <c r="AOD1" s="2192"/>
      <c r="AOE1" s="2192"/>
      <c r="AOF1" s="2192"/>
      <c r="AOG1" s="2192"/>
      <c r="AOH1" s="723">
        <f>ANZ1+1</f>
        <v>143</v>
      </c>
      <c r="AOI1" s="2192" t="s">
        <v>59</v>
      </c>
      <c r="AOJ1" s="2192"/>
      <c r="AOK1" s="2192"/>
      <c r="AOL1" s="2192"/>
      <c r="AOM1" s="2192"/>
      <c r="AON1" s="2192"/>
      <c r="AOO1" s="723">
        <f>AOH1+1</f>
        <v>144</v>
      </c>
      <c r="AOP1" s="2192" t="s">
        <v>59</v>
      </c>
      <c r="AOQ1" s="2192"/>
      <c r="AOR1" s="2192"/>
      <c r="AOS1" s="2192"/>
      <c r="AOT1" s="2192"/>
      <c r="AOU1" s="2192"/>
      <c r="AOV1" s="723">
        <f>AOO1+1</f>
        <v>145</v>
      </c>
      <c r="AOW1" s="2192" t="s">
        <v>59</v>
      </c>
      <c r="AOX1" s="2192"/>
      <c r="AOY1" s="2192"/>
      <c r="AOZ1" s="2192"/>
      <c r="APA1" s="2192"/>
      <c r="APB1" s="2192"/>
      <c r="APC1" s="723">
        <f>AOV1+1</f>
        <v>146</v>
      </c>
      <c r="APD1" s="2192" t="s">
        <v>59</v>
      </c>
      <c r="APE1" s="2192"/>
      <c r="APF1" s="2192"/>
      <c r="APG1" s="2192"/>
      <c r="APH1" s="2192"/>
      <c r="API1" s="2192"/>
      <c r="APJ1" s="723">
        <f>APC1+1</f>
        <v>147</v>
      </c>
      <c r="APK1" s="2192" t="s">
        <v>59</v>
      </c>
      <c r="APL1" s="2192"/>
      <c r="APM1" s="2192"/>
      <c r="APN1" s="2192"/>
      <c r="APO1" s="2192"/>
      <c r="APP1" s="2192"/>
      <c r="APQ1" s="723">
        <f>APJ1+1</f>
        <v>148</v>
      </c>
      <c r="APR1" s="2192" t="s">
        <v>59</v>
      </c>
      <c r="APS1" s="2192"/>
      <c r="APT1" s="2192"/>
      <c r="APU1" s="2192"/>
      <c r="APV1" s="2192"/>
      <c r="APW1" s="2192"/>
      <c r="APX1" s="724">
        <f>APQ1+1</f>
        <v>149</v>
      </c>
      <c r="APY1" s="2192" t="s">
        <v>59</v>
      </c>
      <c r="APZ1" s="2192"/>
      <c r="AQA1" s="2192"/>
      <c r="AQB1" s="2192"/>
      <c r="AQC1" s="2192"/>
      <c r="AQD1" s="2192"/>
      <c r="AQE1" s="724">
        <f>APX1+1</f>
        <v>150</v>
      </c>
      <c r="AQF1" s="2192" t="s">
        <v>59</v>
      </c>
      <c r="AQG1" s="2192"/>
      <c r="AQH1" s="2192"/>
      <c r="AQI1" s="2192"/>
      <c r="AQJ1" s="2192"/>
      <c r="AQK1" s="2192"/>
      <c r="AQL1" s="724">
        <f>AQE1+1</f>
        <v>151</v>
      </c>
      <c r="AQM1" s="2192" t="s">
        <v>59</v>
      </c>
      <c r="AQN1" s="2192"/>
      <c r="AQO1" s="2192"/>
      <c r="AQP1" s="2192"/>
      <c r="AQQ1" s="2192"/>
      <c r="AQR1" s="2192"/>
      <c r="AQS1" s="724">
        <f>AQL1+1</f>
        <v>152</v>
      </c>
      <c r="AQT1" s="2192" t="s">
        <v>59</v>
      </c>
      <c r="AQU1" s="2192"/>
      <c r="AQV1" s="2192"/>
      <c r="AQW1" s="2192"/>
      <c r="AQX1" s="2192"/>
      <c r="AQY1" s="2192"/>
      <c r="AQZ1" s="724">
        <f>AQS1+1</f>
        <v>153</v>
      </c>
      <c r="ARA1" s="2192" t="s">
        <v>59</v>
      </c>
      <c r="ARB1" s="2192"/>
      <c r="ARC1" s="2192"/>
      <c r="ARD1" s="2192"/>
      <c r="ARE1" s="2192"/>
      <c r="ARF1" s="2192"/>
      <c r="ARG1" s="724">
        <f>AQZ1+1</f>
        <v>154</v>
      </c>
      <c r="ARH1" s="2192" t="s">
        <v>59</v>
      </c>
      <c r="ARI1" s="2192"/>
      <c r="ARJ1" s="2192"/>
      <c r="ARK1" s="2192"/>
      <c r="ARL1" s="2192"/>
      <c r="ARM1" s="2192"/>
      <c r="ARN1" s="724">
        <f>ARG1+1</f>
        <v>155</v>
      </c>
      <c r="ARO1" s="2192" t="s">
        <v>59</v>
      </c>
      <c r="ARP1" s="2192"/>
      <c r="ARQ1" s="2192"/>
      <c r="ARR1" s="2192"/>
      <c r="ARS1" s="2192"/>
      <c r="ART1" s="2192"/>
      <c r="ARU1" s="724">
        <f>ARN1+1</f>
        <v>156</v>
      </c>
      <c r="ARV1" s="2192" t="s">
        <v>59</v>
      </c>
      <c r="ARW1" s="2192"/>
      <c r="ARX1" s="2192"/>
      <c r="ARY1" s="2192"/>
      <c r="ARZ1" s="2192"/>
      <c r="ASA1" s="2192"/>
      <c r="ASB1" s="724">
        <f>ARU1+1</f>
        <v>157</v>
      </c>
      <c r="ASC1" s="2192" t="s">
        <v>59</v>
      </c>
      <c r="ASD1" s="2192"/>
      <c r="ASE1" s="2192"/>
      <c r="ASF1" s="2192"/>
      <c r="ASG1" s="2192"/>
      <c r="ASH1" s="2192"/>
      <c r="ASI1" s="724">
        <f>ASB1+1</f>
        <v>158</v>
      </c>
      <c r="ASJ1" s="2192" t="s">
        <v>59</v>
      </c>
      <c r="ASK1" s="2192"/>
      <c r="ASL1" s="2192"/>
      <c r="ASM1" s="2192"/>
      <c r="ASN1" s="2192"/>
      <c r="ASO1" s="2192"/>
      <c r="ASP1" s="723">
        <f>ASI1+1</f>
        <v>159</v>
      </c>
      <c r="ASQ1" s="2192" t="s">
        <v>59</v>
      </c>
      <c r="ASR1" s="2192"/>
      <c r="ASS1" s="2192"/>
      <c r="AST1" s="2192"/>
      <c r="ASU1" s="2192"/>
      <c r="ASV1" s="2192"/>
      <c r="ASW1" s="723">
        <f>ASP1+1</f>
        <v>160</v>
      </c>
      <c r="ASX1" s="2192" t="s">
        <v>59</v>
      </c>
      <c r="ASY1" s="2192"/>
      <c r="ASZ1" s="2192"/>
      <c r="ATA1" s="2192"/>
      <c r="ATB1" s="2192"/>
      <c r="ATC1" s="2192"/>
      <c r="ATD1" s="2192"/>
      <c r="ATE1" s="723">
        <f>ASW1+1</f>
        <v>161</v>
      </c>
      <c r="ATF1" s="2192" t="s">
        <v>59</v>
      </c>
      <c r="ATG1" s="2192"/>
      <c r="ATH1" s="2192"/>
      <c r="ATI1" s="2192"/>
      <c r="ATJ1" s="2192"/>
      <c r="ATK1" s="2192"/>
      <c r="ATL1" s="723">
        <f>ATE1+1</f>
        <v>162</v>
      </c>
      <c r="ATM1" s="2192" t="s">
        <v>59</v>
      </c>
      <c r="ATN1" s="2192"/>
      <c r="ATO1" s="2192"/>
      <c r="ATP1" s="2192"/>
      <c r="ATQ1" s="2192"/>
      <c r="ATR1" s="2192"/>
      <c r="ATS1" s="723">
        <f>ATL1+1</f>
        <v>163</v>
      </c>
      <c r="ATT1" s="2192" t="s">
        <v>59</v>
      </c>
      <c r="ATU1" s="2192"/>
      <c r="ATV1" s="2192"/>
      <c r="ATW1" s="2192"/>
      <c r="ATX1" s="2192"/>
      <c r="ATY1" s="2192"/>
      <c r="ATZ1" s="2192"/>
      <c r="AUA1" s="723">
        <f>ATS1+1</f>
        <v>164</v>
      </c>
      <c r="AUB1" s="2192" t="s">
        <v>59</v>
      </c>
      <c r="AUC1" s="2192"/>
      <c r="AUD1" s="2192"/>
      <c r="AUE1" s="2192"/>
      <c r="AUF1" s="2192"/>
      <c r="AUG1" s="2192"/>
      <c r="AUH1" s="2192"/>
      <c r="AUI1" s="725">
        <f>AUA1+1</f>
        <v>165</v>
      </c>
      <c r="AUJ1" s="2192" t="s">
        <v>59</v>
      </c>
      <c r="AUK1" s="2192"/>
      <c r="AUL1" s="2192"/>
      <c r="AUM1" s="2192"/>
      <c r="AUN1" s="2192"/>
      <c r="AUO1" s="2192"/>
      <c r="AUP1" s="724">
        <f>AUI1+1</f>
        <v>166</v>
      </c>
      <c r="AUQ1" s="2192" t="s">
        <v>59</v>
      </c>
      <c r="AUR1" s="2192"/>
      <c r="AUS1" s="2192"/>
      <c r="AUT1" s="2192"/>
      <c r="AUU1" s="2192"/>
      <c r="AUV1" s="2192"/>
      <c r="AUW1" s="724">
        <f>AUP1+1</f>
        <v>167</v>
      </c>
      <c r="AUX1" s="2192" t="s">
        <v>59</v>
      </c>
      <c r="AUY1" s="2192"/>
      <c r="AUZ1" s="2192"/>
      <c r="AVA1" s="2192"/>
      <c r="AVB1" s="2192"/>
      <c r="AVC1" s="2192"/>
      <c r="AVD1" s="724">
        <f>AUW1+1</f>
        <v>168</v>
      </c>
      <c r="AVE1" s="2192" t="s">
        <v>59</v>
      </c>
      <c r="AVF1" s="2192"/>
      <c r="AVG1" s="2192"/>
      <c r="AVH1" s="2192"/>
      <c r="AVI1" s="2192"/>
      <c r="AVJ1" s="2192"/>
      <c r="AVK1" s="724">
        <f>AVD1+1</f>
        <v>169</v>
      </c>
      <c r="AVL1" s="2192" t="s">
        <v>59</v>
      </c>
      <c r="AVM1" s="2192"/>
      <c r="AVN1" s="2192"/>
      <c r="AVO1" s="2192"/>
      <c r="AVP1" s="2192"/>
      <c r="AVQ1" s="2192"/>
      <c r="AVR1" s="724">
        <f>AVD1+1</f>
        <v>169</v>
      </c>
      <c r="AVS1" s="2192" t="s">
        <v>59</v>
      </c>
      <c r="AVT1" s="2192"/>
      <c r="AVU1" s="2192"/>
      <c r="AVV1" s="2192"/>
      <c r="AVW1" s="2192"/>
      <c r="AVX1" s="2192"/>
      <c r="AVY1" s="724">
        <f>AVR1+1</f>
        <v>170</v>
      </c>
      <c r="AVZ1" s="2192" t="s">
        <v>59</v>
      </c>
      <c r="AWA1" s="2192"/>
      <c r="AWB1" s="2192"/>
      <c r="AWC1" s="2192"/>
      <c r="AWD1" s="2192"/>
      <c r="AWE1" s="2192"/>
      <c r="AWF1" s="724">
        <f>AVY1+1</f>
        <v>171</v>
      </c>
      <c r="AWG1" s="2192" t="s">
        <v>59</v>
      </c>
      <c r="AWH1" s="2192"/>
      <c r="AWI1" s="2192"/>
      <c r="AWJ1" s="2192"/>
      <c r="AWK1" s="2192"/>
      <c r="AWL1" s="2192"/>
      <c r="AWM1" s="724">
        <f>AWF1+1</f>
        <v>172</v>
      </c>
      <c r="AWN1" s="2192" t="s">
        <v>59</v>
      </c>
      <c r="AWO1" s="2192"/>
      <c r="AWP1" s="2192"/>
      <c r="AWQ1" s="2192"/>
      <c r="AWR1" s="2192"/>
      <c r="AWS1" s="2192"/>
      <c r="AWT1" s="2192"/>
      <c r="AWU1" s="724">
        <f>AWM1+1</f>
        <v>173</v>
      </c>
      <c r="AWV1" s="2192" t="s">
        <v>59</v>
      </c>
      <c r="AWW1" s="2192"/>
      <c r="AWX1" s="2192"/>
      <c r="AWY1" s="2192"/>
      <c r="AWZ1" s="2192"/>
      <c r="AXA1" s="2192"/>
      <c r="AXB1" s="2192"/>
      <c r="AXC1" s="723">
        <f>AWU1+1</f>
        <v>174</v>
      </c>
      <c r="AXD1" s="2192" t="s">
        <v>59</v>
      </c>
      <c r="AXE1" s="2192"/>
      <c r="AXF1" s="2192"/>
      <c r="AXG1" s="2192"/>
      <c r="AXH1" s="2192"/>
      <c r="AXI1" s="2192"/>
      <c r="AXJ1" s="723">
        <f>AXC1+1</f>
        <v>175</v>
      </c>
      <c r="AXK1" s="2192" t="s">
        <v>59</v>
      </c>
      <c r="AXL1" s="2192"/>
      <c r="AXM1" s="2192"/>
      <c r="AXN1" s="2192"/>
      <c r="AXO1" s="2192"/>
      <c r="AXP1" s="2192"/>
      <c r="AXQ1" s="723">
        <f>AXJ1+1</f>
        <v>176</v>
      </c>
      <c r="AXR1" s="2192" t="s">
        <v>59</v>
      </c>
      <c r="AXS1" s="2192"/>
      <c r="AXT1" s="2192"/>
      <c r="AXU1" s="2192"/>
      <c r="AXV1" s="2192"/>
      <c r="AXW1" s="2192"/>
      <c r="AXX1" s="723">
        <f>AXQ1+1</f>
        <v>177</v>
      </c>
      <c r="AXY1" s="2192" t="s">
        <v>59</v>
      </c>
      <c r="AXZ1" s="2192"/>
      <c r="AYA1" s="2192"/>
      <c r="AYB1" s="2192"/>
      <c r="AYC1" s="2192"/>
      <c r="AYD1" s="2192"/>
      <c r="AYE1" s="724">
        <f>AXX1+1</f>
        <v>178</v>
      </c>
      <c r="AYF1" s="2192" t="s">
        <v>59</v>
      </c>
      <c r="AYG1" s="2192"/>
      <c r="AYH1" s="2192"/>
      <c r="AYI1" s="2192"/>
      <c r="AYJ1" s="2192"/>
      <c r="AYK1" s="2192"/>
      <c r="AYL1" s="724">
        <f>AYE1+1</f>
        <v>179</v>
      </c>
      <c r="AYM1" s="2192" t="s">
        <v>59</v>
      </c>
      <c r="AYN1" s="2192"/>
      <c r="AYO1" s="2192"/>
      <c r="AYP1" s="2192"/>
      <c r="AYQ1" s="2192"/>
      <c r="AYR1" s="2192"/>
      <c r="AYS1" s="724">
        <f>AYE1+1</f>
        <v>179</v>
      </c>
      <c r="AYT1" s="2192" t="s">
        <v>59</v>
      </c>
      <c r="AYU1" s="2192"/>
      <c r="AYV1" s="2192"/>
      <c r="AYW1" s="2192"/>
      <c r="AYX1" s="2192"/>
      <c r="AYY1" s="2192"/>
      <c r="AYZ1" s="724">
        <f>AYS1+1</f>
        <v>180</v>
      </c>
      <c r="AZA1" s="2192" t="s">
        <v>59</v>
      </c>
      <c r="AZB1" s="2192"/>
      <c r="AZC1" s="2192"/>
      <c r="AZD1" s="2192"/>
      <c r="AZE1" s="2192"/>
      <c r="AZF1" s="2192"/>
      <c r="AZG1" s="724">
        <f>AYZ1+1</f>
        <v>181</v>
      </c>
      <c r="AZH1" s="2192" t="s">
        <v>59</v>
      </c>
      <c r="AZI1" s="2192"/>
      <c r="AZJ1" s="2192"/>
      <c r="AZK1" s="2192"/>
      <c r="AZL1" s="2192"/>
      <c r="AZM1" s="2192"/>
      <c r="AZN1" s="724">
        <f>AZG1+1</f>
        <v>182</v>
      </c>
      <c r="AZO1" s="2192" t="s">
        <v>59</v>
      </c>
      <c r="AZP1" s="2192"/>
      <c r="AZQ1" s="2192"/>
      <c r="AZR1" s="2192"/>
      <c r="AZS1" s="2192"/>
      <c r="AZT1" s="2192"/>
      <c r="AZU1" s="724">
        <f>AZN1+1</f>
        <v>183</v>
      </c>
      <c r="AZV1" s="2192" t="s">
        <v>59</v>
      </c>
      <c r="AZW1" s="2192"/>
      <c r="AZX1" s="2192"/>
      <c r="AZY1" s="2192"/>
      <c r="AZZ1" s="2192"/>
      <c r="BAA1" s="2192"/>
      <c r="BAB1" s="724">
        <f>AZU1+1</f>
        <v>184</v>
      </c>
      <c r="BAC1" s="2192" t="s">
        <v>59</v>
      </c>
      <c r="BAD1" s="2192"/>
      <c r="BAE1" s="2192"/>
      <c r="BAF1" s="2192"/>
      <c r="BAG1" s="2192"/>
      <c r="BAH1" s="2192"/>
      <c r="BAI1" s="724">
        <f>BAB1+1</f>
        <v>185</v>
      </c>
      <c r="BAJ1" s="2192" t="s">
        <v>59</v>
      </c>
      <c r="BAK1" s="2192"/>
      <c r="BAL1" s="2192"/>
      <c r="BAM1" s="2192"/>
      <c r="BAN1" s="2192"/>
      <c r="BAO1" s="2192"/>
      <c r="BAP1" s="724">
        <f>BAI1+1</f>
        <v>186</v>
      </c>
      <c r="BAQ1" s="2192" t="s">
        <v>59</v>
      </c>
      <c r="BAR1" s="2192"/>
      <c r="BAS1" s="2192"/>
      <c r="BAT1" s="2192"/>
      <c r="BAU1" s="2192"/>
      <c r="BAV1" s="2192"/>
      <c r="BAW1" s="724">
        <f>BAP1+1</f>
        <v>187</v>
      </c>
      <c r="BAX1" s="2192" t="s">
        <v>59</v>
      </c>
      <c r="BAY1" s="2192"/>
      <c r="BAZ1" s="2192"/>
      <c r="BBA1" s="2192"/>
      <c r="BBB1" s="2192"/>
      <c r="BBC1" s="2192"/>
      <c r="BBD1" s="724">
        <f>BAW1+1</f>
        <v>188</v>
      </c>
      <c r="BBE1" s="2192" t="s">
        <v>59</v>
      </c>
      <c r="BBF1" s="2192"/>
      <c r="BBG1" s="2192"/>
      <c r="BBH1" s="2192"/>
      <c r="BBI1" s="2192"/>
      <c r="BBJ1" s="2192"/>
      <c r="BBK1" s="724">
        <f>BBD1+1</f>
        <v>189</v>
      </c>
      <c r="BBL1" s="2192" t="s">
        <v>59</v>
      </c>
      <c r="BBM1" s="2192"/>
      <c r="BBN1" s="2192"/>
      <c r="BBO1" s="2192"/>
      <c r="BBP1" s="2192"/>
      <c r="BBQ1" s="2192"/>
      <c r="BBR1" s="2192"/>
      <c r="BBS1" s="724">
        <f>BBK1+1</f>
        <v>190</v>
      </c>
      <c r="BBT1" s="2192" t="s">
        <v>59</v>
      </c>
      <c r="BBU1" s="2192"/>
      <c r="BBV1" s="2192"/>
      <c r="BBW1" s="2192"/>
      <c r="BBX1" s="2192"/>
      <c r="BBY1" s="2192"/>
      <c r="BBZ1" s="724">
        <f>BBS1+1</f>
        <v>191</v>
      </c>
      <c r="BCA1" s="2192" t="s">
        <v>59</v>
      </c>
      <c r="BCB1" s="2192"/>
      <c r="BCC1" s="2192"/>
      <c r="BCD1" s="2192"/>
      <c r="BCE1" s="2192"/>
      <c r="BCF1" s="2192"/>
      <c r="BCG1" s="724">
        <f>BBZ1+1</f>
        <v>192</v>
      </c>
      <c r="BCH1" s="2192" t="s">
        <v>59</v>
      </c>
      <c r="BCI1" s="2192"/>
      <c r="BCJ1" s="2192"/>
      <c r="BCK1" s="2192"/>
      <c r="BCL1" s="2192"/>
      <c r="BCM1" s="2192"/>
      <c r="BCN1" s="724">
        <f>BCG1+1</f>
        <v>193</v>
      </c>
      <c r="BCO1" s="2192" t="s">
        <v>59</v>
      </c>
      <c r="BCP1" s="2192"/>
      <c r="BCQ1" s="2192"/>
      <c r="BCR1" s="2192"/>
      <c r="BCS1" s="2192"/>
      <c r="BCT1" s="2192"/>
      <c r="BCU1" s="724">
        <f>BCN1+1</f>
        <v>194</v>
      </c>
      <c r="BCV1" s="2192" t="s">
        <v>59</v>
      </c>
      <c r="BCW1" s="2192"/>
      <c r="BCX1" s="2192"/>
      <c r="BCY1" s="2192"/>
      <c r="BCZ1" s="2192"/>
      <c r="BDA1" s="2192"/>
      <c r="BDB1" s="724">
        <f>BCU1+1</f>
        <v>195</v>
      </c>
      <c r="BDC1" s="2192" t="s">
        <v>59</v>
      </c>
      <c r="BDD1" s="2192"/>
      <c r="BDE1" s="2192"/>
      <c r="BDF1" s="2192"/>
      <c r="BDG1" s="2192"/>
      <c r="BDH1" s="2192"/>
      <c r="BDI1" s="724">
        <f>BDB1+1</f>
        <v>196</v>
      </c>
      <c r="BDJ1" s="2192" t="s">
        <v>59</v>
      </c>
      <c r="BDK1" s="2192"/>
      <c r="BDL1" s="2192"/>
      <c r="BDM1" s="2192"/>
      <c r="BDN1" s="2192"/>
      <c r="BDO1" s="2192"/>
      <c r="BDP1" s="724">
        <f>BDB1+1</f>
        <v>196</v>
      </c>
      <c r="BDQ1" s="2192" t="s">
        <v>59</v>
      </c>
      <c r="BDR1" s="2192"/>
      <c r="BDS1" s="2192"/>
      <c r="BDT1" s="2192"/>
      <c r="BDU1" s="2192"/>
      <c r="BDV1" s="2192"/>
      <c r="BDW1" s="2192"/>
      <c r="BDX1" s="724">
        <f>BDP1+1</f>
        <v>197</v>
      </c>
      <c r="BDY1" s="2192" t="s">
        <v>59</v>
      </c>
      <c r="BDZ1" s="2192"/>
      <c r="BEA1" s="2192"/>
      <c r="BEB1" s="2192"/>
      <c r="BEC1" s="2192"/>
      <c r="BED1" s="2192"/>
      <c r="BEE1" s="2192"/>
      <c r="BEF1" s="724">
        <f>BDX1+1</f>
        <v>198</v>
      </c>
      <c r="BEG1" s="2192" t="s">
        <v>59</v>
      </c>
      <c r="BEH1" s="2192"/>
      <c r="BEI1" s="2192"/>
      <c r="BEJ1" s="2192"/>
      <c r="BEK1" s="2192"/>
      <c r="BEL1" s="2192"/>
      <c r="BEM1" s="2192"/>
      <c r="BEN1" s="724">
        <f>BEF1+1</f>
        <v>199</v>
      </c>
      <c r="BEO1" s="2192" t="s">
        <v>59</v>
      </c>
      <c r="BEP1" s="2192"/>
      <c r="BEQ1" s="2192"/>
      <c r="BER1" s="2192"/>
      <c r="BES1" s="2192"/>
      <c r="BET1" s="2192"/>
      <c r="BEU1" s="2192"/>
      <c r="BEV1" s="724">
        <f>BEN1+1</f>
        <v>200</v>
      </c>
      <c r="BEW1" s="2192" t="s">
        <v>59</v>
      </c>
      <c r="BEX1" s="2192"/>
      <c r="BEY1" s="2192"/>
      <c r="BEZ1" s="2192"/>
      <c r="BFA1" s="2192"/>
      <c r="BFB1" s="2192"/>
      <c r="BFC1" s="724">
        <f>BEV1+1</f>
        <v>201</v>
      </c>
      <c r="BFD1" s="2192" t="s">
        <v>59</v>
      </c>
      <c r="BFE1" s="2192"/>
      <c r="BFF1" s="2192"/>
      <c r="BFG1" s="2192"/>
      <c r="BFH1" s="2192"/>
      <c r="BFI1" s="2192"/>
      <c r="BFJ1" s="724">
        <f>BFC1+1</f>
        <v>202</v>
      </c>
      <c r="BFK1" s="2192" t="s">
        <v>59</v>
      </c>
      <c r="BFL1" s="2192"/>
      <c r="BFM1" s="2192"/>
      <c r="BFN1" s="2192"/>
      <c r="BFO1" s="2192"/>
      <c r="BFP1" s="2192"/>
      <c r="BFQ1" s="724">
        <f>BFJ1+1</f>
        <v>203</v>
      </c>
      <c r="BFR1" s="2192" t="s">
        <v>59</v>
      </c>
      <c r="BFS1" s="2192"/>
      <c r="BFT1" s="2192"/>
      <c r="BFU1" s="2192"/>
      <c r="BFV1" s="2192"/>
      <c r="BFW1" s="2192"/>
      <c r="BFX1" s="724">
        <f>BFQ1+1</f>
        <v>204</v>
      </c>
      <c r="BFY1" s="2192" t="s">
        <v>59</v>
      </c>
      <c r="BFZ1" s="2192"/>
      <c r="BGA1" s="2192"/>
      <c r="BGB1" s="2192"/>
      <c r="BGC1" s="2192"/>
      <c r="BGD1" s="2192"/>
      <c r="BGE1" s="724">
        <f>BFX1+1</f>
        <v>205</v>
      </c>
      <c r="BGF1" s="2192" t="s">
        <v>59</v>
      </c>
      <c r="BGG1" s="2192"/>
      <c r="BGH1" s="2192"/>
      <c r="BGI1" s="2192"/>
      <c r="BGJ1" s="2192"/>
      <c r="BGK1" s="2192"/>
      <c r="BGL1" s="724">
        <f>BGE1+1</f>
        <v>206</v>
      </c>
      <c r="BGM1" s="2192" t="s">
        <v>59</v>
      </c>
      <c r="BGN1" s="2192"/>
      <c r="BGO1" s="2192"/>
      <c r="BGP1" s="2192"/>
      <c r="BGQ1" s="2192"/>
      <c r="BGR1" s="2192"/>
      <c r="BGS1" s="2192"/>
      <c r="BGT1" s="724">
        <f>BGL1+1</f>
        <v>207</v>
      </c>
      <c r="BGU1" s="2192" t="s">
        <v>59</v>
      </c>
      <c r="BGV1" s="2192"/>
      <c r="BGW1" s="2192"/>
      <c r="BGX1" s="2192"/>
      <c r="BGY1" s="2192"/>
      <c r="BGZ1" s="2192"/>
      <c r="BHA1" s="724">
        <f>BGT1+1</f>
        <v>208</v>
      </c>
      <c r="BHB1" s="2192" t="s">
        <v>59</v>
      </c>
      <c r="BHC1" s="2192"/>
      <c r="BHD1" s="2192"/>
      <c r="BHE1" s="2192"/>
      <c r="BHF1" s="2192"/>
      <c r="BHG1" s="2192"/>
      <c r="BHH1" s="724">
        <f>BHA1+1</f>
        <v>209</v>
      </c>
      <c r="BHI1" s="2192" t="s">
        <v>59</v>
      </c>
      <c r="BHJ1" s="2192"/>
      <c r="BHK1" s="2192"/>
      <c r="BHL1" s="2192"/>
      <c r="BHM1" s="2192"/>
      <c r="BHN1" s="2192"/>
      <c r="BHO1" s="2192"/>
      <c r="BHP1" s="723">
        <f>BHH1+1</f>
        <v>210</v>
      </c>
      <c r="BHQ1" s="2192" t="s">
        <v>59</v>
      </c>
      <c r="BHR1" s="2192"/>
      <c r="BHS1" s="2192"/>
      <c r="BHT1" s="2192"/>
      <c r="BHU1" s="2192"/>
      <c r="BHV1" s="2192"/>
      <c r="BHW1" s="723">
        <f>BHP1+1</f>
        <v>211</v>
      </c>
      <c r="BHX1" s="2192" t="s">
        <v>59</v>
      </c>
      <c r="BHY1" s="2192"/>
      <c r="BHZ1" s="2192"/>
      <c r="BIA1" s="2192"/>
      <c r="BIB1" s="2192"/>
      <c r="BIC1" s="2192"/>
      <c r="BID1" s="2192"/>
      <c r="BIE1" s="726">
        <f>BHW1+1</f>
        <v>212</v>
      </c>
      <c r="BIF1" s="2192" t="s">
        <v>59</v>
      </c>
      <c r="BIG1" s="2192"/>
      <c r="BIH1" s="2192"/>
      <c r="BII1" s="2192"/>
      <c r="BIJ1" s="2192"/>
      <c r="BIK1" s="2192"/>
      <c r="BIL1" s="2192"/>
      <c r="BIM1" s="724">
        <f>BIE1+1</f>
        <v>213</v>
      </c>
      <c r="BIN1" s="2192" t="s">
        <v>59</v>
      </c>
      <c r="BIO1" s="2192"/>
      <c r="BIP1" s="2192"/>
      <c r="BIQ1" s="2192"/>
      <c r="BIR1" s="2192"/>
      <c r="BIS1" s="2192"/>
      <c r="BIT1" s="724">
        <f>BIM1+1</f>
        <v>214</v>
      </c>
      <c r="BIU1" s="2192" t="s">
        <v>59</v>
      </c>
      <c r="BIV1" s="2192"/>
      <c r="BIW1" s="2192"/>
      <c r="BIX1" s="2192"/>
      <c r="BIY1" s="2192"/>
      <c r="BIZ1" s="2192"/>
      <c r="BJA1" s="2192"/>
      <c r="BJB1" s="724">
        <f>BIT1+1</f>
        <v>215</v>
      </c>
      <c r="BJC1" s="2192" t="s">
        <v>59</v>
      </c>
      <c r="BJD1" s="2192"/>
      <c r="BJE1" s="2192"/>
      <c r="BJF1" s="2192"/>
      <c r="BJG1" s="2192"/>
      <c r="BJH1" s="2192"/>
      <c r="BJI1" s="724">
        <f>BJB1+1</f>
        <v>216</v>
      </c>
      <c r="BJJ1" s="2192" t="s">
        <v>59</v>
      </c>
      <c r="BJK1" s="2192"/>
      <c r="BJL1" s="2192"/>
      <c r="BJM1" s="2192"/>
      <c r="BJN1" s="2192"/>
      <c r="BJO1" s="2192"/>
      <c r="BJP1" s="2192"/>
      <c r="BJQ1" s="724">
        <f>BJI1+1</f>
        <v>217</v>
      </c>
      <c r="BJR1" s="2192" t="s">
        <v>59</v>
      </c>
      <c r="BJS1" s="2192"/>
      <c r="BJT1" s="2192"/>
      <c r="BJU1" s="2192"/>
      <c r="BJV1" s="2192"/>
      <c r="BJW1" s="2192"/>
      <c r="BJX1" s="724">
        <f>BJQ1+1</f>
        <v>218</v>
      </c>
      <c r="BJY1" s="2192" t="s">
        <v>59</v>
      </c>
      <c r="BJZ1" s="2192"/>
      <c r="BKA1" s="2192"/>
      <c r="BKB1" s="2192"/>
      <c r="BKC1" s="2192"/>
      <c r="BKD1" s="2192"/>
      <c r="BKE1" s="724">
        <f>BJX1+1</f>
        <v>219</v>
      </c>
      <c r="BKF1" s="2192" t="s">
        <v>59</v>
      </c>
      <c r="BKG1" s="2192"/>
      <c r="BKH1" s="2192"/>
      <c r="BKI1" s="2192"/>
      <c r="BKJ1" s="2192"/>
      <c r="BKK1" s="2192"/>
      <c r="BKL1" s="2192"/>
      <c r="BKM1" s="724">
        <f>BKE1+1</f>
        <v>220</v>
      </c>
      <c r="BKN1" s="2192" t="s">
        <v>59</v>
      </c>
      <c r="BKO1" s="2192"/>
      <c r="BKP1" s="2192"/>
      <c r="BKQ1" s="2192"/>
      <c r="BKR1" s="2192"/>
      <c r="BKS1" s="2192"/>
      <c r="BKT1" s="724">
        <f>BKM1+1</f>
        <v>221</v>
      </c>
      <c r="BKU1" s="2192" t="s">
        <v>59</v>
      </c>
      <c r="BKV1" s="2192"/>
      <c r="BKW1" s="2192"/>
      <c r="BKX1" s="2192"/>
      <c r="BKY1" s="2192"/>
      <c r="BKZ1" s="2192"/>
      <c r="BLA1" s="726">
        <f>BKM1+1</f>
        <v>221</v>
      </c>
      <c r="BLB1" s="2192" t="s">
        <v>59</v>
      </c>
      <c r="BLC1" s="2192"/>
      <c r="BLD1" s="2192"/>
      <c r="BLE1" s="2192"/>
      <c r="BLF1" s="2192"/>
      <c r="BLG1" s="2192"/>
      <c r="BLH1" s="726">
        <f>BKT1+1</f>
        <v>222</v>
      </c>
      <c r="BLI1" s="2192" t="s">
        <v>59</v>
      </c>
      <c r="BLJ1" s="2192"/>
      <c r="BLK1" s="2192"/>
      <c r="BLL1" s="2192"/>
      <c r="BLM1" s="2192"/>
      <c r="BLN1" s="2192"/>
      <c r="BLO1" s="724">
        <f>BLA1+1</f>
        <v>222</v>
      </c>
      <c r="BLP1" s="2192" t="s">
        <v>59</v>
      </c>
      <c r="BLQ1" s="2192"/>
      <c r="BLR1" s="2192"/>
      <c r="BLS1" s="2192"/>
      <c r="BLT1" s="2192"/>
      <c r="BLU1" s="2192"/>
      <c r="BLV1" s="723">
        <f>BLO1+1</f>
        <v>223</v>
      </c>
      <c r="BLW1" s="2192" t="s">
        <v>59</v>
      </c>
      <c r="BLX1" s="2192"/>
      <c r="BLY1" s="2192"/>
      <c r="BLZ1" s="2192"/>
      <c r="BMA1" s="2192"/>
      <c r="BMB1" s="2192"/>
      <c r="BMC1" s="723">
        <f>BLV1+1</f>
        <v>224</v>
      </c>
      <c r="BMD1" s="2192" t="s">
        <v>59</v>
      </c>
      <c r="BME1" s="2192"/>
      <c r="BMF1" s="2192"/>
      <c r="BMG1" s="2192"/>
      <c r="BMH1" s="2192"/>
      <c r="BMI1" s="2192"/>
      <c r="BMJ1" s="723">
        <f>BMC1+1</f>
        <v>225</v>
      </c>
      <c r="BMK1" s="2192" t="s">
        <v>59</v>
      </c>
      <c r="BML1" s="2192"/>
      <c r="BMM1" s="2192"/>
      <c r="BMN1" s="2192"/>
      <c r="BMO1" s="2192"/>
      <c r="BMP1" s="2192"/>
      <c r="BMQ1" s="723">
        <f>BMJ1+1</f>
        <v>226</v>
      </c>
      <c r="BMR1" s="2192" t="s">
        <v>59</v>
      </c>
      <c r="BMS1" s="2192"/>
      <c r="BMT1" s="2192"/>
      <c r="BMU1" s="2192"/>
      <c r="BMV1" s="2192"/>
      <c r="BMW1" s="2192"/>
      <c r="BMX1" s="723">
        <f>BMQ1+1</f>
        <v>227</v>
      </c>
      <c r="BMY1" s="2192" t="s">
        <v>59</v>
      </c>
      <c r="BMZ1" s="2192"/>
      <c r="BNA1" s="2192"/>
      <c r="BNB1" s="2192"/>
      <c r="BNC1" s="2192"/>
      <c r="BND1" s="2192"/>
      <c r="BNE1" s="723">
        <f>BMX1+1</f>
        <v>228</v>
      </c>
      <c r="BNF1" s="2192" t="s">
        <v>59</v>
      </c>
      <c r="BNG1" s="2192"/>
      <c r="BNH1" s="2192"/>
      <c r="BNI1" s="2192"/>
      <c r="BNJ1" s="2192"/>
      <c r="BNK1" s="2192"/>
      <c r="BNL1" s="723">
        <f>BNE1+1</f>
        <v>229</v>
      </c>
      <c r="BNM1" s="2192" t="s">
        <v>59</v>
      </c>
      <c r="BNN1" s="2192"/>
      <c r="BNO1" s="2192"/>
      <c r="BNP1" s="2192"/>
      <c r="BNQ1" s="2192"/>
      <c r="BNR1" s="2192"/>
      <c r="BNS1" s="724">
        <f>BNL1+1</f>
        <v>230</v>
      </c>
      <c r="BNT1" s="2192" t="s">
        <v>59</v>
      </c>
      <c r="BNU1" s="2192"/>
      <c r="BNV1" s="2192"/>
      <c r="BNW1" s="2192"/>
      <c r="BNX1" s="2192"/>
      <c r="BNY1" s="2192"/>
      <c r="BNZ1" s="2192"/>
      <c r="BOA1" s="724">
        <f>BNS1+1</f>
        <v>231</v>
      </c>
      <c r="BOB1" s="2192" t="s">
        <v>59</v>
      </c>
      <c r="BOC1" s="2192"/>
      <c r="BOD1" s="2192"/>
      <c r="BOE1" s="2192"/>
      <c r="BOF1" s="2192"/>
      <c r="BOG1" s="2192"/>
      <c r="BOH1" s="724">
        <f>BOA1+1</f>
        <v>232</v>
      </c>
      <c r="BOI1" s="2192" t="s">
        <v>59</v>
      </c>
      <c r="BOJ1" s="2192"/>
      <c r="BOK1" s="2192"/>
      <c r="BOL1" s="2192"/>
      <c r="BOM1" s="2192"/>
      <c r="BON1" s="2192"/>
      <c r="BOO1" s="724">
        <f>BOH1+1</f>
        <v>233</v>
      </c>
      <c r="BOP1" s="2192" t="s">
        <v>59</v>
      </c>
      <c r="BOQ1" s="2192"/>
      <c r="BOR1" s="2192"/>
      <c r="BOS1" s="2192"/>
      <c r="BOT1" s="2192"/>
      <c r="BOU1" s="2192"/>
      <c r="BOV1" s="724">
        <f>BOO1+1</f>
        <v>234</v>
      </c>
      <c r="BOW1" s="2192" t="s">
        <v>59</v>
      </c>
      <c r="BOX1" s="2192"/>
      <c r="BOY1" s="2192"/>
      <c r="BOZ1" s="2192"/>
      <c r="BPA1" s="2192"/>
      <c r="BPB1" s="2192"/>
      <c r="BPC1" s="724">
        <f>BOV1+1</f>
        <v>235</v>
      </c>
      <c r="BPD1" s="2192" t="s">
        <v>59</v>
      </c>
      <c r="BPE1" s="2192"/>
      <c r="BPF1" s="2192"/>
      <c r="BPG1" s="2192"/>
      <c r="BPH1" s="2192"/>
      <c r="BPI1" s="2192"/>
      <c r="BPJ1" s="723">
        <f>BPC1+1</f>
        <v>236</v>
      </c>
      <c r="BPK1" s="2192" t="s">
        <v>59</v>
      </c>
      <c r="BPL1" s="2192"/>
      <c r="BPM1" s="2192"/>
      <c r="BPN1" s="2192"/>
      <c r="BPO1" s="2192"/>
      <c r="BPP1" s="2192"/>
      <c r="BPQ1" s="723">
        <f>BPJ1+1</f>
        <v>237</v>
      </c>
      <c r="BPR1" s="2192" t="s">
        <v>59</v>
      </c>
      <c r="BPS1" s="2192"/>
      <c r="BPT1" s="2192"/>
      <c r="BPU1" s="2192"/>
      <c r="BPV1" s="2192"/>
      <c r="BPW1" s="2192"/>
      <c r="BPX1" s="723">
        <f>BPQ1+1</f>
        <v>238</v>
      </c>
      <c r="BPY1" s="2192" t="s">
        <v>59</v>
      </c>
      <c r="BPZ1" s="2192"/>
      <c r="BQA1" s="2192"/>
      <c r="BQB1" s="2192"/>
      <c r="BQC1" s="2192"/>
      <c r="BQD1" s="2192"/>
      <c r="BQE1" s="723">
        <f>BPX1+1</f>
        <v>239</v>
      </c>
      <c r="BQF1" s="2192" t="s">
        <v>59</v>
      </c>
      <c r="BQG1" s="2192"/>
      <c r="BQH1" s="2192"/>
      <c r="BQI1" s="2192"/>
      <c r="BQJ1" s="2192"/>
      <c r="BQK1" s="2192"/>
      <c r="BQM1" s="723">
        <f>BQE1+1</f>
        <v>240</v>
      </c>
      <c r="BQN1" s="2192" t="s">
        <v>59</v>
      </c>
      <c r="BQO1" s="2192"/>
      <c r="BQP1" s="2192"/>
      <c r="BQQ1" s="2192"/>
      <c r="BQR1" s="2192"/>
      <c r="BQS1" s="2192"/>
      <c r="BQT1" s="723">
        <f>BQM1+1</f>
        <v>241</v>
      </c>
      <c r="BQU1" s="2192" t="s">
        <v>59</v>
      </c>
      <c r="BQV1" s="2192"/>
      <c r="BQW1" s="2192"/>
      <c r="BQX1" s="2192"/>
      <c r="BQY1" s="2192"/>
      <c r="BQZ1" s="2192"/>
      <c r="BRA1" s="723">
        <f>BQT1</f>
        <v>241</v>
      </c>
      <c r="BRB1" s="2192" t="s">
        <v>59</v>
      </c>
      <c r="BRC1" s="2192"/>
      <c r="BRD1" s="2192"/>
      <c r="BRE1" s="2192"/>
      <c r="BRF1" s="2192"/>
      <c r="BRG1" s="2192"/>
      <c r="BRH1" s="723">
        <f>BRA1+1</f>
        <v>242</v>
      </c>
      <c r="BRI1" s="2192" t="s">
        <v>59</v>
      </c>
      <c r="BRJ1" s="2192"/>
      <c r="BRK1" s="2192"/>
      <c r="BRL1" s="2192"/>
      <c r="BRM1" s="2192"/>
      <c r="BRN1" s="2192"/>
      <c r="BRO1" s="723">
        <f>BRH1+1</f>
        <v>243</v>
      </c>
      <c r="BRP1" s="2192" t="s">
        <v>59</v>
      </c>
      <c r="BRQ1" s="2192"/>
      <c r="BRR1" s="2192"/>
      <c r="BRS1" s="2192"/>
      <c r="BRT1" s="2192"/>
      <c r="BRU1" s="2192"/>
      <c r="BRV1" s="2192"/>
      <c r="BRW1" s="723">
        <f>BRO1+1</f>
        <v>244</v>
      </c>
      <c r="BRX1" s="2192" t="s">
        <v>59</v>
      </c>
      <c r="BRY1" s="2192"/>
      <c r="BRZ1" s="2192"/>
      <c r="BSA1" s="2192"/>
      <c r="BSB1" s="2192"/>
      <c r="BSC1" s="2192"/>
      <c r="BSD1" s="723">
        <f>BRW1+1</f>
        <v>245</v>
      </c>
      <c r="BSE1" s="2192" t="s">
        <v>59</v>
      </c>
      <c r="BSF1" s="2192"/>
      <c r="BSG1" s="2192"/>
      <c r="BSH1" s="2192"/>
      <c r="BSI1" s="2192"/>
      <c r="BSJ1" s="2192"/>
      <c r="BSK1" s="723">
        <f>BSD1+1</f>
        <v>246</v>
      </c>
      <c r="BSL1" s="2192" t="s">
        <v>59</v>
      </c>
      <c r="BSM1" s="2192"/>
      <c r="BSN1" s="2192"/>
      <c r="BSO1" s="2192"/>
      <c r="BSP1" s="2192"/>
      <c r="BSQ1" s="2192"/>
      <c r="BSR1" s="723">
        <f>BSK1+1</f>
        <v>247</v>
      </c>
      <c r="BSS1" s="2192" t="s">
        <v>59</v>
      </c>
      <c r="BST1" s="2192"/>
      <c r="BSU1" s="2192"/>
      <c r="BSV1" s="2192"/>
      <c r="BSW1" s="2192"/>
      <c r="BSX1" s="2192"/>
      <c r="BSY1" s="723">
        <f>BSR1+1</f>
        <v>248</v>
      </c>
      <c r="BSZ1" s="2192" t="s">
        <v>59</v>
      </c>
      <c r="BTA1" s="2192"/>
      <c r="BTB1" s="2192"/>
      <c r="BTC1" s="2192"/>
      <c r="BTD1" s="2192"/>
      <c r="BTE1" s="2192"/>
      <c r="BTF1" s="723">
        <f>BSY1+1</f>
        <v>249</v>
      </c>
      <c r="BTG1" s="2192" t="s">
        <v>59</v>
      </c>
      <c r="BTH1" s="2192"/>
      <c r="BTI1" s="2192"/>
      <c r="BTJ1" s="2192"/>
      <c r="BTK1" s="2192"/>
      <c r="BTL1" s="2192"/>
      <c r="BTM1" s="723">
        <f>BTF1+1</f>
        <v>250</v>
      </c>
      <c r="BTN1" s="2192" t="s">
        <v>59</v>
      </c>
      <c r="BTO1" s="2192"/>
      <c r="BTP1" s="2192"/>
      <c r="BTQ1" s="2192"/>
      <c r="BTR1" s="2192"/>
      <c r="BTS1" s="2192"/>
      <c r="BTT1" s="723">
        <f>BTM1+1</f>
        <v>251</v>
      </c>
      <c r="BTU1" s="2192" t="s">
        <v>59</v>
      </c>
      <c r="BTV1" s="2192"/>
      <c r="BTW1" s="2192"/>
      <c r="BTX1" s="2192"/>
      <c r="BTY1" s="2192"/>
      <c r="BTZ1" s="2192"/>
      <c r="BUA1" s="723">
        <f>BTT1+1</f>
        <v>252</v>
      </c>
      <c r="BUB1" s="2192" t="s">
        <v>59</v>
      </c>
      <c r="BUC1" s="2192"/>
      <c r="BUD1" s="2192"/>
      <c r="BUE1" s="2192"/>
      <c r="BUF1" s="2192"/>
      <c r="BUG1" s="2192"/>
      <c r="BUH1" s="723">
        <f>BUA1+1</f>
        <v>253</v>
      </c>
    </row>
    <row r="2" spans="1:1906" ht="32.25" customHeight="1" thickBot="1" x14ac:dyDescent="0.6">
      <c r="A2" s="1186" t="s">
        <v>2561</v>
      </c>
      <c r="B2" s="731"/>
      <c r="C2" s="731"/>
      <c r="D2" s="731"/>
      <c r="E2" s="731"/>
      <c r="F2" s="2117"/>
      <c r="H2" s="2107" t="str">
        <f>A2</f>
        <v>REMISIONES   O B R A D O R  NOVIEMBRE      2015</v>
      </c>
      <c r="I2" s="731"/>
      <c r="J2" s="731"/>
      <c r="K2" s="731"/>
      <c r="L2" s="731"/>
      <c r="M2" s="2117"/>
      <c r="O2" s="1186" t="str">
        <f>H2</f>
        <v>REMISIONES   O B R A D O R  NOVIEMBRE      2015</v>
      </c>
      <c r="P2" s="731"/>
      <c r="Q2" s="731"/>
      <c r="R2" s="731"/>
      <c r="S2" s="731"/>
      <c r="T2" s="2117"/>
      <c r="V2" s="2309" t="str">
        <f>O2</f>
        <v>REMISIONES   O B R A D O R  NOVIEMBRE      2015</v>
      </c>
      <c r="W2" s="2193"/>
      <c r="X2" s="2193"/>
      <c r="Y2" s="2193"/>
      <c r="Z2" s="2193"/>
      <c r="AA2" s="2117"/>
      <c r="AC2" s="2309" t="str">
        <f>V2</f>
        <v>REMISIONES   O B R A D O R  NOVIEMBRE      2015</v>
      </c>
      <c r="AD2" s="2193"/>
      <c r="AE2" s="2193"/>
      <c r="AF2" s="2193"/>
      <c r="AG2" s="2193"/>
      <c r="AH2" s="2117"/>
      <c r="AJ2" s="2309" t="str">
        <f>H2</f>
        <v>REMISIONES   O B R A D O R  NOVIEMBRE      2015</v>
      </c>
      <c r="AK2" s="2193"/>
      <c r="AL2" s="2193"/>
      <c r="AM2" s="2193"/>
      <c r="AN2" s="2193"/>
      <c r="AO2" s="2117"/>
      <c r="AQ2" s="2309" t="str">
        <f>AJ2</f>
        <v>REMISIONES   O B R A D O R  NOVIEMBRE      2015</v>
      </c>
      <c r="AR2" s="2193"/>
      <c r="AS2" s="2193"/>
      <c r="AT2" s="2193"/>
      <c r="AU2" s="2193"/>
      <c r="AV2" s="2117"/>
      <c r="AX2" s="2309" t="str">
        <f>AJ2</f>
        <v>REMISIONES   O B R A D O R  NOVIEMBRE      2015</v>
      </c>
      <c r="AY2" s="2193"/>
      <c r="AZ2" s="2193"/>
      <c r="BA2" s="2193"/>
      <c r="BB2" s="2193"/>
      <c r="BC2" s="2117"/>
      <c r="BE2" s="2309" t="str">
        <f>AX2</f>
        <v>REMISIONES   O B R A D O R  NOVIEMBRE      2015</v>
      </c>
      <c r="BF2" s="2193"/>
      <c r="BG2" s="2193"/>
      <c r="BH2" s="2193"/>
      <c r="BI2" s="2193"/>
      <c r="BJ2" s="2117"/>
      <c r="BL2" s="2309" t="str">
        <f>BE2</f>
        <v>REMISIONES   O B R A D O R  NOVIEMBRE      2015</v>
      </c>
      <c r="BM2" s="2193"/>
      <c r="BN2" s="2193"/>
      <c r="BO2" s="2193"/>
      <c r="BP2" s="2193"/>
      <c r="BQ2" s="2117"/>
      <c r="BS2" s="2309" t="str">
        <f>BL2</f>
        <v>REMISIONES   O B R A D O R  NOVIEMBRE      2015</v>
      </c>
      <c r="BT2" s="2193"/>
      <c r="BU2" s="2193"/>
      <c r="BV2" s="2193"/>
      <c r="BW2" s="2193"/>
      <c r="BX2" s="2117"/>
      <c r="BZ2" s="2193" t="str">
        <f>BS2</f>
        <v>REMISIONES   O B R A D O R  NOVIEMBRE      2015</v>
      </c>
      <c r="CA2" s="2193"/>
      <c r="CB2" s="2193"/>
      <c r="CC2" s="2193"/>
      <c r="CD2" s="2193"/>
      <c r="CE2" s="2193"/>
      <c r="CF2" s="2117"/>
      <c r="CH2" s="2193" t="str">
        <f>BZ2</f>
        <v>REMISIONES   O B R A D O R  NOVIEMBRE      2015</v>
      </c>
      <c r="CI2" s="2193"/>
      <c r="CJ2" s="2193"/>
      <c r="CK2" s="2193"/>
      <c r="CL2" s="2193"/>
      <c r="CM2" s="2117"/>
      <c r="CO2" s="2193" t="str">
        <f>CH2</f>
        <v>REMISIONES   O B R A D O R  NOVIEMBRE      2015</v>
      </c>
      <c r="CP2" s="2193"/>
      <c r="CQ2" s="2193"/>
      <c r="CR2" s="2193"/>
      <c r="CS2" s="2193"/>
      <c r="CT2" s="2117"/>
      <c r="CV2" s="2193" t="str">
        <f>CH2</f>
        <v>REMISIONES   O B R A D O R  NOVIEMBRE      2015</v>
      </c>
      <c r="CW2" s="2193"/>
      <c r="CX2" s="2193"/>
      <c r="CY2" s="2193"/>
      <c r="CZ2" s="2193"/>
      <c r="DA2" s="2193"/>
      <c r="DB2" s="2117"/>
      <c r="DD2" s="2193" t="str">
        <f>CV2</f>
        <v>REMISIONES   O B R A D O R  NOVIEMBRE      2015</v>
      </c>
      <c r="DE2" s="2193"/>
      <c r="DF2" s="2193"/>
      <c r="DG2" s="2193"/>
      <c r="DH2" s="2193"/>
      <c r="DI2" s="2193"/>
      <c r="DJ2" s="2117"/>
      <c r="DK2" s="727" t="s">
        <v>66</v>
      </c>
      <c r="DL2" s="2193" t="str">
        <f>CV2</f>
        <v>REMISIONES   O B R A D O R  NOVIEMBRE      2015</v>
      </c>
      <c r="DM2" s="2193"/>
      <c r="DN2" s="2193"/>
      <c r="DO2" s="2193"/>
      <c r="DP2" s="2193"/>
      <c r="DQ2" s="2117"/>
      <c r="DS2" s="2193" t="str">
        <f>DL2</f>
        <v>REMISIONES   O B R A D O R  NOVIEMBRE      2015</v>
      </c>
      <c r="DT2" s="2193"/>
      <c r="DU2" s="2193"/>
      <c r="DV2" s="2193"/>
      <c r="DW2" s="2193"/>
      <c r="DX2" s="2117"/>
      <c r="DZ2" s="2193" t="str">
        <f>DL2</f>
        <v>REMISIONES   O B R A D O R  NOVIEMBRE      2015</v>
      </c>
      <c r="EA2" s="2193"/>
      <c r="EB2" s="2193"/>
      <c r="EC2" s="2193"/>
      <c r="ED2" s="2193"/>
      <c r="EE2" s="2117"/>
      <c r="EG2" s="2193" t="str">
        <f>DL2</f>
        <v>REMISIONES   O B R A D O R  NOVIEMBRE      2015</v>
      </c>
      <c r="EH2" s="2193"/>
      <c r="EI2" s="2193"/>
      <c r="EJ2" s="2193"/>
      <c r="EK2" s="2193"/>
      <c r="EL2" s="2117"/>
      <c r="EN2" s="2193" t="str">
        <f>DL2</f>
        <v>REMISIONES   O B R A D O R  NOVIEMBRE      2015</v>
      </c>
      <c r="EO2" s="2193"/>
      <c r="EP2" s="2193"/>
      <c r="EQ2" s="2193"/>
      <c r="ER2" s="2193"/>
      <c r="ES2" s="2117"/>
      <c r="EU2" s="2193" t="str">
        <f>EN2</f>
        <v>REMISIONES   O B R A D O R  NOVIEMBRE      2015</v>
      </c>
      <c r="EV2" s="2193"/>
      <c r="EW2" s="2193"/>
      <c r="EX2" s="2193"/>
      <c r="EY2" s="2193"/>
      <c r="EZ2" s="2117"/>
      <c r="FB2" s="2193" t="str">
        <f>EU2</f>
        <v>REMISIONES   O B R A D O R  NOVIEMBRE      2015</v>
      </c>
      <c r="FC2" s="2193"/>
      <c r="FD2" s="2193"/>
      <c r="FE2" s="2193"/>
      <c r="FF2" s="2193"/>
      <c r="FG2" s="2193"/>
      <c r="FH2" s="2117"/>
      <c r="FJ2" s="2193" t="str">
        <f>BL2</f>
        <v>REMISIONES   O B R A D O R  NOVIEMBRE      2015</v>
      </c>
      <c r="FK2" s="2193"/>
      <c r="FL2" s="2193"/>
      <c r="FM2" s="2193"/>
      <c r="FN2" s="2193"/>
      <c r="FO2" s="2193"/>
      <c r="FP2" s="2117"/>
      <c r="FR2" s="2193" t="str">
        <f>BZ2</f>
        <v>REMISIONES   O B R A D O R  NOVIEMBRE      2015</v>
      </c>
      <c r="FS2" s="2193"/>
      <c r="FT2" s="2193"/>
      <c r="FU2" s="2193"/>
      <c r="FV2" s="2193"/>
      <c r="FW2" s="2193"/>
      <c r="FX2" s="2117"/>
      <c r="FZ2" s="2193" t="str">
        <f>CH2</f>
        <v>REMISIONES   O B R A D O R  NOVIEMBRE      2015</v>
      </c>
      <c r="GA2" s="2193"/>
      <c r="GB2" s="2193"/>
      <c r="GC2" s="2193"/>
      <c r="GD2" s="2193"/>
      <c r="GE2" s="2117"/>
      <c r="GG2" s="2193" t="str">
        <f>BZ2</f>
        <v>REMISIONES   O B R A D O R  NOVIEMBRE      2015</v>
      </c>
      <c r="GH2" s="2193"/>
      <c r="GI2" s="2193"/>
      <c r="GJ2" s="2193"/>
      <c r="GK2" s="2193"/>
      <c r="GL2" s="2193"/>
      <c r="GM2" s="2117"/>
      <c r="GO2" s="2193" t="str">
        <f>EN2</f>
        <v>REMISIONES   O B R A D O R  NOVIEMBRE      2015</v>
      </c>
      <c r="GP2" s="2193"/>
      <c r="GQ2" s="2193"/>
      <c r="GR2" s="2193"/>
      <c r="GS2" s="2193"/>
      <c r="GT2" s="2117"/>
      <c r="GV2" s="2193" t="str">
        <f>EU2</f>
        <v>REMISIONES   O B R A D O R  NOVIEMBRE      2015</v>
      </c>
      <c r="GW2" s="2193"/>
      <c r="GX2" s="2193"/>
      <c r="GY2" s="2193"/>
      <c r="GZ2" s="2193"/>
      <c r="HA2" s="2193"/>
      <c r="HB2" s="2117"/>
      <c r="HD2" s="2193" t="str">
        <f>GV2</f>
        <v>REMISIONES   O B R A D O R  NOVIEMBRE      2015</v>
      </c>
      <c r="HE2" s="2193"/>
      <c r="HF2" s="2193"/>
      <c r="HG2" s="2193"/>
      <c r="HH2" s="2193"/>
      <c r="HI2" s="2117"/>
      <c r="HK2" s="2193" t="str">
        <f>HD2</f>
        <v>REMISIONES   O B R A D O R  NOVIEMBRE      2015</v>
      </c>
      <c r="HL2" s="2193"/>
      <c r="HM2" s="2193"/>
      <c r="HN2" s="2193"/>
      <c r="HO2" s="2193"/>
      <c r="HP2" s="2117"/>
      <c r="HR2" s="2193" t="str">
        <f>HK2</f>
        <v>REMISIONES   O B R A D O R  NOVIEMBRE      2015</v>
      </c>
      <c r="HS2" s="2193"/>
      <c r="HT2" s="2193"/>
      <c r="HU2" s="2193"/>
      <c r="HV2" s="2193"/>
      <c r="HW2" s="2117"/>
      <c r="HY2" s="2193" t="str">
        <f>HR2</f>
        <v>REMISIONES   O B R A D O R  NOVIEMBRE      2015</v>
      </c>
      <c r="HZ2" s="2193"/>
      <c r="IA2" s="2193"/>
      <c r="IB2" s="2193"/>
      <c r="IC2" s="2193"/>
      <c r="ID2" s="2117"/>
      <c r="IF2" s="2193" t="str">
        <f>HY2</f>
        <v>REMISIONES   O B R A D O R  NOVIEMBRE      2015</v>
      </c>
      <c r="IG2" s="2193"/>
      <c r="IH2" s="2193"/>
      <c r="II2" s="2193"/>
      <c r="IJ2" s="2193"/>
      <c r="IK2" s="2117"/>
      <c r="IM2" s="2193" t="str">
        <f>HD2</f>
        <v>REMISIONES   O B R A D O R  NOVIEMBRE      2015</v>
      </c>
      <c r="IN2" s="2193"/>
      <c r="IO2" s="2193"/>
      <c r="IP2" s="2193"/>
      <c r="IQ2" s="2193"/>
      <c r="IR2" s="2117"/>
      <c r="IT2" s="2193" t="str">
        <f>FJ2</f>
        <v>REMISIONES   O B R A D O R  NOVIEMBRE      2015</v>
      </c>
      <c r="IU2" s="2193"/>
      <c r="IV2" s="2193"/>
      <c r="IW2" s="2193"/>
      <c r="IX2" s="2193"/>
      <c r="IY2" s="2117"/>
      <c r="JA2" s="2193" t="str">
        <f>FR2</f>
        <v>REMISIONES   O B R A D O R  NOVIEMBRE      2015</v>
      </c>
      <c r="JB2" s="2193"/>
      <c r="JC2" s="2193"/>
      <c r="JD2" s="2193"/>
      <c r="JE2" s="2193"/>
      <c r="JF2" s="2117"/>
      <c r="JH2" s="2193" t="str">
        <f>FR2</f>
        <v>REMISIONES   O B R A D O R  NOVIEMBRE      2015</v>
      </c>
      <c r="JI2" s="2193"/>
      <c r="JJ2" s="2193"/>
      <c r="JK2" s="2193"/>
      <c r="JL2" s="2193"/>
      <c r="JM2" s="2117"/>
      <c r="JO2" s="2193" t="str">
        <f>JH2</f>
        <v>REMISIONES   O B R A D O R  NOVIEMBRE      2015</v>
      </c>
      <c r="JP2" s="2193"/>
      <c r="JQ2" s="2193"/>
      <c r="JR2" s="2193"/>
      <c r="JS2" s="2193"/>
      <c r="JT2" s="2117"/>
      <c r="JU2" s="728" t="s">
        <v>66</v>
      </c>
      <c r="JV2" s="2193" t="str">
        <f>JO2</f>
        <v>REMISIONES   O B R A D O R  NOVIEMBRE      2015</v>
      </c>
      <c r="JW2" s="2193"/>
      <c r="JX2" s="2193"/>
      <c r="JY2" s="2193"/>
      <c r="JZ2" s="2193"/>
      <c r="KA2" s="2117"/>
      <c r="KB2" s="728" t="s">
        <v>1000</v>
      </c>
      <c r="KC2" s="2193" t="str">
        <f>BZ2</f>
        <v>REMISIONES   O B R A D O R  NOVIEMBRE      2015</v>
      </c>
      <c r="KD2" s="2193"/>
      <c r="KE2" s="2193"/>
      <c r="KF2" s="2193"/>
      <c r="KG2" s="2193"/>
      <c r="KH2" s="2117"/>
      <c r="KJ2" s="2193" t="str">
        <f>CH2</f>
        <v>REMISIONES   O B R A D O R  NOVIEMBRE      2015</v>
      </c>
      <c r="KK2" s="2193"/>
      <c r="KL2" s="2193"/>
      <c r="KM2" s="2193"/>
      <c r="KN2" s="2193"/>
      <c r="KO2" s="2117"/>
      <c r="KQ2" s="2193" t="str">
        <f>CO2</f>
        <v>REMISIONES   O B R A D O R  NOVIEMBRE      2015</v>
      </c>
      <c r="KR2" s="2193"/>
      <c r="KS2" s="2193"/>
      <c r="KT2" s="2193"/>
      <c r="KU2" s="2193"/>
      <c r="KV2" s="2193"/>
      <c r="KW2" s="2117"/>
      <c r="KY2" s="2193" t="str">
        <f>BZ2</f>
        <v>REMISIONES   O B R A D O R  NOVIEMBRE      2015</v>
      </c>
      <c r="KZ2" s="2193"/>
      <c r="LA2" s="2193"/>
      <c r="LB2" s="2193"/>
      <c r="LC2" s="2193"/>
      <c r="LD2" s="2117"/>
      <c r="LF2" s="2193" t="str">
        <f>DL2</f>
        <v>REMISIONES   O B R A D O R  NOVIEMBRE      2015</v>
      </c>
      <c r="LG2" s="2193"/>
      <c r="LH2" s="2193"/>
      <c r="LI2" s="2193"/>
      <c r="LJ2" s="2193"/>
      <c r="LK2" s="2117"/>
      <c r="LM2" s="2193" t="str">
        <f>EN2</f>
        <v>REMISIONES   O B R A D O R  NOVIEMBRE      2015</v>
      </c>
      <c r="LN2" s="2193"/>
      <c r="LO2" s="2193"/>
      <c r="LP2" s="2193"/>
      <c r="LQ2" s="2193"/>
      <c r="LR2" s="2117"/>
      <c r="LT2" s="2193" t="str">
        <f>EU2</f>
        <v>REMISIONES   O B R A D O R  NOVIEMBRE      2015</v>
      </c>
      <c r="LU2" s="2193"/>
      <c r="LV2" s="2193"/>
      <c r="LW2" s="2193"/>
      <c r="LX2" s="2193"/>
      <c r="LY2" s="2117"/>
      <c r="MA2" s="2193" t="str">
        <f>EU2</f>
        <v>REMISIONES   O B R A D O R  NOVIEMBRE      2015</v>
      </c>
      <c r="MB2" s="2193"/>
      <c r="MC2" s="2193"/>
      <c r="MD2" s="2193"/>
      <c r="ME2" s="2193"/>
      <c r="MF2" s="2117"/>
      <c r="MH2" s="2193" t="str">
        <f>FB2</f>
        <v>REMISIONES   O B R A D O R  NOVIEMBRE      2015</v>
      </c>
      <c r="MI2" s="2193"/>
      <c r="MJ2" s="2193"/>
      <c r="MK2" s="2193"/>
      <c r="ML2" s="2193"/>
      <c r="MM2" s="2117"/>
      <c r="MO2" s="2193" t="str">
        <f>FB2</f>
        <v>REMISIONES   O B R A D O R  NOVIEMBRE      2015</v>
      </c>
      <c r="MP2" s="2193"/>
      <c r="MQ2" s="2193"/>
      <c r="MR2" s="2193"/>
      <c r="MS2" s="2193"/>
      <c r="MT2" s="2117"/>
      <c r="MV2" s="2193" t="str">
        <f>FJ2</f>
        <v>REMISIONES   O B R A D O R  NOVIEMBRE      2015</v>
      </c>
      <c r="MW2" s="2193"/>
      <c r="MX2" s="2193"/>
      <c r="MY2" s="2193"/>
      <c r="MZ2" s="2193"/>
      <c r="NA2" s="2117"/>
      <c r="NC2" s="2193" t="str">
        <f>FR2</f>
        <v>REMISIONES   O B R A D O R  NOVIEMBRE      2015</v>
      </c>
      <c r="ND2" s="2193"/>
      <c r="NE2" s="2193"/>
      <c r="NF2" s="2193"/>
      <c r="NG2" s="2193"/>
      <c r="NH2" s="2117"/>
      <c r="NJ2" s="2193" t="str">
        <f>FZ2</f>
        <v>REMISIONES   O B R A D O R  NOVIEMBRE      2015</v>
      </c>
      <c r="NK2" s="2193"/>
      <c r="NL2" s="2193"/>
      <c r="NM2" s="2193"/>
      <c r="NN2" s="2193"/>
      <c r="NO2" s="2117"/>
      <c r="NQ2" s="2193" t="str">
        <f>FZ2</f>
        <v>REMISIONES   O B R A D O R  NOVIEMBRE      2015</v>
      </c>
      <c r="NR2" s="2193"/>
      <c r="NS2" s="2193"/>
      <c r="NT2" s="2193"/>
      <c r="NU2" s="2193"/>
      <c r="NV2" s="2117"/>
      <c r="NX2" s="2193" t="str">
        <f>EN2</f>
        <v>REMISIONES   O B R A D O R  NOVIEMBRE      2015</v>
      </c>
      <c r="NY2" s="2193"/>
      <c r="NZ2" s="2193"/>
      <c r="OA2" s="2193"/>
      <c r="OB2" s="2193"/>
      <c r="OC2" s="2117"/>
      <c r="OE2" s="2193" t="str">
        <f>EN2</f>
        <v>REMISIONES   O B R A D O R  NOVIEMBRE      2015</v>
      </c>
      <c r="OF2" s="2193"/>
      <c r="OG2" s="2193"/>
      <c r="OH2" s="2193"/>
      <c r="OI2" s="2193"/>
      <c r="OJ2" s="2117"/>
      <c r="OL2" s="2193" t="str">
        <f>EU2</f>
        <v>REMISIONES   O B R A D O R  NOVIEMBRE      2015</v>
      </c>
      <c r="OM2" s="2193"/>
      <c r="ON2" s="2193"/>
      <c r="OO2" s="2193"/>
      <c r="OP2" s="2193"/>
      <c r="OQ2" s="2193"/>
      <c r="OR2" s="2117"/>
      <c r="OT2" s="2193" t="str">
        <f>FB2</f>
        <v>REMISIONES   O B R A D O R  NOVIEMBRE      2015</v>
      </c>
      <c r="OU2" s="2193"/>
      <c r="OV2" s="2193"/>
      <c r="OW2" s="2193"/>
      <c r="OX2" s="2193"/>
      <c r="OY2" s="2117"/>
      <c r="PA2" s="2193" t="str">
        <f>OT2</f>
        <v>REMISIONES   O B R A D O R  NOVIEMBRE      2015</v>
      </c>
      <c r="PB2" s="2193"/>
      <c r="PC2" s="2193"/>
      <c r="PD2" s="2193"/>
      <c r="PE2" s="2193"/>
      <c r="PF2" s="2117"/>
      <c r="PH2" s="2193" t="str">
        <f>EN2</f>
        <v>REMISIONES   O B R A D O R  NOVIEMBRE      2015</v>
      </c>
      <c r="PI2" s="2193"/>
      <c r="PJ2" s="2193"/>
      <c r="PK2" s="2193"/>
      <c r="PL2" s="2193"/>
      <c r="PM2" s="2117"/>
      <c r="PN2" s="729" t="s">
        <v>66</v>
      </c>
      <c r="PO2" s="2193" t="str">
        <f>EU2</f>
        <v>REMISIONES   O B R A D O R  NOVIEMBRE      2015</v>
      </c>
      <c r="PP2" s="2193"/>
      <c r="PQ2" s="2193"/>
      <c r="PR2" s="2193"/>
      <c r="PS2" s="2193"/>
      <c r="PT2" s="2117"/>
      <c r="PU2" s="730" t="s">
        <v>1000</v>
      </c>
      <c r="PV2" s="2193" t="str">
        <f>EU2</f>
        <v>REMISIONES   O B R A D O R  NOVIEMBRE      2015</v>
      </c>
      <c r="PW2" s="2193"/>
      <c r="PX2" s="2193"/>
      <c r="PY2" s="2193"/>
      <c r="PZ2" s="2193"/>
      <c r="QA2" s="2193"/>
      <c r="QB2" s="2117"/>
      <c r="QD2" s="2193" t="str">
        <f>PV2</f>
        <v>REMISIONES   O B R A D O R  NOVIEMBRE      2015</v>
      </c>
      <c r="QE2" s="2193"/>
      <c r="QF2" s="2193"/>
      <c r="QG2" s="2193"/>
      <c r="QH2" s="2193"/>
      <c r="QI2" s="2117"/>
      <c r="QK2" s="2193" t="str">
        <f>FJ2</f>
        <v>REMISIONES   O B R A D O R  NOVIEMBRE      2015</v>
      </c>
      <c r="QL2" s="2193"/>
      <c r="QM2" s="2193"/>
      <c r="QN2" s="2193"/>
      <c r="QO2" s="2193"/>
      <c r="QP2" s="2117"/>
      <c r="QR2" s="2193" t="str">
        <f>FR2</f>
        <v>REMISIONES   O B R A D O R  NOVIEMBRE      2015</v>
      </c>
      <c r="QS2" s="2193"/>
      <c r="QT2" s="2193"/>
      <c r="QU2" s="2193"/>
      <c r="QV2" s="2193"/>
      <c r="QW2" s="2117"/>
      <c r="QY2" s="2193" t="str">
        <f>FR2</f>
        <v>REMISIONES   O B R A D O R  NOVIEMBRE      2015</v>
      </c>
      <c r="QZ2" s="2193"/>
      <c r="RA2" s="2193"/>
      <c r="RB2" s="2193"/>
      <c r="RC2" s="2193"/>
      <c r="RD2" s="2117"/>
      <c r="RF2" s="2193" t="str">
        <f>QY2</f>
        <v>REMISIONES   O B R A D O R  NOVIEMBRE      2015</v>
      </c>
      <c r="RG2" s="2193"/>
      <c r="RH2" s="2193"/>
      <c r="RI2" s="2193"/>
      <c r="RJ2" s="2193"/>
      <c r="RK2" s="2117"/>
      <c r="RM2" s="2193" t="str">
        <f>FJ2</f>
        <v>REMISIONES   O B R A D O R  NOVIEMBRE      2015</v>
      </c>
      <c r="RN2" s="2193"/>
      <c r="RO2" s="2193"/>
      <c r="RP2" s="2193"/>
      <c r="RQ2" s="2193"/>
      <c r="RR2" s="2193"/>
      <c r="RS2" s="2117"/>
      <c r="RU2" s="2193" t="str">
        <f>FR2</f>
        <v>REMISIONES   O B R A D O R  NOVIEMBRE      2015</v>
      </c>
      <c r="RV2" s="2193"/>
      <c r="RW2" s="2193"/>
      <c r="RX2" s="2193"/>
      <c r="RY2" s="2193"/>
      <c r="RZ2" s="2117" t="s">
        <v>61</v>
      </c>
      <c r="SB2" s="2193" t="str">
        <f>FZ2</f>
        <v>REMISIONES   O B R A D O R  NOVIEMBRE      2015</v>
      </c>
      <c r="SC2" s="2193"/>
      <c r="SD2" s="2193"/>
      <c r="SE2" s="2193"/>
      <c r="SF2" s="2193"/>
      <c r="SG2" s="2117"/>
      <c r="SI2" s="2193" t="str">
        <f>GG2</f>
        <v>REMISIONES   O B R A D O R  NOVIEMBRE      2015</v>
      </c>
      <c r="SJ2" s="2193"/>
      <c r="SK2" s="2193"/>
      <c r="SL2" s="2193"/>
      <c r="SM2" s="2193"/>
      <c r="SN2" s="2117"/>
      <c r="SP2" s="2193" t="str">
        <f>SI2</f>
        <v>REMISIONES   O B R A D O R  NOVIEMBRE      2015</v>
      </c>
      <c r="SQ2" s="2193"/>
      <c r="SR2" s="2193"/>
      <c r="SS2" s="2193"/>
      <c r="ST2" s="2193"/>
      <c r="SU2" s="2117"/>
      <c r="SW2" s="2193" t="str">
        <f>GO2</f>
        <v>REMISIONES   O B R A D O R  NOVIEMBRE      2015</v>
      </c>
      <c r="SX2" s="2193"/>
      <c r="SY2" s="2193"/>
      <c r="SZ2" s="2193"/>
      <c r="TA2" s="2193"/>
      <c r="TB2" s="2117"/>
      <c r="TD2" s="2193" t="str">
        <f>GV2</f>
        <v>REMISIONES   O B R A D O R  NOVIEMBRE      2015</v>
      </c>
      <c r="TE2" s="2193"/>
      <c r="TF2" s="2193"/>
      <c r="TG2" s="2193"/>
      <c r="TH2" s="2193"/>
      <c r="TI2" s="2117"/>
      <c r="TK2" s="2193" t="str">
        <f>TD2</f>
        <v>REMISIONES   O B R A D O R  NOVIEMBRE      2015</v>
      </c>
      <c r="TL2" s="2193"/>
      <c r="TM2" s="2193"/>
      <c r="TN2" s="2193"/>
      <c r="TO2" s="2193"/>
      <c r="TP2" s="2117"/>
      <c r="TR2" s="2193" t="str">
        <f>GG2</f>
        <v>REMISIONES   O B R A D O R  NOVIEMBRE      2015</v>
      </c>
      <c r="TS2" s="2193"/>
      <c r="TT2" s="2193"/>
      <c r="TU2" s="2193"/>
      <c r="TV2" s="2193"/>
      <c r="TW2" s="2117"/>
      <c r="TY2" s="2193" t="str">
        <f>TR2</f>
        <v>REMISIONES   O B R A D O R  NOVIEMBRE      2015</v>
      </c>
      <c r="TZ2" s="2193"/>
      <c r="UA2" s="2193"/>
      <c r="UB2" s="2193"/>
      <c r="UC2" s="2193"/>
      <c r="UD2" s="2117"/>
      <c r="UF2" s="2193" t="str">
        <f>GO2</f>
        <v>REMISIONES   O B R A D O R  NOVIEMBRE      2015</v>
      </c>
      <c r="UG2" s="2193"/>
      <c r="UH2" s="2193"/>
      <c r="UI2" s="2193"/>
      <c r="UJ2" s="2193"/>
      <c r="UK2" s="2117"/>
      <c r="UM2" s="2193" t="str">
        <f>GG2</f>
        <v>REMISIONES   O B R A D O R  NOVIEMBRE      2015</v>
      </c>
      <c r="UN2" s="2193"/>
      <c r="UO2" s="2193"/>
      <c r="UP2" s="2193"/>
      <c r="UQ2" s="2193"/>
      <c r="UR2" s="2117"/>
      <c r="UT2" s="2193" t="str">
        <f>UM2</f>
        <v>REMISIONES   O B R A D O R  NOVIEMBRE      2015</v>
      </c>
      <c r="UU2" s="2193"/>
      <c r="UV2" s="2193"/>
      <c r="UW2" s="2193"/>
      <c r="UX2" s="2193"/>
      <c r="UY2" s="2117"/>
      <c r="VA2" s="2193" t="str">
        <f>GO2</f>
        <v>REMISIONES   O B R A D O R  NOVIEMBRE      2015</v>
      </c>
      <c r="VB2" s="2193"/>
      <c r="VC2" s="2193"/>
      <c r="VD2" s="2193"/>
      <c r="VE2" s="2193"/>
      <c r="VF2" s="2117"/>
      <c r="VH2" s="2193" t="str">
        <f>IT2</f>
        <v>REMISIONES   O B R A D O R  NOVIEMBRE      2015</v>
      </c>
      <c r="VI2" s="2193"/>
      <c r="VJ2" s="2193"/>
      <c r="VK2" s="2193"/>
      <c r="VL2" s="2193"/>
      <c r="VM2" s="2117"/>
      <c r="VO2" s="2193" t="str">
        <f>JA2</f>
        <v>REMISIONES   O B R A D O R  NOVIEMBRE      2015</v>
      </c>
      <c r="VP2" s="2193"/>
      <c r="VQ2" s="2193"/>
      <c r="VR2" s="2193"/>
      <c r="VS2" s="2193"/>
      <c r="VT2" s="2117"/>
      <c r="VV2" s="2193" t="str">
        <f>GG2</f>
        <v>REMISIONES   O B R A D O R  NOVIEMBRE      2015</v>
      </c>
      <c r="VW2" s="2193"/>
      <c r="VX2" s="2193"/>
      <c r="VY2" s="2193"/>
      <c r="VZ2" s="2193"/>
      <c r="WA2" s="2117"/>
      <c r="WC2" s="2193" t="str">
        <f>GO2</f>
        <v>REMISIONES   O B R A D O R  NOVIEMBRE      2015</v>
      </c>
      <c r="WD2" s="2193"/>
      <c r="WE2" s="2193"/>
      <c r="WF2" s="2193"/>
      <c r="WG2" s="2193"/>
      <c r="WH2" s="2117"/>
      <c r="WJ2" s="2193" t="str">
        <f>GV2</f>
        <v>REMISIONES   O B R A D O R  NOVIEMBRE      2015</v>
      </c>
      <c r="WK2" s="2193"/>
      <c r="WL2" s="2193"/>
      <c r="WM2" s="2193"/>
      <c r="WN2" s="2193"/>
      <c r="WO2" s="2117"/>
      <c r="WQ2" s="2193" t="str">
        <f>GG2</f>
        <v>REMISIONES   O B R A D O R  NOVIEMBRE      2015</v>
      </c>
      <c r="WR2" s="2193"/>
      <c r="WS2" s="2193"/>
      <c r="WT2" s="2193"/>
      <c r="WU2" s="2193"/>
      <c r="WV2" s="2117"/>
      <c r="WX2" s="2193" t="str">
        <f>GO2</f>
        <v>REMISIONES   O B R A D O R  NOVIEMBRE      2015</v>
      </c>
      <c r="WY2" s="2193"/>
      <c r="WZ2" s="2193"/>
      <c r="XA2" s="2193"/>
      <c r="XB2" s="2193"/>
      <c r="XC2" s="2117"/>
      <c r="XE2" s="2193" t="str">
        <f>GO2</f>
        <v>REMISIONES   O B R A D O R  NOVIEMBRE      2015</v>
      </c>
      <c r="XF2" s="2193"/>
      <c r="XG2" s="2193"/>
      <c r="XH2" s="2193"/>
      <c r="XI2" s="2193"/>
      <c r="XJ2" s="2117"/>
      <c r="XL2" s="2193" t="str">
        <f>FJ2</f>
        <v>REMISIONES   O B R A D O R  NOVIEMBRE      2015</v>
      </c>
      <c r="XM2" s="2193"/>
      <c r="XN2" s="2193"/>
      <c r="XO2" s="2193"/>
      <c r="XP2" s="2193"/>
      <c r="XQ2" s="2117"/>
      <c r="XS2" s="2193" t="str">
        <f>FR2</f>
        <v>REMISIONES   O B R A D O R  NOVIEMBRE      2015</v>
      </c>
      <c r="XT2" s="2193"/>
      <c r="XU2" s="2193"/>
      <c r="XV2" s="2193"/>
      <c r="XW2" s="2193"/>
      <c r="XX2" s="2117"/>
      <c r="XZ2" s="2193" t="str">
        <f>FR2</f>
        <v>REMISIONES   O B R A D O R  NOVIEMBRE      2015</v>
      </c>
      <c r="YA2" s="2193"/>
      <c r="YB2" s="2193"/>
      <c r="YC2" s="2193"/>
      <c r="YD2" s="2193"/>
      <c r="YE2" s="2193"/>
      <c r="YF2" s="2117"/>
      <c r="YH2" s="2193" t="str">
        <f>FZ2</f>
        <v>REMISIONES   O B R A D O R  NOVIEMBRE      2015</v>
      </c>
      <c r="YI2" s="2193"/>
      <c r="YJ2" s="2193"/>
      <c r="YK2" s="2193"/>
      <c r="YL2" s="2193"/>
      <c r="YM2" s="2117"/>
      <c r="YO2" s="2193" t="str">
        <f>FZ2</f>
        <v>REMISIONES   O B R A D O R  NOVIEMBRE      2015</v>
      </c>
      <c r="YP2" s="2193"/>
      <c r="YQ2" s="2193"/>
      <c r="YR2" s="2193"/>
      <c r="YS2" s="2193"/>
      <c r="YT2" s="2193"/>
      <c r="YU2" s="2117"/>
      <c r="YW2" s="2193" t="str">
        <f>FJ2</f>
        <v>REMISIONES   O B R A D O R  NOVIEMBRE      2015</v>
      </c>
      <c r="YX2" s="2193"/>
      <c r="YY2" s="2193"/>
      <c r="YZ2" s="2193"/>
      <c r="ZA2" s="2193"/>
      <c r="ZB2" s="2117"/>
      <c r="ZD2" s="2193" t="str">
        <f>FR2</f>
        <v>REMISIONES   O B R A D O R  NOVIEMBRE      2015</v>
      </c>
      <c r="ZE2" s="2193"/>
      <c r="ZF2" s="2193"/>
      <c r="ZG2" s="2193"/>
      <c r="ZH2" s="2193"/>
      <c r="ZI2" s="2117"/>
      <c r="ZK2" s="2193" t="str">
        <f>GG2</f>
        <v>REMISIONES   O B R A D O R  NOVIEMBRE      2015</v>
      </c>
      <c r="ZL2" s="2193"/>
      <c r="ZM2" s="2193"/>
      <c r="ZN2" s="2193"/>
      <c r="ZO2" s="2193"/>
      <c r="ZP2" s="2117"/>
      <c r="ZR2" s="2193" t="str">
        <f>GO2</f>
        <v>REMISIONES   O B R A D O R  NOVIEMBRE      2015</v>
      </c>
      <c r="ZS2" s="2193"/>
      <c r="ZT2" s="2193"/>
      <c r="ZU2" s="2193"/>
      <c r="ZV2" s="2193"/>
      <c r="ZW2" s="2117"/>
      <c r="ZY2" s="2193" t="str">
        <f>GO2</f>
        <v>REMISIONES   O B R A D O R  NOVIEMBRE      2015</v>
      </c>
      <c r="ZZ2" s="2193"/>
      <c r="AAA2" s="2193"/>
      <c r="AAB2" s="2193"/>
      <c r="AAC2" s="2193"/>
      <c r="AAD2" s="2193"/>
      <c r="AAE2" s="2117"/>
      <c r="AAG2" s="2193" t="str">
        <f>ZY2</f>
        <v>REMISIONES   O B R A D O R  NOVIEMBRE      2015</v>
      </c>
      <c r="AAH2" s="2193"/>
      <c r="AAI2" s="2193"/>
      <c r="AAJ2" s="2193"/>
      <c r="AAK2" s="2193"/>
      <c r="AAL2" s="2117"/>
      <c r="AAM2" s="1898" t="s">
        <v>66</v>
      </c>
      <c r="AAN2" s="2193" t="str">
        <f>BZ2</f>
        <v>REMISIONES   O B R A D O R  NOVIEMBRE      2015</v>
      </c>
      <c r="AAO2" s="2193"/>
      <c r="AAP2" s="2193"/>
      <c r="AAQ2" s="2193"/>
      <c r="AAR2" s="2193"/>
      <c r="AAS2" s="2193"/>
      <c r="AAT2" s="2117"/>
      <c r="AAV2" s="2193" t="str">
        <f>CH2</f>
        <v>REMISIONES   O B R A D O R  NOVIEMBRE      2015</v>
      </c>
      <c r="AAW2" s="2193"/>
      <c r="AAX2" s="2193"/>
      <c r="AAY2" s="2193"/>
      <c r="AAZ2" s="2193"/>
      <c r="ABA2" s="2117"/>
      <c r="ABC2" s="2193" t="str">
        <f>FJ2</f>
        <v>REMISIONES   O B R A D O R  NOVIEMBRE      2015</v>
      </c>
      <c r="ABD2" s="2193"/>
      <c r="ABE2" s="2193"/>
      <c r="ABF2" s="2193"/>
      <c r="ABG2" s="2193"/>
      <c r="ABH2" s="2117"/>
      <c r="ABJ2" s="2193" t="str">
        <f>FR2</f>
        <v>REMISIONES   O B R A D O R  NOVIEMBRE      2015</v>
      </c>
      <c r="ABK2" s="2193"/>
      <c r="ABL2" s="2193"/>
      <c r="ABM2" s="2193"/>
      <c r="ABN2" s="2193"/>
      <c r="ABO2" s="2117"/>
      <c r="ABQ2" s="2193" t="str">
        <f>FR2</f>
        <v>REMISIONES   O B R A D O R  NOVIEMBRE      2015</v>
      </c>
      <c r="ABR2" s="2193"/>
      <c r="ABS2" s="2193"/>
      <c r="ABT2" s="2193"/>
      <c r="ABU2" s="2193"/>
      <c r="ABV2" s="2117"/>
      <c r="ABX2" s="2193" t="str">
        <f>FZ2</f>
        <v>REMISIONES   O B R A D O R  NOVIEMBRE      2015</v>
      </c>
      <c r="ABY2" s="2193"/>
      <c r="ABZ2" s="2193"/>
      <c r="ACA2" s="2193"/>
      <c r="ACB2" s="2193"/>
      <c r="ACC2" s="2117"/>
      <c r="ACE2" s="2193" t="str">
        <f>GG2</f>
        <v>REMISIONES   O B R A D O R  NOVIEMBRE      2015</v>
      </c>
      <c r="ACF2" s="2193"/>
      <c r="ACG2" s="2193"/>
      <c r="ACH2" s="2193"/>
      <c r="ACI2" s="2193"/>
      <c r="ACJ2" s="2117"/>
      <c r="ACL2" s="2193" t="str">
        <f>KY2</f>
        <v>REMISIONES   O B R A D O R  NOVIEMBRE      2015</v>
      </c>
      <c r="ACM2" s="2193"/>
      <c r="ACN2" s="2193"/>
      <c r="ACO2" s="2193"/>
      <c r="ACP2" s="2193"/>
      <c r="ACQ2" s="2193"/>
      <c r="ACR2" s="2117"/>
      <c r="ACT2" s="2193" t="str">
        <f>AAN2</f>
        <v>REMISIONES   O B R A D O R  NOVIEMBRE      2015</v>
      </c>
      <c r="ACU2" s="2193"/>
      <c r="ACV2" s="2193"/>
      <c r="ACW2" s="2193"/>
      <c r="ACX2" s="2193"/>
      <c r="ACY2" s="2117"/>
      <c r="ADA2" s="2193" t="str">
        <f>ABC2</f>
        <v>REMISIONES   O B R A D O R  NOVIEMBRE      2015</v>
      </c>
      <c r="ADB2" s="2193"/>
      <c r="ADC2" s="2193"/>
      <c r="ADD2" s="2193"/>
      <c r="ADE2" s="2193"/>
      <c r="ADF2" s="2117"/>
      <c r="ADH2" s="2193" t="str">
        <f>ACL2</f>
        <v>REMISIONES   O B R A D O R  NOVIEMBRE      2015</v>
      </c>
      <c r="ADI2" s="2193"/>
      <c r="ADJ2" s="2193"/>
      <c r="ADK2" s="2193"/>
      <c r="ADL2" s="2193"/>
      <c r="ADM2" s="2193"/>
      <c r="ADN2" s="2117"/>
      <c r="ADP2" s="2193" t="str">
        <f>ACT2</f>
        <v>REMISIONES   O B R A D O R  NOVIEMBRE      2015</v>
      </c>
      <c r="ADQ2" s="2193"/>
      <c r="ADR2" s="2193"/>
      <c r="ADS2" s="2193"/>
      <c r="ADT2" s="2193"/>
      <c r="ADU2" s="2117"/>
      <c r="ADW2" s="2193" t="str">
        <f>ADA2</f>
        <v>REMISIONES   O B R A D O R  NOVIEMBRE      2015</v>
      </c>
      <c r="ADX2" s="2193"/>
      <c r="ADY2" s="2193"/>
      <c r="ADZ2" s="2193"/>
      <c r="AEA2" s="2193"/>
      <c r="AEB2" s="2117"/>
      <c r="AED2" s="2193" t="str">
        <f>ACL2</f>
        <v>REMISIONES   O B R A D O R  NOVIEMBRE      2015</v>
      </c>
      <c r="AEE2" s="2193"/>
      <c r="AEF2" s="2193"/>
      <c r="AEG2" s="2193"/>
      <c r="AEH2" s="2193"/>
      <c r="AEI2" s="2117"/>
      <c r="AEK2" s="2193" t="str">
        <f>ACT2</f>
        <v>REMISIONES   O B R A D O R  NOVIEMBRE      2015</v>
      </c>
      <c r="AEL2" s="2193"/>
      <c r="AEM2" s="2193"/>
      <c r="AEN2" s="2193"/>
      <c r="AEO2" s="2193"/>
      <c r="AEP2" s="2117"/>
      <c r="AER2" s="2193" t="str">
        <f>ACT2</f>
        <v>REMISIONES   O B R A D O R  NOVIEMBRE      2015</v>
      </c>
      <c r="AES2" s="2193"/>
      <c r="AET2" s="2193"/>
      <c r="AEU2" s="2193"/>
      <c r="AEV2" s="2193"/>
      <c r="AEW2" s="2117"/>
      <c r="AEY2" s="2193" t="str">
        <f>ADA2</f>
        <v>REMISIONES   O B R A D O R  NOVIEMBRE      2015</v>
      </c>
      <c r="AEZ2" s="2193"/>
      <c r="AFA2" s="2193"/>
      <c r="AFB2" s="2193"/>
      <c r="AFC2" s="2193"/>
      <c r="AFD2" s="2117"/>
      <c r="AFF2" s="2193" t="str">
        <f>ADA2</f>
        <v>REMISIONES   O B R A D O R  NOVIEMBRE      2015</v>
      </c>
      <c r="AFG2" s="2193"/>
      <c r="AFH2" s="2193"/>
      <c r="AFI2" s="2193"/>
      <c r="AFJ2" s="2193"/>
      <c r="AFK2" s="2117"/>
      <c r="AFM2" s="731" t="str">
        <f>ADH2</f>
        <v>REMISIONES   O B R A D O R  NOVIEMBRE      2015</v>
      </c>
      <c r="AFN2" s="731"/>
      <c r="AFO2" s="731"/>
      <c r="AFP2" s="731"/>
      <c r="AFQ2" s="731"/>
      <c r="AFR2" s="2117"/>
      <c r="AFT2" s="731" t="str">
        <f>AFM2</f>
        <v>REMISIONES   O B R A D O R  NOVIEMBRE      2015</v>
      </c>
      <c r="AFU2" s="731"/>
      <c r="AFV2" s="731"/>
      <c r="AFW2" s="731"/>
      <c r="AFX2" s="731"/>
      <c r="AFY2" s="2117"/>
      <c r="AGA2" s="731" t="str">
        <f>AFM2</f>
        <v>REMISIONES   O B R A D O R  NOVIEMBRE      2015</v>
      </c>
      <c r="AGB2" s="731"/>
      <c r="AGC2" s="731"/>
      <c r="AGD2" s="731"/>
      <c r="AGE2" s="731"/>
      <c r="AGF2" s="2117"/>
      <c r="AGH2" s="731" t="str">
        <f>AFT2</f>
        <v>REMISIONES   O B R A D O R  NOVIEMBRE      2015</v>
      </c>
      <c r="AGI2" s="731"/>
      <c r="AGJ2" s="731"/>
      <c r="AGK2" s="731"/>
      <c r="AGL2" s="731"/>
      <c r="AGM2" s="2117"/>
      <c r="AGO2" s="2193" t="str">
        <f>ADH2</f>
        <v>REMISIONES   O B R A D O R  NOVIEMBRE      2015</v>
      </c>
      <c r="AGP2" s="2193"/>
      <c r="AGQ2" s="2193"/>
      <c r="AGR2" s="2193"/>
      <c r="AGS2" s="2193"/>
      <c r="AGT2" s="2117"/>
      <c r="AGV2" s="2193" t="str">
        <f>ADA2</f>
        <v>REMISIONES   O B R A D O R  NOVIEMBRE      2015</v>
      </c>
      <c r="AGW2" s="2193"/>
      <c r="AGX2" s="2193"/>
      <c r="AGY2" s="2193"/>
      <c r="AGZ2" s="2193"/>
      <c r="AHA2" s="2117"/>
      <c r="AHC2" s="2193" t="str">
        <f>FJ2</f>
        <v>REMISIONES   O B R A D O R  NOVIEMBRE      2015</v>
      </c>
      <c r="AHD2" s="2193"/>
      <c r="AHE2" s="2193"/>
      <c r="AHF2" s="2193"/>
      <c r="AHG2" s="2193"/>
      <c r="AHH2" s="2193"/>
      <c r="AHI2" s="2117"/>
      <c r="AHK2" s="2193" t="str">
        <f>AHC2</f>
        <v>REMISIONES   O B R A D O R  NOVIEMBRE      2015</v>
      </c>
      <c r="AHL2" s="2193"/>
      <c r="AHM2" s="2193"/>
      <c r="AHN2" s="2193"/>
      <c r="AHO2" s="2193"/>
      <c r="AHP2" s="2117"/>
      <c r="AHR2" s="2193" t="str">
        <f>FR2</f>
        <v>REMISIONES   O B R A D O R  NOVIEMBRE      2015</v>
      </c>
      <c r="AHS2" s="2193"/>
      <c r="AHT2" s="2193"/>
      <c r="AHU2" s="2193"/>
      <c r="AHV2" s="2193"/>
      <c r="AHW2" s="2117"/>
      <c r="AHY2" s="2193" t="str">
        <f>GG2</f>
        <v>REMISIONES   O B R A D O R  NOVIEMBRE      2015</v>
      </c>
      <c r="AHZ2" s="2193"/>
      <c r="AIA2" s="2193"/>
      <c r="AIB2" s="2193"/>
      <c r="AIC2" s="2193"/>
      <c r="AID2" s="2193"/>
      <c r="AIE2" s="2117"/>
      <c r="AIG2" s="2193" t="str">
        <f>GG2</f>
        <v>REMISIONES   O B R A D O R  NOVIEMBRE      2015</v>
      </c>
      <c r="AIH2" s="2193"/>
      <c r="AII2" s="2193"/>
      <c r="AIJ2" s="2193"/>
      <c r="AIK2" s="2193"/>
      <c r="AIL2" s="2117"/>
      <c r="AIN2" s="2193" t="str">
        <f>AHC2</f>
        <v>REMISIONES   O B R A D O R  NOVIEMBRE      2015</v>
      </c>
      <c r="AIO2" s="2193"/>
      <c r="AIP2" s="2193"/>
      <c r="AIQ2" s="2193"/>
      <c r="AIR2" s="2193"/>
      <c r="AIS2" s="2117"/>
      <c r="AIU2" s="2193" t="str">
        <f>AHR2</f>
        <v>REMISIONES   O B R A D O R  NOVIEMBRE      2015</v>
      </c>
      <c r="AIV2" s="2193"/>
      <c r="AIW2" s="2193"/>
      <c r="AIX2" s="2193"/>
      <c r="AIY2" s="2193"/>
      <c r="AIZ2" s="2117"/>
      <c r="AJB2" s="2193" t="str">
        <f>AIN2</f>
        <v>REMISIONES   O B R A D O R  NOVIEMBRE      2015</v>
      </c>
      <c r="AJC2" s="2193"/>
      <c r="AJD2" s="2193"/>
      <c r="AJE2" s="2193"/>
      <c r="AJF2" s="2193"/>
      <c r="AJG2" s="2117"/>
      <c r="AJI2" s="2193" t="str">
        <f>AJB2</f>
        <v>REMISIONES   O B R A D O R  NOVIEMBRE      2015</v>
      </c>
      <c r="AJJ2" s="2193"/>
      <c r="AJK2" s="2193"/>
      <c r="AJL2" s="2193"/>
      <c r="AJM2" s="2193"/>
      <c r="AJN2" s="2117"/>
      <c r="AJO2" s="729"/>
      <c r="AJP2" s="2193" t="str">
        <f>AJI2</f>
        <v>REMISIONES   O B R A D O R  NOVIEMBRE      2015</v>
      </c>
      <c r="AJQ2" s="2193"/>
      <c r="AJR2" s="2193"/>
      <c r="AJS2" s="2193"/>
      <c r="AJT2" s="2193"/>
      <c r="AJU2" s="2117"/>
      <c r="AJV2" s="729"/>
      <c r="AJW2" s="2193" t="str">
        <f>AIN2</f>
        <v>REMISIONES   O B R A D O R  NOVIEMBRE      2015</v>
      </c>
      <c r="AJX2" s="2193"/>
      <c r="AJY2" s="2193"/>
      <c r="AJZ2" s="2193"/>
      <c r="AKA2" s="2193"/>
      <c r="AKB2" s="2117"/>
      <c r="AKD2" s="2193" t="str">
        <f>AJB2</f>
        <v>REMISIONES   O B R A D O R  NOVIEMBRE      2015</v>
      </c>
      <c r="AKE2" s="2193"/>
      <c r="AKF2" s="2193"/>
      <c r="AKG2" s="2193"/>
      <c r="AKH2" s="2193"/>
      <c r="AKI2" s="2193"/>
      <c r="AKJ2" s="2117"/>
      <c r="AKL2" s="2193" t="str">
        <f>AJI2</f>
        <v>REMISIONES   O B R A D O R  NOVIEMBRE      2015</v>
      </c>
      <c r="AKM2" s="2193"/>
      <c r="AKN2" s="2193"/>
      <c r="AKO2" s="2193"/>
      <c r="AKP2" s="2193"/>
      <c r="AKQ2" s="2117"/>
      <c r="AKS2" s="2193" t="str">
        <f>AJP2</f>
        <v>REMISIONES   O B R A D O R  NOVIEMBRE      2015</v>
      </c>
      <c r="AKT2" s="2193"/>
      <c r="AKU2" s="2193"/>
      <c r="AKV2" s="2193"/>
      <c r="AKW2" s="2193"/>
      <c r="AKX2" s="2193"/>
      <c r="AKY2" s="2117"/>
      <c r="ALA2" s="2193" t="str">
        <f>AJI2</f>
        <v>REMISIONES   O B R A D O R  NOVIEMBRE      2015</v>
      </c>
      <c r="ALB2" s="2193"/>
      <c r="ALC2" s="2193"/>
      <c r="ALD2" s="2193"/>
      <c r="ALE2" s="2193"/>
      <c r="ALF2" s="2117"/>
      <c r="ALH2" s="2193" t="str">
        <f>AJI2</f>
        <v>REMISIONES   O B R A D O R  NOVIEMBRE      2015</v>
      </c>
      <c r="ALI2" s="2193"/>
      <c r="ALJ2" s="2193"/>
      <c r="ALK2" s="2193"/>
      <c r="ALL2" s="2193"/>
      <c r="ALM2" s="2117"/>
      <c r="ALO2" s="2193" t="str">
        <f>AJP2</f>
        <v>REMISIONES   O B R A D O R  NOVIEMBRE      2015</v>
      </c>
      <c r="ALP2" s="2193"/>
      <c r="ALQ2" s="2193"/>
      <c r="ALR2" s="2193"/>
      <c r="ALS2" s="2193"/>
      <c r="ALT2" s="2117"/>
      <c r="ALV2" s="2193" t="str">
        <f>AJW2</f>
        <v>REMISIONES   O B R A D O R  NOVIEMBRE      2015</v>
      </c>
      <c r="ALW2" s="2193"/>
      <c r="ALX2" s="2193"/>
      <c r="ALY2" s="2193"/>
      <c r="ALZ2" s="2193"/>
      <c r="AMA2" s="2117"/>
      <c r="AMC2" s="2193" t="str">
        <f>AKD2</f>
        <v>REMISIONES   O B R A D O R  NOVIEMBRE      2015</v>
      </c>
      <c r="AMD2" s="2193"/>
      <c r="AME2" s="2193"/>
      <c r="AMF2" s="2193"/>
      <c r="AMG2" s="2193"/>
      <c r="AMH2" s="2117"/>
      <c r="AMJ2" s="2193" t="str">
        <f>AKL2</f>
        <v>REMISIONES   O B R A D O R  NOVIEMBRE      2015</v>
      </c>
      <c r="AMK2" s="2193"/>
      <c r="AML2" s="2193"/>
      <c r="AMM2" s="2193"/>
      <c r="AMN2" s="2193"/>
      <c r="AMO2" s="2117"/>
      <c r="AMQ2" s="2193" t="str">
        <f>ALA2</f>
        <v>REMISIONES   O B R A D O R  NOVIEMBRE      2015</v>
      </c>
      <c r="AMR2" s="2193"/>
      <c r="AMS2" s="2193"/>
      <c r="AMT2" s="2193"/>
      <c r="AMU2" s="2193"/>
      <c r="AMV2" s="2117"/>
      <c r="AMX2" s="2193" t="str">
        <f>AJB2</f>
        <v>REMISIONES   O B R A D O R  NOVIEMBRE      2015</v>
      </c>
      <c r="AMY2" s="2193"/>
      <c r="AMZ2" s="2193"/>
      <c r="ANA2" s="2193"/>
      <c r="ANB2" s="2193"/>
      <c r="ANC2" s="2117"/>
      <c r="ANE2" s="2193" t="str">
        <f>AJI2</f>
        <v>REMISIONES   O B R A D O R  NOVIEMBRE      2015</v>
      </c>
      <c r="ANF2" s="2193"/>
      <c r="ANG2" s="2193"/>
      <c r="ANH2" s="2193"/>
      <c r="ANI2" s="2193"/>
      <c r="ANJ2" s="2117"/>
      <c r="ANL2" s="2193" t="str">
        <f>AJI2</f>
        <v>REMISIONES   O B R A D O R  NOVIEMBRE      2015</v>
      </c>
      <c r="ANM2" s="2193"/>
      <c r="ANN2" s="2193"/>
      <c r="ANO2" s="2193"/>
      <c r="ANP2" s="2193"/>
      <c r="ANQ2" s="2117"/>
      <c r="ANS2" s="2193" t="str">
        <f>AJP2</f>
        <v>REMISIONES   O B R A D O R  NOVIEMBRE      2015</v>
      </c>
      <c r="ANT2" s="2193"/>
      <c r="ANU2" s="2193"/>
      <c r="ANV2" s="2193"/>
      <c r="ANW2" s="2193"/>
      <c r="ANX2" s="2193"/>
      <c r="ANY2" s="2117"/>
      <c r="AOA2" s="2193" t="str">
        <f>AJW2</f>
        <v>REMISIONES   O B R A D O R  NOVIEMBRE      2015</v>
      </c>
      <c r="AOB2" s="2193"/>
      <c r="AOC2" s="2193"/>
      <c r="AOD2" s="2193"/>
      <c r="AOE2" s="2193"/>
      <c r="AOF2" s="2193"/>
      <c r="AOG2" s="2117"/>
      <c r="AOI2" s="2193" t="str">
        <f>AKD2</f>
        <v>REMISIONES   O B R A D O R  NOVIEMBRE      2015</v>
      </c>
      <c r="AOJ2" s="2193"/>
      <c r="AOK2" s="2193"/>
      <c r="AOL2" s="2193"/>
      <c r="AOM2" s="2193"/>
      <c r="AON2" s="2117"/>
      <c r="AOP2" s="2193" t="str">
        <f>AKD2</f>
        <v>REMISIONES   O B R A D O R  NOVIEMBRE      2015</v>
      </c>
      <c r="AOQ2" s="2193"/>
      <c r="AOR2" s="2193"/>
      <c r="AOS2" s="2193"/>
      <c r="AOT2" s="2193"/>
      <c r="AOU2" s="2117"/>
      <c r="AOW2" s="2193" t="str">
        <f>AJI2</f>
        <v>REMISIONES   O B R A D O R  NOVIEMBRE      2015</v>
      </c>
      <c r="AOX2" s="2193"/>
      <c r="AOY2" s="2193"/>
      <c r="AOZ2" s="2193"/>
      <c r="APA2" s="2193"/>
      <c r="APB2" s="2117"/>
      <c r="APD2" s="2193" t="str">
        <f>AKD2</f>
        <v>REMISIONES   O B R A D O R  NOVIEMBRE      2015</v>
      </c>
      <c r="APE2" s="2193"/>
      <c r="APF2" s="2193"/>
      <c r="APG2" s="2193"/>
      <c r="APH2" s="2193"/>
      <c r="API2" s="2117"/>
      <c r="APK2" s="2193" t="str">
        <f>AJW2</f>
        <v>REMISIONES   O B R A D O R  NOVIEMBRE      2015</v>
      </c>
      <c r="APL2" s="2193"/>
      <c r="APM2" s="2193"/>
      <c r="APN2" s="2193"/>
      <c r="APO2" s="2193"/>
      <c r="APP2" s="2117"/>
      <c r="APR2" s="2193" t="str">
        <f>ALH2</f>
        <v>REMISIONES   O B R A D O R  NOVIEMBRE      2015</v>
      </c>
      <c r="APS2" s="2193"/>
      <c r="APT2" s="2193"/>
      <c r="APU2" s="2193"/>
      <c r="APV2" s="2193"/>
      <c r="APW2" s="2117"/>
      <c r="APY2" s="2193" t="str">
        <f>ALO2</f>
        <v>REMISIONES   O B R A D O R  NOVIEMBRE      2015</v>
      </c>
      <c r="APZ2" s="2193"/>
      <c r="AQA2" s="2193"/>
      <c r="AQB2" s="2193"/>
      <c r="AQC2" s="2193"/>
      <c r="AQD2" s="2117"/>
      <c r="AQF2" s="2193" t="str">
        <f>ALV2</f>
        <v>REMISIONES   O B R A D O R  NOVIEMBRE      2015</v>
      </c>
      <c r="AQG2" s="2193"/>
      <c r="AQH2" s="2193"/>
      <c r="AQI2" s="2193"/>
      <c r="AQJ2" s="2193"/>
      <c r="AQK2" s="2117"/>
      <c r="AQM2" s="2193" t="str">
        <f>AMC2</f>
        <v>REMISIONES   O B R A D O R  NOVIEMBRE      2015</v>
      </c>
      <c r="AQN2" s="2193"/>
      <c r="AQO2" s="2193"/>
      <c r="AQP2" s="2193"/>
      <c r="AQQ2" s="2193"/>
      <c r="AQR2" s="2117"/>
      <c r="AQT2" s="2193" t="str">
        <f>AMC2</f>
        <v>REMISIONES   O B R A D O R  NOVIEMBRE      2015</v>
      </c>
      <c r="AQU2" s="2193"/>
      <c r="AQV2" s="2193"/>
      <c r="AQW2" s="2193"/>
      <c r="AQX2" s="2193"/>
      <c r="AQY2" s="2117"/>
      <c r="ARA2" s="2193" t="str">
        <f>AMJ2</f>
        <v>REMISIONES   O B R A D O R  NOVIEMBRE      2015</v>
      </c>
      <c r="ARB2" s="2193"/>
      <c r="ARC2" s="2193"/>
      <c r="ARD2" s="2193"/>
      <c r="ARE2" s="2193"/>
      <c r="ARF2" s="2117"/>
      <c r="ARH2" s="2193" t="str">
        <f>AMJ2</f>
        <v>REMISIONES   O B R A D O R  NOVIEMBRE      2015</v>
      </c>
      <c r="ARI2" s="2193"/>
      <c r="ARJ2" s="2193"/>
      <c r="ARK2" s="2193"/>
      <c r="ARL2" s="2193"/>
      <c r="ARM2" s="2117"/>
      <c r="ARO2" s="2193" t="str">
        <f>AMC2</f>
        <v>REMISIONES   O B R A D O R  NOVIEMBRE      2015</v>
      </c>
      <c r="ARP2" s="2193"/>
      <c r="ARQ2" s="2193"/>
      <c r="ARR2" s="2193"/>
      <c r="ARS2" s="2193"/>
      <c r="ART2" s="2117"/>
      <c r="ARV2" s="2193" t="str">
        <f>AMJ2</f>
        <v>REMISIONES   O B R A D O R  NOVIEMBRE      2015</v>
      </c>
      <c r="ARW2" s="2193"/>
      <c r="ARX2" s="2193"/>
      <c r="ARY2" s="2193"/>
      <c r="ARZ2" s="2193"/>
      <c r="ASA2" s="2117"/>
      <c r="ASC2" s="2193" t="str">
        <f>AKD2</f>
        <v>REMISIONES   O B R A D O R  NOVIEMBRE      2015</v>
      </c>
      <c r="ASD2" s="2193"/>
      <c r="ASE2" s="2193"/>
      <c r="ASF2" s="2193"/>
      <c r="ASG2" s="2193"/>
      <c r="ASH2" s="2117"/>
      <c r="ASJ2" s="2193" t="str">
        <f>ALH2</f>
        <v>REMISIONES   O B R A D O R  NOVIEMBRE      2015</v>
      </c>
      <c r="ASK2" s="2193"/>
      <c r="ASL2" s="2193"/>
      <c r="ASM2" s="2193"/>
      <c r="ASN2" s="2193"/>
      <c r="ASO2" s="2117"/>
      <c r="ASQ2" s="2193" t="str">
        <f>AMX2</f>
        <v>REMISIONES   O B R A D O R  NOVIEMBRE      2015</v>
      </c>
      <c r="ASR2" s="2193"/>
      <c r="ASS2" s="2193"/>
      <c r="AST2" s="2193"/>
      <c r="ASU2" s="2193"/>
      <c r="ASV2" s="2117"/>
      <c r="ASX2" s="2193" t="str">
        <f>AOW2</f>
        <v>REMISIONES   O B R A D O R  NOVIEMBRE      2015</v>
      </c>
      <c r="ASY2" s="2193"/>
      <c r="ASZ2" s="2193"/>
      <c r="ATA2" s="2193"/>
      <c r="ATB2" s="2193"/>
      <c r="ATC2" s="2193"/>
      <c r="ATD2" s="2117"/>
      <c r="ATF2" s="2193" t="str">
        <f>AOW2</f>
        <v>REMISIONES   O B R A D O R  NOVIEMBRE      2015</v>
      </c>
      <c r="ATG2" s="2193"/>
      <c r="ATH2" s="2193"/>
      <c r="ATI2" s="2193"/>
      <c r="ATJ2" s="2193"/>
      <c r="ATK2" s="2117"/>
      <c r="ATM2" s="2193" t="str">
        <f>APD2</f>
        <v>REMISIONES   O B R A D O R  NOVIEMBRE      2015</v>
      </c>
      <c r="ATN2" s="2193"/>
      <c r="ATO2" s="2193"/>
      <c r="ATP2" s="2193"/>
      <c r="ATQ2" s="2193"/>
      <c r="ATR2" s="2117"/>
      <c r="ATT2" s="2193" t="str">
        <f>APR2</f>
        <v>REMISIONES   O B R A D O R  NOVIEMBRE      2015</v>
      </c>
      <c r="ATU2" s="2193"/>
      <c r="ATV2" s="2193"/>
      <c r="ATW2" s="2193"/>
      <c r="ATX2" s="2193"/>
      <c r="ATY2" s="2193"/>
      <c r="ATZ2" s="2117"/>
      <c r="AUB2" s="2193" t="str">
        <f>ATT2</f>
        <v>REMISIONES   O B R A D O R  NOVIEMBRE      2015</v>
      </c>
      <c r="AUC2" s="2193"/>
      <c r="AUD2" s="2193"/>
      <c r="AUE2" s="2193"/>
      <c r="AUF2" s="2193"/>
      <c r="AUG2" s="2193"/>
      <c r="AUH2" s="2117"/>
      <c r="AUI2" s="2117"/>
      <c r="AUJ2" s="2193" t="str">
        <f>ASQ2</f>
        <v>REMISIONES   O B R A D O R  NOVIEMBRE      2015</v>
      </c>
      <c r="AUK2" s="2193"/>
      <c r="AUL2" s="2193"/>
      <c r="AUM2" s="2193"/>
      <c r="AUN2" s="2193"/>
      <c r="AUO2" s="2117"/>
      <c r="AUQ2" s="731" t="str">
        <f>ASX2</f>
        <v>REMISIONES   O B R A D O R  NOVIEMBRE      2015</v>
      </c>
      <c r="AUR2" s="731"/>
      <c r="AUS2" s="731"/>
      <c r="AUT2" s="731"/>
      <c r="AUU2" s="731"/>
      <c r="AUV2" s="2117"/>
      <c r="AUX2" s="2193" t="str">
        <f>ASQ2</f>
        <v>REMISIONES   O B R A D O R  NOVIEMBRE      2015</v>
      </c>
      <c r="AUY2" s="2193"/>
      <c r="AUZ2" s="2193"/>
      <c r="AVA2" s="2193"/>
      <c r="AVB2" s="2193"/>
      <c r="AVC2" s="2117"/>
      <c r="AVE2" s="2193" t="str">
        <f>ASX2</f>
        <v>REMISIONES   O B R A D O R  NOVIEMBRE      2015</v>
      </c>
      <c r="AVF2" s="2193"/>
      <c r="AVG2" s="2193"/>
      <c r="AVH2" s="2193"/>
      <c r="AVI2" s="2193"/>
      <c r="AVJ2" s="2117"/>
      <c r="AVL2" s="2193" t="str">
        <f>ASX2</f>
        <v>REMISIONES   O B R A D O R  NOVIEMBRE      2015</v>
      </c>
      <c r="AVM2" s="2193"/>
      <c r="AVN2" s="2193"/>
      <c r="AVO2" s="2193"/>
      <c r="AVP2" s="2193"/>
      <c r="AVQ2" s="2117"/>
      <c r="AVS2" s="2193" t="str">
        <f>ATF2</f>
        <v>REMISIONES   O B R A D O R  NOVIEMBRE      2015</v>
      </c>
      <c r="AVT2" s="2193"/>
      <c r="AVU2" s="2193"/>
      <c r="AVV2" s="2193"/>
      <c r="AVW2" s="2193"/>
      <c r="AVX2" s="2117"/>
      <c r="AVZ2" s="2193" t="str">
        <f>ATM2</f>
        <v>REMISIONES   O B R A D O R  NOVIEMBRE      2015</v>
      </c>
      <c r="AWA2" s="2193"/>
      <c r="AWB2" s="2193"/>
      <c r="AWC2" s="2193"/>
      <c r="AWD2" s="2193"/>
      <c r="AWE2" s="2117"/>
      <c r="AWG2" s="2193" t="str">
        <f>ATM2</f>
        <v>REMISIONES   O B R A D O R  NOVIEMBRE      2015</v>
      </c>
      <c r="AWH2" s="2193"/>
      <c r="AWI2" s="2193"/>
      <c r="AWJ2" s="2193"/>
      <c r="AWK2" s="2193"/>
      <c r="AWL2" s="2117"/>
      <c r="AWN2" s="2193" t="str">
        <f>ATT2</f>
        <v>REMISIONES   O B R A D O R  NOVIEMBRE      2015</v>
      </c>
      <c r="AWO2" s="2193"/>
      <c r="AWP2" s="2193"/>
      <c r="AWQ2" s="2193"/>
      <c r="AWR2" s="2193"/>
      <c r="AWS2" s="2193"/>
      <c r="AWT2" s="2117"/>
      <c r="AWV2" s="404"/>
      <c r="AWW2" s="404"/>
      <c r="AWX2" s="2193" t="str">
        <f>AJB2</f>
        <v>REMISIONES   O B R A D O R  NOVIEMBRE      2015</v>
      </c>
      <c r="AWY2" s="2193"/>
      <c r="AWZ2" s="2193"/>
      <c r="AXA2" s="2193"/>
      <c r="AXB2" s="2193"/>
      <c r="AXD2" s="404"/>
      <c r="AXE2" s="2193" t="str">
        <f>AJI2</f>
        <v>REMISIONES   O B R A D O R  NOVIEMBRE      2015</v>
      </c>
      <c r="AXF2" s="2193"/>
      <c r="AXG2" s="2193"/>
      <c r="AXH2" s="2193"/>
      <c r="AXI2" s="2193"/>
      <c r="AXK2" s="404"/>
      <c r="AXL2" s="2193" t="str">
        <f>AJI2</f>
        <v>REMISIONES   O B R A D O R  NOVIEMBRE      2015</v>
      </c>
      <c r="AXM2" s="2193"/>
      <c r="AXN2" s="2193"/>
      <c r="AXO2" s="2193"/>
      <c r="AXP2" s="2193"/>
      <c r="AXR2" s="2124"/>
      <c r="AXS2" s="2193" t="str">
        <f>AJP2</f>
        <v>REMISIONES   O B R A D O R  NOVIEMBRE      2015</v>
      </c>
      <c r="AXT2" s="2193"/>
      <c r="AXU2" s="2193"/>
      <c r="AXV2" s="2193"/>
      <c r="AXW2" s="2193"/>
      <c r="AXY2" s="404"/>
      <c r="AXZ2" s="2193" t="str">
        <f>AMX2</f>
        <v>REMISIONES   O B R A D O R  NOVIEMBRE      2015</v>
      </c>
      <c r="AYA2" s="2193"/>
      <c r="AYB2" s="2193"/>
      <c r="AYC2" s="2193"/>
      <c r="AYD2" s="2193"/>
      <c r="AYF2" s="404"/>
      <c r="AYG2" s="2193" t="str">
        <f>ANE2</f>
        <v>REMISIONES   O B R A D O R  NOVIEMBRE      2015</v>
      </c>
      <c r="AYH2" s="2193"/>
      <c r="AYI2" s="2193"/>
      <c r="AYJ2" s="2193"/>
      <c r="AYK2" s="2193"/>
      <c r="AYM2" s="404"/>
      <c r="AYN2" s="2193" t="str">
        <f>ANE2</f>
        <v>REMISIONES   O B R A D O R  NOVIEMBRE      2015</v>
      </c>
      <c r="AYO2" s="2193"/>
      <c r="AYP2" s="2193"/>
      <c r="AYQ2" s="2193"/>
      <c r="AYR2" s="2193"/>
      <c r="AYT2" s="404"/>
      <c r="AYU2" s="2193" t="str">
        <f>ASQ2</f>
        <v>REMISIONES   O B R A D O R  NOVIEMBRE      2015</v>
      </c>
      <c r="AYV2" s="2193"/>
      <c r="AYW2" s="2193"/>
      <c r="AYX2" s="2193"/>
      <c r="AYY2" s="2193"/>
      <c r="AZA2" s="404"/>
      <c r="AZB2" s="2193" t="str">
        <f>ATF2</f>
        <v>REMISIONES   O B R A D O R  NOVIEMBRE      2015</v>
      </c>
      <c r="AZC2" s="2193"/>
      <c r="AZD2" s="2193"/>
      <c r="AZE2" s="2193"/>
      <c r="AZF2" s="2193"/>
      <c r="AZH2" s="2124"/>
      <c r="AZI2" s="2193" t="str">
        <f>ATM2</f>
        <v>REMISIONES   O B R A D O R  NOVIEMBRE      2015</v>
      </c>
      <c r="AZJ2" s="2193"/>
      <c r="AZK2" s="2193"/>
      <c r="AZL2" s="2193"/>
      <c r="AZM2" s="2193"/>
      <c r="AZO2" s="321"/>
      <c r="AZP2" s="2193" t="str">
        <f>AUX2</f>
        <v>REMISIONES   O B R A D O R  NOVIEMBRE      2015</v>
      </c>
      <c r="AZQ2" s="2193"/>
      <c r="AZR2" s="2193"/>
      <c r="AZS2" s="2193"/>
      <c r="AZT2" s="2193"/>
      <c r="AZV2" s="321"/>
      <c r="AZW2" s="2193" t="str">
        <f>AVL2</f>
        <v>REMISIONES   O B R A D O R  NOVIEMBRE      2015</v>
      </c>
      <c r="AZX2" s="2193"/>
      <c r="AZY2" s="2193"/>
      <c r="AZZ2" s="2193"/>
      <c r="BAA2" s="2193"/>
      <c r="BAC2" s="321"/>
      <c r="BAD2" s="2193" t="str">
        <f>AVS2</f>
        <v>REMISIONES   O B R A D O R  NOVIEMBRE      2015</v>
      </c>
      <c r="BAE2" s="2193"/>
      <c r="BAF2" s="2193"/>
      <c r="BAG2" s="2193"/>
      <c r="BAH2" s="2193"/>
      <c r="BAJ2" s="404"/>
      <c r="BAK2" s="2193" t="str">
        <f>AZP2</f>
        <v>REMISIONES   O B R A D O R  NOVIEMBRE      2015</v>
      </c>
      <c r="BAL2" s="2193"/>
      <c r="BAM2" s="2193"/>
      <c r="BAN2" s="2193"/>
      <c r="BAO2" s="2193"/>
      <c r="BAQ2" s="404"/>
      <c r="BAR2" s="2193" t="str">
        <f>BAK2</f>
        <v>REMISIONES   O B R A D O R  NOVIEMBRE      2015</v>
      </c>
      <c r="BAS2" s="2193"/>
      <c r="BAT2" s="2193"/>
      <c r="BAU2" s="2193"/>
      <c r="BAV2" s="2193"/>
      <c r="BAX2" s="2124"/>
      <c r="BAY2" s="2193" t="str">
        <f>BAK2</f>
        <v>REMISIONES   O B R A D O R  NOVIEMBRE      2015</v>
      </c>
      <c r="BAZ2" s="2193"/>
      <c r="BBA2" s="2193"/>
      <c r="BBB2" s="2193"/>
      <c r="BBC2" s="2193"/>
      <c r="BBE2" s="2124"/>
      <c r="BBF2" s="2193" t="str">
        <f>BAR2</f>
        <v>REMISIONES   O B R A D O R  NOVIEMBRE      2015</v>
      </c>
      <c r="BBG2" s="2193"/>
      <c r="BBH2" s="2193"/>
      <c r="BBI2" s="2193"/>
      <c r="BBJ2" s="2193"/>
      <c r="BBN2" s="2193" t="str">
        <f>BAR2</f>
        <v>REMISIONES   O B R A D O R  NOVIEMBRE      2015</v>
      </c>
      <c r="BBO2" s="2193"/>
      <c r="BBP2" s="2193"/>
      <c r="BBQ2" s="2193"/>
      <c r="BBR2" s="2193"/>
      <c r="BBT2" s="2124"/>
      <c r="BBU2" s="2193" t="str">
        <f>BAY2</f>
        <v>REMISIONES   O B R A D O R  NOVIEMBRE      2015</v>
      </c>
      <c r="BBV2" s="2193"/>
      <c r="BBW2" s="2193"/>
      <c r="BBX2" s="2193"/>
      <c r="BBY2" s="2193"/>
      <c r="BCA2" s="404"/>
      <c r="BCB2" s="2193" t="str">
        <f>BBN2</f>
        <v>REMISIONES   O B R A D O R  NOVIEMBRE      2015</v>
      </c>
      <c r="BCC2" s="2193"/>
      <c r="BCD2" s="2193"/>
      <c r="BCE2" s="2193"/>
      <c r="BCF2" s="2193"/>
      <c r="BCH2" s="2124"/>
      <c r="BCI2" s="2193" t="str">
        <f>BAY2</f>
        <v>REMISIONES   O B R A D O R  NOVIEMBRE      2015</v>
      </c>
      <c r="BCJ2" s="2193"/>
      <c r="BCK2" s="2193"/>
      <c r="BCL2" s="2193"/>
      <c r="BCM2" s="2193"/>
      <c r="BCO2" s="2124"/>
      <c r="BCP2" s="2193" t="str">
        <f>BBU2</f>
        <v>REMISIONES   O B R A D O R  NOVIEMBRE      2015</v>
      </c>
      <c r="BCQ2" s="2193"/>
      <c r="BCR2" s="2193"/>
      <c r="BCS2" s="2193"/>
      <c r="BCT2" s="2193"/>
      <c r="BCV2" s="404"/>
      <c r="BCW2" s="2193" t="str">
        <f>BCI2</f>
        <v>REMISIONES   O B R A D O R  NOVIEMBRE      2015</v>
      </c>
      <c r="BCX2" s="2193"/>
      <c r="BCY2" s="2193"/>
      <c r="BCZ2" s="2193"/>
      <c r="BDA2" s="2193"/>
      <c r="BDC2" s="404"/>
      <c r="BDD2" s="2193" t="str">
        <f>BCP2</f>
        <v>REMISIONES   O B R A D O R  NOVIEMBRE      2015</v>
      </c>
      <c r="BDE2" s="2193"/>
      <c r="BDF2" s="2193"/>
      <c r="BDG2" s="2193"/>
      <c r="BDH2" s="2193"/>
      <c r="BDJ2" s="321"/>
      <c r="BDK2" s="2193" t="str">
        <f>BCP2</f>
        <v>REMISIONES   O B R A D O R  NOVIEMBRE      2015</v>
      </c>
      <c r="BDL2" s="2193"/>
      <c r="BDM2" s="2193"/>
      <c r="BDN2" s="2193"/>
      <c r="BDO2" s="2193"/>
      <c r="BDQ2" s="404"/>
      <c r="BDR2" s="404"/>
      <c r="BDS2" s="2193" t="str">
        <f>AZP2</f>
        <v>REMISIONES   O B R A D O R  NOVIEMBRE      2015</v>
      </c>
      <c r="BDT2" s="2193"/>
      <c r="BDU2" s="2193"/>
      <c r="BDV2" s="2193"/>
      <c r="BDW2" s="2193"/>
      <c r="BDY2" s="2124"/>
      <c r="BDZ2" s="2124"/>
      <c r="BEA2" s="2193" t="str">
        <f>BAK2</f>
        <v>REMISIONES   O B R A D O R  NOVIEMBRE      2015</v>
      </c>
      <c r="BEB2" s="2193"/>
      <c r="BEC2" s="2193"/>
      <c r="BED2" s="2193"/>
      <c r="BEE2" s="2193"/>
      <c r="BEG2" s="321"/>
      <c r="BEH2" s="2193" t="str">
        <f>BEA2</f>
        <v>REMISIONES   O B R A D O R  NOVIEMBRE      2015</v>
      </c>
      <c r="BEI2" s="2193"/>
      <c r="BEJ2" s="2193"/>
      <c r="BEK2" s="2193"/>
      <c r="BEL2" s="2193"/>
      <c r="BEM2" s="2193"/>
      <c r="BEO2" s="2124"/>
      <c r="BEP2" s="2124"/>
      <c r="BEQ2" s="2193" t="str">
        <f>BAY2</f>
        <v>REMISIONES   O B R A D O R  NOVIEMBRE      2015</v>
      </c>
      <c r="BER2" s="2193"/>
      <c r="BES2" s="2193"/>
      <c r="BET2" s="2193"/>
      <c r="BEU2" s="2193"/>
      <c r="BEW2" s="321"/>
      <c r="BEX2" s="2193" t="str">
        <f>BBU2</f>
        <v>REMISIONES   O B R A D O R  NOVIEMBRE      2015</v>
      </c>
      <c r="BEY2" s="2193"/>
      <c r="BEZ2" s="2193"/>
      <c r="BFA2" s="2193"/>
      <c r="BFB2" s="2193"/>
      <c r="BFD2" s="321"/>
      <c r="BFE2" s="2193" t="str">
        <f>BBU2</f>
        <v>REMISIONES   O B R A D O R  NOVIEMBRE      2015</v>
      </c>
      <c r="BFF2" s="2193"/>
      <c r="BFG2" s="2193"/>
      <c r="BFH2" s="2193"/>
      <c r="BFI2" s="2193"/>
      <c r="BFK2" s="321"/>
      <c r="BFL2" s="2193" t="str">
        <f>BCI2</f>
        <v>REMISIONES   O B R A D O R  NOVIEMBRE      2015</v>
      </c>
      <c r="BFM2" s="2193"/>
      <c r="BFN2" s="2193"/>
      <c r="BFO2" s="2193"/>
      <c r="BFP2" s="2193"/>
      <c r="BFR2" s="321"/>
      <c r="BFS2" s="2193" t="str">
        <f>BAK2</f>
        <v>REMISIONES   O B R A D O R  NOVIEMBRE      2015</v>
      </c>
      <c r="BFT2" s="2193"/>
      <c r="BFU2" s="2193"/>
      <c r="BFV2" s="2193"/>
      <c r="BFW2" s="2193"/>
      <c r="BFY2" s="2124"/>
      <c r="BFZ2" s="2193" t="str">
        <f>BAR2</f>
        <v>REMISIONES   O B R A D O R  NOVIEMBRE      2015</v>
      </c>
      <c r="BGA2" s="2193"/>
      <c r="BGB2" s="2193"/>
      <c r="BGC2" s="2193"/>
      <c r="BGD2" s="2193"/>
      <c r="BGF2" s="321"/>
      <c r="BGG2" s="2193" t="str">
        <f>BDS2</f>
        <v>REMISIONES   O B R A D O R  NOVIEMBRE      2015</v>
      </c>
      <c r="BGH2" s="2193"/>
      <c r="BGI2" s="2193"/>
      <c r="BGJ2" s="2193"/>
      <c r="BGK2" s="2193"/>
      <c r="BGM2" s="404"/>
      <c r="BGN2" s="404"/>
      <c r="BGO2" s="2193" t="str">
        <f>BGG2</f>
        <v>REMISIONES   O B R A D O R  NOVIEMBRE      2015</v>
      </c>
      <c r="BGP2" s="2193"/>
      <c r="BGQ2" s="2193"/>
      <c r="BGR2" s="2193"/>
      <c r="BGS2" s="2193"/>
      <c r="BGU2" s="2124"/>
      <c r="BGV2" s="2193" t="str">
        <f>BGO2</f>
        <v>REMISIONES   O B R A D O R  NOVIEMBRE      2015</v>
      </c>
      <c r="BGW2" s="2193"/>
      <c r="BGX2" s="2193"/>
      <c r="BGY2" s="2193"/>
      <c r="BGZ2" s="2193"/>
      <c r="BHB2" s="404"/>
      <c r="BHC2" s="2193" t="str">
        <f>BGV2</f>
        <v>REMISIONES   O B R A D O R  NOVIEMBRE      2015</v>
      </c>
      <c r="BHD2" s="2193"/>
      <c r="BHE2" s="2193"/>
      <c r="BHF2" s="2193"/>
      <c r="BHG2" s="2193"/>
      <c r="BHI2" s="404"/>
      <c r="BHJ2" s="2124"/>
      <c r="BHK2" s="2193" t="str">
        <f>BGV2</f>
        <v>REMISIONES   O B R A D O R  NOVIEMBRE      2015</v>
      </c>
      <c r="BHL2" s="2193"/>
      <c r="BHM2" s="2193"/>
      <c r="BHN2" s="2193"/>
      <c r="BHO2" s="2193"/>
      <c r="BHQ2" s="321"/>
      <c r="BHR2" s="2193" t="str">
        <f>BGV2</f>
        <v>REMISIONES   O B R A D O R  NOVIEMBRE      2015</v>
      </c>
      <c r="BHS2" s="2193"/>
      <c r="BHT2" s="2193"/>
      <c r="BHU2" s="2193"/>
      <c r="BHV2" s="2193"/>
      <c r="BHX2" s="321"/>
      <c r="BHY2" s="732"/>
      <c r="BHZ2" s="2193" t="str">
        <f>BHC2</f>
        <v>REMISIONES   O B R A D O R  NOVIEMBRE      2015</v>
      </c>
      <c r="BIA2" s="2193"/>
      <c r="BIB2" s="2193"/>
      <c r="BIC2" s="2193"/>
      <c r="BID2" s="2193"/>
      <c r="BIF2" s="321"/>
      <c r="BIG2" s="2124"/>
      <c r="BIH2" s="2193" t="str">
        <f>BHK2</f>
        <v>REMISIONES   O B R A D O R  NOVIEMBRE      2015</v>
      </c>
      <c r="BII2" s="2193"/>
      <c r="BIJ2" s="2193"/>
      <c r="BIK2" s="2193"/>
      <c r="BIL2" s="2193"/>
      <c r="BIN2" s="404"/>
      <c r="BIO2" s="2193" t="str">
        <f>BHR2</f>
        <v>REMISIONES   O B R A D O R  NOVIEMBRE      2015</v>
      </c>
      <c r="BIP2" s="2193"/>
      <c r="BIQ2" s="2193"/>
      <c r="BIR2" s="2193"/>
      <c r="BIS2" s="2193"/>
      <c r="BIU2" s="321"/>
      <c r="BIV2" s="321"/>
      <c r="BIW2" s="2193" t="str">
        <f>BGG2</f>
        <v>REMISIONES   O B R A D O R  NOVIEMBRE      2015</v>
      </c>
      <c r="BIX2" s="2193"/>
      <c r="BIY2" s="2193"/>
      <c r="BIZ2" s="2193"/>
      <c r="BJA2" s="2193"/>
      <c r="BJC2" s="404"/>
      <c r="BJD2" s="2193" t="str">
        <f>BHC2</f>
        <v>REMISIONES   O B R A D O R  NOVIEMBRE      2015</v>
      </c>
      <c r="BJE2" s="2193"/>
      <c r="BJF2" s="2193"/>
      <c r="BJG2" s="2193"/>
      <c r="BJH2" s="2193"/>
      <c r="BJJ2" s="321"/>
      <c r="BJK2" s="321"/>
      <c r="BJL2" s="2193" t="str">
        <f>BGV2</f>
        <v>REMISIONES   O B R A D O R  NOVIEMBRE      2015</v>
      </c>
      <c r="BJM2" s="2193"/>
      <c r="BJN2" s="2193"/>
      <c r="BJO2" s="2193"/>
      <c r="BJP2" s="2193"/>
      <c r="BJR2" s="2124"/>
      <c r="BJS2" s="2193" t="str">
        <f>BHC2</f>
        <v>REMISIONES   O B R A D O R  NOVIEMBRE      2015</v>
      </c>
      <c r="BJT2" s="2193"/>
      <c r="BJU2" s="2193"/>
      <c r="BJV2" s="2193"/>
      <c r="BJW2" s="2193"/>
      <c r="BJY2" s="404"/>
      <c r="BJZ2" s="2193" t="str">
        <f>BHC2</f>
        <v>REMISIONES   O B R A D O R  NOVIEMBRE      2015</v>
      </c>
      <c r="BKA2" s="2193"/>
      <c r="BKB2" s="2193"/>
      <c r="BKC2" s="2193"/>
      <c r="BKD2" s="2193"/>
      <c r="BKF2" s="404"/>
      <c r="BKH2" s="2193" t="str">
        <f>BJL2</f>
        <v>REMISIONES   O B R A D O R  NOVIEMBRE      2015</v>
      </c>
      <c r="BKI2" s="2193"/>
      <c r="BKJ2" s="2193"/>
      <c r="BKK2" s="2193"/>
      <c r="BKL2" s="2193"/>
      <c r="BKN2" s="404"/>
      <c r="BKO2" s="2193" t="str">
        <f>BKH2</f>
        <v>REMISIONES   O B R A D O R  NOVIEMBRE      2015</v>
      </c>
      <c r="BKP2" s="2193"/>
      <c r="BKQ2" s="2193"/>
      <c r="BKR2" s="2193"/>
      <c r="BKS2" s="2193"/>
      <c r="BKU2" s="404"/>
      <c r="BKV2" s="2193" t="str">
        <f>BKH2</f>
        <v>REMISIONES   O B R A D O R  NOVIEMBRE      2015</v>
      </c>
      <c r="BKW2" s="2193"/>
      <c r="BKX2" s="2193"/>
      <c r="BKY2" s="2193"/>
      <c r="BKZ2" s="2193"/>
      <c r="BLB2" s="404"/>
      <c r="BLC2" s="2193" t="str">
        <f>BKO2</f>
        <v>REMISIONES   O B R A D O R  NOVIEMBRE      2015</v>
      </c>
      <c r="BLD2" s="2193"/>
      <c r="BLE2" s="2193"/>
      <c r="BLF2" s="2193"/>
      <c r="BLG2" s="2193"/>
      <c r="BLI2" s="404"/>
      <c r="BLJ2" s="2193" t="str">
        <f>BKV2</f>
        <v>REMISIONES   O B R A D O R  NOVIEMBRE      2015</v>
      </c>
      <c r="BLK2" s="2193"/>
      <c r="BLL2" s="2193"/>
      <c r="BLM2" s="2193"/>
      <c r="BLN2" s="2193"/>
      <c r="BLP2" s="404"/>
      <c r="BLQ2" s="2193" t="str">
        <f>BLJ2</f>
        <v>REMISIONES   O B R A D O R  NOVIEMBRE      2015</v>
      </c>
      <c r="BLR2" s="2193"/>
      <c r="BLS2" s="2193"/>
      <c r="BLT2" s="2193"/>
      <c r="BLU2" s="2193"/>
      <c r="BLW2" s="404"/>
      <c r="BLX2" s="2193" t="str">
        <f>BKV2</f>
        <v>REMISIONES   O B R A D O R  NOVIEMBRE      2015</v>
      </c>
      <c r="BLY2" s="2193"/>
      <c r="BLZ2" s="2193"/>
      <c r="BMA2" s="2193"/>
      <c r="BMB2" s="2193"/>
      <c r="BMD2" s="404"/>
      <c r="BME2" s="2193" t="str">
        <f>BLJ2</f>
        <v>REMISIONES   O B R A D O R  NOVIEMBRE      2015</v>
      </c>
      <c r="BMF2" s="2193"/>
      <c r="BMG2" s="2193"/>
      <c r="BMH2" s="2193"/>
      <c r="BMI2" s="2193"/>
      <c r="BMK2" s="404"/>
      <c r="BML2" s="2193" t="str">
        <f>BLX2</f>
        <v>REMISIONES   O B R A D O R  NOVIEMBRE      2015</v>
      </c>
      <c r="BMM2" s="2193"/>
      <c r="BMN2" s="2193"/>
      <c r="BMO2" s="2193"/>
      <c r="BMP2" s="2193"/>
      <c r="BMR2" s="2124"/>
      <c r="BMS2" s="2193" t="str">
        <f>BKV2</f>
        <v>REMISIONES   O B R A D O R  NOVIEMBRE      2015</v>
      </c>
      <c r="BMT2" s="2193"/>
      <c r="BMU2" s="2193"/>
      <c r="BMV2" s="2193"/>
      <c r="BMW2" s="2193"/>
      <c r="BMY2" s="2124"/>
      <c r="BMZ2" s="2193" t="str">
        <f>BMS2</f>
        <v>REMISIONES   O B R A D O R  NOVIEMBRE      2015</v>
      </c>
      <c r="BNA2" s="2193"/>
      <c r="BNB2" s="2193"/>
      <c r="BNC2" s="2193"/>
      <c r="BND2" s="2193"/>
      <c r="BNF2" s="321"/>
      <c r="BNG2" s="2193" t="str">
        <f>BMZ2</f>
        <v>REMISIONES   O B R A D O R  NOVIEMBRE      2015</v>
      </c>
      <c r="BNH2" s="2193"/>
      <c r="BNI2" s="2193"/>
      <c r="BNJ2" s="2193"/>
      <c r="BNK2" s="2193"/>
      <c r="BNM2" s="2124"/>
      <c r="BNN2" s="2193" t="str">
        <f>BNG2</f>
        <v>REMISIONES   O B R A D O R  NOVIEMBRE      2015</v>
      </c>
      <c r="BNO2" s="2193"/>
      <c r="BNP2" s="2193"/>
      <c r="BNQ2" s="2193"/>
      <c r="BNR2" s="2193"/>
      <c r="BNT2" s="2124"/>
      <c r="BNU2" s="732"/>
      <c r="BNV2" s="2193" t="str">
        <f>BNN2</f>
        <v>REMISIONES   O B R A D O R  NOVIEMBRE      2015</v>
      </c>
      <c r="BNW2" s="2193"/>
      <c r="BNX2" s="2193"/>
      <c r="BNY2" s="2193"/>
      <c r="BNZ2" s="2193"/>
      <c r="BOB2" s="2124"/>
      <c r="BOC2" s="2193" t="str">
        <f>BMZ2</f>
        <v>REMISIONES   O B R A D O R  NOVIEMBRE      2015</v>
      </c>
      <c r="BOD2" s="2193"/>
      <c r="BOE2" s="2193"/>
      <c r="BOF2" s="2193"/>
      <c r="BOG2" s="2193"/>
      <c r="BOI2" s="2124"/>
      <c r="BOJ2" s="2193" t="str">
        <f>BNG2</f>
        <v>REMISIONES   O B R A D O R  NOVIEMBRE      2015</v>
      </c>
      <c r="BOK2" s="2193"/>
      <c r="BOL2" s="2193"/>
      <c r="BOM2" s="2193"/>
      <c r="BON2" s="2193"/>
      <c r="BOP2" s="2124"/>
      <c r="BOQ2" s="2193" t="str">
        <f>BNG2</f>
        <v>REMISIONES   O B R A D O R  NOVIEMBRE      2015</v>
      </c>
      <c r="BOR2" s="2193"/>
      <c r="BOS2" s="2193"/>
      <c r="BOT2" s="2193"/>
      <c r="BOU2" s="2193"/>
      <c r="BOW2" s="321"/>
      <c r="BOX2" s="2193" t="str">
        <f>BOC2</f>
        <v>REMISIONES   O B R A D O R  NOVIEMBRE      2015</v>
      </c>
      <c r="BOY2" s="2193"/>
      <c r="BOZ2" s="2193"/>
      <c r="BPA2" s="2193"/>
      <c r="BPB2" s="2193"/>
      <c r="BPD2" s="404"/>
      <c r="BPE2" s="2193" t="str">
        <f>BOX2</f>
        <v>REMISIONES   O B R A D O R  NOVIEMBRE      2015</v>
      </c>
      <c r="BPF2" s="2193"/>
      <c r="BPG2" s="2193"/>
      <c r="BPH2" s="2193"/>
      <c r="BPI2" s="2193"/>
      <c r="BPK2" s="404"/>
      <c r="BPL2" s="2193" t="str">
        <f>BMZ2</f>
        <v>REMISIONES   O B R A D O R  NOVIEMBRE      2015</v>
      </c>
      <c r="BPM2" s="2193"/>
      <c r="BPN2" s="2193"/>
      <c r="BPO2" s="2193"/>
      <c r="BPP2" s="2193"/>
      <c r="BPR2" s="2124"/>
      <c r="BPS2" s="2193" t="str">
        <f>BPL2</f>
        <v>REMISIONES   O B R A D O R  NOVIEMBRE      2015</v>
      </c>
      <c r="BPT2" s="2193"/>
      <c r="BPU2" s="2193"/>
      <c r="BPV2" s="2193"/>
      <c r="BPW2" s="2193"/>
      <c r="BPY2" s="2124"/>
      <c r="BPZ2" s="2193" t="str">
        <f>BPS2</f>
        <v>REMISIONES   O B R A D O R  NOVIEMBRE      2015</v>
      </c>
      <c r="BQA2" s="2193"/>
      <c r="BQB2" s="2193"/>
      <c r="BQC2" s="2193"/>
      <c r="BQD2" s="2193"/>
      <c r="BQF2" s="2193" t="str">
        <f>BPS2</f>
        <v>REMISIONES   O B R A D O R  NOVIEMBRE      2015</v>
      </c>
      <c r="BQG2" s="2193"/>
      <c r="BQH2" s="2193"/>
      <c r="BQI2" s="2193"/>
      <c r="BQJ2" s="2193"/>
      <c r="BQK2" s="2193"/>
      <c r="BQN2" s="321"/>
      <c r="BQO2" s="2193" t="str">
        <f>BPS2</f>
        <v>REMISIONES   O B R A D O R  NOVIEMBRE      2015</v>
      </c>
      <c r="BQP2" s="2193"/>
      <c r="BQQ2" s="2193"/>
      <c r="BQR2" s="2193"/>
      <c r="BQS2" s="2193"/>
      <c r="BQU2" s="321"/>
      <c r="BQV2" s="2193" t="str">
        <f>BQO2</f>
        <v>REMISIONES   O B R A D O R  NOVIEMBRE      2015</v>
      </c>
      <c r="BQW2" s="2193"/>
      <c r="BQX2" s="2193"/>
      <c r="BQY2" s="2193"/>
      <c r="BQZ2" s="2193"/>
      <c r="BRA2" s="733" t="s">
        <v>66</v>
      </c>
      <c r="BRC2" s="2193" t="str">
        <f>BQV2</f>
        <v>REMISIONES   O B R A D O R  NOVIEMBRE      2015</v>
      </c>
      <c r="BRD2" s="2193"/>
      <c r="BRE2" s="2193"/>
      <c r="BRF2" s="2193"/>
      <c r="BRG2" s="2193"/>
      <c r="BRH2" s="733" t="s">
        <v>1000</v>
      </c>
      <c r="BRI2" s="2124"/>
      <c r="BRJ2" s="2193" t="str">
        <f>BRC2</f>
        <v>REMISIONES   O B R A D O R  NOVIEMBRE      2015</v>
      </c>
      <c r="BRK2" s="2193"/>
      <c r="BRL2" s="2193"/>
      <c r="BRM2" s="2193"/>
      <c r="BRN2" s="2193"/>
      <c r="BRP2" s="321"/>
      <c r="BRQ2" s="2124"/>
      <c r="BRR2" s="2193" t="str">
        <f>BRJ2</f>
        <v>REMISIONES   O B R A D O R  NOVIEMBRE      2015</v>
      </c>
      <c r="BRS2" s="2193"/>
      <c r="BRT2" s="2193"/>
      <c r="BRU2" s="2193"/>
      <c r="BRV2" s="2193"/>
      <c r="BRX2" s="404"/>
      <c r="BRY2" s="2193" t="str">
        <f>BRR2</f>
        <v>REMISIONES   O B R A D O R  NOVIEMBRE      2015</v>
      </c>
      <c r="BRZ2" s="2193"/>
      <c r="BSA2" s="2193"/>
      <c r="BSB2" s="2193"/>
      <c r="BSC2" s="2193"/>
      <c r="BSE2" s="404"/>
      <c r="BSF2" s="2193" t="str">
        <f>BRY2</f>
        <v>REMISIONES   O B R A D O R  NOVIEMBRE      2015</v>
      </c>
      <c r="BSG2" s="2193"/>
      <c r="BSH2" s="2193"/>
      <c r="BSI2" s="2193"/>
      <c r="BSJ2" s="2193"/>
      <c r="BSL2" s="2124"/>
      <c r="BSM2" s="2193" t="str">
        <f>BSF2</f>
        <v>REMISIONES   O B R A D O R  NOVIEMBRE      2015</v>
      </c>
      <c r="BSN2" s="2193"/>
      <c r="BSO2" s="2193"/>
      <c r="BSP2" s="2193"/>
      <c r="BSQ2" s="2193"/>
      <c r="BSS2" s="404"/>
      <c r="BST2" s="2193" t="str">
        <f>BSM2</f>
        <v>REMISIONES   O B R A D O R  NOVIEMBRE      2015</v>
      </c>
      <c r="BSU2" s="2193"/>
      <c r="BSV2" s="2193"/>
      <c r="BSW2" s="2193"/>
      <c r="BSX2" s="2193"/>
      <c r="BSZ2" s="404"/>
      <c r="BTA2" s="2193" t="str">
        <f>BST2</f>
        <v>REMISIONES   O B R A D O R  NOVIEMBRE      2015</v>
      </c>
      <c r="BTB2" s="2193"/>
      <c r="BTC2" s="2193"/>
      <c r="BTD2" s="2193"/>
      <c r="BTE2" s="2193"/>
      <c r="BTG2" s="2124"/>
      <c r="BTH2" s="2193" t="str">
        <f>BTA2</f>
        <v>REMISIONES   O B R A D O R  NOVIEMBRE      2015</v>
      </c>
      <c r="BTI2" s="2193"/>
      <c r="BTJ2" s="2193"/>
      <c r="BTK2" s="2193"/>
      <c r="BTL2" s="2193"/>
      <c r="BTN2" s="2124"/>
      <c r="BTO2" s="2193" t="str">
        <f>BTH2</f>
        <v>REMISIONES   O B R A D O R  NOVIEMBRE      2015</v>
      </c>
      <c r="BTP2" s="2193"/>
      <c r="BTQ2" s="2193"/>
      <c r="BTR2" s="2193"/>
      <c r="BTS2" s="2193"/>
      <c r="BTU2" s="2124"/>
      <c r="BTV2" s="2193" t="str">
        <f>BTO2</f>
        <v>REMISIONES   O B R A D O R  NOVIEMBRE      2015</v>
      </c>
      <c r="BTW2" s="2193"/>
      <c r="BTX2" s="2193"/>
      <c r="BTY2" s="2193"/>
      <c r="BTZ2" s="2193"/>
      <c r="BUB2" s="2124"/>
      <c r="BUC2" s="2193" t="str">
        <f>BTV2</f>
        <v>REMISIONES   O B R A D O R  NOVIEMBRE      2015</v>
      </c>
      <c r="BUD2" s="2193"/>
      <c r="BUE2" s="2193"/>
      <c r="BUF2" s="2193"/>
      <c r="BUG2" s="2193"/>
    </row>
    <row r="3" spans="1:1906" ht="38.25" customHeight="1" thickBot="1" x14ac:dyDescent="0.55000000000000004">
      <c r="A3" s="2124"/>
      <c r="B3" s="2119" t="s">
        <v>18</v>
      </c>
      <c r="C3" s="2316" t="s">
        <v>1771</v>
      </c>
      <c r="D3" s="2317"/>
      <c r="E3" s="2317"/>
      <c r="F3" s="2318"/>
      <c r="H3" s="404"/>
      <c r="I3" s="2119" t="s">
        <v>18</v>
      </c>
      <c r="J3" s="2330" t="s">
        <v>2293</v>
      </c>
      <c r="K3" s="2331"/>
      <c r="L3" s="2331"/>
      <c r="M3" s="2332"/>
      <c r="O3" s="2124"/>
      <c r="P3" s="2119" t="s">
        <v>18</v>
      </c>
      <c r="Q3" s="2300" t="s">
        <v>2382</v>
      </c>
      <c r="R3" s="2301"/>
      <c r="S3" s="2301"/>
      <c r="T3" s="2302"/>
      <c r="V3" s="2124"/>
      <c r="W3" s="2119" t="s">
        <v>18</v>
      </c>
      <c r="X3" s="2300" t="s">
        <v>24</v>
      </c>
      <c r="Y3" s="2301"/>
      <c r="Z3" s="2301"/>
      <c r="AA3" s="2302"/>
      <c r="AC3" s="2124"/>
      <c r="AD3" s="2119" t="s">
        <v>18</v>
      </c>
      <c r="AE3" s="2300" t="s">
        <v>1532</v>
      </c>
      <c r="AF3" s="2301"/>
      <c r="AG3" s="2301"/>
      <c r="AH3" s="2302"/>
      <c r="AK3" s="2119" t="s">
        <v>18</v>
      </c>
      <c r="AL3" s="2300" t="s">
        <v>1471</v>
      </c>
      <c r="AM3" s="2301"/>
      <c r="AN3" s="2301"/>
      <c r="AO3" s="2302"/>
      <c r="AQ3" s="321"/>
      <c r="AR3" s="2119" t="s">
        <v>18</v>
      </c>
      <c r="AS3" s="2300" t="s">
        <v>311</v>
      </c>
      <c r="AT3" s="2301"/>
      <c r="AU3" s="2301"/>
      <c r="AV3" s="2302"/>
      <c r="AX3" s="2124"/>
      <c r="AY3" s="2119" t="s">
        <v>18</v>
      </c>
      <c r="AZ3" s="2300" t="s">
        <v>524</v>
      </c>
      <c r="BA3" s="2301"/>
      <c r="BB3" s="2301"/>
      <c r="BC3" s="2302"/>
      <c r="BE3" s="321"/>
      <c r="BF3" s="2119" t="s">
        <v>18</v>
      </c>
      <c r="BG3" s="2300" t="s">
        <v>119</v>
      </c>
      <c r="BH3" s="2301"/>
      <c r="BI3" s="2301"/>
      <c r="BJ3" s="2302"/>
      <c r="BL3" s="404"/>
      <c r="BM3" s="2119" t="s">
        <v>18</v>
      </c>
      <c r="BN3" s="2194" t="s">
        <v>940</v>
      </c>
      <c r="BO3" s="2196"/>
      <c r="BP3" s="2196"/>
      <c r="BQ3" s="2197"/>
      <c r="BS3" s="321"/>
      <c r="BT3" s="2119" t="s">
        <v>18</v>
      </c>
      <c r="BU3" s="2194" t="s">
        <v>965</v>
      </c>
      <c r="BV3" s="2196"/>
      <c r="BW3" s="2196"/>
      <c r="BX3" s="2197"/>
      <c r="BZ3" s="404"/>
      <c r="CA3" s="404"/>
      <c r="CB3" s="2119" t="s">
        <v>18</v>
      </c>
      <c r="CC3" s="2194" t="s">
        <v>986</v>
      </c>
      <c r="CD3" s="2196"/>
      <c r="CE3" s="2196"/>
      <c r="CF3" s="2197"/>
      <c r="CH3" s="404"/>
      <c r="CI3" s="2119" t="s">
        <v>18</v>
      </c>
      <c r="CJ3" s="2194" t="s">
        <v>1415</v>
      </c>
      <c r="CK3" s="2196"/>
      <c r="CL3" s="2196"/>
      <c r="CM3" s="2197"/>
      <c r="CO3" s="404"/>
      <c r="CP3" s="2119" t="s">
        <v>18</v>
      </c>
      <c r="CQ3" s="2194" t="s">
        <v>298</v>
      </c>
      <c r="CR3" s="2196"/>
      <c r="CS3" s="2196"/>
      <c r="CT3" s="2197"/>
      <c r="CX3" s="2119" t="s">
        <v>18</v>
      </c>
      <c r="CY3" s="2194" t="s">
        <v>45</v>
      </c>
      <c r="CZ3" s="2196"/>
      <c r="DA3" s="2196"/>
      <c r="DB3" s="2197"/>
      <c r="DF3" s="2119" t="s">
        <v>18</v>
      </c>
      <c r="DG3" s="2194" t="s">
        <v>45</v>
      </c>
      <c r="DH3" s="2196"/>
      <c r="DI3" s="2196"/>
      <c r="DJ3" s="2197"/>
      <c r="DL3" s="321"/>
      <c r="DM3" s="2119" t="s">
        <v>18</v>
      </c>
      <c r="DN3" s="2300" t="s">
        <v>1001</v>
      </c>
      <c r="DO3" s="2301"/>
      <c r="DP3" s="2301"/>
      <c r="DQ3" s="2302"/>
      <c r="DS3" s="321"/>
      <c r="DT3" s="2119" t="s">
        <v>18</v>
      </c>
      <c r="DU3" s="2300" t="s">
        <v>1515</v>
      </c>
      <c r="DV3" s="2301"/>
      <c r="DW3" s="2301"/>
      <c r="DX3" s="2302"/>
      <c r="DZ3" s="2124"/>
      <c r="EA3" s="2119" t="s">
        <v>18</v>
      </c>
      <c r="EB3" s="2194" t="s">
        <v>37</v>
      </c>
      <c r="EC3" s="2196"/>
      <c r="ED3" s="2196"/>
      <c r="EE3" s="2197"/>
      <c r="EG3" s="321"/>
      <c r="EH3" s="2119" t="s">
        <v>18</v>
      </c>
      <c r="EI3" s="2194" t="s">
        <v>1450</v>
      </c>
      <c r="EJ3" s="2196"/>
      <c r="EK3" s="2196"/>
      <c r="EL3" s="2197"/>
      <c r="EN3" s="404"/>
      <c r="EO3" s="2119" t="s">
        <v>18</v>
      </c>
      <c r="EP3" s="2194" t="s">
        <v>303</v>
      </c>
      <c r="EQ3" s="2196"/>
      <c r="ER3" s="2196"/>
      <c r="ES3" s="2197"/>
      <c r="EU3" s="404"/>
      <c r="EV3" s="2119" t="s">
        <v>18</v>
      </c>
      <c r="EW3" s="2194" t="s">
        <v>2176</v>
      </c>
      <c r="EX3" s="2196"/>
      <c r="EY3" s="2196"/>
      <c r="EZ3" s="2197"/>
      <c r="FB3" s="2124"/>
      <c r="FC3" s="2124"/>
      <c r="FD3" s="2119" t="s">
        <v>18</v>
      </c>
      <c r="FE3" s="2194" t="s">
        <v>956</v>
      </c>
      <c r="FF3" s="2196"/>
      <c r="FG3" s="2196"/>
      <c r="FH3" s="2197"/>
      <c r="FJ3" s="404"/>
      <c r="FK3" s="2124"/>
      <c r="FL3" s="2119" t="s">
        <v>18</v>
      </c>
      <c r="FM3" s="2194" t="s">
        <v>942</v>
      </c>
      <c r="FN3" s="2196"/>
      <c r="FO3" s="2196"/>
      <c r="FP3" s="2197"/>
      <c r="FR3" s="404"/>
      <c r="FS3" s="2124"/>
      <c r="FT3" s="2119" t="s">
        <v>18</v>
      </c>
      <c r="FU3" s="2194" t="s">
        <v>992</v>
      </c>
      <c r="FV3" s="2196"/>
      <c r="FW3" s="2196"/>
      <c r="FX3" s="2197"/>
      <c r="FZ3" s="2124"/>
      <c r="GA3" s="2119" t="s">
        <v>18</v>
      </c>
      <c r="GB3" s="2194" t="s">
        <v>1440</v>
      </c>
      <c r="GC3" s="2196"/>
      <c r="GD3" s="2196"/>
      <c r="GE3" s="2197"/>
      <c r="GG3" s="404"/>
      <c r="GH3" s="404"/>
      <c r="GI3" s="2119" t="s">
        <v>18</v>
      </c>
      <c r="GJ3" s="2194" t="s">
        <v>1338</v>
      </c>
      <c r="GK3" s="2196"/>
      <c r="GL3" s="2196"/>
      <c r="GM3" s="2197"/>
      <c r="GO3" s="2124"/>
      <c r="GP3" s="2119" t="s">
        <v>18</v>
      </c>
      <c r="GQ3" s="2194" t="s">
        <v>820</v>
      </c>
      <c r="GR3" s="2196"/>
      <c r="GS3" s="2196"/>
      <c r="GT3" s="2197"/>
      <c r="GV3" s="404"/>
      <c r="GW3" s="2124"/>
      <c r="GX3" s="2119" t="s">
        <v>18</v>
      </c>
      <c r="GY3" s="2300" t="s">
        <v>69</v>
      </c>
      <c r="GZ3" s="2301"/>
      <c r="HA3" s="2301"/>
      <c r="HB3" s="2302"/>
      <c r="HD3" s="404"/>
      <c r="HE3" s="2119" t="s">
        <v>18</v>
      </c>
      <c r="HF3" s="2300" t="s">
        <v>670</v>
      </c>
      <c r="HG3" s="2301"/>
      <c r="HH3" s="2301"/>
      <c r="HI3" s="2302"/>
      <c r="HK3" s="321"/>
      <c r="HL3" s="2119" t="s">
        <v>18</v>
      </c>
      <c r="HM3" s="2300" t="s">
        <v>640</v>
      </c>
      <c r="HN3" s="2301"/>
      <c r="HO3" s="2301"/>
      <c r="HP3" s="2302"/>
      <c r="HR3" s="404"/>
      <c r="HS3" s="2119" t="s">
        <v>18</v>
      </c>
      <c r="HT3" s="2194" t="s">
        <v>976</v>
      </c>
      <c r="HU3" s="2196"/>
      <c r="HV3" s="2196"/>
      <c r="HW3" s="2197"/>
      <c r="HY3" s="321"/>
      <c r="HZ3" s="2119" t="s">
        <v>18</v>
      </c>
      <c r="IA3" s="2300" t="s">
        <v>447</v>
      </c>
      <c r="IB3" s="2301"/>
      <c r="IC3" s="2301"/>
      <c r="ID3" s="2302"/>
      <c r="IF3" s="321"/>
      <c r="IG3" s="2119" t="s">
        <v>18</v>
      </c>
      <c r="IH3" s="2300" t="s">
        <v>2118</v>
      </c>
      <c r="II3" s="2301"/>
      <c r="IJ3" s="2301"/>
      <c r="IK3" s="2302"/>
      <c r="IM3" s="2124"/>
      <c r="IN3" s="2119" t="s">
        <v>18</v>
      </c>
      <c r="IO3" s="2333" t="s">
        <v>1562</v>
      </c>
      <c r="IP3" s="2334"/>
      <c r="IQ3" s="2334"/>
      <c r="IR3" s="2335"/>
      <c r="IT3" s="404"/>
      <c r="IU3" s="2119" t="s">
        <v>18</v>
      </c>
      <c r="IV3" s="2194" t="s">
        <v>1002</v>
      </c>
      <c r="IW3" s="2196"/>
      <c r="IX3" s="2196"/>
      <c r="IY3" s="2197"/>
      <c r="JA3" s="404"/>
      <c r="JB3" s="2119" t="s">
        <v>18</v>
      </c>
      <c r="JC3" s="2194" t="s">
        <v>821</v>
      </c>
      <c r="JD3" s="2196"/>
      <c r="JE3" s="2196"/>
      <c r="JF3" s="2197"/>
      <c r="JH3" s="321"/>
      <c r="JI3" s="2119" t="s">
        <v>18</v>
      </c>
      <c r="JJ3" s="2194" t="s">
        <v>1003</v>
      </c>
      <c r="JK3" s="2196"/>
      <c r="JL3" s="2196"/>
      <c r="JM3" s="2197"/>
      <c r="JO3" s="321"/>
      <c r="JP3" s="2119" t="s">
        <v>18</v>
      </c>
      <c r="JQ3" s="2194" t="s">
        <v>1003</v>
      </c>
      <c r="JR3" s="2196"/>
      <c r="JS3" s="2196"/>
      <c r="JT3" s="2197"/>
      <c r="JV3" s="321"/>
      <c r="JW3" s="2119" t="s">
        <v>18</v>
      </c>
      <c r="JX3" s="2194" t="s">
        <v>1003</v>
      </c>
      <c r="JY3" s="2196"/>
      <c r="JZ3" s="2196"/>
      <c r="KA3" s="2197"/>
      <c r="KC3" s="404"/>
      <c r="KD3" s="2119" t="s">
        <v>18</v>
      </c>
      <c r="KE3" s="2336" t="s">
        <v>1004</v>
      </c>
      <c r="KF3" s="2337"/>
      <c r="KG3" s="2337"/>
      <c r="KH3" s="2338"/>
      <c r="KJ3" s="321"/>
      <c r="KK3" s="2119" t="s">
        <v>18</v>
      </c>
      <c r="KL3" s="2194" t="s">
        <v>1773</v>
      </c>
      <c r="KM3" s="2196"/>
      <c r="KN3" s="2196"/>
      <c r="KO3" s="2197"/>
      <c r="KQ3" s="321"/>
      <c r="KR3" s="321"/>
      <c r="KS3" s="2119" t="s">
        <v>18</v>
      </c>
      <c r="KT3" s="2194" t="s">
        <v>768</v>
      </c>
      <c r="KU3" s="2196"/>
      <c r="KV3" s="2196"/>
      <c r="KW3" s="2197"/>
      <c r="KY3" s="321"/>
      <c r="KZ3" s="2119" t="s">
        <v>18</v>
      </c>
      <c r="LA3" s="2194" t="s">
        <v>2096</v>
      </c>
      <c r="LB3" s="2196"/>
      <c r="LC3" s="2196"/>
      <c r="LD3" s="2197"/>
      <c r="LF3" s="321"/>
      <c r="LG3" s="2119" t="s">
        <v>18</v>
      </c>
      <c r="LH3" s="2194" t="s">
        <v>990</v>
      </c>
      <c r="LI3" s="2196"/>
      <c r="LJ3" s="2196"/>
      <c r="LK3" s="2197"/>
      <c r="LM3" s="2124"/>
      <c r="LN3" s="2119" t="s">
        <v>18</v>
      </c>
      <c r="LO3" s="2194" t="s">
        <v>2097</v>
      </c>
      <c r="LP3" s="2196"/>
      <c r="LQ3" s="2196"/>
      <c r="LR3" s="2197"/>
      <c r="LT3" s="2124"/>
      <c r="LU3" s="2119" t="s">
        <v>18</v>
      </c>
      <c r="LV3" s="2194" t="s">
        <v>1563</v>
      </c>
      <c r="LW3" s="2196"/>
      <c r="LX3" s="2196"/>
      <c r="LY3" s="2197"/>
      <c r="MA3" s="2124"/>
      <c r="MB3" s="2119" t="s">
        <v>18</v>
      </c>
      <c r="MC3" s="2300" t="s">
        <v>685</v>
      </c>
      <c r="MD3" s="2301"/>
      <c r="ME3" s="2301"/>
      <c r="MF3" s="2302"/>
      <c r="MH3" s="2124"/>
      <c r="MI3" s="2119" t="s">
        <v>18</v>
      </c>
      <c r="MJ3" s="2300" t="s">
        <v>1564</v>
      </c>
      <c r="MK3" s="2301"/>
      <c r="ML3" s="2301"/>
      <c r="MM3" s="2302"/>
      <c r="MO3" s="404"/>
      <c r="MP3" s="2119" t="s">
        <v>18</v>
      </c>
      <c r="MQ3" s="2194" t="s">
        <v>989</v>
      </c>
      <c r="MR3" s="2196"/>
      <c r="MS3" s="2196"/>
      <c r="MT3" s="2197"/>
      <c r="MV3" s="404"/>
      <c r="MW3" s="2119" t="s">
        <v>18</v>
      </c>
      <c r="MX3" s="2194" t="s">
        <v>1482</v>
      </c>
      <c r="MY3" s="2196"/>
      <c r="MZ3" s="2196"/>
      <c r="NA3" s="2197"/>
      <c r="NC3" s="404"/>
      <c r="ND3" s="2119" t="s">
        <v>18</v>
      </c>
      <c r="NE3" s="2194" t="s">
        <v>1418</v>
      </c>
      <c r="NF3" s="2196"/>
      <c r="NG3" s="2196"/>
      <c r="NH3" s="2197"/>
      <c r="NJ3" s="2124"/>
      <c r="NK3" s="2119" t="s">
        <v>18</v>
      </c>
      <c r="NL3" s="2194" t="s">
        <v>1477</v>
      </c>
      <c r="NM3" s="2196"/>
      <c r="NN3" s="2196"/>
      <c r="NO3" s="2197"/>
      <c r="NQ3" s="2124"/>
      <c r="NR3" s="2119" t="s">
        <v>18</v>
      </c>
      <c r="NS3" s="2194" t="s">
        <v>775</v>
      </c>
      <c r="NT3" s="2196"/>
      <c r="NU3" s="2196"/>
      <c r="NV3" s="2197"/>
      <c r="NX3" s="404"/>
      <c r="NY3" s="2119" t="s">
        <v>18</v>
      </c>
      <c r="NZ3" s="2194" t="s">
        <v>984</v>
      </c>
      <c r="OA3" s="2196"/>
      <c r="OB3" s="2196"/>
      <c r="OC3" s="2197"/>
      <c r="OE3" s="404"/>
      <c r="OF3" s="2119" t="s">
        <v>18</v>
      </c>
      <c r="OG3" s="2194" t="s">
        <v>623</v>
      </c>
      <c r="OH3" s="2196"/>
      <c r="OI3" s="2196"/>
      <c r="OJ3" s="2197"/>
      <c r="OL3" s="404"/>
      <c r="OM3" s="732"/>
      <c r="ON3" s="2119" t="s">
        <v>18</v>
      </c>
      <c r="OO3" s="2194" t="s">
        <v>67</v>
      </c>
      <c r="OP3" s="2196"/>
      <c r="OQ3" s="2196"/>
      <c r="OR3" s="2197"/>
      <c r="OT3" s="404"/>
      <c r="OU3" s="2119" t="s">
        <v>18</v>
      </c>
      <c r="OV3" s="2194" t="s">
        <v>595</v>
      </c>
      <c r="OW3" s="2196"/>
      <c r="OX3" s="2196"/>
      <c r="OY3" s="2197"/>
      <c r="PA3" s="2124"/>
      <c r="PB3" s="2119" t="s">
        <v>18</v>
      </c>
      <c r="PC3" s="2194" t="s">
        <v>785</v>
      </c>
      <c r="PD3" s="2196"/>
      <c r="PE3" s="2196"/>
      <c r="PF3" s="2197"/>
      <c r="PH3" s="321"/>
      <c r="PI3" s="2119" t="s">
        <v>18</v>
      </c>
      <c r="PJ3" s="2194" t="s">
        <v>823</v>
      </c>
      <c r="PK3" s="2196"/>
      <c r="PL3" s="2196"/>
      <c r="PM3" s="2197"/>
      <c r="PO3" s="321"/>
      <c r="PP3" s="2119" t="s">
        <v>18</v>
      </c>
      <c r="PQ3" s="2194" t="s">
        <v>823</v>
      </c>
      <c r="PR3" s="2196"/>
      <c r="PS3" s="2196"/>
      <c r="PT3" s="2197"/>
      <c r="PV3" s="321"/>
      <c r="PW3" s="2124"/>
      <c r="PX3" s="2119" t="s">
        <v>18</v>
      </c>
      <c r="PY3" s="2194" t="s">
        <v>1006</v>
      </c>
      <c r="PZ3" s="2196"/>
      <c r="QA3" s="2196"/>
      <c r="QB3" s="2197"/>
      <c r="QD3" s="321"/>
      <c r="QE3" s="2119" t="s">
        <v>18</v>
      </c>
      <c r="QF3" s="2194" t="s">
        <v>996</v>
      </c>
      <c r="QG3" s="2196"/>
      <c r="QH3" s="2196"/>
      <c r="QI3" s="2197"/>
      <c r="QK3" s="321"/>
      <c r="QL3" s="2119" t="s">
        <v>18</v>
      </c>
      <c r="QM3" s="2194" t="s">
        <v>497</v>
      </c>
      <c r="QN3" s="2196"/>
      <c r="QO3" s="2196"/>
      <c r="QP3" s="2197"/>
      <c r="QR3" s="2124"/>
      <c r="QS3" s="2119" t="s">
        <v>18</v>
      </c>
      <c r="QT3" s="2194" t="s">
        <v>1475</v>
      </c>
      <c r="QU3" s="2196"/>
      <c r="QV3" s="2196"/>
      <c r="QW3" s="2197"/>
      <c r="QY3" s="2124"/>
      <c r="QZ3" s="2119" t="s">
        <v>18</v>
      </c>
      <c r="RA3" s="2194" t="s">
        <v>973</v>
      </c>
      <c r="RB3" s="2196"/>
      <c r="RC3" s="2196"/>
      <c r="RD3" s="2197"/>
      <c r="RF3" s="2124"/>
      <c r="RG3" s="2119" t="s">
        <v>18</v>
      </c>
      <c r="RH3" s="2194" t="s">
        <v>971</v>
      </c>
      <c r="RI3" s="2196"/>
      <c r="RJ3" s="2196"/>
      <c r="RK3" s="2197"/>
      <c r="RM3" s="404"/>
      <c r="RN3" s="734"/>
      <c r="RO3" s="2119" t="s">
        <v>18</v>
      </c>
      <c r="RP3" s="2194" t="s">
        <v>10</v>
      </c>
      <c r="RQ3" s="2196"/>
      <c r="RR3" s="2196"/>
      <c r="RS3" s="2197"/>
      <c r="RU3" s="404"/>
      <c r="RV3" s="2119" t="s">
        <v>18</v>
      </c>
      <c r="RW3" s="2194" t="s">
        <v>500</v>
      </c>
      <c r="RX3" s="2196"/>
      <c r="RY3" s="2196"/>
      <c r="RZ3" s="2197"/>
      <c r="SB3" s="404"/>
      <c r="SC3" s="2119" t="s">
        <v>18</v>
      </c>
      <c r="SD3" s="2194" t="s">
        <v>30</v>
      </c>
      <c r="SE3" s="2196"/>
      <c r="SF3" s="2196"/>
      <c r="SG3" s="2197"/>
      <c r="SI3" s="2124"/>
      <c r="SJ3" s="2119" t="s">
        <v>18</v>
      </c>
      <c r="SK3" s="2194" t="s">
        <v>1008</v>
      </c>
      <c r="SL3" s="2196"/>
      <c r="SM3" s="2196"/>
      <c r="SN3" s="2197"/>
      <c r="SP3" s="2124"/>
      <c r="SQ3" s="2119" t="s">
        <v>18</v>
      </c>
      <c r="SR3" s="2194" t="s">
        <v>824</v>
      </c>
      <c r="SS3" s="2196"/>
      <c r="ST3" s="2196"/>
      <c r="SU3" s="2197"/>
      <c r="SW3" s="2124"/>
      <c r="SX3" s="2119" t="s">
        <v>18</v>
      </c>
      <c r="SY3" s="2194" t="s">
        <v>511</v>
      </c>
      <c r="SZ3" s="2196"/>
      <c r="TA3" s="2196"/>
      <c r="TB3" s="2197"/>
      <c r="TD3" s="2124"/>
      <c r="TE3" s="2119" t="s">
        <v>18</v>
      </c>
      <c r="TF3" s="2194" t="s">
        <v>1539</v>
      </c>
      <c r="TG3" s="2196"/>
      <c r="TH3" s="2196"/>
      <c r="TI3" s="2197"/>
      <c r="TK3" s="2124"/>
      <c r="TL3" s="2119" t="s">
        <v>18</v>
      </c>
      <c r="TM3" s="2194" t="s">
        <v>1565</v>
      </c>
      <c r="TN3" s="2196"/>
      <c r="TO3" s="2196"/>
      <c r="TP3" s="2197"/>
      <c r="TR3" s="2124"/>
      <c r="TS3" s="2119" t="s">
        <v>18</v>
      </c>
      <c r="TT3" s="2194" t="s">
        <v>644</v>
      </c>
      <c r="TU3" s="2196"/>
      <c r="TV3" s="2196"/>
      <c r="TW3" s="2197"/>
      <c r="TY3" s="2124"/>
      <c r="TZ3" s="2119" t="s">
        <v>18</v>
      </c>
      <c r="UA3" s="2194" t="s">
        <v>1007</v>
      </c>
      <c r="UB3" s="2196"/>
      <c r="UC3" s="2196"/>
      <c r="UD3" s="2197"/>
      <c r="UF3" s="404"/>
      <c r="UG3" s="2119" t="s">
        <v>18</v>
      </c>
      <c r="UH3" s="2194" t="s">
        <v>1162</v>
      </c>
      <c r="UI3" s="2196"/>
      <c r="UJ3" s="2196"/>
      <c r="UK3" s="2197"/>
      <c r="UM3" s="404"/>
      <c r="UN3" s="2119" t="s">
        <v>18</v>
      </c>
      <c r="UO3" s="2194" t="s">
        <v>777</v>
      </c>
      <c r="UP3" s="2196"/>
      <c r="UQ3" s="2196"/>
      <c r="UR3" s="2197"/>
      <c r="UT3" s="404"/>
      <c r="UU3" s="2119" t="s">
        <v>18</v>
      </c>
      <c r="UV3" s="2194" t="s">
        <v>1530</v>
      </c>
      <c r="UW3" s="2196"/>
      <c r="UX3" s="2196"/>
      <c r="UY3" s="2197"/>
      <c r="VA3" s="321"/>
      <c r="VB3" s="2119" t="s">
        <v>18</v>
      </c>
      <c r="VC3" s="2194" t="s">
        <v>977</v>
      </c>
      <c r="VD3" s="2196"/>
      <c r="VE3" s="2196"/>
      <c r="VF3" s="2197"/>
      <c r="VH3" s="404"/>
      <c r="VI3" s="2119" t="s">
        <v>18</v>
      </c>
      <c r="VJ3" s="2194" t="s">
        <v>1566</v>
      </c>
      <c r="VK3" s="2196"/>
      <c r="VL3" s="2196"/>
      <c r="VM3" s="2197"/>
      <c r="VO3" s="2124"/>
      <c r="VP3" s="2119" t="s">
        <v>18</v>
      </c>
      <c r="VQ3" s="2194" t="s">
        <v>677</v>
      </c>
      <c r="VR3" s="2196"/>
      <c r="VS3" s="2196"/>
      <c r="VT3" s="2197"/>
      <c r="VV3" s="2124"/>
      <c r="VW3" s="2119" t="s">
        <v>18</v>
      </c>
      <c r="VX3" s="2194" t="s">
        <v>991</v>
      </c>
      <c r="VY3" s="2196"/>
      <c r="VZ3" s="2196"/>
      <c r="WA3" s="2197"/>
      <c r="WC3" s="2124"/>
      <c r="WD3" s="2119" t="s">
        <v>18</v>
      </c>
      <c r="WE3" s="2194" t="s">
        <v>186</v>
      </c>
      <c r="WF3" s="2196"/>
      <c r="WG3" s="2196"/>
      <c r="WH3" s="2197"/>
      <c r="WJ3" s="321"/>
      <c r="WK3" s="2119" t="s">
        <v>18</v>
      </c>
      <c r="WL3" s="2194" t="s">
        <v>748</v>
      </c>
      <c r="WM3" s="2196"/>
      <c r="WN3" s="2196"/>
      <c r="WO3" s="2197"/>
      <c r="WQ3" s="404"/>
      <c r="WR3" s="2119" t="s">
        <v>18</v>
      </c>
      <c r="WS3" s="2194" t="s">
        <v>603</v>
      </c>
      <c r="WT3" s="2196"/>
      <c r="WU3" s="2196"/>
      <c r="WV3" s="2197"/>
      <c r="WX3" s="2124"/>
      <c r="WY3" s="2119" t="s">
        <v>18</v>
      </c>
      <c r="WZ3" s="2194" t="s">
        <v>1445</v>
      </c>
      <c r="XA3" s="2196"/>
      <c r="XB3" s="2196"/>
      <c r="XC3" s="2197"/>
      <c r="XE3" s="404"/>
      <c r="XF3" s="2119" t="s">
        <v>18</v>
      </c>
      <c r="XG3" s="2194" t="s">
        <v>975</v>
      </c>
      <c r="XH3" s="2196"/>
      <c r="XI3" s="2196"/>
      <c r="XJ3" s="2197"/>
      <c r="XL3" s="404"/>
      <c r="XM3" s="2119" t="s">
        <v>18</v>
      </c>
      <c r="XN3" s="2194" t="s">
        <v>829</v>
      </c>
      <c r="XO3" s="2196"/>
      <c r="XP3" s="2196"/>
      <c r="XQ3" s="2197"/>
      <c r="XS3" s="404"/>
      <c r="XT3" s="2119" t="s">
        <v>18</v>
      </c>
      <c r="XU3" s="2194" t="s">
        <v>1009</v>
      </c>
      <c r="XV3" s="2196"/>
      <c r="XW3" s="2196"/>
      <c r="XX3" s="2197"/>
      <c r="XZ3" s="321"/>
      <c r="YA3" s="2124"/>
      <c r="YB3" s="2119" t="s">
        <v>18</v>
      </c>
      <c r="YC3" s="2194" t="s">
        <v>499</v>
      </c>
      <c r="YD3" s="2196"/>
      <c r="YE3" s="2196"/>
      <c r="YF3" s="2197"/>
      <c r="YH3" s="321"/>
      <c r="YI3" s="2119" t="s">
        <v>18</v>
      </c>
      <c r="YJ3" s="2194" t="s">
        <v>2178</v>
      </c>
      <c r="YK3" s="2196"/>
      <c r="YL3" s="2196"/>
      <c r="YM3" s="2197"/>
      <c r="YO3" s="404"/>
      <c r="YP3" s="734"/>
      <c r="YQ3" s="2119" t="s">
        <v>18</v>
      </c>
      <c r="YR3" s="2194" t="s">
        <v>72</v>
      </c>
      <c r="YS3" s="2196"/>
      <c r="YT3" s="2196"/>
      <c r="YU3" s="2197"/>
      <c r="YW3" s="321"/>
      <c r="YX3" s="2119" t="s">
        <v>18</v>
      </c>
      <c r="YY3" s="2194" t="s">
        <v>2100</v>
      </c>
      <c r="YZ3" s="2196"/>
      <c r="ZA3" s="2196"/>
      <c r="ZB3" s="2197"/>
      <c r="ZD3" s="321"/>
      <c r="ZE3" s="2119" t="s">
        <v>18</v>
      </c>
      <c r="ZF3" s="2194" t="s">
        <v>377</v>
      </c>
      <c r="ZG3" s="2196"/>
      <c r="ZH3" s="2196"/>
      <c r="ZI3" s="2197"/>
      <c r="ZK3" s="404"/>
      <c r="ZL3" s="2119" t="s">
        <v>18</v>
      </c>
      <c r="ZM3" s="2194" t="s">
        <v>1010</v>
      </c>
      <c r="ZN3" s="2196"/>
      <c r="ZO3" s="2196"/>
      <c r="ZP3" s="2197"/>
      <c r="ZR3" s="404"/>
      <c r="ZS3" s="2119" t="s">
        <v>18</v>
      </c>
      <c r="ZT3" s="2194" t="s">
        <v>959</v>
      </c>
      <c r="ZU3" s="2196"/>
      <c r="ZV3" s="2196"/>
      <c r="ZW3" s="2197"/>
      <c r="ZY3" s="321"/>
      <c r="ZZ3" s="732"/>
      <c r="AAA3" s="2119" t="s">
        <v>18</v>
      </c>
      <c r="AAB3" s="2194" t="s">
        <v>2292</v>
      </c>
      <c r="AAC3" s="2196"/>
      <c r="AAD3" s="2196"/>
      <c r="AAE3" s="2197"/>
      <c r="AAG3" s="321"/>
      <c r="AAH3" s="2119" t="s">
        <v>18</v>
      </c>
      <c r="AAI3" s="2324" t="s">
        <v>2290</v>
      </c>
      <c r="AAJ3" s="2325"/>
      <c r="AAK3" s="2325"/>
      <c r="AAL3" s="2326"/>
      <c r="AAN3" s="404"/>
      <c r="AAO3" s="404"/>
      <c r="AAP3" s="2119" t="s">
        <v>18</v>
      </c>
      <c r="AAQ3" s="2194" t="s">
        <v>64</v>
      </c>
      <c r="AAR3" s="2196"/>
      <c r="AAS3" s="2196"/>
      <c r="AAT3" s="2197"/>
      <c r="AAV3" s="321"/>
      <c r="AAW3" s="2119" t="s">
        <v>18</v>
      </c>
      <c r="AAX3" s="2194" t="s">
        <v>419</v>
      </c>
      <c r="AAY3" s="2196"/>
      <c r="AAZ3" s="2196"/>
      <c r="ABA3" s="2197"/>
      <c r="ABC3" s="404"/>
      <c r="ABD3" s="2119" t="s">
        <v>18</v>
      </c>
      <c r="ABE3" s="2342" t="s">
        <v>2214</v>
      </c>
      <c r="ABF3" s="2343"/>
      <c r="ABG3" s="2343"/>
      <c r="ABH3" s="2344"/>
      <c r="ABJ3" s="404"/>
      <c r="ABK3" s="2119" t="s">
        <v>18</v>
      </c>
      <c r="ABL3" s="2342" t="s">
        <v>701</v>
      </c>
      <c r="ABM3" s="2343"/>
      <c r="ABN3" s="2343"/>
      <c r="ABO3" s="2344"/>
      <c r="ABQ3" s="404"/>
      <c r="ABR3" s="2119" t="s">
        <v>18</v>
      </c>
      <c r="ABS3" s="2345" t="s">
        <v>1567</v>
      </c>
      <c r="ABT3" s="2346"/>
      <c r="ABU3" s="2346"/>
      <c r="ABV3" s="2347"/>
      <c r="ABX3" s="404"/>
      <c r="ABY3" s="2119" t="s">
        <v>18</v>
      </c>
      <c r="ABZ3" s="2345" t="s">
        <v>1011</v>
      </c>
      <c r="ACA3" s="2346"/>
      <c r="ACB3" s="2346"/>
      <c r="ACC3" s="2347"/>
      <c r="ACE3" s="404"/>
      <c r="ACF3" s="2119" t="s">
        <v>18</v>
      </c>
      <c r="ACG3" s="2348" t="s">
        <v>946</v>
      </c>
      <c r="ACH3" s="2349"/>
      <c r="ACI3" s="2349"/>
      <c r="ACJ3" s="2350"/>
      <c r="ACL3" s="404"/>
      <c r="ACM3" s="404"/>
      <c r="ACN3" s="2119" t="s">
        <v>18</v>
      </c>
      <c r="ACO3" s="2194" t="s">
        <v>1012</v>
      </c>
      <c r="ACP3" s="2196"/>
      <c r="ACQ3" s="2196"/>
      <c r="ACR3" s="2197"/>
      <c r="ACT3" s="2124"/>
      <c r="ACU3" s="2119" t="s">
        <v>18</v>
      </c>
      <c r="ACV3" s="2194" t="s">
        <v>1013</v>
      </c>
      <c r="ACW3" s="2196"/>
      <c r="ACX3" s="2196"/>
      <c r="ACY3" s="2197"/>
      <c r="ADA3" s="2124"/>
      <c r="ADB3" s="2119" t="s">
        <v>18</v>
      </c>
      <c r="ADC3" s="2339" t="s">
        <v>1014</v>
      </c>
      <c r="ADD3" s="2340"/>
      <c r="ADE3" s="2340"/>
      <c r="ADF3" s="2341"/>
      <c r="ADI3" s="2124"/>
      <c r="ADJ3" s="2119" t="s">
        <v>18</v>
      </c>
      <c r="ADK3" s="2194" t="s">
        <v>337</v>
      </c>
      <c r="ADL3" s="2196"/>
      <c r="ADM3" s="2196"/>
      <c r="ADN3" s="2197"/>
      <c r="ADP3" s="321"/>
      <c r="ADQ3" s="2119" t="s">
        <v>18</v>
      </c>
      <c r="ADR3" s="2194" t="s">
        <v>1798</v>
      </c>
      <c r="ADS3" s="2196"/>
      <c r="ADT3" s="2196"/>
      <c r="ADU3" s="2197"/>
      <c r="ADW3" s="404"/>
      <c r="ADX3" s="2119" t="s">
        <v>18</v>
      </c>
      <c r="ADY3" s="2351" t="s">
        <v>1015</v>
      </c>
      <c r="ADZ3" s="2352"/>
      <c r="AEA3" s="2352"/>
      <c r="AEB3" s="2353"/>
      <c r="AED3" s="321"/>
      <c r="AEE3" s="2119" t="s">
        <v>18</v>
      </c>
      <c r="AEF3" s="2194" t="s">
        <v>953</v>
      </c>
      <c r="AEG3" s="2196"/>
      <c r="AEH3" s="2196"/>
      <c r="AEI3" s="2197"/>
      <c r="AEK3" s="2124"/>
      <c r="AEL3" s="2119" t="s">
        <v>18</v>
      </c>
      <c r="AEM3" s="2194" t="s">
        <v>389</v>
      </c>
      <c r="AEN3" s="2196"/>
      <c r="AEO3" s="2196"/>
      <c r="AEP3" s="2197"/>
      <c r="AER3" s="2124"/>
      <c r="AES3" s="2119" t="s">
        <v>18</v>
      </c>
      <c r="AET3" s="2194" t="s">
        <v>957</v>
      </c>
      <c r="AEU3" s="2196"/>
      <c r="AEV3" s="2196"/>
      <c r="AEW3" s="2197"/>
      <c r="AEY3" s="2124"/>
      <c r="AEZ3" s="2119" t="s">
        <v>18</v>
      </c>
      <c r="AFA3" s="2194" t="s">
        <v>1448</v>
      </c>
      <c r="AFB3" s="2196"/>
      <c r="AFC3" s="2196"/>
      <c r="AFD3" s="2197"/>
      <c r="AFF3" s="321"/>
      <c r="AFG3" s="2119"/>
      <c r="AFH3" s="2194" t="s">
        <v>1514</v>
      </c>
      <c r="AFI3" s="2196"/>
      <c r="AFJ3" s="2196"/>
      <c r="AFK3" s="2197"/>
      <c r="AFM3" s="321"/>
      <c r="AFN3" s="2119" t="s">
        <v>18</v>
      </c>
      <c r="AFO3" s="2194" t="s">
        <v>1520</v>
      </c>
      <c r="AFP3" s="2196"/>
      <c r="AFQ3" s="2196"/>
      <c r="AFR3" s="2197"/>
      <c r="AFT3" s="321"/>
      <c r="AFU3" s="2119" t="s">
        <v>18</v>
      </c>
      <c r="AFV3" s="2194" t="s">
        <v>833</v>
      </c>
      <c r="AFW3" s="2196"/>
      <c r="AFX3" s="2196"/>
      <c r="AFY3" s="2197"/>
      <c r="AGA3" s="321"/>
      <c r="AGB3" s="2119" t="s">
        <v>18</v>
      </c>
      <c r="AGC3" s="2194" t="s">
        <v>1016</v>
      </c>
      <c r="AGD3" s="2196"/>
      <c r="AGE3" s="2196"/>
      <c r="AGF3" s="2197"/>
      <c r="AGH3" s="321"/>
      <c r="AGI3" s="2119" t="s">
        <v>18</v>
      </c>
      <c r="AGJ3" s="2194" t="s">
        <v>1522</v>
      </c>
      <c r="AGK3" s="2196"/>
      <c r="AGL3" s="2196"/>
      <c r="AGM3" s="2197"/>
      <c r="AGO3" s="321"/>
      <c r="AGP3" s="2119" t="s">
        <v>18</v>
      </c>
      <c r="AGQ3" s="2194" t="s">
        <v>1434</v>
      </c>
      <c r="AGR3" s="2196"/>
      <c r="AGS3" s="2196"/>
      <c r="AGT3" s="2197"/>
      <c r="AGV3" s="404"/>
      <c r="AGW3" s="2119" t="s">
        <v>18</v>
      </c>
      <c r="AGX3" s="2194" t="s">
        <v>997</v>
      </c>
      <c r="AGY3" s="2196"/>
      <c r="AGZ3" s="2196"/>
      <c r="AHA3" s="2197"/>
      <c r="AHE3" s="2119" t="s">
        <v>18</v>
      </c>
      <c r="AHF3" s="2194" t="s">
        <v>297</v>
      </c>
      <c r="AHG3" s="2196"/>
      <c r="AHH3" s="2196"/>
      <c r="AHI3" s="2197"/>
      <c r="AHK3" s="404"/>
      <c r="AHL3" s="2119" t="s">
        <v>18</v>
      </c>
      <c r="AHM3" s="2194" t="s">
        <v>985</v>
      </c>
      <c r="AHN3" s="2196"/>
      <c r="AHO3" s="2196"/>
      <c r="AHP3" s="2197"/>
      <c r="AHR3" s="404"/>
      <c r="AHS3" s="2119" t="s">
        <v>18</v>
      </c>
      <c r="AHT3" s="2194" t="s">
        <v>601</v>
      </c>
      <c r="AHU3" s="2196"/>
      <c r="AHV3" s="2196"/>
      <c r="AHW3" s="2197"/>
      <c r="AHY3" s="404"/>
      <c r="AHZ3" s="404"/>
      <c r="AIA3" s="2119" t="s">
        <v>18</v>
      </c>
      <c r="AIB3" s="2194" t="s">
        <v>259</v>
      </c>
      <c r="AIC3" s="2196"/>
      <c r="AID3" s="2196"/>
      <c r="AIE3" s="2197"/>
      <c r="AIG3" s="404"/>
      <c r="AIH3" s="2119" t="s">
        <v>18</v>
      </c>
      <c r="AII3" s="2194" t="s">
        <v>841</v>
      </c>
      <c r="AIJ3" s="2196"/>
      <c r="AIK3" s="2196"/>
      <c r="AIL3" s="2197"/>
      <c r="AIN3" s="404"/>
      <c r="AIO3" s="2119" t="s">
        <v>18</v>
      </c>
      <c r="AIP3" s="2194" t="s">
        <v>947</v>
      </c>
      <c r="AIQ3" s="2196"/>
      <c r="AIR3" s="2196"/>
      <c r="AIS3" s="2197"/>
      <c r="AIU3" s="404"/>
      <c r="AIV3" s="2119" t="s">
        <v>18</v>
      </c>
      <c r="AIW3" s="2194" t="s">
        <v>1568</v>
      </c>
      <c r="AIX3" s="2196"/>
      <c r="AIY3" s="2196"/>
      <c r="AIZ3" s="2197"/>
      <c r="AJB3" s="2124"/>
      <c r="AJC3" s="2119" t="s">
        <v>18</v>
      </c>
      <c r="AJD3" s="2242" t="s">
        <v>1019</v>
      </c>
      <c r="AJE3" s="2243"/>
      <c r="AJF3" s="2243"/>
      <c r="AJG3" s="2244"/>
      <c r="AJI3" s="2124"/>
      <c r="AJJ3" s="2119" t="s">
        <v>18</v>
      </c>
      <c r="AJK3" s="2198" t="s">
        <v>185</v>
      </c>
      <c r="AJL3" s="2200"/>
      <c r="AJM3" s="2200"/>
      <c r="AJN3" s="2201"/>
      <c r="AJP3" s="321"/>
      <c r="AJQ3" s="2119" t="s">
        <v>18</v>
      </c>
      <c r="AJR3" s="2198" t="s">
        <v>674</v>
      </c>
      <c r="AJS3" s="2200"/>
      <c r="AJT3" s="2200"/>
      <c r="AJU3" s="2201"/>
      <c r="AJW3" s="321"/>
      <c r="AJX3" s="2119" t="s">
        <v>18</v>
      </c>
      <c r="AJY3" s="2198" t="s">
        <v>41</v>
      </c>
      <c r="AJZ3" s="2200"/>
      <c r="AKA3" s="2200"/>
      <c r="AKB3" s="2201"/>
      <c r="AKD3" s="2124"/>
      <c r="AKE3" s="2124"/>
      <c r="AKF3" s="2119" t="s">
        <v>18</v>
      </c>
      <c r="AKG3" s="2198" t="s">
        <v>1481</v>
      </c>
      <c r="AKH3" s="2200"/>
      <c r="AKI3" s="2200"/>
      <c r="AKJ3" s="2201"/>
      <c r="AKL3" s="404"/>
      <c r="AKM3" s="2119" t="s">
        <v>18</v>
      </c>
      <c r="AKN3" s="2198" t="s">
        <v>1774</v>
      </c>
      <c r="AKO3" s="2200"/>
      <c r="AKP3" s="2200"/>
      <c r="AKQ3" s="2201"/>
      <c r="AKS3" s="404"/>
      <c r="AKT3" s="734"/>
      <c r="AKU3" s="2119" t="s">
        <v>18</v>
      </c>
      <c r="AKV3" s="2198" t="s">
        <v>839</v>
      </c>
      <c r="AKW3" s="2200"/>
      <c r="AKX3" s="2200"/>
      <c r="AKY3" s="2201"/>
      <c r="ALA3" s="404"/>
      <c r="ALB3" s="2119" t="s">
        <v>18</v>
      </c>
      <c r="ALC3" s="2198" t="s">
        <v>682</v>
      </c>
      <c r="ALD3" s="2200"/>
      <c r="ALE3" s="2200"/>
      <c r="ALF3" s="2201"/>
      <c r="ALH3" s="404"/>
      <c r="ALI3" s="2119" t="s">
        <v>18</v>
      </c>
      <c r="ALJ3" s="2198" t="s">
        <v>980</v>
      </c>
      <c r="ALK3" s="2200"/>
      <c r="ALL3" s="2200"/>
      <c r="ALM3" s="2201"/>
      <c r="ALO3" s="404"/>
      <c r="ALP3" s="2119" t="s">
        <v>18</v>
      </c>
      <c r="ALQ3" s="2198" t="s">
        <v>838</v>
      </c>
      <c r="ALR3" s="2200"/>
      <c r="ALS3" s="2200"/>
      <c r="ALT3" s="2201"/>
      <c r="ALV3" s="404"/>
      <c r="ALW3" s="2119" t="s">
        <v>18</v>
      </c>
      <c r="ALX3" s="2198" t="s">
        <v>840</v>
      </c>
      <c r="ALY3" s="2200"/>
      <c r="ALZ3" s="2200"/>
      <c r="AMA3" s="2201"/>
      <c r="AMC3" s="404"/>
      <c r="AMD3" s="2119" t="s">
        <v>18</v>
      </c>
      <c r="AME3" s="2198" t="s">
        <v>1476</v>
      </c>
      <c r="AMF3" s="2200"/>
      <c r="AMG3" s="2200"/>
      <c r="AMH3" s="2201"/>
      <c r="AMJ3" s="404"/>
      <c r="AMK3" s="2119" t="s">
        <v>18</v>
      </c>
      <c r="AML3" s="2198" t="s">
        <v>958</v>
      </c>
      <c r="AMM3" s="2200"/>
      <c r="AMN3" s="2200"/>
      <c r="AMO3" s="2201"/>
      <c r="AMQ3" s="404"/>
      <c r="AMR3" s="2119" t="s">
        <v>18</v>
      </c>
      <c r="AMS3" s="2198" t="s">
        <v>1538</v>
      </c>
      <c r="AMT3" s="2200"/>
      <c r="AMU3" s="2200"/>
      <c r="AMV3" s="2201"/>
      <c r="AMX3" s="321"/>
      <c r="AMY3" s="2119" t="s">
        <v>18</v>
      </c>
      <c r="AMZ3" s="2194" t="s">
        <v>1525</v>
      </c>
      <c r="ANA3" s="2196"/>
      <c r="ANB3" s="2196"/>
      <c r="ANC3" s="2197"/>
      <c r="ANE3" s="2124"/>
      <c r="ANF3" s="2119" t="s">
        <v>18</v>
      </c>
      <c r="ANG3" s="2194" t="s">
        <v>967</v>
      </c>
      <c r="ANH3" s="2196"/>
      <c r="ANI3" s="2196"/>
      <c r="ANJ3" s="2197"/>
      <c r="ANL3" s="321"/>
      <c r="ANM3" s="2119" t="s">
        <v>18</v>
      </c>
      <c r="ANN3" s="2194" t="s">
        <v>32</v>
      </c>
      <c r="ANO3" s="2196"/>
      <c r="ANP3" s="2196"/>
      <c r="ANQ3" s="2197"/>
      <c r="ANS3" s="2124"/>
      <c r="ANT3" s="2124"/>
      <c r="ANU3" s="2119" t="s">
        <v>18</v>
      </c>
      <c r="ANV3" s="2194" t="s">
        <v>1020</v>
      </c>
      <c r="ANW3" s="2196"/>
      <c r="ANX3" s="2196"/>
      <c r="ANY3" s="2197"/>
      <c r="AOA3" s="404"/>
      <c r="AOB3" s="404"/>
      <c r="AOC3" s="2119" t="s">
        <v>18</v>
      </c>
      <c r="AOD3" s="2194" t="s">
        <v>48</v>
      </c>
      <c r="AOE3" s="2196"/>
      <c r="AOF3" s="2196"/>
      <c r="AOG3" s="2197"/>
      <c r="AOI3" s="404"/>
      <c r="AOJ3" s="2119" t="s">
        <v>18</v>
      </c>
      <c r="AOK3" s="2194" t="s">
        <v>1526</v>
      </c>
      <c r="AOL3" s="2196"/>
      <c r="AOM3" s="2196"/>
      <c r="AON3" s="2197"/>
      <c r="AOP3" s="2124"/>
      <c r="AOQ3" s="2119" t="s">
        <v>18</v>
      </c>
      <c r="AOR3" s="2194" t="s">
        <v>1447</v>
      </c>
      <c r="AOS3" s="2196"/>
      <c r="AOT3" s="2196"/>
      <c r="AOU3" s="2197"/>
      <c r="AOW3" s="2124"/>
      <c r="AOX3" s="2119" t="s">
        <v>18</v>
      </c>
      <c r="AOY3" s="2194" t="s">
        <v>1470</v>
      </c>
      <c r="AOZ3" s="2196"/>
      <c r="APA3" s="2196"/>
      <c r="APB3" s="2197"/>
      <c r="APD3" s="2124"/>
      <c r="APE3" s="735" t="s">
        <v>18</v>
      </c>
      <c r="APF3" s="2194" t="s">
        <v>1775</v>
      </c>
      <c r="APG3" s="2196"/>
      <c r="APH3" s="2196"/>
      <c r="API3" s="2197"/>
      <c r="APK3" s="404"/>
      <c r="APL3" s="2119" t="s">
        <v>18</v>
      </c>
      <c r="APM3" s="2194" t="s">
        <v>850</v>
      </c>
      <c r="APN3" s="2196"/>
      <c r="APO3" s="2196"/>
      <c r="APP3" s="2197"/>
      <c r="APR3" s="321"/>
      <c r="APS3" s="2119" t="s">
        <v>18</v>
      </c>
      <c r="APT3" s="2300" t="s">
        <v>1569</v>
      </c>
      <c r="APU3" s="2301"/>
      <c r="APV3" s="2301"/>
      <c r="APW3" s="2302"/>
      <c r="APY3" s="2124"/>
      <c r="APZ3" s="2119" t="s">
        <v>18</v>
      </c>
      <c r="AQA3" s="2194" t="s">
        <v>1570</v>
      </c>
      <c r="AQB3" s="2196"/>
      <c r="AQC3" s="2196"/>
      <c r="AQD3" s="2197"/>
      <c r="AQF3" s="2124"/>
      <c r="AQG3" s="2119" t="s">
        <v>18</v>
      </c>
      <c r="AQH3" s="2194" t="s">
        <v>968</v>
      </c>
      <c r="AQI3" s="2196"/>
      <c r="AQJ3" s="2196"/>
      <c r="AQK3" s="2197"/>
      <c r="AQM3" s="2124"/>
      <c r="AQN3" s="2119" t="s">
        <v>18</v>
      </c>
      <c r="AQO3" s="2194" t="s">
        <v>1540</v>
      </c>
      <c r="AQP3" s="2196"/>
      <c r="AQQ3" s="2196"/>
      <c r="AQR3" s="2197"/>
      <c r="AQT3" s="321"/>
      <c r="AQU3" s="2119" t="s">
        <v>18</v>
      </c>
      <c r="AQV3" s="2194" t="s">
        <v>1776</v>
      </c>
      <c r="AQW3" s="2196"/>
      <c r="AQX3" s="2196"/>
      <c r="AQY3" s="2197"/>
      <c r="ARA3" s="321"/>
      <c r="ARB3" s="2119" t="s">
        <v>18</v>
      </c>
      <c r="ARC3" s="2194" t="s">
        <v>972</v>
      </c>
      <c r="ARD3" s="2196"/>
      <c r="ARE3" s="2196"/>
      <c r="ARF3" s="2197"/>
      <c r="ARH3" s="321"/>
      <c r="ARI3" s="2119" t="s">
        <v>18</v>
      </c>
      <c r="ARJ3" s="2194" t="s">
        <v>206</v>
      </c>
      <c r="ARK3" s="2196"/>
      <c r="ARL3" s="2196"/>
      <c r="ARM3" s="2197"/>
      <c r="ARO3" s="404"/>
      <c r="ARP3" s="2119" t="s">
        <v>18</v>
      </c>
      <c r="ARQ3" s="2194" t="s">
        <v>983</v>
      </c>
      <c r="ARR3" s="2196"/>
      <c r="ARS3" s="2196"/>
      <c r="ART3" s="2197"/>
      <c r="ARV3" s="404"/>
      <c r="ARW3" s="2119" t="s">
        <v>18</v>
      </c>
      <c r="ARX3" s="2194" t="s">
        <v>988</v>
      </c>
      <c r="ARY3" s="2196"/>
      <c r="ARZ3" s="2196"/>
      <c r="ASA3" s="2197"/>
      <c r="ASC3" s="404"/>
      <c r="ASD3" s="2119" t="s">
        <v>18</v>
      </c>
      <c r="ASE3" s="2194" t="s">
        <v>950</v>
      </c>
      <c r="ASF3" s="2196"/>
      <c r="ASG3" s="2196"/>
      <c r="ASH3" s="2197"/>
      <c r="ASJ3" s="404"/>
      <c r="ASK3" s="2119" t="s">
        <v>18</v>
      </c>
      <c r="ASL3" s="2194" t="s">
        <v>57</v>
      </c>
      <c r="ASM3" s="2196"/>
      <c r="ASN3" s="2196"/>
      <c r="ASO3" s="2197"/>
      <c r="ASQ3" s="404"/>
      <c r="ASR3" s="2119" t="s">
        <v>18</v>
      </c>
      <c r="ASS3" s="2194" t="s">
        <v>70</v>
      </c>
      <c r="AST3" s="2196"/>
      <c r="ASU3" s="2196"/>
      <c r="ASV3" s="2197"/>
      <c r="ASX3" s="404"/>
      <c r="ASY3" s="404"/>
      <c r="ASZ3" s="2119" t="s">
        <v>18</v>
      </c>
      <c r="ATA3" s="2194" t="s">
        <v>1021</v>
      </c>
      <c r="ATB3" s="2196"/>
      <c r="ATC3" s="2196"/>
      <c r="ATD3" s="2197"/>
      <c r="ATF3" s="404"/>
      <c r="ATG3" s="2119" t="s">
        <v>18</v>
      </c>
      <c r="ATH3" s="2194" t="s">
        <v>33</v>
      </c>
      <c r="ATI3" s="2196"/>
      <c r="ATJ3" s="2196"/>
      <c r="ATK3" s="2197"/>
      <c r="ATM3" s="321"/>
      <c r="ATN3" s="2119" t="s">
        <v>18</v>
      </c>
      <c r="ATO3" s="2194" t="s">
        <v>257</v>
      </c>
      <c r="ATP3" s="2196"/>
      <c r="ATQ3" s="2196"/>
      <c r="ATR3" s="2197"/>
      <c r="ATT3" s="404"/>
      <c r="ATU3" s="734"/>
      <c r="ATV3" s="2119" t="s">
        <v>18</v>
      </c>
      <c r="ATW3" s="2194" t="s">
        <v>1478</v>
      </c>
      <c r="ATX3" s="2196"/>
      <c r="ATY3" s="2196"/>
      <c r="ATZ3" s="2197"/>
      <c r="AUB3" s="404"/>
      <c r="AUC3" s="734"/>
      <c r="AUD3" s="2119" t="s">
        <v>18</v>
      </c>
      <c r="AUE3" s="2194" t="s">
        <v>1416</v>
      </c>
      <c r="AUF3" s="2196"/>
      <c r="AUG3" s="2196"/>
      <c r="AUH3" s="2197"/>
      <c r="AUI3" s="736"/>
      <c r="AUK3" s="2119" t="s">
        <v>18</v>
      </c>
      <c r="AUL3" s="2194" t="s">
        <v>11</v>
      </c>
      <c r="AUM3" s="2196"/>
      <c r="AUN3" s="2196"/>
      <c r="AUO3" s="2197"/>
      <c r="AUQ3" s="404"/>
      <c r="AUR3" s="2119" t="s">
        <v>18</v>
      </c>
      <c r="AUS3" s="2194" t="s">
        <v>604</v>
      </c>
      <c r="AUT3" s="2196"/>
      <c r="AUU3" s="2196"/>
      <c r="AUV3" s="2197"/>
      <c r="AUX3" s="404"/>
      <c r="AUY3" s="2119" t="s">
        <v>18</v>
      </c>
      <c r="AUZ3" s="2194" t="s">
        <v>845</v>
      </c>
      <c r="AVA3" s="2196"/>
      <c r="AVB3" s="2196"/>
      <c r="AVC3" s="2197"/>
      <c r="AVE3" s="404"/>
      <c r="AVF3" s="2119" t="s">
        <v>18</v>
      </c>
      <c r="AVG3" s="2194" t="s">
        <v>1571</v>
      </c>
      <c r="AVH3" s="2196"/>
      <c r="AVI3" s="2196"/>
      <c r="AVJ3" s="2197"/>
      <c r="AVL3" s="404"/>
      <c r="AVM3" s="2119" t="s">
        <v>18</v>
      </c>
      <c r="AVN3" s="2194" t="s">
        <v>3</v>
      </c>
      <c r="AVO3" s="2196"/>
      <c r="AVP3" s="2196"/>
      <c r="AVQ3" s="2197"/>
      <c r="AVS3" s="404"/>
      <c r="AVT3" s="2119" t="s">
        <v>18</v>
      </c>
      <c r="AVU3" s="2194" t="s">
        <v>1022</v>
      </c>
      <c r="AVV3" s="2196"/>
      <c r="AVW3" s="2196"/>
      <c r="AVX3" s="2197"/>
      <c r="AVZ3" s="404"/>
      <c r="AWA3" s="2119" t="s">
        <v>18</v>
      </c>
      <c r="AWB3" s="2194" t="s">
        <v>666</v>
      </c>
      <c r="AWC3" s="2196"/>
      <c r="AWD3" s="2196"/>
      <c r="AWE3" s="2197"/>
      <c r="AWG3" s="404"/>
      <c r="AWH3" s="2119" t="s">
        <v>18</v>
      </c>
      <c r="AWI3" s="2194" t="s">
        <v>36</v>
      </c>
      <c r="AWJ3" s="2196"/>
      <c r="AWK3" s="2196"/>
      <c r="AWL3" s="2197"/>
      <c r="AWN3" s="2124"/>
      <c r="AWO3" s="732"/>
      <c r="AWP3" s="2119" t="s">
        <v>18</v>
      </c>
      <c r="AWQ3" s="2194" t="s">
        <v>1572</v>
      </c>
      <c r="AWR3" s="2196"/>
      <c r="AWS3" s="2196"/>
      <c r="AWT3" s="2197"/>
      <c r="AWV3" s="404"/>
      <c r="AWW3" s="404"/>
      <c r="AWX3" s="2119"/>
      <c r="AWY3" s="2194" t="s">
        <v>772</v>
      </c>
      <c r="AWZ3" s="2196"/>
      <c r="AXA3" s="2196"/>
      <c r="AXB3" s="2197"/>
      <c r="AXD3" s="404"/>
      <c r="AXE3" s="2119" t="s">
        <v>18</v>
      </c>
      <c r="AXF3" s="2194" t="s">
        <v>35</v>
      </c>
      <c r="AXG3" s="2196"/>
      <c r="AXH3" s="2196"/>
      <c r="AXI3" s="2197"/>
      <c r="AXK3" s="404"/>
      <c r="AXL3" s="2119" t="s">
        <v>18</v>
      </c>
      <c r="AXM3" s="2194" t="s">
        <v>995</v>
      </c>
      <c r="AXN3" s="2196"/>
      <c r="AXO3" s="2196"/>
      <c r="AXP3" s="2197"/>
      <c r="AXR3" s="2124"/>
      <c r="AXS3" s="2119" t="s">
        <v>18</v>
      </c>
      <c r="AXT3" s="2194" t="s">
        <v>591</v>
      </c>
      <c r="AXU3" s="2196"/>
      <c r="AXV3" s="2196"/>
      <c r="AXW3" s="2197"/>
      <c r="AXY3" s="404"/>
      <c r="AXZ3" s="2119" t="s">
        <v>18</v>
      </c>
      <c r="AYA3" s="2194" t="s">
        <v>1023</v>
      </c>
      <c r="AYB3" s="2196"/>
      <c r="AYC3" s="2196"/>
      <c r="AYD3" s="2197"/>
      <c r="AYF3" s="404"/>
      <c r="AYG3" s="2119" t="s">
        <v>18</v>
      </c>
      <c r="AYH3" s="2194" t="s">
        <v>1400</v>
      </c>
      <c r="AYI3" s="2196"/>
      <c r="AYJ3" s="2196"/>
      <c r="AYK3" s="2197"/>
      <c r="AYM3" s="404"/>
      <c r="AYN3" s="2119" t="s">
        <v>18</v>
      </c>
      <c r="AYO3" s="2194" t="s">
        <v>806</v>
      </c>
      <c r="AYP3" s="2196"/>
      <c r="AYQ3" s="2196"/>
      <c r="AYR3" s="2197"/>
      <c r="AYT3" s="404"/>
      <c r="AYU3" s="2119" t="s">
        <v>18</v>
      </c>
      <c r="AYV3" s="2194" t="s">
        <v>68</v>
      </c>
      <c r="AYW3" s="2196"/>
      <c r="AYX3" s="2196"/>
      <c r="AYY3" s="2197"/>
      <c r="AZA3" s="404"/>
      <c r="AZB3" s="2119" t="s">
        <v>18</v>
      </c>
      <c r="AZC3" s="2194"/>
      <c r="AZD3" s="2196"/>
      <c r="AZE3" s="2196"/>
      <c r="AZF3" s="2197"/>
      <c r="AZH3" s="2124"/>
      <c r="AZI3" s="2119" t="s">
        <v>18</v>
      </c>
      <c r="AZJ3" s="2194" t="s">
        <v>751</v>
      </c>
      <c r="AZK3" s="2196"/>
      <c r="AZL3" s="2196"/>
      <c r="AZM3" s="2197"/>
      <c r="AZO3" s="321"/>
      <c r="AZP3" s="2119" t="s">
        <v>18</v>
      </c>
      <c r="AZQ3" s="2194" t="s">
        <v>463</v>
      </c>
      <c r="AZR3" s="2196"/>
      <c r="AZS3" s="2196"/>
      <c r="AZT3" s="2197"/>
      <c r="AZV3" s="321"/>
      <c r="AZW3" s="2119" t="s">
        <v>18</v>
      </c>
      <c r="AZX3" s="2194" t="s">
        <v>962</v>
      </c>
      <c r="AZY3" s="2196"/>
      <c r="AZZ3" s="2196"/>
      <c r="BAA3" s="2197"/>
      <c r="BAC3" s="321"/>
      <c r="BAD3" s="2119" t="s">
        <v>18</v>
      </c>
      <c r="BAE3" s="2194" t="s">
        <v>952</v>
      </c>
      <c r="BAF3" s="2196"/>
      <c r="BAG3" s="2196"/>
      <c r="BAH3" s="2197"/>
      <c r="BAJ3" s="404"/>
      <c r="BAK3" s="2119" t="s">
        <v>18</v>
      </c>
      <c r="BAL3" s="2194" t="s">
        <v>596</v>
      </c>
      <c r="BAM3" s="2196"/>
      <c r="BAN3" s="2196"/>
      <c r="BAO3" s="2197"/>
      <c r="BAQ3" s="404"/>
      <c r="BAR3" s="2119" t="s">
        <v>18</v>
      </c>
      <c r="BAS3" s="2194" t="s">
        <v>470</v>
      </c>
      <c r="BAT3" s="2196"/>
      <c r="BAU3" s="2196"/>
      <c r="BAV3" s="2197"/>
      <c r="BAX3" s="2124"/>
      <c r="BAY3" s="2119" t="s">
        <v>18</v>
      </c>
      <c r="BAZ3" s="2252" t="s">
        <v>1531</v>
      </c>
      <c r="BBA3" s="2253"/>
      <c r="BBB3" s="2253"/>
      <c r="BBC3" s="2254"/>
      <c r="BBE3" s="2124"/>
      <c r="BBF3" s="2119" t="s">
        <v>18</v>
      </c>
      <c r="BBG3" s="2252" t="s">
        <v>1443</v>
      </c>
      <c r="BBH3" s="2253"/>
      <c r="BBI3" s="2253"/>
      <c r="BBJ3" s="2254"/>
      <c r="BBN3" s="2119" t="s">
        <v>18</v>
      </c>
      <c r="BBO3" s="2330" t="s">
        <v>969</v>
      </c>
      <c r="BBP3" s="2331"/>
      <c r="BBQ3" s="2331"/>
      <c r="BBR3" s="2332"/>
      <c r="BBT3" s="2124"/>
      <c r="BBU3" s="2119" t="s">
        <v>18</v>
      </c>
      <c r="BBV3" s="2360" t="s">
        <v>2374</v>
      </c>
      <c r="BBW3" s="2361"/>
      <c r="BBX3" s="2361"/>
      <c r="BBY3" s="2362"/>
      <c r="BCA3" s="404"/>
      <c r="BCB3" s="2119" t="s">
        <v>18</v>
      </c>
      <c r="BCC3" s="2363" t="s">
        <v>592</v>
      </c>
      <c r="BCD3" s="2364"/>
      <c r="BCE3" s="2364"/>
      <c r="BCF3" s="2365"/>
      <c r="BCH3" s="2124"/>
      <c r="BCI3" s="2119" t="s">
        <v>18</v>
      </c>
      <c r="BCJ3" s="2194" t="s">
        <v>998</v>
      </c>
      <c r="BCK3" s="2196"/>
      <c r="BCL3" s="2196"/>
      <c r="BCM3" s="2197"/>
      <c r="BCO3" s="2124"/>
      <c r="BCP3" s="2119" t="s">
        <v>18</v>
      </c>
      <c r="BCQ3" s="2194" t="s">
        <v>627</v>
      </c>
      <c r="BCR3" s="2196"/>
      <c r="BCS3" s="2196"/>
      <c r="BCT3" s="2197"/>
      <c r="BCV3" s="404"/>
      <c r="BCW3" s="2119" t="s">
        <v>18</v>
      </c>
      <c r="BCX3" s="2194" t="s">
        <v>43</v>
      </c>
      <c r="BCY3" s="2196"/>
      <c r="BCZ3" s="2196"/>
      <c r="BDA3" s="2197"/>
      <c r="BDC3" s="404"/>
      <c r="BDD3" s="2119" t="s">
        <v>18</v>
      </c>
      <c r="BDE3" s="2194" t="s">
        <v>21</v>
      </c>
      <c r="BDF3" s="2196"/>
      <c r="BDG3" s="2196"/>
      <c r="BDH3" s="2197"/>
      <c r="BDJ3" s="321"/>
      <c r="BDK3" s="2119" t="s">
        <v>18</v>
      </c>
      <c r="BDL3" s="2194" t="s">
        <v>1573</v>
      </c>
      <c r="BDM3" s="2196"/>
      <c r="BDN3" s="2196"/>
      <c r="BDO3" s="2197"/>
      <c r="BDQ3" s="404"/>
      <c r="BDR3" s="404"/>
      <c r="BDS3" s="2119" t="s">
        <v>18</v>
      </c>
      <c r="BDT3" s="2194" t="s">
        <v>512</v>
      </c>
      <c r="BDU3" s="2196"/>
      <c r="BDV3" s="2196"/>
      <c r="BDW3" s="2197"/>
      <c r="BDY3" s="2124"/>
      <c r="BDZ3" s="2124"/>
      <c r="BEA3" s="2119" t="s">
        <v>18</v>
      </c>
      <c r="BEB3" s="2194" t="s">
        <v>617</v>
      </c>
      <c r="BEC3" s="2196"/>
      <c r="BED3" s="2196"/>
      <c r="BEE3" s="2197"/>
      <c r="BEG3" s="321"/>
      <c r="BEH3" s="2119" t="s">
        <v>18</v>
      </c>
      <c r="BEI3" s="2119"/>
      <c r="BEJ3" s="2327" t="s">
        <v>2250</v>
      </c>
      <c r="BEK3" s="2328"/>
      <c r="BEL3" s="2328"/>
      <c r="BEM3" s="2329"/>
      <c r="BEN3" s="1898" t="s">
        <v>2431</v>
      </c>
      <c r="BEO3" s="2124"/>
      <c r="BEP3" s="2124"/>
      <c r="BEQ3" s="2119" t="s">
        <v>18</v>
      </c>
      <c r="BER3" s="2327" t="str">
        <f>BEJ3</f>
        <v>productos p/aves y animales</v>
      </c>
      <c r="BES3" s="2328"/>
      <c r="BET3" s="2328"/>
      <c r="BEU3" s="2329"/>
      <c r="BEV3" s="1898" t="s">
        <v>2432</v>
      </c>
      <c r="BEW3" s="321"/>
      <c r="BEX3" s="2119" t="s">
        <v>18</v>
      </c>
      <c r="BEY3" s="2300" t="s">
        <v>859</v>
      </c>
      <c r="BEZ3" s="2301"/>
      <c r="BFA3" s="2301"/>
      <c r="BFB3" s="2302"/>
      <c r="BFD3" s="321"/>
      <c r="BFE3" s="2119" t="s">
        <v>18</v>
      </c>
      <c r="BFF3" s="2194" t="s">
        <v>503</v>
      </c>
      <c r="BFG3" s="2196"/>
      <c r="BFH3" s="2196"/>
      <c r="BFI3" s="2197"/>
      <c r="BFK3" s="321"/>
      <c r="BFL3" s="2119" t="s">
        <v>18</v>
      </c>
      <c r="BFM3" s="2300" t="s">
        <v>25</v>
      </c>
      <c r="BFN3" s="2301"/>
      <c r="BFO3" s="2301"/>
      <c r="BFP3" s="2302"/>
      <c r="BFR3" s="321"/>
      <c r="BFS3" s="2119" t="s">
        <v>18</v>
      </c>
      <c r="BFT3" s="2300" t="s">
        <v>1534</v>
      </c>
      <c r="BFU3" s="2301"/>
      <c r="BFV3" s="2301"/>
      <c r="BFW3" s="2302"/>
      <c r="BFY3" s="2124"/>
      <c r="BFZ3" s="2119" t="s">
        <v>18</v>
      </c>
      <c r="BGA3" s="2300" t="s">
        <v>1528</v>
      </c>
      <c r="BGB3" s="2301"/>
      <c r="BGC3" s="2301"/>
      <c r="BGD3" s="2302"/>
      <c r="BGF3" s="321"/>
      <c r="BGG3" s="2119" t="s">
        <v>18</v>
      </c>
      <c r="BGH3" s="2194" t="s">
        <v>981</v>
      </c>
      <c r="BGI3" s="2196"/>
      <c r="BGJ3" s="2196"/>
      <c r="BGK3" s="2197"/>
      <c r="BGM3" s="404"/>
      <c r="BGN3" s="404"/>
      <c r="BGO3" s="2119" t="s">
        <v>18</v>
      </c>
      <c r="BGP3" s="2194" t="s">
        <v>970</v>
      </c>
      <c r="BGQ3" s="2196"/>
      <c r="BGR3" s="2196"/>
      <c r="BGS3" s="2197"/>
      <c r="BGU3" s="2124"/>
      <c r="BGV3" s="2119" t="s">
        <v>18</v>
      </c>
      <c r="BGW3" s="2194" t="s">
        <v>979</v>
      </c>
      <c r="BGX3" s="2196"/>
      <c r="BGY3" s="2196"/>
      <c r="BGZ3" s="2197"/>
      <c r="BHB3" s="404"/>
      <c r="BHC3" s="2119" t="s">
        <v>18</v>
      </c>
      <c r="BHD3" s="2194" t="s">
        <v>974</v>
      </c>
      <c r="BHE3" s="2196"/>
      <c r="BHF3" s="2196"/>
      <c r="BHG3" s="2197"/>
      <c r="BHI3" s="404"/>
      <c r="BHJ3" s="2124"/>
      <c r="BHK3" s="2119" t="s">
        <v>18</v>
      </c>
      <c r="BHL3" s="2194" t="s">
        <v>1201</v>
      </c>
      <c r="BHM3" s="2196"/>
      <c r="BHN3" s="2196"/>
      <c r="BHO3" s="2197"/>
      <c r="BHQ3" s="321"/>
      <c r="BHR3" s="2119" t="s">
        <v>18</v>
      </c>
      <c r="BHS3" s="2194" t="s">
        <v>1574</v>
      </c>
      <c r="BHT3" s="2196"/>
      <c r="BHU3" s="2196"/>
      <c r="BHV3" s="2197"/>
      <c r="BHX3" s="321"/>
      <c r="BHY3" s="732"/>
      <c r="BHZ3" s="2119" t="s">
        <v>18</v>
      </c>
      <c r="BIA3" s="2194" t="s">
        <v>857</v>
      </c>
      <c r="BIB3" s="2196"/>
      <c r="BIC3" s="2196"/>
      <c r="BID3" s="2197"/>
      <c r="BIF3" s="321"/>
      <c r="BIG3" s="2124"/>
      <c r="BIH3" s="2119" t="s">
        <v>18</v>
      </c>
      <c r="BII3" s="2194" t="s">
        <v>525</v>
      </c>
      <c r="BIJ3" s="2196"/>
      <c r="BIK3" s="2196"/>
      <c r="BIL3" s="2197"/>
      <c r="BIN3" s="404"/>
      <c r="BIO3" s="2119" t="s">
        <v>18</v>
      </c>
      <c r="BIP3" s="2194" t="s">
        <v>20</v>
      </c>
      <c r="BIQ3" s="2196"/>
      <c r="BIR3" s="2196"/>
      <c r="BIS3" s="2197"/>
      <c r="BIU3" s="321"/>
      <c r="BIV3" s="321"/>
      <c r="BIW3" s="1840" t="s">
        <v>18</v>
      </c>
      <c r="BIX3" s="2194" t="s">
        <v>1419</v>
      </c>
      <c r="BIY3" s="2196"/>
      <c r="BIZ3" s="2196"/>
      <c r="BJA3" s="2197"/>
      <c r="BJC3" s="404"/>
      <c r="BJD3" s="2119" t="s">
        <v>18</v>
      </c>
      <c r="BJE3" s="2194" t="s">
        <v>44</v>
      </c>
      <c r="BJF3" s="2196"/>
      <c r="BJG3" s="2196"/>
      <c r="BJH3" s="2197"/>
      <c r="BJJ3" s="321"/>
      <c r="BJK3" s="321"/>
      <c r="BJL3" s="1840" t="s">
        <v>18</v>
      </c>
      <c r="BJM3" s="2194"/>
      <c r="BJN3" s="2196"/>
      <c r="BJO3" s="2196"/>
      <c r="BJP3" s="2197"/>
      <c r="BJR3" s="2124"/>
      <c r="BJS3" s="2119" t="s">
        <v>18</v>
      </c>
      <c r="BJT3" s="2194" t="s">
        <v>1575</v>
      </c>
      <c r="BJU3" s="2196"/>
      <c r="BJV3" s="2196"/>
      <c r="BJW3" s="2197"/>
      <c r="BJY3" s="2124"/>
      <c r="BJZ3" s="2119" t="s">
        <v>18</v>
      </c>
      <c r="BKA3" s="2300" t="s">
        <v>1025</v>
      </c>
      <c r="BKB3" s="2301"/>
      <c r="BKC3" s="2301"/>
      <c r="BKD3" s="2302"/>
      <c r="BKF3" s="404"/>
      <c r="BKH3" s="2119" t="s">
        <v>18</v>
      </c>
      <c r="BKI3" s="2194" t="s">
        <v>9</v>
      </c>
      <c r="BKJ3" s="2196"/>
      <c r="BKK3" s="2196"/>
      <c r="BKL3" s="2197"/>
      <c r="BKN3" s="404"/>
      <c r="BKO3" s="2119" t="s">
        <v>18</v>
      </c>
      <c r="BKP3" s="2194" t="s">
        <v>1576</v>
      </c>
      <c r="BKQ3" s="2196"/>
      <c r="BKR3" s="2196"/>
      <c r="BKS3" s="2197"/>
      <c r="BKU3" s="404"/>
      <c r="BKV3" s="2119" t="s">
        <v>18</v>
      </c>
      <c r="BKW3" s="2300" t="s">
        <v>1026</v>
      </c>
      <c r="BKX3" s="2301"/>
      <c r="BKY3" s="2301"/>
      <c r="BKZ3" s="2302"/>
      <c r="BLB3" s="404"/>
      <c r="BLC3" s="2119" t="s">
        <v>18</v>
      </c>
      <c r="BLD3" s="2300" t="s">
        <v>351</v>
      </c>
      <c r="BLE3" s="2301"/>
      <c r="BLF3" s="2301"/>
      <c r="BLG3" s="2302"/>
      <c r="BLI3" s="404"/>
      <c r="BLJ3" s="2119" t="s">
        <v>18</v>
      </c>
      <c r="BLK3" s="2300" t="s">
        <v>1024</v>
      </c>
      <c r="BLL3" s="2301"/>
      <c r="BLM3" s="2301"/>
      <c r="BLN3" s="2302"/>
      <c r="BLP3" s="2124"/>
      <c r="BLQ3" s="2119" t="s">
        <v>18</v>
      </c>
      <c r="BLR3" s="2300" t="s">
        <v>1027</v>
      </c>
      <c r="BLS3" s="2301"/>
      <c r="BLT3" s="2301"/>
      <c r="BLU3" s="2302"/>
      <c r="BLW3" s="2124"/>
      <c r="BLX3" s="2119" t="s">
        <v>18</v>
      </c>
      <c r="BLY3" s="2300" t="s">
        <v>1524</v>
      </c>
      <c r="BLZ3" s="2301"/>
      <c r="BMA3" s="2301"/>
      <c r="BMB3" s="2302"/>
      <c r="BMD3" s="2124"/>
      <c r="BME3" s="2119" t="s">
        <v>18</v>
      </c>
      <c r="BMF3" s="2300" t="s">
        <v>683</v>
      </c>
      <c r="BMG3" s="2301"/>
      <c r="BMH3" s="2301"/>
      <c r="BMI3" s="2302"/>
      <c r="BMK3" s="404"/>
      <c r="BML3" s="2119" t="s">
        <v>18</v>
      </c>
      <c r="BMM3" s="2194" t="s">
        <v>600</v>
      </c>
      <c r="BMN3" s="2196"/>
      <c r="BMO3" s="2196"/>
      <c r="BMP3" s="2197"/>
      <c r="BMR3" s="2124"/>
      <c r="BMS3" s="2119" t="s">
        <v>18</v>
      </c>
      <c r="BMT3" s="2194" t="s">
        <v>1414</v>
      </c>
      <c r="BMU3" s="2196"/>
      <c r="BMV3" s="2196"/>
      <c r="BMW3" s="2197"/>
      <c r="BMY3" s="2124"/>
      <c r="BMZ3" s="2119" t="s">
        <v>18</v>
      </c>
      <c r="BNA3" s="2194" t="s">
        <v>961</v>
      </c>
      <c r="BNB3" s="2196"/>
      <c r="BNC3" s="2196"/>
      <c r="BND3" s="2197"/>
      <c r="BNF3" s="321"/>
      <c r="BNG3" s="2119" t="s">
        <v>18</v>
      </c>
      <c r="BNH3" s="2194" t="s">
        <v>28</v>
      </c>
      <c r="BNI3" s="2196"/>
      <c r="BNJ3" s="2196"/>
      <c r="BNK3" s="2197"/>
      <c r="BNM3" s="2124"/>
      <c r="BNN3" s="2119" t="s">
        <v>18</v>
      </c>
      <c r="BNO3" s="2367" t="s">
        <v>1474</v>
      </c>
      <c r="BNP3" s="2368"/>
      <c r="BNQ3" s="2368"/>
      <c r="BNR3" s="2369"/>
      <c r="BNT3" s="2124"/>
      <c r="BNU3" s="732"/>
      <c r="BNV3" s="2119" t="s">
        <v>18</v>
      </c>
      <c r="BNW3" s="2367" t="s">
        <v>717</v>
      </c>
      <c r="BNX3" s="2368"/>
      <c r="BNY3" s="2368"/>
      <c r="BNZ3" s="2369"/>
      <c r="BOB3" s="2124"/>
      <c r="BOC3" s="2119" t="s">
        <v>18</v>
      </c>
      <c r="BOD3" s="2194" t="s">
        <v>1535</v>
      </c>
      <c r="BOE3" s="2196"/>
      <c r="BOF3" s="2196"/>
      <c r="BOG3" s="2197"/>
      <c r="BOI3" s="2121"/>
      <c r="BOJ3" s="737"/>
      <c r="BOK3" s="2300" t="s">
        <v>786</v>
      </c>
      <c r="BOL3" s="2301"/>
      <c r="BOM3" s="2301"/>
      <c r="BON3" s="2302"/>
      <c r="BOP3" s="2124"/>
      <c r="BOQ3" s="2119" t="s">
        <v>18</v>
      </c>
      <c r="BOR3" s="2194" t="s">
        <v>1028</v>
      </c>
      <c r="BOS3" s="2196"/>
      <c r="BOT3" s="2196"/>
      <c r="BOU3" s="2197"/>
      <c r="BOW3" s="321"/>
      <c r="BOX3" s="2119" t="s">
        <v>18</v>
      </c>
      <c r="BOY3" s="2194" t="s">
        <v>1431</v>
      </c>
      <c r="BOZ3" s="2196"/>
      <c r="BPA3" s="2196"/>
      <c r="BPB3" s="2197"/>
      <c r="BPD3" s="404"/>
      <c r="BPE3" s="2119" t="s">
        <v>18</v>
      </c>
      <c r="BPF3" s="2194" t="s">
        <v>1577</v>
      </c>
      <c r="BPG3" s="2196"/>
      <c r="BPH3" s="2196"/>
      <c r="BPI3" s="2197"/>
      <c r="BPK3" s="404"/>
      <c r="BPL3" s="2119" t="s">
        <v>18</v>
      </c>
      <c r="BPM3" s="2194" t="s">
        <v>1777</v>
      </c>
      <c r="BPN3" s="2196"/>
      <c r="BPO3" s="2196"/>
      <c r="BPP3" s="2197"/>
      <c r="BPR3" s="2124"/>
      <c r="BPS3" s="2119" t="s">
        <v>18</v>
      </c>
      <c r="BPT3" s="2194" t="s">
        <v>1957</v>
      </c>
      <c r="BPU3" s="2196"/>
      <c r="BPV3" s="2196"/>
      <c r="BPW3" s="2197"/>
      <c r="BPY3" s="2124"/>
      <c r="BPZ3" s="2119" t="s">
        <v>18</v>
      </c>
      <c r="BQA3" s="2194" t="s">
        <v>2133</v>
      </c>
      <c r="BQB3" s="2196"/>
      <c r="BQC3" s="2196"/>
      <c r="BQD3" s="2197"/>
      <c r="BQF3" s="2124"/>
      <c r="BQG3" s="732"/>
      <c r="BQH3" s="2119" t="s">
        <v>18</v>
      </c>
      <c r="BQI3" s="2194" t="s">
        <v>448</v>
      </c>
      <c r="BQJ3" s="2196"/>
      <c r="BQK3" s="2196"/>
      <c r="BQL3" s="2196"/>
      <c r="BQM3" s="736"/>
      <c r="BQN3" s="321"/>
      <c r="BQO3" s="2119" t="s">
        <v>18</v>
      </c>
      <c r="BQP3" s="2194" t="s">
        <v>433</v>
      </c>
      <c r="BQQ3" s="2196"/>
      <c r="BQR3" s="2196"/>
      <c r="BQS3" s="2197"/>
      <c r="BQU3" s="321"/>
      <c r="BQV3" s="2119" t="s">
        <v>18</v>
      </c>
      <c r="BQW3" s="2194" t="s">
        <v>2433</v>
      </c>
      <c r="BQX3" s="2196"/>
      <c r="BQY3" s="2196"/>
      <c r="BQZ3" s="2197"/>
      <c r="BRC3" s="2119" t="s">
        <v>18</v>
      </c>
      <c r="BRD3" s="2194" t="s">
        <v>1030</v>
      </c>
      <c r="BRE3" s="2196"/>
      <c r="BRF3" s="2196"/>
      <c r="BRG3" s="2197"/>
      <c r="BRI3" s="2124"/>
      <c r="BRJ3" s="2119" t="s">
        <v>18</v>
      </c>
      <c r="BRK3" s="2194" t="s">
        <v>54</v>
      </c>
      <c r="BRL3" s="2196"/>
      <c r="BRM3" s="2196"/>
      <c r="BRN3" s="2197"/>
      <c r="BRP3" s="321"/>
      <c r="BRQ3" s="2124"/>
      <c r="BRR3" s="2119" t="s">
        <v>18</v>
      </c>
      <c r="BRS3" s="2300" t="s">
        <v>1529</v>
      </c>
      <c r="BRT3" s="2301"/>
      <c r="BRU3" s="2301"/>
      <c r="BRV3" s="2302"/>
      <c r="BRX3" s="404"/>
      <c r="BRY3" s="2119" t="s">
        <v>18</v>
      </c>
      <c r="BRZ3" s="2194" t="s">
        <v>2121</v>
      </c>
      <c r="BSA3" s="2196"/>
      <c r="BSB3" s="2196"/>
      <c r="BSC3" s="2197"/>
      <c r="BSE3" s="404"/>
      <c r="BSF3" s="2119" t="s">
        <v>18</v>
      </c>
      <c r="BSG3" s="2194" t="s">
        <v>1032</v>
      </c>
      <c r="BSH3" s="2196"/>
      <c r="BSI3" s="2196"/>
      <c r="BSJ3" s="2197"/>
      <c r="BSL3" s="2124"/>
      <c r="BSM3" s="2119" t="s">
        <v>18</v>
      </c>
      <c r="BSN3" s="2194" t="s">
        <v>1521</v>
      </c>
      <c r="BSO3" s="2196"/>
      <c r="BSP3" s="2196"/>
      <c r="BSQ3" s="2197"/>
      <c r="BSS3" s="404"/>
      <c r="BST3" s="2119" t="s">
        <v>18</v>
      </c>
      <c r="BSU3" s="2194" t="s">
        <v>863</v>
      </c>
      <c r="BSV3" s="2196"/>
      <c r="BSW3" s="2196"/>
      <c r="BSX3" s="2197"/>
      <c r="BSZ3" s="404"/>
      <c r="BTA3" s="2119" t="s">
        <v>18</v>
      </c>
      <c r="BTB3" s="2194" t="s">
        <v>1397</v>
      </c>
      <c r="BTC3" s="2196"/>
      <c r="BTD3" s="2196"/>
      <c r="BTE3" s="2197"/>
      <c r="BTG3" s="2124"/>
      <c r="BTH3" s="2119" t="s">
        <v>18</v>
      </c>
      <c r="BTI3" s="2194" t="s">
        <v>508</v>
      </c>
      <c r="BTJ3" s="2196"/>
      <c r="BTK3" s="2196"/>
      <c r="BTL3" s="2197"/>
      <c r="BTN3" s="2124"/>
      <c r="BTO3" s="2119" t="s">
        <v>18</v>
      </c>
      <c r="BTP3" s="2194" t="s">
        <v>1519</v>
      </c>
      <c r="BTQ3" s="2196"/>
      <c r="BTR3" s="2196"/>
      <c r="BTS3" s="2197"/>
      <c r="BTU3" s="2124"/>
      <c r="BTV3" s="2119" t="s">
        <v>18</v>
      </c>
      <c r="BTW3" s="2194"/>
      <c r="BTX3" s="2196"/>
      <c r="BTY3" s="2196"/>
      <c r="BTZ3" s="2197"/>
      <c r="BUB3" s="2124"/>
      <c r="BUC3" s="2119" t="s">
        <v>18</v>
      </c>
      <c r="BUD3" s="2194"/>
      <c r="BUE3" s="2196"/>
      <c r="BUF3" s="2196"/>
      <c r="BUG3" s="2197"/>
    </row>
    <row r="4" spans="1:1906" ht="21.75" thickBot="1" x14ac:dyDescent="0.4">
      <c r="A4" s="2124"/>
      <c r="B4" s="2119"/>
      <c r="C4" s="238"/>
      <c r="D4" s="238"/>
      <c r="E4" s="238"/>
      <c r="F4" s="238"/>
      <c r="H4" s="404"/>
      <c r="I4" s="2119"/>
      <c r="J4" s="238"/>
      <c r="K4" s="238"/>
      <c r="L4" s="238"/>
      <c r="M4" s="238"/>
      <c r="O4" s="2124"/>
      <c r="P4" s="2119"/>
      <c r="Q4" s="238"/>
      <c r="R4" s="238" t="s">
        <v>883</v>
      </c>
      <c r="S4" s="238"/>
      <c r="T4" s="238"/>
      <c r="V4" s="2124"/>
      <c r="W4" s="2119"/>
      <c r="X4" s="238"/>
      <c r="Y4" s="238"/>
      <c r="Z4" s="238"/>
      <c r="AA4" s="238"/>
      <c r="AC4" s="2124"/>
      <c r="AD4" s="2119"/>
      <c r="AE4" s="238"/>
      <c r="AF4" s="238"/>
      <c r="AG4" s="238"/>
      <c r="AH4" s="238"/>
      <c r="AK4" s="2119"/>
      <c r="AL4" s="238"/>
      <c r="AM4" s="238"/>
      <c r="AN4" s="238"/>
      <c r="AO4" s="238"/>
      <c r="AQ4" s="321"/>
      <c r="AR4" s="2119"/>
      <c r="AS4" s="238"/>
      <c r="AT4" s="552"/>
      <c r="AU4" s="238"/>
      <c r="AV4" s="238"/>
      <c r="AX4" s="2124"/>
      <c r="AY4" s="2119"/>
      <c r="AZ4" s="238"/>
      <c r="BA4" s="238"/>
      <c r="BB4" s="238"/>
      <c r="BC4" s="238"/>
      <c r="BE4" s="321"/>
      <c r="BF4" s="2119"/>
      <c r="BG4" s="238"/>
      <c r="BH4" s="238"/>
      <c r="BI4" s="238"/>
      <c r="BJ4" s="238"/>
      <c r="BL4" s="404"/>
      <c r="BM4" s="2119"/>
      <c r="BN4" s="238"/>
      <c r="BO4" s="238"/>
      <c r="BP4" s="238"/>
      <c r="BQ4" s="238"/>
      <c r="BS4" s="321"/>
      <c r="BT4" s="2119"/>
      <c r="BU4" s="238"/>
      <c r="BV4" s="238"/>
      <c r="BW4" s="238"/>
      <c r="BX4" s="238"/>
      <c r="BZ4" s="404"/>
      <c r="CA4" s="404"/>
      <c r="CB4" s="2119"/>
      <c r="CC4" s="238"/>
      <c r="CD4" s="238" t="s">
        <v>1578</v>
      </c>
      <c r="CE4" s="238"/>
      <c r="CF4" s="238"/>
      <c r="CH4" s="404"/>
      <c r="CI4" s="2119"/>
      <c r="CJ4" s="238"/>
      <c r="CK4" s="59"/>
      <c r="CL4" s="238"/>
      <c r="CM4" s="238"/>
      <c r="CO4" s="404"/>
      <c r="CP4" s="2119"/>
      <c r="CQ4" s="238"/>
      <c r="CR4" s="59"/>
      <c r="CS4" s="238"/>
      <c r="CT4" s="238"/>
      <c r="CX4" s="2119"/>
      <c r="CY4" s="238"/>
      <c r="CZ4" s="421"/>
      <c r="DA4" s="238"/>
      <c r="DB4" s="238"/>
      <c r="DF4" s="2119"/>
      <c r="DG4" s="238"/>
      <c r="DH4" s="421"/>
      <c r="DI4" s="738"/>
      <c r="DJ4" s="238"/>
      <c r="DL4" s="321"/>
      <c r="DM4" s="2119"/>
      <c r="DN4" s="238"/>
      <c r="DO4" s="238"/>
      <c r="DP4" s="238"/>
      <c r="DQ4" s="238"/>
      <c r="DS4" s="321"/>
      <c r="DT4" s="2119"/>
      <c r="DU4" s="238"/>
      <c r="DV4" s="238"/>
      <c r="DW4" s="238"/>
      <c r="DX4" s="238"/>
      <c r="DZ4" s="2124"/>
      <c r="EA4" s="2119"/>
      <c r="EB4" s="238"/>
      <c r="EC4" s="238"/>
      <c r="ED4" s="238"/>
      <c r="EE4" s="238"/>
      <c r="EG4" s="321"/>
      <c r="EH4" s="2119"/>
      <c r="EI4" s="238"/>
      <c r="EJ4" s="238"/>
      <c r="EK4" s="238"/>
      <c r="EL4" s="238"/>
      <c r="EN4" s="404"/>
      <c r="EO4" s="2119"/>
      <c r="EP4" s="238"/>
      <c r="EQ4" s="238"/>
      <c r="ER4" s="238"/>
      <c r="ES4" s="238"/>
      <c r="EU4" s="404"/>
      <c r="EV4" s="2119"/>
      <c r="EW4" s="238"/>
      <c r="EX4" s="238"/>
      <c r="EY4" s="238"/>
      <c r="EZ4" s="238"/>
      <c r="FB4" s="2124"/>
      <c r="FC4" s="2124"/>
      <c r="FD4" s="2119"/>
      <c r="FE4" s="238"/>
      <c r="FF4" s="238"/>
      <c r="FG4" s="238"/>
      <c r="FH4" s="238"/>
      <c r="FJ4" s="404"/>
      <c r="FK4" s="2124"/>
      <c r="FL4" s="2119"/>
      <c r="FM4" s="238"/>
      <c r="FN4" s="238"/>
      <c r="FO4" s="238"/>
      <c r="FP4" s="238"/>
      <c r="FR4" s="404"/>
      <c r="FS4" s="2124"/>
      <c r="FT4" s="2119"/>
      <c r="FU4" s="238"/>
      <c r="FV4" s="238"/>
      <c r="FW4" s="238"/>
      <c r="FX4" s="238"/>
      <c r="FZ4" s="2124"/>
      <c r="GA4" s="2119"/>
      <c r="GB4" s="238"/>
      <c r="GC4" s="238"/>
      <c r="GD4" s="238"/>
      <c r="GE4" s="238"/>
      <c r="GG4" s="404"/>
      <c r="GH4" s="404"/>
      <c r="GI4" s="2119"/>
      <c r="GJ4" s="238"/>
      <c r="GK4" s="238" t="s">
        <v>1033</v>
      </c>
      <c r="GL4" s="238"/>
      <c r="GM4" s="238"/>
      <c r="GO4" s="2124"/>
      <c r="GP4" s="2119"/>
      <c r="GQ4" s="238"/>
      <c r="GR4" s="238"/>
      <c r="GS4" s="238"/>
      <c r="GT4" s="238"/>
      <c r="GV4" s="404"/>
      <c r="GW4" s="2124"/>
      <c r="GX4" s="2119"/>
      <c r="GY4" s="238"/>
      <c r="GZ4" s="238"/>
      <c r="HA4" s="238"/>
      <c r="HB4" s="238"/>
      <c r="HD4" s="404"/>
      <c r="HE4" s="2119"/>
      <c r="HF4" s="238"/>
      <c r="HG4" s="238"/>
      <c r="HH4" s="238"/>
      <c r="HI4" s="238"/>
      <c r="HK4" s="321"/>
      <c r="HL4" s="2119"/>
      <c r="HM4" s="238"/>
      <c r="HN4" s="238"/>
      <c r="HO4" s="238"/>
      <c r="HP4" s="238"/>
      <c r="HR4" s="404"/>
      <c r="HS4" s="2119"/>
      <c r="HT4" s="238"/>
      <c r="HU4" s="238"/>
      <c r="HV4" s="238"/>
      <c r="HW4" s="238"/>
      <c r="HY4" s="321"/>
      <c r="HZ4" s="2119"/>
      <c r="IA4" s="238"/>
      <c r="IB4" s="238"/>
      <c r="IC4" s="238"/>
      <c r="ID4" s="238"/>
      <c r="IF4" s="321"/>
      <c r="IG4" s="2119"/>
      <c r="IH4" s="238"/>
      <c r="II4" s="238"/>
      <c r="IJ4" s="238"/>
      <c r="IK4" s="238"/>
      <c r="IM4" s="2124"/>
      <c r="IN4" s="2119"/>
      <c r="IO4" s="238"/>
      <c r="IP4" s="238" t="s">
        <v>1579</v>
      </c>
      <c r="IQ4" s="238"/>
      <c r="IR4" s="238"/>
      <c r="IT4" s="404"/>
      <c r="IU4" s="2119"/>
      <c r="IV4" s="238"/>
      <c r="IW4" s="238"/>
      <c r="IX4" s="238"/>
      <c r="IY4" s="238"/>
      <c r="JA4" s="404"/>
      <c r="JB4" s="2119"/>
      <c r="JC4" s="238"/>
      <c r="JD4" s="238"/>
      <c r="JE4" s="238"/>
      <c r="JF4" s="238"/>
      <c r="JH4" s="321"/>
      <c r="JI4" s="2119"/>
      <c r="JJ4" s="238"/>
      <c r="JK4" s="552"/>
      <c r="JL4" s="738"/>
      <c r="JM4" s="238"/>
      <c r="JO4" s="321"/>
      <c r="JP4" s="2119"/>
      <c r="JQ4" s="238"/>
      <c r="JR4" s="552"/>
      <c r="JS4" s="238"/>
      <c r="JT4" s="238"/>
      <c r="JV4" s="321"/>
      <c r="JW4" s="2119"/>
      <c r="JX4" s="238"/>
      <c r="JY4" s="552"/>
      <c r="JZ4" s="238"/>
      <c r="KA4" s="238"/>
      <c r="KC4" s="404"/>
      <c r="KD4" s="2119"/>
      <c r="KE4" s="238"/>
      <c r="KF4" s="238" t="s">
        <v>38</v>
      </c>
      <c r="KG4" s="238"/>
      <c r="KH4" s="238"/>
      <c r="KJ4" s="321"/>
      <c r="KK4" s="2119"/>
      <c r="KL4" s="238"/>
      <c r="KM4" s="238" t="s">
        <v>1778</v>
      </c>
      <c r="KN4" s="238"/>
      <c r="KO4" s="238"/>
      <c r="KQ4" s="321"/>
      <c r="KR4" s="321"/>
      <c r="KS4" s="2119"/>
      <c r="KT4" s="238"/>
      <c r="KU4" s="238" t="s">
        <v>1580</v>
      </c>
      <c r="KV4" s="238"/>
      <c r="KW4" s="238"/>
      <c r="KY4" s="321"/>
      <c r="KZ4" s="2119"/>
      <c r="LA4" s="238"/>
      <c r="LB4" s="238"/>
      <c r="LC4" s="238"/>
      <c r="LD4" s="238"/>
      <c r="LF4" s="321"/>
      <c r="LG4" s="2119"/>
      <c r="LH4" s="238"/>
      <c r="LI4" s="238"/>
      <c r="LJ4" s="238"/>
      <c r="LK4" s="238"/>
      <c r="LM4" s="2124"/>
      <c r="LN4" s="2119"/>
      <c r="LO4" s="238"/>
      <c r="LP4" s="238"/>
      <c r="LQ4" s="238"/>
      <c r="LR4" s="238"/>
      <c r="LT4" s="2124"/>
      <c r="LU4" s="2119"/>
      <c r="LV4" s="238"/>
      <c r="LW4" s="238"/>
      <c r="LX4" s="238"/>
      <c r="LY4" s="238"/>
      <c r="MA4" s="2124"/>
      <c r="MB4" s="2119"/>
      <c r="MC4" s="238"/>
      <c r="MD4" s="238"/>
      <c r="ME4" s="238"/>
      <c r="MF4" s="238"/>
      <c r="MH4" s="2124"/>
      <c r="MI4" s="2119"/>
      <c r="MJ4" s="238"/>
      <c r="MK4" s="238" t="s">
        <v>773</v>
      </c>
      <c r="ML4" s="238"/>
      <c r="MM4" s="238"/>
      <c r="MO4" s="404"/>
      <c r="MP4" s="2119"/>
      <c r="MQ4" s="238"/>
      <c r="MR4" s="238"/>
      <c r="MS4" s="238"/>
      <c r="MT4" s="238"/>
      <c r="MV4" s="404"/>
      <c r="MW4" s="2119"/>
      <c r="MX4" s="238"/>
      <c r="MY4" s="238"/>
      <c r="MZ4" s="238"/>
      <c r="NA4" s="238"/>
      <c r="NC4" s="404"/>
      <c r="ND4" s="2119"/>
      <c r="NE4" s="238"/>
      <c r="NF4" s="238"/>
      <c r="NG4" s="238"/>
      <c r="NH4" s="238"/>
      <c r="NJ4" s="2124"/>
      <c r="NK4" s="2119"/>
      <c r="NL4" s="238"/>
      <c r="NM4" s="238"/>
      <c r="NN4" s="238"/>
      <c r="NO4" s="238"/>
      <c r="NQ4" s="2124"/>
      <c r="NR4" s="2119"/>
      <c r="NS4" s="238"/>
      <c r="NT4" s="238"/>
      <c r="NU4" s="238"/>
      <c r="NV4" s="238"/>
      <c r="NX4" s="404"/>
      <c r="NY4" s="2119"/>
      <c r="NZ4" s="238"/>
      <c r="OA4" s="421"/>
      <c r="OB4" s="238"/>
      <c r="OC4" s="238"/>
      <c r="OE4" s="404"/>
      <c r="OF4" s="2119"/>
      <c r="OG4" s="238"/>
      <c r="OH4" s="238" t="s">
        <v>1034</v>
      </c>
      <c r="OI4" s="238"/>
      <c r="OJ4" s="238"/>
      <c r="OL4" s="404"/>
      <c r="OM4" s="732"/>
      <c r="ON4" s="2119"/>
      <c r="OO4" s="238"/>
      <c r="OP4" s="238"/>
      <c r="OQ4" s="238"/>
      <c r="OR4" s="238"/>
      <c r="OT4" s="404"/>
      <c r="OU4" s="2119"/>
      <c r="OV4" s="238"/>
      <c r="OW4" s="238"/>
      <c r="OX4" s="238"/>
      <c r="OY4" s="238"/>
      <c r="PA4" s="2124"/>
      <c r="PB4" s="2119"/>
      <c r="PC4" s="238"/>
      <c r="PD4" s="238"/>
      <c r="PE4" s="238"/>
      <c r="PF4" s="238"/>
      <c r="PH4" s="321"/>
      <c r="PI4" s="2119"/>
      <c r="PJ4" s="238"/>
      <c r="PK4" s="238"/>
      <c r="PL4" s="238"/>
      <c r="PM4" s="238"/>
      <c r="PO4" s="321"/>
      <c r="PP4" s="2119"/>
      <c r="PQ4" s="238"/>
      <c r="PR4" s="238"/>
      <c r="PS4" s="238"/>
      <c r="PT4" s="238"/>
      <c r="PV4" s="321"/>
      <c r="PW4" s="2124"/>
      <c r="PX4" s="2119"/>
      <c r="PY4" s="238"/>
      <c r="PZ4" s="238" t="s">
        <v>1035</v>
      </c>
      <c r="QA4" s="238"/>
      <c r="QB4" s="238"/>
      <c r="QD4" s="321"/>
      <c r="QE4" s="2119"/>
      <c r="QF4" s="238"/>
      <c r="QG4" s="238"/>
      <c r="QH4" s="238"/>
      <c r="QI4" s="238"/>
      <c r="QK4" s="321"/>
      <c r="QL4" s="2119"/>
      <c r="QM4" s="238"/>
      <c r="QN4" s="238"/>
      <c r="QO4" s="238"/>
      <c r="QP4" s="238"/>
      <c r="QR4" s="2124"/>
      <c r="QS4" s="2119"/>
      <c r="QT4" s="238"/>
      <c r="QU4" s="238"/>
      <c r="QV4" s="238"/>
      <c r="QW4" s="238"/>
      <c r="QY4" s="2124"/>
      <c r="QZ4" s="2119"/>
      <c r="RA4" s="238"/>
      <c r="RB4" s="238"/>
      <c r="RC4" s="238"/>
      <c r="RD4" s="238"/>
      <c r="RF4" s="2124"/>
      <c r="RG4" s="2119"/>
      <c r="RH4" s="739"/>
      <c r="RI4" s="238"/>
      <c r="RJ4" s="238"/>
      <c r="RK4" s="238"/>
      <c r="RM4" s="404"/>
      <c r="RN4" s="734"/>
      <c r="RO4" s="2119"/>
      <c r="RP4" s="238"/>
      <c r="RQ4" s="421" t="s">
        <v>1036</v>
      </c>
      <c r="RR4" s="238"/>
      <c r="RS4" s="238"/>
      <c r="RU4" s="404"/>
      <c r="RV4" s="2119"/>
      <c r="RW4" s="238"/>
      <c r="RX4" s="238" t="s">
        <v>582</v>
      </c>
      <c r="RY4" s="238"/>
      <c r="RZ4" s="238"/>
      <c r="SB4" s="404"/>
      <c r="SC4" s="2119"/>
      <c r="SD4" s="238"/>
      <c r="SE4" s="238"/>
      <c r="SF4" s="238"/>
      <c r="SG4" s="238"/>
      <c r="SI4" s="2124"/>
      <c r="SJ4" s="2119"/>
      <c r="SK4" s="238"/>
      <c r="SL4" s="238"/>
      <c r="SM4" s="238"/>
      <c r="SN4" s="238"/>
      <c r="SP4" s="2124"/>
      <c r="SQ4" s="2119"/>
      <c r="SR4" s="238"/>
      <c r="SS4" s="238"/>
      <c r="ST4" s="238"/>
      <c r="SU4" s="238"/>
      <c r="SW4" s="2124"/>
      <c r="SX4" s="2119"/>
      <c r="SY4" s="238"/>
      <c r="SZ4" s="238"/>
      <c r="TA4" s="238"/>
      <c r="TB4" s="238"/>
      <c r="TD4" s="2124"/>
      <c r="TE4" s="2119"/>
      <c r="TF4" s="238"/>
      <c r="TG4" s="238"/>
      <c r="TH4" s="238"/>
      <c r="TI4" s="238"/>
      <c r="TK4" s="2124"/>
      <c r="TL4" s="2119"/>
      <c r="TM4" s="238"/>
      <c r="TN4" s="238"/>
      <c r="TO4" s="238"/>
      <c r="TP4" s="238"/>
      <c r="TR4" s="2124"/>
      <c r="TS4" s="2119"/>
      <c r="TT4" s="238"/>
      <c r="TU4" s="238"/>
      <c r="TV4" s="238"/>
      <c r="TW4" s="238"/>
      <c r="TY4" s="2124"/>
      <c r="TZ4" s="2119"/>
      <c r="UA4" s="238"/>
      <c r="UB4" s="238"/>
      <c r="UC4" s="238"/>
      <c r="UD4" s="238"/>
      <c r="UF4" s="404"/>
      <c r="UG4" s="2119"/>
      <c r="UH4" s="238"/>
      <c r="UI4" s="238"/>
      <c r="UJ4" s="238"/>
      <c r="UK4" s="238"/>
      <c r="UM4" s="404"/>
      <c r="UN4" s="2119"/>
      <c r="UO4" s="238"/>
      <c r="UP4" s="238"/>
      <c r="UQ4" s="238"/>
      <c r="UR4" s="238"/>
      <c r="UT4" s="404"/>
      <c r="UU4" s="2119"/>
      <c r="UV4" s="238"/>
      <c r="UW4" s="238"/>
      <c r="UX4" s="238"/>
      <c r="UY4" s="238"/>
      <c r="VA4" s="321"/>
      <c r="VB4" s="2119"/>
      <c r="VC4" s="238"/>
      <c r="VD4" s="552"/>
      <c r="VE4" s="238"/>
      <c r="VF4" s="238"/>
      <c r="VH4" s="404"/>
      <c r="VI4" s="2119"/>
      <c r="VJ4" s="238"/>
      <c r="VK4" s="238" t="s">
        <v>1581</v>
      </c>
      <c r="VL4" s="238"/>
      <c r="VM4" s="238"/>
      <c r="VO4" s="2124"/>
      <c r="VP4" s="2119"/>
      <c r="VQ4" s="238"/>
      <c r="VR4" s="238"/>
      <c r="VS4" s="238"/>
      <c r="VT4" s="238"/>
      <c r="VV4" s="2124"/>
      <c r="VW4" s="2119"/>
      <c r="VX4" s="238"/>
      <c r="VY4" s="238"/>
      <c r="VZ4" s="238"/>
      <c r="WA4" s="238"/>
      <c r="WC4" s="2124"/>
      <c r="WD4" s="2119"/>
      <c r="WE4" s="238"/>
      <c r="WF4" s="238"/>
      <c r="WG4" s="238"/>
      <c r="WH4" s="238"/>
      <c r="WJ4" s="321"/>
      <c r="WK4" s="2119"/>
      <c r="WL4" s="238"/>
      <c r="WM4" s="238"/>
      <c r="WN4" s="238"/>
      <c r="WO4" s="238"/>
      <c r="WQ4" s="404"/>
      <c r="WR4" s="2119"/>
      <c r="WS4" s="238"/>
      <c r="WT4" s="238"/>
      <c r="WU4" s="238"/>
      <c r="WV4" s="238"/>
      <c r="WX4" s="2124"/>
      <c r="WY4" s="2119"/>
      <c r="WZ4" s="238"/>
      <c r="XA4" s="238"/>
      <c r="XB4" s="238"/>
      <c r="XC4" s="238"/>
      <c r="XE4" s="404"/>
      <c r="XF4" s="2119"/>
      <c r="XG4" s="238"/>
      <c r="XH4" s="238"/>
      <c r="XI4" s="238"/>
      <c r="XJ4" s="238"/>
      <c r="XL4" s="404"/>
      <c r="XM4" s="2119"/>
      <c r="XN4" s="238"/>
      <c r="XO4" s="238"/>
      <c r="XP4" s="238"/>
      <c r="XQ4" s="238"/>
      <c r="XS4" s="404"/>
      <c r="XT4" s="2119"/>
      <c r="XU4" s="238"/>
      <c r="XV4" s="238"/>
      <c r="XW4" s="238"/>
      <c r="XX4" s="238"/>
      <c r="XZ4" s="321"/>
      <c r="YA4" s="2124"/>
      <c r="YB4" s="2119"/>
      <c r="YC4" s="238"/>
      <c r="YD4" s="238"/>
      <c r="YE4" s="238"/>
      <c r="YF4" s="238"/>
      <c r="YH4" s="321"/>
      <c r="YI4" s="2119"/>
      <c r="YJ4" s="238"/>
      <c r="YK4" s="238"/>
      <c r="YL4" s="238"/>
      <c r="YM4" s="238"/>
      <c r="YO4" s="404"/>
      <c r="YP4" s="734"/>
      <c r="YQ4" s="2119"/>
      <c r="YR4" s="238"/>
      <c r="YS4" s="238"/>
      <c r="YT4" s="238"/>
      <c r="YU4" s="238"/>
      <c r="YW4" s="321"/>
      <c r="YX4" s="2119"/>
      <c r="YY4" s="238"/>
      <c r="YZ4" s="238"/>
      <c r="ZA4" s="238"/>
      <c r="ZB4" s="238"/>
      <c r="ZD4" s="321"/>
      <c r="ZE4" s="2119"/>
      <c r="ZF4" s="238"/>
      <c r="ZG4" s="238"/>
      <c r="ZH4" s="238"/>
      <c r="ZI4" s="238"/>
      <c r="ZK4" s="404"/>
      <c r="ZL4" s="2119"/>
      <c r="ZM4" s="238"/>
      <c r="ZN4" s="238"/>
      <c r="ZO4" s="238"/>
      <c r="ZP4" s="238"/>
      <c r="ZR4" s="404"/>
      <c r="ZS4" s="2119"/>
      <c r="ZT4" s="238"/>
      <c r="ZU4" s="238"/>
      <c r="ZV4" s="238"/>
      <c r="ZW4" s="238"/>
      <c r="ZY4" s="321"/>
      <c r="ZZ4" s="732"/>
      <c r="AAA4" s="2119"/>
      <c r="AAB4" s="238"/>
      <c r="AAC4" s="552" t="s">
        <v>1037</v>
      </c>
      <c r="AAD4" s="238"/>
      <c r="AAE4" s="238"/>
      <c r="AAG4" s="321"/>
      <c r="AAH4" s="2119"/>
      <c r="AAI4" s="238"/>
      <c r="AAJ4" s="552"/>
      <c r="AAK4" s="238"/>
      <c r="AAL4" s="238"/>
      <c r="AAN4" s="404"/>
      <c r="AAO4" s="404"/>
      <c r="AAP4" s="2119"/>
      <c r="AAQ4" s="238"/>
      <c r="AAR4" s="552"/>
      <c r="AAS4" s="238"/>
      <c r="AAT4" s="238"/>
      <c r="AAV4" s="321"/>
      <c r="AAW4" s="2119"/>
      <c r="AAX4" s="238"/>
      <c r="AAY4" s="238" t="s">
        <v>657</v>
      </c>
      <c r="AAZ4" s="238"/>
      <c r="ABA4" s="238"/>
      <c r="ABC4" s="404"/>
      <c r="ABD4" s="2119"/>
      <c r="ABE4" s="238"/>
      <c r="ABF4" s="238"/>
      <c r="ABG4" s="238"/>
      <c r="ABH4" s="238"/>
      <c r="ABJ4" s="404"/>
      <c r="ABK4" s="2119"/>
      <c r="ABL4" s="238"/>
      <c r="ABM4" s="238"/>
      <c r="ABN4" s="238"/>
      <c r="ABO4" s="238"/>
      <c r="ABQ4" s="404"/>
      <c r="ABR4" s="2119"/>
      <c r="ABS4" s="238"/>
      <c r="ABT4" s="238"/>
      <c r="ABU4" s="238"/>
      <c r="ABV4" s="238"/>
      <c r="ABX4" s="404"/>
      <c r="ABY4" s="2119"/>
      <c r="ABZ4" s="238"/>
      <c r="ACA4" s="238"/>
      <c r="ACB4" s="238"/>
      <c r="ACC4" s="238"/>
      <c r="ACE4" s="404"/>
      <c r="ACF4" s="2119"/>
      <c r="ACG4" s="238"/>
      <c r="ACH4" s="59"/>
      <c r="ACI4" s="238"/>
      <c r="ACJ4" s="238"/>
      <c r="ACL4" s="404"/>
      <c r="ACM4" s="404"/>
      <c r="ACN4" s="2119"/>
      <c r="ACO4" s="238"/>
      <c r="ACP4" s="238"/>
      <c r="ACQ4" s="238"/>
      <c r="ACR4" s="238"/>
      <c r="ACT4" s="2124"/>
      <c r="ACU4" s="2119"/>
      <c r="ACV4" s="238"/>
      <c r="ACW4" s="238"/>
      <c r="ACX4" s="238"/>
      <c r="ACY4" s="238"/>
      <c r="ADA4" s="2124"/>
      <c r="ADB4" s="2119"/>
      <c r="ADC4" s="238"/>
      <c r="ADD4" s="238" t="s">
        <v>1038</v>
      </c>
      <c r="ADE4" s="238"/>
      <c r="ADF4" s="238"/>
      <c r="ADI4" s="2124"/>
      <c r="ADJ4" s="2119"/>
      <c r="ADK4" s="238"/>
      <c r="ADL4" s="238"/>
      <c r="ADM4" s="238"/>
      <c r="ADN4" s="238"/>
      <c r="ADP4" s="321"/>
      <c r="ADQ4" s="2119"/>
      <c r="ADR4" s="238"/>
      <c r="ADS4" s="421"/>
      <c r="ADT4" s="238"/>
      <c r="ADU4" s="238"/>
      <c r="ADW4" s="404"/>
      <c r="ADX4" s="2119"/>
      <c r="ADY4" s="238"/>
      <c r="ADZ4" s="238"/>
      <c r="AEA4" s="238"/>
      <c r="AEB4" s="238"/>
      <c r="AED4" s="321"/>
      <c r="AEE4" s="2119"/>
      <c r="AEF4" s="238"/>
      <c r="AEG4" s="552"/>
      <c r="AEH4" s="238"/>
      <c r="AEI4" s="238"/>
      <c r="AEK4" s="2124"/>
      <c r="AEL4" s="2119"/>
      <c r="AEM4" s="238"/>
      <c r="AEN4" s="238"/>
      <c r="AEO4" s="238"/>
      <c r="AEP4" s="238"/>
      <c r="AER4" s="2124"/>
      <c r="AES4" s="2119"/>
      <c r="AET4" s="238"/>
      <c r="AEU4" s="238"/>
      <c r="AEV4" s="238"/>
      <c r="AEW4" s="238"/>
      <c r="AEY4" s="2124"/>
      <c r="AEZ4" s="2119"/>
      <c r="AFA4" s="238"/>
      <c r="AFB4" s="238"/>
      <c r="AFC4" s="238"/>
      <c r="AFD4" s="238"/>
      <c r="AFF4" s="321"/>
      <c r="AFG4" s="2119"/>
      <c r="AFH4" s="238"/>
      <c r="AFI4" s="238"/>
      <c r="AFJ4" s="238"/>
      <c r="AFK4" s="238"/>
      <c r="AFM4" s="321"/>
      <c r="AFN4" s="2119"/>
      <c r="AFO4" s="238"/>
      <c r="AFP4" s="238"/>
      <c r="AFQ4" s="238"/>
      <c r="AFR4" s="238"/>
      <c r="AFT4" s="321"/>
      <c r="AFU4" s="2119"/>
      <c r="AFV4" s="238"/>
      <c r="AFW4" s="238"/>
      <c r="AFX4" s="238"/>
      <c r="AFY4" s="238"/>
      <c r="AGA4" s="321"/>
      <c r="AGB4" s="2119"/>
      <c r="AGC4" s="238"/>
      <c r="AGD4" s="238"/>
      <c r="AGE4" s="238"/>
      <c r="AGF4" s="238"/>
      <c r="AGH4" s="321"/>
      <c r="AGI4" s="2119"/>
      <c r="AGJ4" s="238"/>
      <c r="AGK4" s="238"/>
      <c r="AGL4" s="238"/>
      <c r="AGM4" s="238"/>
      <c r="AGO4" s="321"/>
      <c r="AGP4" s="2119"/>
      <c r="AGQ4" s="238"/>
      <c r="AGR4" s="238"/>
      <c r="AGS4" s="238"/>
      <c r="AGT4" s="238"/>
      <c r="AGV4" s="404"/>
      <c r="AGW4" s="2119"/>
      <c r="AGX4" s="238"/>
      <c r="AGY4" s="238"/>
      <c r="AGZ4" s="238"/>
      <c r="AHA4" s="238"/>
      <c r="AHE4" s="2119"/>
      <c r="AHF4" s="238"/>
      <c r="AHG4" s="552" t="s">
        <v>1410</v>
      </c>
      <c r="AHH4" s="238"/>
      <c r="AHI4" s="238"/>
      <c r="AHK4" s="404"/>
      <c r="AHL4" s="2119"/>
      <c r="AHM4" s="238"/>
      <c r="AHN4" s="238"/>
      <c r="AHO4" s="238"/>
      <c r="AHP4" s="238"/>
      <c r="AHR4" s="404"/>
      <c r="AHS4" s="2119"/>
      <c r="AHT4" s="238"/>
      <c r="AHU4" s="238"/>
      <c r="AHV4" s="238"/>
      <c r="AHW4" s="238"/>
      <c r="AHY4" s="404"/>
      <c r="AHZ4" s="404"/>
      <c r="AIA4" s="2119"/>
      <c r="AIB4" s="238"/>
      <c r="AIC4" s="238" t="s">
        <v>1411</v>
      </c>
      <c r="AID4" s="238"/>
      <c r="AIE4" s="238"/>
      <c r="AIG4" s="404"/>
      <c r="AIH4" s="2119"/>
      <c r="AII4" s="238"/>
      <c r="AIJ4" s="238"/>
      <c r="AIK4" s="238"/>
      <c r="AIL4" s="238"/>
      <c r="AIN4" s="404"/>
      <c r="AIO4" s="2119"/>
      <c r="AIP4" s="739"/>
      <c r="AIQ4" s="238"/>
      <c r="AIR4" s="238"/>
      <c r="AIS4" s="238"/>
      <c r="AIU4" s="404"/>
      <c r="AIV4" s="2119"/>
      <c r="AIW4" s="238"/>
      <c r="AIX4" s="238"/>
      <c r="AIY4" s="238"/>
      <c r="AIZ4" s="238"/>
      <c r="AJB4" s="2124"/>
      <c r="AJC4" s="2119"/>
      <c r="AJD4" s="238"/>
      <c r="AJE4" s="319" t="s">
        <v>395</v>
      </c>
      <c r="AJF4" s="238"/>
      <c r="AJG4" s="238"/>
      <c r="AJI4" s="2124"/>
      <c r="AJJ4" s="2119"/>
      <c r="AJK4" s="238"/>
      <c r="AJL4" s="59"/>
      <c r="AJM4" s="238"/>
      <c r="AJN4" s="238"/>
      <c r="AJP4" s="321"/>
      <c r="AJQ4" s="2119"/>
      <c r="AJR4" s="238"/>
      <c r="AJS4" s="59"/>
      <c r="AJT4" s="238"/>
      <c r="AJU4" s="238"/>
      <c r="AJW4" s="321"/>
      <c r="AJX4" s="2119"/>
      <c r="AJY4" s="238"/>
      <c r="AJZ4" s="1974" t="s">
        <v>1035</v>
      </c>
      <c r="AKA4" s="238"/>
      <c r="AKB4" s="238"/>
      <c r="AKD4" s="2124"/>
      <c r="AKE4" s="2124"/>
      <c r="AKF4" s="2119"/>
      <c r="AKG4" s="238"/>
      <c r="AKH4" s="59"/>
      <c r="AKI4" s="238"/>
      <c r="AKJ4" s="238"/>
      <c r="AKL4" s="404"/>
      <c r="AKM4" s="2119"/>
      <c r="AKN4" s="238"/>
      <c r="AKO4" s="59"/>
      <c r="AKP4" s="238"/>
      <c r="AKQ4" s="238"/>
      <c r="AKS4" s="404"/>
      <c r="AKT4" s="734"/>
      <c r="AKU4" s="2119"/>
      <c r="AKV4" s="238"/>
      <c r="AKW4" s="59"/>
      <c r="AKX4" s="238"/>
      <c r="AKY4" s="238"/>
      <c r="ALA4" s="404"/>
      <c r="ALB4" s="2119"/>
      <c r="ALC4" s="238"/>
      <c r="ALD4" s="59"/>
      <c r="ALE4" s="238"/>
      <c r="ALF4" s="238"/>
      <c r="ALH4" s="404"/>
      <c r="ALI4" s="2119"/>
      <c r="ALJ4" s="238"/>
      <c r="ALK4" s="59"/>
      <c r="ALL4" s="238"/>
      <c r="ALM4" s="238"/>
      <c r="ALO4" s="404"/>
      <c r="ALP4" s="2119"/>
      <c r="ALQ4" s="238"/>
      <c r="ALR4" s="59"/>
      <c r="ALS4" s="238"/>
      <c r="ALT4" s="238"/>
      <c r="ALV4" s="404"/>
      <c r="ALW4" s="2119"/>
      <c r="ALX4" s="238"/>
      <c r="ALY4" s="1975" t="s">
        <v>38</v>
      </c>
      <c r="ALZ4" s="238"/>
      <c r="AMA4" s="238"/>
      <c r="AMC4" s="404"/>
      <c r="AMD4" s="2119"/>
      <c r="AME4" s="238"/>
      <c r="AMF4" s="59"/>
      <c r="AMG4" s="238"/>
      <c r="AMH4" s="238"/>
      <c r="AMJ4" s="404"/>
      <c r="AMK4" s="2119"/>
      <c r="AML4" s="238"/>
      <c r="AMM4" s="740"/>
      <c r="AMN4" s="238"/>
      <c r="AMO4" s="238"/>
      <c r="AMQ4" s="404"/>
      <c r="AMR4" s="2119"/>
      <c r="AMS4" s="238"/>
      <c r="AMT4" s="59"/>
      <c r="AMU4" s="238"/>
      <c r="AMV4" s="238"/>
      <c r="AMX4" s="321"/>
      <c r="AMY4" s="2119"/>
      <c r="AMZ4" s="238"/>
      <c r="ANA4" s="238"/>
      <c r="ANB4" s="238"/>
      <c r="ANC4" s="238"/>
      <c r="ANE4" s="2124"/>
      <c r="ANF4" s="2119"/>
      <c r="ANG4" s="238"/>
      <c r="ANH4" s="238"/>
      <c r="ANI4" s="238"/>
      <c r="ANJ4" s="238"/>
      <c r="ANL4" s="321"/>
      <c r="ANM4" s="2119"/>
      <c r="ANN4" s="238"/>
      <c r="ANO4" s="552"/>
      <c r="ANP4" s="238"/>
      <c r="ANQ4" s="238"/>
      <c r="ANS4" s="2124"/>
      <c r="ANT4" s="2124"/>
      <c r="ANU4" s="2119"/>
      <c r="ANV4" s="238"/>
      <c r="ANW4" s="238" t="s">
        <v>1469</v>
      </c>
      <c r="ANX4" s="238"/>
      <c r="ANY4" s="238"/>
      <c r="AOA4" s="404"/>
      <c r="AOB4" s="404"/>
      <c r="AOC4" s="2119"/>
      <c r="AOD4" s="238"/>
      <c r="AOE4" s="552" t="s">
        <v>1222</v>
      </c>
      <c r="AOF4" s="238"/>
      <c r="AOG4" s="238"/>
      <c r="AOI4" s="404"/>
      <c r="AOJ4" s="2119"/>
      <c r="AOK4" s="238"/>
      <c r="AOL4" s="238"/>
      <c r="AOM4" s="238"/>
      <c r="AON4" s="238"/>
      <c r="AOP4" s="2124"/>
      <c r="AOQ4" s="2119"/>
      <c r="AOR4" s="739"/>
      <c r="AOS4" s="238"/>
      <c r="AOT4" s="238"/>
      <c r="AOU4" s="238"/>
      <c r="AOW4" s="2124"/>
      <c r="AOX4" s="2119"/>
      <c r="AOY4" s="238"/>
      <c r="AOZ4" s="238"/>
      <c r="APA4" s="238"/>
      <c r="APB4" s="238"/>
      <c r="APD4" s="2124"/>
      <c r="APE4" s="735"/>
      <c r="APF4" s="238"/>
      <c r="APG4" s="59"/>
      <c r="APH4" s="238"/>
      <c r="API4" s="238"/>
      <c r="APK4" s="404"/>
      <c r="APL4" s="2119"/>
      <c r="APM4" s="739"/>
      <c r="APN4" s="238"/>
      <c r="APO4" s="238"/>
      <c r="APP4" s="238"/>
      <c r="APR4" s="321"/>
      <c r="APS4" s="2119"/>
      <c r="APT4" s="238"/>
      <c r="APU4" s="238"/>
      <c r="APV4" s="238"/>
      <c r="APW4" s="238"/>
      <c r="APY4" s="2124"/>
      <c r="APZ4" s="2119"/>
      <c r="AQA4" s="739"/>
      <c r="AQB4" s="238"/>
      <c r="AQC4" s="238"/>
      <c r="AQD4" s="238"/>
      <c r="AQF4" s="2124"/>
      <c r="AQG4" s="2119"/>
      <c r="AQH4" s="238"/>
      <c r="AQI4" s="238"/>
      <c r="AQJ4" s="238"/>
      <c r="AQK4" s="238"/>
      <c r="AQM4" s="2124"/>
      <c r="AQN4" s="2119"/>
      <c r="AQO4" s="238"/>
      <c r="AQP4" s="238"/>
      <c r="AQQ4" s="238"/>
      <c r="AQR4" s="238"/>
      <c r="AQT4" s="321"/>
      <c r="AQU4" s="2119"/>
      <c r="AQV4" s="238"/>
      <c r="AQW4" s="238"/>
      <c r="AQX4" s="238"/>
      <c r="AQY4" s="238"/>
      <c r="ARA4" s="321"/>
      <c r="ARB4" s="2119"/>
      <c r="ARC4" s="238"/>
      <c r="ARD4" s="238"/>
      <c r="ARE4" s="238"/>
      <c r="ARF4" s="238"/>
      <c r="ARH4" s="321"/>
      <c r="ARI4" s="2119"/>
      <c r="ARJ4" s="238"/>
      <c r="ARK4" s="238"/>
      <c r="ARL4" s="238"/>
      <c r="ARM4" s="238"/>
      <c r="ARO4" s="404"/>
      <c r="ARP4" s="2119"/>
      <c r="ARQ4" s="238"/>
      <c r="ARR4" s="238"/>
      <c r="ARS4" s="238"/>
      <c r="ART4" s="238"/>
      <c r="ARV4" s="404"/>
      <c r="ARW4" s="2119"/>
      <c r="ARX4" s="238"/>
      <c r="ARY4" s="238"/>
      <c r="ARZ4" s="238"/>
      <c r="ASA4" s="238"/>
      <c r="ASC4" s="404"/>
      <c r="ASD4" s="2119"/>
      <c r="ASE4" s="238"/>
      <c r="ASF4" s="238"/>
      <c r="ASG4" s="238"/>
      <c r="ASH4" s="238"/>
      <c r="ASJ4" s="404"/>
      <c r="ASK4" s="2119"/>
      <c r="ASL4" s="238"/>
      <c r="ASM4" s="238"/>
      <c r="ASN4" s="238"/>
      <c r="ASO4" s="238"/>
      <c r="ASQ4" s="404"/>
      <c r="ASR4" s="2119"/>
      <c r="ASS4" s="238"/>
      <c r="AST4" s="238"/>
      <c r="ASU4" s="238"/>
      <c r="ASV4" s="238"/>
      <c r="ASX4" s="404"/>
      <c r="ASY4" s="404"/>
      <c r="ASZ4" s="2119"/>
      <c r="ATA4" s="238"/>
      <c r="ATB4" s="238" t="s">
        <v>426</v>
      </c>
      <c r="ATC4" s="238"/>
      <c r="ATD4" s="238"/>
      <c r="ATF4" s="404"/>
      <c r="ATG4" s="2119"/>
      <c r="ATH4" s="238"/>
      <c r="ATI4" s="238"/>
      <c r="ATJ4" s="238"/>
      <c r="ATK4" s="238"/>
      <c r="ATM4" s="321"/>
      <c r="ATN4" s="2119"/>
      <c r="ATO4" s="238"/>
      <c r="ATP4" s="238"/>
      <c r="ATQ4" s="238"/>
      <c r="ATR4" s="238"/>
      <c r="ATT4" s="404"/>
      <c r="ATU4" s="734"/>
      <c r="ATV4" s="2119"/>
      <c r="ATW4" s="238"/>
      <c r="ATX4" s="238"/>
      <c r="ATY4" s="238"/>
      <c r="ATZ4" s="238"/>
      <c r="AUB4" s="404"/>
      <c r="AUC4" s="734"/>
      <c r="AUD4" s="2119"/>
      <c r="AUE4" s="238"/>
      <c r="AUF4" s="238"/>
      <c r="AUG4" s="238"/>
      <c r="AUH4" s="238"/>
      <c r="AUI4" s="238"/>
      <c r="AUK4" s="2119"/>
      <c r="AUL4" s="238"/>
      <c r="AUM4" s="238"/>
      <c r="AUN4" s="238"/>
      <c r="AUO4" s="238"/>
      <c r="AUQ4" s="404"/>
      <c r="AUR4" s="2119"/>
      <c r="AUS4" s="238"/>
      <c r="AUT4" s="238"/>
      <c r="AUU4" s="238"/>
      <c r="AUV4" s="238"/>
      <c r="AUX4" s="404"/>
      <c r="AUY4" s="2119"/>
      <c r="AUZ4" s="238"/>
      <c r="AVA4" s="238"/>
      <c r="AVB4" s="238"/>
      <c r="AVC4" s="238"/>
      <c r="AVE4" s="404"/>
      <c r="AVF4" s="2119"/>
      <c r="AVG4" s="238"/>
      <c r="AVH4" s="238"/>
      <c r="AVI4" s="238"/>
      <c r="AVJ4" s="238"/>
      <c r="AVL4" s="404"/>
      <c r="AVM4" s="2119"/>
      <c r="AVN4" s="238"/>
      <c r="AVO4" s="238"/>
      <c r="AVP4" s="238"/>
      <c r="AVQ4" s="238"/>
      <c r="AVS4" s="404"/>
      <c r="AVT4" s="2119"/>
      <c r="AVU4" s="238"/>
      <c r="AVV4" s="238"/>
      <c r="AVW4" s="238"/>
      <c r="AVX4" s="238"/>
      <c r="AVZ4" s="404"/>
      <c r="AWA4" s="2119"/>
      <c r="AWB4" s="238"/>
      <c r="AWC4" s="238"/>
      <c r="AWD4" s="238"/>
      <c r="AWE4" s="238"/>
      <c r="AWG4" s="404"/>
      <c r="AWH4" s="2119"/>
      <c r="AWI4" s="238"/>
      <c r="AWJ4" s="238"/>
      <c r="AWK4" s="238"/>
      <c r="AWL4" s="238"/>
      <c r="AWN4" s="2124"/>
      <c r="AWO4" s="732"/>
      <c r="AWP4" s="2119"/>
      <c r="AWQ4" s="238"/>
      <c r="AWR4" s="238"/>
      <c r="AWS4" s="238"/>
      <c r="AWT4" s="238"/>
      <c r="AWV4" s="404"/>
      <c r="AWW4" s="404"/>
      <c r="AWX4" s="2119"/>
      <c r="AWY4" s="238"/>
      <c r="AWZ4" s="59"/>
      <c r="AXA4" s="238"/>
      <c r="AXB4" s="238"/>
      <c r="AXD4" s="404"/>
      <c r="AXE4" s="2119"/>
      <c r="AXF4" s="238"/>
      <c r="AXG4" s="59"/>
      <c r="AXH4" s="238"/>
      <c r="AXI4" s="238"/>
      <c r="AXK4" s="404"/>
      <c r="AXL4" s="2119"/>
      <c r="AXM4" s="238" t="s">
        <v>1039</v>
      </c>
      <c r="AXN4" s="59" t="s">
        <v>1040</v>
      </c>
      <c r="AXO4" s="238"/>
      <c r="AXP4" s="238"/>
      <c r="AXR4" s="2124"/>
      <c r="AXS4" s="2119"/>
      <c r="AXT4" s="238"/>
      <c r="AXU4" s="59"/>
      <c r="AXV4" s="238"/>
      <c r="AXW4" s="238"/>
      <c r="AXY4" s="404"/>
      <c r="AXZ4" s="2119"/>
      <c r="AYA4" s="238"/>
      <c r="AYB4" s="421"/>
      <c r="AYC4" s="238"/>
      <c r="AYD4" s="238"/>
      <c r="AYF4" s="404"/>
      <c r="AYG4" s="2119"/>
      <c r="AYH4" s="238"/>
      <c r="AYI4" s="238"/>
      <c r="AYJ4" s="238"/>
      <c r="AYK4" s="238"/>
      <c r="AYM4" s="404"/>
      <c r="AYN4" s="2119"/>
      <c r="AYO4" s="238"/>
      <c r="AYP4" s="238"/>
      <c r="AYQ4" s="238"/>
      <c r="AYR4" s="238"/>
      <c r="AYT4" s="404"/>
      <c r="AYU4" s="2119"/>
      <c r="AYV4" s="238"/>
      <c r="AYW4" s="238"/>
      <c r="AYX4" s="238"/>
      <c r="AYY4" s="238"/>
      <c r="AZA4" s="404"/>
      <c r="AZB4" s="2119"/>
      <c r="AZC4" s="238"/>
      <c r="AZD4" s="238"/>
      <c r="AZE4" s="238"/>
      <c r="AZF4" s="238"/>
      <c r="AZH4" s="2124"/>
      <c r="AZI4" s="2119"/>
      <c r="AZJ4" s="238"/>
      <c r="AZK4" s="238"/>
      <c r="AZL4" s="238"/>
      <c r="AZM4" s="238"/>
      <c r="AZO4" s="321"/>
      <c r="AZP4" s="2119"/>
      <c r="AZQ4" s="238"/>
      <c r="AZR4" s="238"/>
      <c r="AZS4" s="238"/>
      <c r="AZT4" s="238"/>
      <c r="AZV4" s="321"/>
      <c r="AZW4" s="2119"/>
      <c r="AZX4" s="238"/>
      <c r="AZY4" s="238"/>
      <c r="AZZ4" s="238"/>
      <c r="BAA4" s="238"/>
      <c r="BAC4" s="321"/>
      <c r="BAD4" s="2119"/>
      <c r="BAE4" s="238"/>
      <c r="BAF4" s="238" t="s">
        <v>994</v>
      </c>
      <c r="BAG4" s="238"/>
      <c r="BAH4" s="238"/>
      <c r="BAJ4" s="404"/>
      <c r="BAK4" s="2119"/>
      <c r="BAL4" s="238"/>
      <c r="BAM4" s="740"/>
      <c r="BAN4" s="238"/>
      <c r="BAO4" s="238"/>
      <c r="BAQ4" s="404"/>
      <c r="BAR4" s="2119"/>
      <c r="BAS4" s="238"/>
      <c r="BAT4" s="59"/>
      <c r="BAU4" s="238"/>
      <c r="BAV4" s="238"/>
      <c r="BAX4" s="2124"/>
      <c r="BAY4" s="2119"/>
      <c r="BAZ4" s="238"/>
      <c r="BBA4" s="59"/>
      <c r="BBB4" s="238"/>
      <c r="BBC4" s="238"/>
      <c r="BBE4" s="2124"/>
      <c r="BBF4" s="2119"/>
      <c r="BBG4" s="238"/>
      <c r="BBH4" s="59"/>
      <c r="BBI4" s="238"/>
      <c r="BBJ4" s="238"/>
      <c r="BBN4" s="2119"/>
      <c r="BBO4" s="238"/>
      <c r="BBP4" s="590"/>
      <c r="BBQ4" s="238"/>
      <c r="BBR4" s="238"/>
      <c r="BBT4" s="2124"/>
      <c r="BBU4" s="2119"/>
      <c r="BBV4" s="238"/>
      <c r="BBW4" s="59" t="s">
        <v>2375</v>
      </c>
      <c r="BBX4" s="238"/>
      <c r="BBY4" s="238"/>
      <c r="BCA4" s="404"/>
      <c r="BCB4" s="2119"/>
      <c r="BCC4" s="238"/>
      <c r="BCD4" s="59"/>
      <c r="BCE4" s="238"/>
      <c r="BCF4" s="238"/>
      <c r="BCH4" s="2124"/>
      <c r="BCI4" s="2119"/>
      <c r="BCJ4" s="238"/>
      <c r="BCK4" s="59"/>
      <c r="BCL4" s="238"/>
      <c r="BCM4" s="238"/>
      <c r="BCO4" s="2124"/>
      <c r="BCP4" s="2119"/>
      <c r="BCQ4" s="238"/>
      <c r="BCR4" s="59"/>
      <c r="BCS4" s="238"/>
      <c r="BCT4" s="238"/>
      <c r="BCV4" s="404"/>
      <c r="BCW4" s="2119"/>
      <c r="BCX4" s="238"/>
      <c r="BCY4" s="59"/>
      <c r="BCZ4" s="238"/>
      <c r="BDA4" s="238"/>
      <c r="BDC4" s="404"/>
      <c r="BDD4" s="2119"/>
      <c r="BDE4" s="238"/>
      <c r="BDF4" s="59"/>
      <c r="BDG4" s="238"/>
      <c r="BDH4" s="238"/>
      <c r="BDJ4" s="321"/>
      <c r="BDK4" s="2119"/>
      <c r="BDL4" s="238"/>
      <c r="BDM4" s="59"/>
      <c r="BDN4" s="238"/>
      <c r="BDO4" s="238"/>
      <c r="BDQ4" s="404"/>
      <c r="BDR4" s="404"/>
      <c r="BDS4" s="2119"/>
      <c r="BDT4" s="238"/>
      <c r="BDU4" s="421"/>
      <c r="BDV4" s="238"/>
      <c r="BDW4" s="238"/>
      <c r="BDY4" s="2124"/>
      <c r="BDZ4" s="2124"/>
      <c r="BEA4" s="2119"/>
      <c r="BEB4" s="238"/>
      <c r="BEC4" s="238"/>
      <c r="BED4" s="238"/>
      <c r="BEE4" s="238"/>
      <c r="BEG4" s="321"/>
      <c r="BEH4" s="2119"/>
      <c r="BEI4" s="2119"/>
      <c r="BEJ4" s="1906"/>
      <c r="BEK4" s="552"/>
      <c r="BEL4" s="238"/>
      <c r="BEM4" s="238"/>
      <c r="BEO4" s="2124"/>
      <c r="BEP4" s="2124"/>
      <c r="BEQ4" s="2119"/>
      <c r="BER4" s="238"/>
      <c r="BES4" s="238"/>
      <c r="BET4" s="238"/>
      <c r="BEU4" s="238"/>
      <c r="BEW4" s="321"/>
      <c r="BEX4" s="2119"/>
      <c r="BEY4" s="238"/>
      <c r="BEZ4" s="238"/>
      <c r="BFA4" s="238"/>
      <c r="BFB4" s="238"/>
      <c r="BFD4" s="321"/>
      <c r="BFE4" s="2119"/>
      <c r="BFF4" s="238"/>
      <c r="BFG4" s="238"/>
      <c r="BFH4" s="238"/>
      <c r="BFI4" s="238"/>
      <c r="BFK4" s="321"/>
      <c r="BFL4" s="2119"/>
      <c r="BFM4" s="238"/>
      <c r="BFN4" s="421" t="s">
        <v>994</v>
      </c>
      <c r="BFO4" s="238"/>
      <c r="BFP4" s="238"/>
      <c r="BFR4" s="321"/>
      <c r="BFS4" s="2119"/>
      <c r="BFT4" s="238"/>
      <c r="BFU4" s="421"/>
      <c r="BFV4" s="238"/>
      <c r="BFW4" s="238"/>
      <c r="BFY4" s="2124"/>
      <c r="BFZ4" s="2119"/>
      <c r="BGA4" s="238"/>
      <c r="BGB4" s="238"/>
      <c r="BGC4" s="238"/>
      <c r="BGD4" s="238"/>
      <c r="BGF4" s="321"/>
      <c r="BGG4" s="2119"/>
      <c r="BGH4" s="238"/>
      <c r="BGI4" s="552"/>
      <c r="BGJ4" s="238"/>
      <c r="BGK4" s="238"/>
      <c r="BGM4" s="404"/>
      <c r="BGN4" s="404"/>
      <c r="BGO4" s="2119"/>
      <c r="BGP4" s="238"/>
      <c r="BGQ4" s="421"/>
      <c r="BGR4" s="238"/>
      <c r="BGS4" s="238"/>
      <c r="BGU4" s="2124"/>
      <c r="BGV4" s="2119"/>
      <c r="BGW4" s="238"/>
      <c r="BGX4" s="238"/>
      <c r="BGY4" s="238"/>
      <c r="BGZ4" s="238"/>
      <c r="BHB4" s="404"/>
      <c r="BHC4" s="2119"/>
      <c r="BHD4" s="238"/>
      <c r="BHE4" s="238"/>
      <c r="BHF4" s="238"/>
      <c r="BHG4" s="238"/>
      <c r="BHI4" s="404"/>
      <c r="BHJ4" s="2124"/>
      <c r="BHK4" s="2119"/>
      <c r="BHL4" s="238"/>
      <c r="BHM4" s="238"/>
      <c r="BHN4" s="238"/>
      <c r="BHO4" s="238"/>
      <c r="BHQ4" s="321"/>
      <c r="BHR4" s="2119"/>
      <c r="BHS4" s="238"/>
      <c r="BHT4" s="552"/>
      <c r="BHU4" s="238"/>
      <c r="BHV4" s="238"/>
      <c r="BHX4" s="321"/>
      <c r="BHY4" s="732"/>
      <c r="BHZ4" s="2119"/>
      <c r="BIA4" s="238"/>
      <c r="BIB4" s="552" t="s">
        <v>1041</v>
      </c>
      <c r="BIC4" s="238"/>
      <c r="BID4" s="238"/>
      <c r="BIF4" s="321"/>
      <c r="BIG4" s="2124"/>
      <c r="BIH4" s="2119"/>
      <c r="BII4" s="238"/>
      <c r="BIJ4" s="238"/>
      <c r="BIK4" s="238"/>
      <c r="BIL4" s="238"/>
      <c r="BIN4" s="404"/>
      <c r="BIO4" s="2119"/>
      <c r="BIP4" s="238"/>
      <c r="BIQ4" s="421"/>
      <c r="BIR4" s="238"/>
      <c r="BIS4" s="238"/>
      <c r="BIU4" s="321"/>
      <c r="BIV4" s="321"/>
      <c r="BIW4" s="1840"/>
      <c r="BIX4" s="238"/>
      <c r="BIY4" s="238"/>
      <c r="BIZ4" s="238"/>
      <c r="BJA4" s="238"/>
      <c r="BJC4" s="404"/>
      <c r="BJD4" s="2119"/>
      <c r="BJE4" s="238"/>
      <c r="BJF4" s="238"/>
      <c r="BJG4" s="238"/>
      <c r="BJH4" s="238"/>
      <c r="BJJ4" s="321"/>
      <c r="BJK4" s="321"/>
      <c r="BJL4" s="1840"/>
      <c r="BJM4" s="238"/>
      <c r="BJN4" s="238"/>
      <c r="BJO4" s="238"/>
      <c r="BJP4" s="238"/>
      <c r="BJR4" s="2124"/>
      <c r="BJS4" s="2119"/>
      <c r="BJT4" s="238"/>
      <c r="BJU4" s="238"/>
      <c r="BJV4" s="238"/>
      <c r="BJW4" s="238"/>
      <c r="BJY4" s="2124"/>
      <c r="BJZ4" s="2119"/>
      <c r="BKA4" s="238"/>
      <c r="BKB4" s="238"/>
      <c r="BKC4" s="238"/>
      <c r="BKD4" s="238"/>
      <c r="BKF4" s="404"/>
      <c r="BKH4" s="2119"/>
      <c r="BKI4" s="238"/>
      <c r="BKJ4" s="238"/>
      <c r="BKK4" s="238"/>
      <c r="BKL4" s="238"/>
      <c r="BKN4" s="404"/>
      <c r="BKO4" s="2119"/>
      <c r="BKP4" s="238"/>
      <c r="BKQ4" s="238"/>
      <c r="BKR4" s="238"/>
      <c r="BKS4" s="238"/>
      <c r="BKU4" s="404"/>
      <c r="BKV4" s="2119"/>
      <c r="BKW4" s="238"/>
      <c r="BKX4" s="238"/>
      <c r="BKY4" s="238"/>
      <c r="BKZ4" s="238"/>
      <c r="BLB4" s="404"/>
      <c r="BLC4" s="2119"/>
      <c r="BLD4" s="238"/>
      <c r="BLE4" s="238"/>
      <c r="BLF4" s="238"/>
      <c r="BLG4" s="238"/>
      <c r="BLI4" s="404"/>
      <c r="BLJ4" s="2119"/>
      <c r="BLK4" s="238"/>
      <c r="BLL4" s="238"/>
      <c r="BLM4" s="238"/>
      <c r="BLN4" s="238"/>
      <c r="BLP4" s="2124"/>
      <c r="BLQ4" s="2119"/>
      <c r="BLR4" s="238"/>
      <c r="BLS4" s="238"/>
      <c r="BLT4" s="238"/>
      <c r="BLU4" s="238"/>
      <c r="BLW4" s="2124"/>
      <c r="BLX4" s="2119"/>
      <c r="BLY4" s="238"/>
      <c r="BLZ4" s="238"/>
      <c r="BMA4" s="238"/>
      <c r="BMB4" s="238"/>
      <c r="BMD4" s="2124"/>
      <c r="BME4" s="2119"/>
      <c r="BMF4" s="238"/>
      <c r="BMG4" s="238"/>
      <c r="BMH4" s="238"/>
      <c r="BMI4" s="238"/>
      <c r="BMK4" s="404"/>
      <c r="BML4" s="2119"/>
      <c r="BMM4" s="238"/>
      <c r="BMN4" s="238"/>
      <c r="BMO4" s="238"/>
      <c r="BMP4" s="238"/>
      <c r="BMR4" s="2124"/>
      <c r="BMS4" s="2119"/>
      <c r="BMT4" s="238"/>
      <c r="BMU4" s="238"/>
      <c r="BMV4" s="238"/>
      <c r="BMW4" s="238"/>
      <c r="BMY4" s="2124"/>
      <c r="BMZ4" s="2119"/>
      <c r="BNA4" s="238"/>
      <c r="BNB4" s="238"/>
      <c r="BNC4" s="238"/>
      <c r="BND4" s="238"/>
      <c r="BNF4" s="321"/>
      <c r="BNG4" s="2119"/>
      <c r="BNH4" s="238"/>
      <c r="BNI4" s="552"/>
      <c r="BNJ4" s="238"/>
      <c r="BNK4" s="238"/>
      <c r="BNM4" s="2124"/>
      <c r="BNN4" s="2119"/>
      <c r="BNO4" s="238"/>
      <c r="BNP4" s="238"/>
      <c r="BNQ4" s="238"/>
      <c r="BNR4" s="238"/>
      <c r="BNT4" s="2124"/>
      <c r="BNU4" s="732"/>
      <c r="BNV4" s="2119"/>
      <c r="BNW4" s="238"/>
      <c r="BNX4" s="238" t="s">
        <v>724</v>
      </c>
      <c r="BNY4" s="238"/>
      <c r="BNZ4" s="238"/>
      <c r="BOB4" s="2124"/>
      <c r="BOC4" s="2119"/>
      <c r="BOD4" s="238"/>
      <c r="BOE4" s="238"/>
      <c r="BOF4" s="238"/>
      <c r="BOG4" s="238"/>
      <c r="BOI4" s="2121"/>
      <c r="BOJ4" s="737"/>
      <c r="BOK4" s="59"/>
      <c r="BOL4" s="59"/>
      <c r="BOM4" s="59"/>
      <c r="BON4" s="59"/>
      <c r="BOP4" s="2124"/>
      <c r="BOQ4" s="2119"/>
      <c r="BOR4" s="238"/>
      <c r="BOS4" s="238"/>
      <c r="BOT4" s="238"/>
      <c r="BOU4" s="238"/>
      <c r="BOW4" s="321"/>
      <c r="BOX4" s="2119"/>
      <c r="BOY4" s="238"/>
      <c r="BOZ4" s="238"/>
      <c r="BPA4" s="238"/>
      <c r="BPB4" s="238"/>
      <c r="BPD4" s="404"/>
      <c r="BPE4" s="2119"/>
      <c r="BPF4" s="238"/>
      <c r="BPG4" s="238"/>
      <c r="BPH4" s="238"/>
      <c r="BPI4" s="238"/>
      <c r="BPK4" s="404"/>
      <c r="BPL4" s="2119"/>
      <c r="BPM4" s="238"/>
      <c r="BPN4" s="238"/>
      <c r="BPO4" s="238"/>
      <c r="BPP4" s="238"/>
      <c r="BPR4" s="2124"/>
      <c r="BPS4" s="2119"/>
      <c r="BPT4" s="238"/>
      <c r="BPU4" s="238"/>
      <c r="BPV4" s="238"/>
      <c r="BPW4" s="238"/>
      <c r="BPY4" s="2124"/>
      <c r="BPZ4" s="2119"/>
      <c r="BQA4" s="238"/>
      <c r="BQB4" s="238"/>
      <c r="BQC4" s="238"/>
      <c r="BQD4" s="238"/>
      <c r="BQF4" s="2124"/>
      <c r="BQG4" s="732"/>
      <c r="BQH4" s="2119"/>
      <c r="BQI4" s="238"/>
      <c r="BQJ4" s="238" t="s">
        <v>1042</v>
      </c>
      <c r="BQK4" s="238"/>
      <c r="BQL4" s="238"/>
      <c r="BQM4" s="238"/>
      <c r="BQN4" s="321"/>
      <c r="BQO4" s="2119"/>
      <c r="BQP4" s="238"/>
      <c r="BQQ4" s="238"/>
      <c r="BQR4" s="238"/>
      <c r="BQS4" s="238"/>
      <c r="BQU4" s="321"/>
      <c r="BQV4" s="2119"/>
      <c r="BQW4" s="238"/>
      <c r="BQX4" s="421"/>
      <c r="BQY4" s="238"/>
      <c r="BQZ4" s="238"/>
      <c r="BRC4" s="2119"/>
      <c r="BRD4" s="238"/>
      <c r="BRE4" s="238"/>
      <c r="BRF4" s="238"/>
      <c r="BRG4" s="238"/>
      <c r="BRI4" s="2124"/>
      <c r="BRJ4" s="2119"/>
      <c r="BRK4" s="238"/>
      <c r="BRL4" s="238"/>
      <c r="BRM4" s="238"/>
      <c r="BRN4" s="238"/>
      <c r="BRP4" s="321"/>
      <c r="BRQ4" s="2124"/>
      <c r="BRR4" s="2119"/>
      <c r="BRS4" s="238"/>
      <c r="BRT4" s="238"/>
      <c r="BRU4" s="238"/>
      <c r="BRV4" s="238"/>
      <c r="BRX4" s="404"/>
      <c r="BRY4" s="2119"/>
      <c r="BRZ4" s="238"/>
      <c r="BSA4" s="238"/>
      <c r="BSB4" s="238"/>
      <c r="BSC4" s="238"/>
      <c r="BSE4" s="404"/>
      <c r="BSF4" s="2119"/>
      <c r="BSG4" s="238"/>
      <c r="BSH4" s="238"/>
      <c r="BSI4" s="238"/>
      <c r="BSJ4" s="238"/>
      <c r="BSL4" s="2124"/>
      <c r="BSM4" s="2119"/>
      <c r="BSN4" s="238"/>
      <c r="BSO4" s="238"/>
      <c r="BSP4" s="238"/>
      <c r="BSQ4" s="238"/>
      <c r="BSS4" s="404"/>
      <c r="BST4" s="2119"/>
      <c r="BSU4" s="238"/>
      <c r="BSV4" s="238"/>
      <c r="BSW4" s="238"/>
      <c r="BSX4" s="238"/>
      <c r="BSZ4" s="404"/>
      <c r="BTA4" s="2119"/>
      <c r="BTB4" s="238"/>
      <c r="BTC4" s="238"/>
      <c r="BTD4" s="238"/>
      <c r="BTE4" s="238"/>
      <c r="BTG4" s="2124"/>
      <c r="BTH4" s="2119"/>
      <c r="BTI4" s="238"/>
      <c r="BTJ4" s="238"/>
      <c r="BTK4" s="238"/>
      <c r="BTL4" s="238"/>
      <c r="BTN4" s="2124"/>
      <c r="BTO4" s="2119"/>
      <c r="BTP4" s="238"/>
      <c r="BTQ4" s="238"/>
      <c r="BTR4" s="238"/>
      <c r="BTS4" s="238"/>
      <c r="BTU4" s="2124"/>
      <c r="BTV4" s="2119"/>
      <c r="BTW4" s="238"/>
      <c r="BTX4" s="238"/>
      <c r="BTY4" s="238"/>
      <c r="BTZ4" s="238"/>
      <c r="BUB4" s="2124"/>
      <c r="BUC4" s="2119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7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7" t="s">
        <v>2291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2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2253</v>
      </c>
      <c r="BEJ5" s="2016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7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7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24"/>
      <c r="C6" s="759"/>
      <c r="D6" s="31"/>
      <c r="E6" s="760"/>
      <c r="F6" s="78">
        <f>C6-E6</f>
        <v>0</v>
      </c>
      <c r="H6" s="404"/>
      <c r="I6" s="2124"/>
      <c r="J6" s="759"/>
      <c r="K6" s="31"/>
      <c r="L6" s="760"/>
      <c r="M6" s="78">
        <f>J6-L6</f>
        <v>0</v>
      </c>
      <c r="O6" s="31"/>
      <c r="P6" s="2124"/>
      <c r="Q6" s="759"/>
      <c r="R6" s="31"/>
      <c r="S6" s="760"/>
      <c r="T6" s="78">
        <f>Q6-S6</f>
        <v>0</v>
      </c>
      <c r="V6" s="31"/>
      <c r="W6" s="2124"/>
      <c r="X6" s="759"/>
      <c r="Y6" s="31"/>
      <c r="Z6" s="760"/>
      <c r="AA6" s="78">
        <f>X6-Z6</f>
        <v>0</v>
      </c>
      <c r="AC6" s="31"/>
      <c r="AD6" s="2124"/>
      <c r="AE6" s="759"/>
      <c r="AF6" s="31"/>
      <c r="AG6" s="760"/>
      <c r="AH6" s="78">
        <f>AE6-AG6</f>
        <v>0</v>
      </c>
      <c r="AJ6" s="31"/>
      <c r="AK6" s="2124"/>
      <c r="AL6" s="759"/>
      <c r="AM6" s="31"/>
      <c r="AN6" s="760"/>
      <c r="AO6" s="78">
        <f>AL6-AN6</f>
        <v>0</v>
      </c>
      <c r="AQ6" s="321"/>
      <c r="AR6" s="2124"/>
      <c r="AS6" s="759"/>
      <c r="AT6" s="321"/>
      <c r="AU6" s="760"/>
      <c r="AV6" s="78">
        <f>AS6-AU6</f>
        <v>0</v>
      </c>
      <c r="AX6" s="31"/>
      <c r="AY6" s="2124"/>
      <c r="AZ6" s="759"/>
      <c r="BA6" s="31"/>
      <c r="BB6" s="760"/>
      <c r="BC6" s="78">
        <f>AZ6-BB6</f>
        <v>0</v>
      </c>
      <c r="BE6" s="321"/>
      <c r="BF6" s="2124"/>
      <c r="BG6" s="759"/>
      <c r="BH6" s="31"/>
      <c r="BI6" s="760"/>
      <c r="BJ6" s="78">
        <f>BG6-BI6</f>
        <v>0</v>
      </c>
      <c r="BL6" s="404"/>
      <c r="BM6" s="2124"/>
      <c r="BN6" s="759"/>
      <c r="BO6" s="31"/>
      <c r="BP6" s="760"/>
      <c r="BQ6" s="78">
        <f>BN6-BP6</f>
        <v>0</v>
      </c>
      <c r="BS6" s="321"/>
      <c r="BT6" s="2124"/>
      <c r="BU6" s="759"/>
      <c r="BV6" s="31"/>
      <c r="BW6" s="760"/>
      <c r="BX6" s="78">
        <f>BU6-BW6</f>
        <v>0</v>
      </c>
      <c r="BZ6" s="404"/>
      <c r="CA6" s="404"/>
      <c r="CB6" s="2124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24"/>
      <c r="CY6" s="759"/>
      <c r="DA6" s="760"/>
      <c r="DB6" s="78">
        <f>CY6-DA6</f>
        <v>0</v>
      </c>
      <c r="DF6" s="2124"/>
      <c r="DG6" s="759"/>
      <c r="DH6" s="404"/>
      <c r="DI6" s="762"/>
      <c r="DJ6" s="78">
        <f>DB71</f>
        <v>633217.30000000005</v>
      </c>
      <c r="DL6" s="321"/>
      <c r="DM6" s="2124"/>
      <c r="DN6" s="759"/>
      <c r="DO6" s="31"/>
      <c r="DP6" s="760"/>
      <c r="DQ6" s="78">
        <f>DN6-DP6</f>
        <v>0</v>
      </c>
      <c r="DS6" s="321"/>
      <c r="DT6" s="2124"/>
      <c r="DU6" s="759"/>
      <c r="DV6" s="31"/>
      <c r="DW6" s="760"/>
      <c r="DX6" s="78">
        <f>DU6-DW6</f>
        <v>0</v>
      </c>
      <c r="DZ6" s="31"/>
      <c r="EA6" s="2124"/>
      <c r="EB6" s="759"/>
      <c r="EC6" s="31"/>
      <c r="ED6" s="760"/>
      <c r="EE6" s="78">
        <f>EB6-ED6</f>
        <v>0</v>
      </c>
      <c r="EG6" s="321"/>
      <c r="EH6" s="2124"/>
      <c r="EI6" s="759"/>
      <c r="EJ6" s="31"/>
      <c r="EK6" s="760"/>
      <c r="EL6" s="78">
        <f>EI6-EK6</f>
        <v>0</v>
      </c>
      <c r="EN6" s="404"/>
      <c r="EO6" s="2124"/>
      <c r="EP6" s="759"/>
      <c r="EQ6" s="31"/>
      <c r="ER6" s="760"/>
      <c r="ES6" s="78">
        <f>EP6-ER6</f>
        <v>0</v>
      </c>
      <c r="EU6" s="404"/>
      <c r="EV6" s="2124"/>
      <c r="EW6" s="759"/>
      <c r="EX6" s="31"/>
      <c r="EY6" s="760"/>
      <c r="EZ6" s="78">
        <f>EW6-EY6</f>
        <v>0</v>
      </c>
      <c r="FB6" s="31"/>
      <c r="FC6" s="31"/>
      <c r="FD6" s="2124"/>
      <c r="FE6" s="759"/>
      <c r="FF6" s="335"/>
      <c r="FG6" s="760"/>
      <c r="FH6" s="78">
        <f>FE6-FG6</f>
        <v>0</v>
      </c>
      <c r="FJ6" s="404"/>
      <c r="FK6" s="31"/>
      <c r="FL6" s="2124"/>
      <c r="FM6" s="759"/>
      <c r="FN6" s="335"/>
      <c r="FO6" s="760"/>
      <c r="FP6" s="78">
        <f>FM6-FO6</f>
        <v>0</v>
      </c>
      <c r="FR6" s="404"/>
      <c r="FS6" s="31"/>
      <c r="FT6" s="2124"/>
      <c r="FU6" s="759"/>
      <c r="FV6" s="31"/>
      <c r="FW6" s="760"/>
      <c r="FX6" s="78">
        <f>FU6-FW6</f>
        <v>0</v>
      </c>
      <c r="FZ6" s="31"/>
      <c r="GA6" s="2124"/>
      <c r="GB6" s="759"/>
      <c r="GC6" s="31"/>
      <c r="GD6" s="760"/>
      <c r="GE6" s="78">
        <f>GB6-GD6</f>
        <v>0</v>
      </c>
      <c r="GG6" s="404"/>
      <c r="GH6" s="404"/>
      <c r="GI6" s="2124"/>
      <c r="GJ6" s="759"/>
      <c r="GK6" s="335"/>
      <c r="GL6" s="760"/>
      <c r="GM6" s="78">
        <f>GJ6-GL6</f>
        <v>0</v>
      </c>
      <c r="GO6" s="31"/>
      <c r="GP6" s="2124"/>
      <c r="GQ6" s="759"/>
      <c r="GR6" s="31"/>
      <c r="GS6" s="760"/>
      <c r="GT6" s="78">
        <f>GQ6-GS6</f>
        <v>0</v>
      </c>
      <c r="GV6" s="404"/>
      <c r="GW6" s="31"/>
      <c r="GX6" s="2124"/>
      <c r="GY6" s="759"/>
      <c r="GZ6" s="31"/>
      <c r="HA6" s="760"/>
      <c r="HB6" s="78">
        <f>GY6-HA6</f>
        <v>0</v>
      </c>
      <c r="HD6" s="404"/>
      <c r="HE6" s="2124"/>
      <c r="HF6" s="759"/>
      <c r="HG6" s="31"/>
      <c r="HH6" s="760"/>
      <c r="HI6" s="78">
        <f>HF6-HH6</f>
        <v>0</v>
      </c>
      <c r="HK6" s="321"/>
      <c r="HL6" s="2124"/>
      <c r="HM6" s="759"/>
      <c r="HN6" s="31"/>
      <c r="HO6" s="760"/>
      <c r="HP6" s="78">
        <f>HM6-HO6</f>
        <v>0</v>
      </c>
      <c r="HR6" s="404"/>
      <c r="HS6" s="2124"/>
      <c r="HT6" s="759"/>
      <c r="HU6" s="31"/>
      <c r="HV6" s="760"/>
      <c r="HW6" s="78">
        <f>HT6-HV6</f>
        <v>0</v>
      </c>
      <c r="HY6" s="321"/>
      <c r="HZ6" s="2124"/>
      <c r="IA6" s="759"/>
      <c r="IB6" s="31"/>
      <c r="IC6" s="760"/>
      <c r="ID6" s="78">
        <f>IA6-IC6</f>
        <v>0</v>
      </c>
      <c r="IF6" s="321"/>
      <c r="IG6" s="2124"/>
      <c r="IH6" s="759"/>
      <c r="II6" s="31"/>
      <c r="IJ6" s="760"/>
      <c r="IK6" s="78">
        <f>IH6-IJ6</f>
        <v>0</v>
      </c>
      <c r="IM6" s="31"/>
      <c r="IN6" s="2124"/>
      <c r="IO6" s="759"/>
      <c r="IP6" s="31"/>
      <c r="IQ6" s="760"/>
      <c r="IR6" s="78">
        <f>IO6-IQ6</f>
        <v>0</v>
      </c>
      <c r="IT6" s="404"/>
      <c r="IU6" s="2124"/>
      <c r="IV6" s="759"/>
      <c r="IW6" s="31"/>
      <c r="IX6" s="760"/>
      <c r="IY6" s="78">
        <f>IV6-IX6</f>
        <v>0</v>
      </c>
      <c r="JA6" s="404"/>
      <c r="JB6" s="2124"/>
      <c r="JC6" s="759"/>
      <c r="JD6" s="31"/>
      <c r="JE6" s="760"/>
      <c r="JF6" s="78">
        <f>JC6-JE6</f>
        <v>0</v>
      </c>
      <c r="JH6" s="321"/>
      <c r="JI6" s="2124"/>
      <c r="JJ6" s="759"/>
      <c r="JK6" s="321"/>
      <c r="JL6" s="762"/>
      <c r="JM6" s="78">
        <f>JJ6-JL6</f>
        <v>0</v>
      </c>
      <c r="JO6" s="321"/>
      <c r="JP6" s="2124"/>
      <c r="JQ6" s="759"/>
      <c r="JR6" s="321"/>
      <c r="JS6" s="760"/>
      <c r="JT6" s="78">
        <f>JM70</f>
        <v>90</v>
      </c>
      <c r="JV6" s="321"/>
      <c r="JW6" s="2124"/>
      <c r="JX6" s="759"/>
      <c r="JY6" s="321"/>
      <c r="JZ6" s="760"/>
      <c r="KA6" s="78">
        <f>JT70</f>
        <v>90</v>
      </c>
      <c r="KC6" s="404"/>
      <c r="KD6" s="2124"/>
      <c r="KE6" s="759"/>
      <c r="KF6" s="31"/>
      <c r="KG6" s="760"/>
      <c r="KH6" s="78">
        <f>KE6-KG6</f>
        <v>0</v>
      </c>
      <c r="KJ6" s="321"/>
      <c r="KK6" s="2124"/>
      <c r="KL6" s="759"/>
      <c r="KM6" s="31"/>
      <c r="KN6" s="760"/>
      <c r="KO6" s="78">
        <f>KL6-KN6</f>
        <v>0</v>
      </c>
      <c r="KQ6" s="321"/>
      <c r="KR6" s="321"/>
      <c r="KS6" s="2124"/>
      <c r="KT6" s="759"/>
      <c r="KU6" s="31"/>
      <c r="KV6" s="760"/>
      <c r="KW6" s="78">
        <f>KT6-KV6</f>
        <v>0</v>
      </c>
      <c r="KY6" s="321"/>
      <c r="KZ6" s="2124"/>
      <c r="LA6" s="759"/>
      <c r="LB6" s="31"/>
      <c r="LC6" s="760"/>
      <c r="LD6" s="78">
        <f>LA6-LC6</f>
        <v>0</v>
      </c>
      <c r="LF6" s="321"/>
      <c r="LG6" s="2124"/>
      <c r="LH6" s="759"/>
      <c r="LI6" s="31"/>
      <c r="LJ6" s="760"/>
      <c r="LK6" s="78">
        <f>LH6-LJ6</f>
        <v>0</v>
      </c>
      <c r="LM6" s="31"/>
      <c r="LN6" s="2124"/>
      <c r="LO6" s="759"/>
      <c r="LP6" s="31"/>
      <c r="LQ6" s="760"/>
      <c r="LR6" s="78">
        <f>LO6-LQ6</f>
        <v>0</v>
      </c>
      <c r="LT6" s="31"/>
      <c r="LU6" s="2124"/>
      <c r="LV6" s="759"/>
      <c r="LW6" s="31"/>
      <c r="LX6" s="760"/>
      <c r="LY6" s="78">
        <f>LV6-LX6</f>
        <v>0</v>
      </c>
      <c r="MA6" s="31"/>
      <c r="MB6" s="2124"/>
      <c r="MC6" s="759"/>
      <c r="MD6" s="31"/>
      <c r="ME6" s="760"/>
      <c r="MF6" s="78">
        <f>MC6-ME6</f>
        <v>0</v>
      </c>
      <c r="MH6" s="31"/>
      <c r="MI6" s="2124"/>
      <c r="MJ6" s="759"/>
      <c r="MK6" s="31"/>
      <c r="ML6" s="760"/>
      <c r="MM6" s="78">
        <f>MJ6-ML6</f>
        <v>0</v>
      </c>
      <c r="MO6" s="404"/>
      <c r="MP6" s="2124"/>
      <c r="MQ6" s="759"/>
      <c r="MR6" s="31"/>
      <c r="MS6" s="760"/>
      <c r="MT6" s="78">
        <f>MQ6-MS6</f>
        <v>0</v>
      </c>
      <c r="MV6" s="404"/>
      <c r="MW6" s="2124"/>
      <c r="MX6" s="759"/>
      <c r="MY6" s="31"/>
      <c r="MZ6" s="760"/>
      <c r="NA6" s="78">
        <f>MX6-MZ6</f>
        <v>0</v>
      </c>
      <c r="NC6" s="404"/>
      <c r="ND6" s="2124"/>
      <c r="NE6" s="759"/>
      <c r="NF6" s="31"/>
      <c r="NG6" s="760"/>
      <c r="NH6" s="78">
        <f>NE6-NG6</f>
        <v>0</v>
      </c>
      <c r="NJ6" s="31"/>
      <c r="NK6" s="2124"/>
      <c r="NL6" s="759"/>
      <c r="NM6" s="31"/>
      <c r="NN6" s="760"/>
      <c r="NO6" s="78">
        <f>NL6-NN6</f>
        <v>0</v>
      </c>
      <c r="NQ6" s="31"/>
      <c r="NR6" s="2124"/>
      <c r="NS6" s="759"/>
      <c r="NT6" s="31"/>
      <c r="NU6" s="760"/>
      <c r="NV6" s="78">
        <f>NS6-NU6</f>
        <v>0</v>
      </c>
      <c r="NX6" s="404"/>
      <c r="NY6" s="2124"/>
      <c r="NZ6" s="759"/>
      <c r="OA6" s="404"/>
      <c r="OB6" s="760"/>
      <c r="OC6" s="78">
        <f>NZ6-OB6</f>
        <v>0</v>
      </c>
      <c r="OE6" s="404"/>
      <c r="OF6" s="2124"/>
      <c r="OG6" s="759"/>
      <c r="OH6" s="31"/>
      <c r="OI6" s="760"/>
      <c r="OJ6" s="78">
        <f>OG6-OI6</f>
        <v>0</v>
      </c>
      <c r="OL6" s="404"/>
      <c r="OM6" s="763"/>
      <c r="ON6" s="2124"/>
      <c r="OO6" s="759"/>
      <c r="OP6" s="31"/>
      <c r="OQ6" s="760"/>
      <c r="OR6" s="78">
        <f>OO6-OQ6</f>
        <v>0</v>
      </c>
      <c r="OT6" s="404"/>
      <c r="OU6" s="2124"/>
      <c r="OV6" s="759"/>
      <c r="OW6" s="31"/>
      <c r="OX6" s="760"/>
      <c r="OY6" s="78">
        <f>OV6-OX6</f>
        <v>0</v>
      </c>
      <c r="PA6" s="31"/>
      <c r="PB6" s="2124"/>
      <c r="PC6" s="759"/>
      <c r="PD6" s="31"/>
      <c r="PE6" s="760"/>
      <c r="PF6" s="78">
        <f>PC6-PE6</f>
        <v>0</v>
      </c>
      <c r="PH6" s="321"/>
      <c r="PI6" s="2124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24"/>
      <c r="PY6" s="759"/>
      <c r="PZ6" s="31"/>
      <c r="QA6" s="760"/>
      <c r="QB6" s="78">
        <f>PY6-QA6</f>
        <v>0</v>
      </c>
      <c r="QD6" s="321"/>
      <c r="QE6" s="2124"/>
      <c r="QF6" s="759"/>
      <c r="QG6" s="31"/>
      <c r="QH6" s="760"/>
      <c r="QI6" s="78">
        <f>QF6-QH6</f>
        <v>0</v>
      </c>
      <c r="QK6" s="321"/>
      <c r="QL6" s="2124"/>
      <c r="QM6" s="759"/>
      <c r="QN6" s="31"/>
      <c r="QO6" s="760"/>
      <c r="QP6" s="78">
        <f>QM6-QO6</f>
        <v>0</v>
      </c>
      <c r="QR6" s="31"/>
      <c r="QS6" s="2124"/>
      <c r="QT6" s="759"/>
      <c r="QU6" s="31"/>
      <c r="QV6" s="760"/>
      <c r="QW6" s="78">
        <f>QT6-QV6</f>
        <v>0</v>
      </c>
      <c r="QY6" s="31"/>
      <c r="QZ6" s="2124"/>
      <c r="RA6" s="759"/>
      <c r="RB6" s="31"/>
      <c r="RC6" s="760"/>
      <c r="RD6" s="78">
        <f>RA6-RC6</f>
        <v>0</v>
      </c>
      <c r="RF6" s="31"/>
      <c r="RG6" s="2124"/>
      <c r="RH6" s="759"/>
      <c r="RI6" s="31"/>
      <c r="RJ6" s="760"/>
      <c r="RK6" s="78">
        <f>RH6-RJ6</f>
        <v>0</v>
      </c>
      <c r="RM6" s="404"/>
      <c r="RN6" s="734"/>
      <c r="RO6" s="2124"/>
      <c r="RP6" s="759"/>
      <c r="RQ6" s="404"/>
      <c r="RR6" s="760"/>
      <c r="RS6" s="78">
        <f>RP6-RR6</f>
        <v>0</v>
      </c>
      <c r="RU6" s="404"/>
      <c r="RV6" s="2124"/>
      <c r="RW6" s="759"/>
      <c r="RX6" s="31"/>
      <c r="RY6" s="760"/>
      <c r="RZ6" s="78">
        <f>RW6-RY6</f>
        <v>0</v>
      </c>
      <c r="SB6" s="404"/>
      <c r="SC6" s="2124"/>
      <c r="SD6" s="759"/>
      <c r="SE6" s="31"/>
      <c r="SF6" s="760"/>
      <c r="SG6" s="78">
        <f>SD6-SF6</f>
        <v>0</v>
      </c>
      <c r="SI6" s="31"/>
      <c r="SJ6" s="2124"/>
      <c r="SK6" s="759"/>
      <c r="SL6" s="31"/>
      <c r="SM6" s="760"/>
      <c r="SN6" s="78">
        <f>SK6-SM6</f>
        <v>0</v>
      </c>
      <c r="SP6" s="31"/>
      <c r="SQ6" s="2124"/>
      <c r="SR6" s="759"/>
      <c r="SS6" s="31"/>
      <c r="ST6" s="760"/>
      <c r="SU6" s="78">
        <f>SR6-ST6</f>
        <v>0</v>
      </c>
      <c r="SW6" s="31"/>
      <c r="SX6" s="2124"/>
      <c r="SY6" s="759"/>
      <c r="SZ6" s="31"/>
      <c r="TA6" s="760"/>
      <c r="TB6" s="78">
        <f>SY6-TA6</f>
        <v>0</v>
      </c>
      <c r="TD6" s="31"/>
      <c r="TE6" s="2124"/>
      <c r="TF6" s="759"/>
      <c r="TG6" s="31"/>
      <c r="TH6" s="760"/>
      <c r="TI6" s="78">
        <f>TF6-TH6</f>
        <v>0</v>
      </c>
      <c r="TK6" s="31"/>
      <c r="TL6" s="2124"/>
      <c r="TM6" s="759"/>
      <c r="TN6" s="31"/>
      <c r="TO6" s="760"/>
      <c r="TP6" s="78">
        <f>TM6-TO6</f>
        <v>0</v>
      </c>
      <c r="TR6" s="31"/>
      <c r="TS6" s="2124"/>
      <c r="TT6" s="759"/>
      <c r="TU6" s="31"/>
      <c r="TV6" s="760"/>
      <c r="TW6" s="78">
        <f>TT6-TV6</f>
        <v>0</v>
      </c>
      <c r="TY6" s="31"/>
      <c r="TZ6" s="2124"/>
      <c r="UA6" s="759"/>
      <c r="UB6" s="31"/>
      <c r="UC6" s="760"/>
      <c r="UD6" s="78">
        <f>UA6-UC6</f>
        <v>0</v>
      </c>
      <c r="UF6" s="404"/>
      <c r="UG6" s="2124"/>
      <c r="UH6" s="759"/>
      <c r="UI6" s="31"/>
      <c r="UJ6" s="760"/>
      <c r="UK6" s="78">
        <f>UH6-UJ6</f>
        <v>0</v>
      </c>
      <c r="UM6" s="404"/>
      <c r="UN6" s="2124"/>
      <c r="UO6" s="759"/>
      <c r="UP6" s="31"/>
      <c r="UQ6" s="760"/>
      <c r="UR6" s="78">
        <f>UO6-UQ6</f>
        <v>0</v>
      </c>
      <c r="UT6" s="404"/>
      <c r="UU6" s="2124"/>
      <c r="UV6" s="759"/>
      <c r="UW6" s="31"/>
      <c r="UX6" s="760"/>
      <c r="UY6" s="78">
        <f>UV6-UX6</f>
        <v>0</v>
      </c>
      <c r="VA6" s="321"/>
      <c r="VB6" s="2124"/>
      <c r="VC6" s="759"/>
      <c r="VD6" s="321"/>
      <c r="VE6" s="760"/>
      <c r="VF6" s="78">
        <f>VC6-VE6</f>
        <v>0</v>
      </c>
      <c r="VH6" s="404"/>
      <c r="VI6" s="2124"/>
      <c r="VJ6" s="759"/>
      <c r="VK6" s="31"/>
      <c r="VL6" s="760"/>
      <c r="VM6" s="78">
        <f>VJ6-VL6</f>
        <v>0</v>
      </c>
      <c r="VO6" s="31"/>
      <c r="VP6" s="2124"/>
      <c r="VQ6" s="759"/>
      <c r="VR6" s="31"/>
      <c r="VS6" s="760"/>
      <c r="VT6" s="78">
        <f>VQ6-VS6</f>
        <v>0</v>
      </c>
      <c r="VV6" s="31"/>
      <c r="VW6" s="2124"/>
      <c r="VX6" s="759"/>
      <c r="VY6" s="31"/>
      <c r="VZ6" s="760"/>
      <c r="WA6" s="78">
        <f>VX6-VZ6</f>
        <v>0</v>
      </c>
      <c r="WC6" s="31"/>
      <c r="WD6" s="2124"/>
      <c r="WE6" s="759"/>
      <c r="WF6" s="31"/>
      <c r="WG6" s="760"/>
      <c r="WH6" s="78">
        <f>WE6-WG6</f>
        <v>0</v>
      </c>
      <c r="WJ6" s="321"/>
      <c r="WK6" s="2124"/>
      <c r="WL6" s="759"/>
      <c r="WM6" s="31"/>
      <c r="WN6" s="760"/>
      <c r="WO6" s="78">
        <f>WL6-WN6</f>
        <v>0</v>
      </c>
      <c r="WQ6" s="404"/>
      <c r="WR6" s="2124"/>
      <c r="WS6" s="759"/>
      <c r="WT6" s="764" t="s">
        <v>38</v>
      </c>
      <c r="WU6" s="760"/>
      <c r="WV6" s="78">
        <f>WS6-WU6</f>
        <v>0</v>
      </c>
      <c r="WX6" s="31"/>
      <c r="WY6" s="2124"/>
      <c r="WZ6" s="759"/>
      <c r="XA6" s="31"/>
      <c r="XB6" s="760"/>
      <c r="XC6" s="78">
        <f>WZ6-XB6</f>
        <v>0</v>
      </c>
      <c r="XE6" s="404"/>
      <c r="XF6" s="2124"/>
      <c r="XG6" s="759"/>
      <c r="XH6" s="31"/>
      <c r="XI6" s="760"/>
      <c r="XJ6" s="78">
        <f>XG6-XI6</f>
        <v>0</v>
      </c>
      <c r="XL6" s="424"/>
      <c r="XM6" s="2121"/>
      <c r="XN6" s="765"/>
      <c r="XO6" s="49"/>
      <c r="XP6" s="766"/>
      <c r="XQ6" s="78">
        <f>XN6-XP6</f>
        <v>0</v>
      </c>
      <c r="XS6" s="404"/>
      <c r="XT6" s="2124"/>
      <c r="XU6" s="759"/>
      <c r="XV6" s="31"/>
      <c r="XW6" s="760"/>
      <c r="XX6" s="78">
        <f>XU6-XW6</f>
        <v>0</v>
      </c>
      <c r="XZ6" s="321"/>
      <c r="YA6" s="31"/>
      <c r="YB6" s="2124"/>
      <c r="YC6" s="759"/>
      <c r="YD6" s="31"/>
      <c r="YE6" s="760"/>
      <c r="YF6" s="78">
        <f>YC6-YE6</f>
        <v>0</v>
      </c>
      <c r="YH6" s="321"/>
      <c r="YI6" s="2124"/>
      <c r="YJ6" s="759"/>
      <c r="YK6" s="31"/>
      <c r="YL6" s="760"/>
      <c r="YM6" s="78">
        <f>YJ6-YL6</f>
        <v>0</v>
      </c>
      <c r="YO6" s="404"/>
      <c r="YP6" s="734"/>
      <c r="YQ6" s="2124"/>
      <c r="YR6" s="759"/>
      <c r="YS6" s="31"/>
      <c r="YT6" s="760"/>
      <c r="YU6" s="78">
        <f>YR6-YT6</f>
        <v>0</v>
      </c>
      <c r="YW6" s="321"/>
      <c r="YX6" s="2124"/>
      <c r="YY6" s="759"/>
      <c r="YZ6" s="31"/>
      <c r="ZA6" s="760"/>
      <c r="ZB6" s="78">
        <f>YY6-ZA6</f>
        <v>0</v>
      </c>
      <c r="ZD6" s="321"/>
      <c r="ZE6" s="2124"/>
      <c r="ZF6" s="759"/>
      <c r="ZG6" s="31"/>
      <c r="ZH6" s="760"/>
      <c r="ZI6" s="78">
        <f>ZF6-ZH6</f>
        <v>0</v>
      </c>
      <c r="ZK6" s="404"/>
      <c r="ZL6" s="2124"/>
      <c r="ZM6" s="759"/>
      <c r="ZN6" s="31"/>
      <c r="ZO6" s="760"/>
      <c r="ZP6" s="78">
        <f>ZM6-ZO6</f>
        <v>0</v>
      </c>
      <c r="ZR6" s="404"/>
      <c r="ZS6" s="2124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24"/>
      <c r="AAI6" s="759"/>
      <c r="AAK6" s="760"/>
      <c r="AAL6" s="78">
        <f>AAI6-AAK6</f>
        <v>0</v>
      </c>
      <c r="AAN6" s="404"/>
      <c r="AAO6" s="404"/>
      <c r="AAP6" s="2124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24"/>
      <c r="ABE6" s="759"/>
      <c r="ABF6" s="31"/>
      <c r="ABG6" s="760"/>
      <c r="ABH6" s="78">
        <f>ABE6-ABG6</f>
        <v>0</v>
      </c>
      <c r="ABJ6" s="404"/>
      <c r="ABK6" s="2124"/>
      <c r="ABL6" s="759"/>
      <c r="ABM6" s="31"/>
      <c r="ABN6" s="760"/>
      <c r="ABO6" s="78">
        <f>ABL6-ABN6</f>
        <v>0</v>
      </c>
      <c r="ABQ6" s="404"/>
      <c r="ABR6" s="2124"/>
      <c r="ABS6" s="759"/>
      <c r="ABT6" s="31"/>
      <c r="ABU6" s="760"/>
      <c r="ABV6" s="78">
        <f>ABS6-ABU6</f>
        <v>0</v>
      </c>
      <c r="ABX6" s="404"/>
      <c r="ABY6" s="2124"/>
      <c r="ABZ6" s="759"/>
      <c r="ACA6" s="31"/>
      <c r="ACB6" s="760"/>
      <c r="ACC6" s="78">
        <f>ABZ6-ACB6</f>
        <v>0</v>
      </c>
      <c r="ACE6" s="404"/>
      <c r="ACF6" s="2124"/>
      <c r="ACG6" s="759"/>
      <c r="ACH6" s="31"/>
      <c r="ACI6" s="760"/>
      <c r="ACJ6" s="78">
        <f>ACG6-ACI6</f>
        <v>0</v>
      </c>
      <c r="ACL6" s="404"/>
      <c r="ACM6" s="404"/>
      <c r="ACN6" s="2124"/>
      <c r="ACO6" s="759"/>
      <c r="ACP6" s="31"/>
      <c r="ACQ6" s="760"/>
      <c r="ACR6" s="78">
        <f>ACO6-ACQ6</f>
        <v>0</v>
      </c>
      <c r="ACT6" s="31"/>
      <c r="ACU6" s="2124"/>
      <c r="ACV6" s="759"/>
      <c r="ACW6" s="31"/>
      <c r="ACX6" s="760"/>
      <c r="ACY6" s="78">
        <f>ACV6-ACX6</f>
        <v>0</v>
      </c>
      <c r="ADA6" s="31"/>
      <c r="ADB6" s="2124"/>
      <c r="ADC6" s="759"/>
      <c r="ADD6" s="31"/>
      <c r="ADE6" s="760"/>
      <c r="ADF6" s="78">
        <f>ADC6-ADE6</f>
        <v>0</v>
      </c>
      <c r="ADI6" s="31"/>
      <c r="ADJ6" s="2124"/>
      <c r="ADK6" s="759"/>
      <c r="ADL6" s="31"/>
      <c r="ADM6" s="760"/>
      <c r="ADN6" s="78">
        <f>ADK6-ADM6</f>
        <v>0</v>
      </c>
      <c r="ADP6" s="321"/>
      <c r="ADQ6" s="2124"/>
      <c r="ADR6" s="759"/>
      <c r="ADS6" s="404"/>
      <c r="ADT6" s="760"/>
      <c r="ADU6" s="78">
        <f>ADR6-ADT6</f>
        <v>0</v>
      </c>
      <c r="ADW6" s="404"/>
      <c r="ADX6" s="2124"/>
      <c r="ADY6" s="759"/>
      <c r="ADZ6" s="31"/>
      <c r="AEA6" s="760"/>
      <c r="AEB6" s="78">
        <f>ADY6-AEA6</f>
        <v>0</v>
      </c>
      <c r="AED6" s="321"/>
      <c r="AEE6" s="2124"/>
      <c r="AEF6" s="759"/>
      <c r="AEG6" s="321"/>
      <c r="AEH6" s="760"/>
      <c r="AEI6" s="78">
        <f>AEF6-AEH6</f>
        <v>0</v>
      </c>
      <c r="AEK6" s="31"/>
      <c r="AEL6" s="2124"/>
      <c r="AEM6" s="759"/>
      <c r="AEN6" s="31"/>
      <c r="AEO6" s="760"/>
      <c r="AEP6" s="78">
        <f>AEM6-AEO6</f>
        <v>0</v>
      </c>
      <c r="AER6" s="31"/>
      <c r="AES6" s="2124"/>
      <c r="AET6" s="759"/>
      <c r="AEU6" s="31"/>
      <c r="AEV6" s="760"/>
      <c r="AEW6" s="78">
        <f>AET6-AEV6</f>
        <v>0</v>
      </c>
      <c r="AEY6" s="31"/>
      <c r="AEZ6" s="2124"/>
      <c r="AFA6" s="759"/>
      <c r="AFB6" s="31"/>
      <c r="AFC6" s="760"/>
      <c r="AFD6" s="78">
        <f>AFA6-AFC6</f>
        <v>0</v>
      </c>
      <c r="AFF6" s="321"/>
      <c r="AFG6" s="2124"/>
      <c r="AFH6" s="759"/>
      <c r="AFI6" s="31"/>
      <c r="AFJ6" s="760"/>
      <c r="AFK6" s="78">
        <f>AFH6-AFJ6</f>
        <v>0</v>
      </c>
      <c r="AFM6" s="321"/>
      <c r="AFN6" s="2124"/>
      <c r="AFO6" s="759"/>
      <c r="AFP6" s="31"/>
      <c r="AFQ6" s="760"/>
      <c r="AFR6" s="78">
        <f>AFO6-AFQ6</f>
        <v>0</v>
      </c>
      <c r="AFT6" s="321"/>
      <c r="AFU6" s="2124"/>
      <c r="AFV6" s="759"/>
      <c r="AFW6" s="31"/>
      <c r="AFX6" s="760"/>
      <c r="AFY6" s="78">
        <f>AFV6-AFX6</f>
        <v>0</v>
      </c>
      <c r="AGA6" s="321"/>
      <c r="AGB6" s="2124"/>
      <c r="AGC6" s="759"/>
      <c r="AGD6" s="31"/>
      <c r="AGE6" s="760"/>
      <c r="AGF6" s="78">
        <f>AGC6-AGE6</f>
        <v>0</v>
      </c>
      <c r="AGH6" s="321"/>
      <c r="AGI6" s="2124"/>
      <c r="AGJ6" s="759"/>
      <c r="AGK6" s="31"/>
      <c r="AGL6" s="760"/>
      <c r="AGM6" s="78">
        <f>AGJ6-AGL6</f>
        <v>0</v>
      </c>
      <c r="AGO6" s="321"/>
      <c r="AGP6" s="2124"/>
      <c r="AGQ6" s="759"/>
      <c r="AGR6" s="31"/>
      <c r="AGS6" s="760"/>
      <c r="AGT6" s="78">
        <f>AGQ6-AGS6</f>
        <v>0</v>
      </c>
      <c r="AGV6" s="404"/>
      <c r="AGW6" s="2124"/>
      <c r="AGX6" s="759"/>
      <c r="AGY6" s="31"/>
      <c r="AGZ6" s="760"/>
      <c r="AHA6" s="78">
        <f>AGX6-AGZ6</f>
        <v>0</v>
      </c>
      <c r="AHE6" s="2124"/>
      <c r="AHF6" s="759"/>
      <c r="AHG6" s="321"/>
      <c r="AHH6" s="760"/>
      <c r="AHI6" s="78">
        <f>AHF6-AHH6</f>
        <v>0</v>
      </c>
      <c r="AHK6" s="404"/>
      <c r="AHL6" s="2124"/>
      <c r="AHM6" s="759"/>
      <c r="AHN6" s="31"/>
      <c r="AHO6" s="760"/>
      <c r="AHP6" s="78">
        <f>AHM6-AHO6</f>
        <v>0</v>
      </c>
      <c r="AHR6" s="404"/>
      <c r="AHS6" s="2124"/>
      <c r="AHT6" s="759"/>
      <c r="AHU6" s="31"/>
      <c r="AHV6" s="760"/>
      <c r="AHW6" s="78">
        <f>AHT6-AHV6</f>
        <v>0</v>
      </c>
      <c r="AHY6" s="424"/>
      <c r="AHZ6" s="424"/>
      <c r="AIA6" s="2121"/>
      <c r="AIB6" s="765"/>
      <c r="AIC6" s="49"/>
      <c r="AID6" s="766"/>
      <c r="AIE6" s="78">
        <f>AIB6-AID6</f>
        <v>0</v>
      </c>
      <c r="AIG6" s="404"/>
      <c r="AIH6" s="2124"/>
      <c r="AII6" s="759"/>
      <c r="AIJ6" s="31"/>
      <c r="AIK6" s="760"/>
      <c r="AIL6" s="78">
        <f>AII6-AIK6</f>
        <v>0</v>
      </c>
      <c r="AIN6" s="404"/>
      <c r="AIO6" s="2124"/>
      <c r="AIP6" s="759"/>
      <c r="AIQ6" s="31"/>
      <c r="AIR6" s="760"/>
      <c r="AIS6" s="78">
        <f>AIP6-AIR6</f>
        <v>0</v>
      </c>
      <c r="AIU6" s="404"/>
      <c r="AIV6" s="2124"/>
      <c r="AIW6" s="759"/>
      <c r="AIX6" s="31"/>
      <c r="AIY6" s="760"/>
      <c r="AIZ6" s="78">
        <f>AIW6-AIY6</f>
        <v>0</v>
      </c>
      <c r="AJB6" s="31"/>
      <c r="AJC6" s="2124"/>
      <c r="AJD6" s="759"/>
      <c r="AJE6" s="31"/>
      <c r="AJF6" s="760"/>
      <c r="AJG6" s="78">
        <f>AJD6-AJF6</f>
        <v>0</v>
      </c>
      <c r="AJI6" s="31"/>
      <c r="AJJ6" s="2124"/>
      <c r="AJK6" s="759"/>
      <c r="AJL6" s="31"/>
      <c r="AJM6" s="760"/>
      <c r="AJN6" s="78"/>
      <c r="AJP6" s="321"/>
      <c r="AJQ6" s="2124"/>
      <c r="AJR6" s="759"/>
      <c r="AJS6" s="31"/>
      <c r="AJT6" s="760"/>
      <c r="AJU6" s="78"/>
      <c r="AJW6" s="320"/>
      <c r="AJX6" s="2121"/>
      <c r="AJY6" s="765"/>
      <c r="AJZ6" s="320"/>
      <c r="AKA6" s="766"/>
      <c r="AKB6" s="78">
        <f>AJY6-AKA6</f>
        <v>0</v>
      </c>
      <c r="AKD6" s="31"/>
      <c r="AKE6" s="31"/>
      <c r="AKF6" s="2124"/>
      <c r="AKG6" s="759"/>
      <c r="AKH6" s="31"/>
      <c r="AKI6" s="760"/>
      <c r="AKJ6" s="78">
        <f>AKG6-AKI6</f>
        <v>0</v>
      </c>
      <c r="AKL6" s="404"/>
      <c r="AKM6" s="2124"/>
      <c r="AKN6" s="759"/>
      <c r="AKO6" s="31"/>
      <c r="AKP6" s="760"/>
      <c r="AKQ6" s="78">
        <f>AKN6-AKP6</f>
        <v>0</v>
      </c>
      <c r="AKS6" s="404"/>
      <c r="AKT6" s="734"/>
      <c r="AKU6" s="2124"/>
      <c r="AKV6" s="759"/>
      <c r="AKW6" s="31"/>
      <c r="AKX6" s="760"/>
      <c r="AKY6" s="78">
        <f>AKV6-AKX6</f>
        <v>0</v>
      </c>
      <c r="ALA6" s="404"/>
      <c r="ALB6" s="2124"/>
      <c r="ALC6" s="759"/>
      <c r="ALD6" s="31"/>
      <c r="ALE6" s="760"/>
      <c r="ALF6" s="78">
        <f>ALC6-ALE6</f>
        <v>0</v>
      </c>
      <c r="ALH6" s="404"/>
      <c r="ALI6" s="2124"/>
      <c r="ALJ6" s="765"/>
      <c r="ALK6" s="344"/>
      <c r="ALL6" s="344"/>
      <c r="ALM6" s="131"/>
      <c r="ALO6" s="404"/>
      <c r="ALP6" s="2124"/>
      <c r="ALQ6" s="759"/>
      <c r="ALR6" s="335"/>
      <c r="ALS6" s="760"/>
      <c r="ALT6" s="78">
        <f>ALQ6-ALS6</f>
        <v>0</v>
      </c>
      <c r="ALV6" s="404"/>
      <c r="ALW6" s="2124"/>
      <c r="ALX6" s="759"/>
      <c r="ALY6" s="31"/>
      <c r="ALZ6" s="760"/>
      <c r="AMA6" s="78">
        <f>ALX6-ALZ6</f>
        <v>0</v>
      </c>
      <c r="AMC6" s="404"/>
      <c r="AMD6" s="2124"/>
      <c r="AME6" s="759"/>
      <c r="AMF6" s="31"/>
      <c r="AMG6" s="760"/>
      <c r="AMH6" s="78">
        <f>AME6-AMG6</f>
        <v>0</v>
      </c>
      <c r="AMJ6" s="404"/>
      <c r="AMK6" s="2124"/>
      <c r="AML6" s="759"/>
      <c r="AMM6" s="404"/>
      <c r="AMN6" s="760"/>
      <c r="AMO6" s="78">
        <f>AML6-AMN6</f>
        <v>0</v>
      </c>
      <c r="AMQ6" s="404"/>
      <c r="AMR6" s="2124"/>
      <c r="AMS6" s="759"/>
      <c r="AMT6" s="31"/>
      <c r="AMU6" s="760"/>
      <c r="AMV6" s="78">
        <f>AMS6-AMU6</f>
        <v>0</v>
      </c>
      <c r="AMX6" s="321"/>
      <c r="AMY6" s="2124"/>
      <c r="AMZ6" s="759"/>
      <c r="ANA6" s="31"/>
      <c r="ANB6" s="760"/>
      <c r="ANC6" s="78">
        <f>AMZ6-ANB6</f>
        <v>0</v>
      </c>
      <c r="ANE6" s="31"/>
      <c r="ANF6" s="2124"/>
      <c r="ANG6" s="759"/>
      <c r="ANH6" s="31"/>
      <c r="ANI6" s="760"/>
      <c r="ANJ6" s="78">
        <f>ANG6-ANI6</f>
        <v>0</v>
      </c>
      <c r="ANL6" s="321"/>
      <c r="ANM6" s="2124"/>
      <c r="ANN6" s="759"/>
      <c r="ANO6" s="321"/>
      <c r="ANP6" s="760"/>
      <c r="ANQ6" s="78">
        <f>ANN6-ANP6</f>
        <v>0</v>
      </c>
      <c r="ANS6" s="31"/>
      <c r="ANT6" s="31"/>
      <c r="ANU6" s="2124"/>
      <c r="ANV6" s="759"/>
      <c r="ANW6" s="31"/>
      <c r="ANX6" s="760"/>
      <c r="ANY6" s="78">
        <f>ANV6-ANX6</f>
        <v>0</v>
      </c>
      <c r="AOA6" s="404"/>
      <c r="AOB6" s="404"/>
      <c r="AOC6" s="2124"/>
      <c r="AOD6" s="759"/>
      <c r="AOE6" s="321"/>
      <c r="AOF6" s="760"/>
      <c r="AOG6" s="78">
        <f>AOD6-AOF6</f>
        <v>0</v>
      </c>
      <c r="AOI6" s="404"/>
      <c r="AOJ6" s="2124"/>
      <c r="AOK6" s="759"/>
      <c r="AOL6" s="31"/>
      <c r="AOM6" s="760"/>
      <c r="AON6" s="78">
        <f>AOK6-AOM6</f>
        <v>0</v>
      </c>
      <c r="AOP6" s="31"/>
      <c r="AOQ6" s="2124"/>
      <c r="AOR6" s="759"/>
      <c r="AOS6" s="31"/>
      <c r="AOT6" s="760"/>
      <c r="AOU6" s="78">
        <f>AOR6-AOT6</f>
        <v>0</v>
      </c>
      <c r="AOW6" s="31"/>
      <c r="AOX6" s="2124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24"/>
      <c r="APM6" s="759"/>
      <c r="APN6" s="31"/>
      <c r="APO6" s="760"/>
      <c r="APP6" s="78">
        <f>APM6-APO6</f>
        <v>0</v>
      </c>
      <c r="APR6" s="321"/>
      <c r="APS6" s="2124"/>
      <c r="APT6" s="759"/>
      <c r="APU6" s="31"/>
      <c r="APV6" s="760"/>
      <c r="APW6" s="78">
        <f>APT6-APV6</f>
        <v>0</v>
      </c>
      <c r="APY6" s="31"/>
      <c r="APZ6" s="2124"/>
      <c r="AQA6" s="759"/>
      <c r="AQB6" s="31"/>
      <c r="AQC6" s="760"/>
      <c r="AQD6" s="78">
        <f>AQA6-AQC6</f>
        <v>0</v>
      </c>
      <c r="AQF6" s="31"/>
      <c r="AQG6" s="2124"/>
      <c r="AQH6" s="759"/>
      <c r="AQI6" s="31"/>
      <c r="AQJ6" s="760"/>
      <c r="AQK6" s="78">
        <f>AQH6-AQJ6</f>
        <v>0</v>
      </c>
      <c r="AQM6" s="31"/>
      <c r="AQN6" s="2124"/>
      <c r="AQO6" s="759"/>
      <c r="AQP6" s="31"/>
      <c r="AQQ6" s="760"/>
      <c r="AQR6" s="78">
        <f>AQO6-AQQ6</f>
        <v>0</v>
      </c>
      <c r="AQT6" s="321"/>
      <c r="AQU6" s="2124"/>
      <c r="AQV6" s="759"/>
      <c r="AQW6" s="31"/>
      <c r="AQX6" s="760"/>
      <c r="AQY6" s="78">
        <f>AQV6-AQX6</f>
        <v>0</v>
      </c>
      <c r="ARA6" s="321"/>
      <c r="ARB6" s="2124"/>
      <c r="ARC6" s="759"/>
      <c r="ARD6" s="31"/>
      <c r="ARE6" s="760"/>
      <c r="ARF6" s="78">
        <f>ARC6-ARE6</f>
        <v>0</v>
      </c>
      <c r="ARH6" s="321"/>
      <c r="ARI6" s="2124"/>
      <c r="ARJ6" s="759"/>
      <c r="ARK6" s="31"/>
      <c r="ARL6" s="760"/>
      <c r="ARM6" s="78">
        <f>ARJ6-ARL6</f>
        <v>0</v>
      </c>
      <c r="ARO6" s="404"/>
      <c r="ARP6" s="2124"/>
      <c r="ARQ6" s="759"/>
      <c r="ARR6" s="31"/>
      <c r="ARS6" s="760"/>
      <c r="ART6" s="78">
        <f>ARQ6-ARS6</f>
        <v>0</v>
      </c>
      <c r="ARV6" s="404"/>
      <c r="ARW6" s="2124"/>
      <c r="ARX6" s="759"/>
      <c r="ARY6" s="31"/>
      <c r="ARZ6" s="760"/>
      <c r="ASA6" s="78">
        <f>ARX6-ARZ6</f>
        <v>0</v>
      </c>
      <c r="ASC6" s="404"/>
      <c r="ASD6" s="2124"/>
      <c r="ASE6" s="759"/>
      <c r="ASF6" s="31"/>
      <c r="ASG6" s="760"/>
      <c r="ASH6" s="78">
        <f>ASE6-ASG6</f>
        <v>0</v>
      </c>
      <c r="ASJ6" s="404"/>
      <c r="ASK6" s="2124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24"/>
      <c r="ATA6" s="759"/>
      <c r="ATB6" s="31"/>
      <c r="ATC6" s="760"/>
      <c r="ATD6" s="78">
        <f>ATA6-ATC6</f>
        <v>0</v>
      </c>
      <c r="ATF6" s="404"/>
      <c r="ATG6" s="2124"/>
      <c r="ATH6" s="759"/>
      <c r="ATI6" s="31"/>
      <c r="ATJ6" s="760"/>
      <c r="ATK6" s="78">
        <f>ATH6-ATJ6</f>
        <v>0</v>
      </c>
      <c r="ATM6" s="321"/>
      <c r="ATN6" s="2124"/>
      <c r="ATO6" s="759"/>
      <c r="ATP6" s="31"/>
      <c r="ATQ6" s="760"/>
      <c r="ATR6" s="78">
        <f>ATO6-ATQ6</f>
        <v>0</v>
      </c>
      <c r="ATT6" s="404"/>
      <c r="ATU6" s="734"/>
      <c r="ATV6" s="2124"/>
      <c r="ATW6" s="759"/>
      <c r="ATX6" s="31"/>
      <c r="ATY6" s="760"/>
      <c r="ATZ6" s="78">
        <f>ATW6-ATY6</f>
        <v>0</v>
      </c>
      <c r="AUB6" s="404"/>
      <c r="AUC6" s="734"/>
      <c r="AUD6" s="2124"/>
      <c r="AUE6" s="759"/>
      <c r="AUF6" s="31"/>
      <c r="AUG6" s="760"/>
      <c r="AUH6" s="78">
        <f>AUE6-AUG6</f>
        <v>0</v>
      </c>
      <c r="AUI6" s="76"/>
      <c r="AUK6" s="2124"/>
      <c r="AUL6" s="759"/>
      <c r="AUM6" s="31"/>
      <c r="AUN6" s="760"/>
      <c r="AUO6" s="78">
        <f>AUL6-AUN6</f>
        <v>0</v>
      </c>
      <c r="AUQ6" s="404"/>
      <c r="AUR6" s="2124"/>
      <c r="AUS6" s="759"/>
      <c r="AUT6" s="31"/>
      <c r="AUU6" s="760"/>
      <c r="AUV6" s="78">
        <f>AUS6-AUU6</f>
        <v>0</v>
      </c>
      <c r="AUX6" s="404"/>
      <c r="AUY6" s="2124"/>
      <c r="AUZ6" s="759"/>
      <c r="AVA6" s="31"/>
      <c r="AVB6" s="760"/>
      <c r="AVC6" s="78">
        <f>AUZ6-AVB6</f>
        <v>0</v>
      </c>
      <c r="AVE6" s="404"/>
      <c r="AVF6" s="2124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24"/>
      <c r="AVU6" s="759"/>
      <c r="AVV6" s="31"/>
      <c r="AVW6" s="760"/>
      <c r="AVX6" s="78">
        <f>AVU6-AVW6</f>
        <v>0</v>
      </c>
      <c r="AVZ6" s="404"/>
      <c r="AWA6" s="2124"/>
      <c r="AWB6" s="759"/>
      <c r="AWC6" s="31"/>
      <c r="AWD6" s="760"/>
      <c r="AWE6" s="78">
        <f>AWB6-AWD6</f>
        <v>0</v>
      </c>
      <c r="AWG6" s="404"/>
      <c r="AWH6" s="2124"/>
      <c r="AWI6" s="759"/>
      <c r="AWJ6" s="31"/>
      <c r="AWK6" s="760"/>
      <c r="AWL6" s="78">
        <f>AWI6-AWK6</f>
        <v>0</v>
      </c>
      <c r="AWN6" s="31"/>
      <c r="AWO6" s="335"/>
      <c r="AWP6" s="2124"/>
      <c r="AWQ6" s="759"/>
      <c r="AWR6" s="31"/>
      <c r="AWS6" s="760"/>
      <c r="AWT6" s="78">
        <f>AWQ6-AWS6</f>
        <v>0</v>
      </c>
      <c r="AWV6" s="404"/>
      <c r="AWW6" s="404"/>
      <c r="AWX6" s="2124"/>
      <c r="AWY6" s="769"/>
      <c r="AWZ6" s="770"/>
      <c r="AXA6" s="771"/>
      <c r="AXB6" s="772">
        <f>AWY6-AXA6</f>
        <v>0</v>
      </c>
      <c r="AXD6" s="404"/>
      <c r="AXE6" s="2124"/>
      <c r="AXF6" s="769"/>
      <c r="AXG6" s="770"/>
      <c r="AXH6" s="771"/>
      <c r="AXI6" s="772">
        <f>AXF6-AXH6</f>
        <v>0</v>
      </c>
      <c r="AXK6" s="404"/>
      <c r="AXL6" s="2124"/>
      <c r="AXM6" s="769"/>
      <c r="AXN6" s="770"/>
      <c r="AXO6" s="771"/>
      <c r="AXP6" s="772">
        <f>AXM6-AXO6</f>
        <v>0</v>
      </c>
      <c r="AXR6" s="31"/>
      <c r="AXS6" s="2124"/>
      <c r="AXT6" s="769"/>
      <c r="AXU6" s="770"/>
      <c r="AXV6" s="771"/>
      <c r="AXW6" s="772">
        <f>AXT6-AXV6</f>
        <v>0</v>
      </c>
      <c r="AXY6" s="404"/>
      <c r="AXZ6" s="2124"/>
      <c r="AYA6" s="22"/>
      <c r="AYB6" s="404"/>
      <c r="AYC6" s="760"/>
      <c r="AYD6" s="78">
        <f>AYA6-AYC6</f>
        <v>0</v>
      </c>
      <c r="AYF6" s="404"/>
      <c r="AYG6" s="2124"/>
      <c r="AYH6" s="22"/>
      <c r="AYI6" s="31"/>
      <c r="AYJ6" s="760"/>
      <c r="AYK6" s="78">
        <f>AYH6-AYJ6</f>
        <v>0</v>
      </c>
      <c r="AYM6" s="404"/>
      <c r="AYN6" s="2124"/>
      <c r="AYO6" s="22"/>
      <c r="AYP6" s="31"/>
      <c r="AYQ6" s="760"/>
      <c r="AYR6" s="78">
        <f>AYO6-AYQ6</f>
        <v>0</v>
      </c>
      <c r="AYT6" s="404"/>
      <c r="AYU6" s="2124"/>
      <c r="AYV6" s="22"/>
      <c r="AYW6" s="31"/>
      <c r="AYX6" s="760"/>
      <c r="AYY6" s="78">
        <f>AYV6-AYX6</f>
        <v>0</v>
      </c>
      <c r="AZA6" s="404"/>
      <c r="AZB6" s="2124"/>
      <c r="AZC6" s="22"/>
      <c r="AZD6" s="31"/>
      <c r="AZE6" s="760"/>
      <c r="AZF6" s="78">
        <f>AZC6-AZE6</f>
        <v>0</v>
      </c>
      <c r="AZH6" s="31"/>
      <c r="AZI6" s="2124"/>
      <c r="AZJ6" s="22"/>
      <c r="AZK6" s="31"/>
      <c r="AZL6" s="760"/>
      <c r="AZM6" s="78">
        <f>AZJ6-AZL6</f>
        <v>0</v>
      </c>
      <c r="AZO6" s="321"/>
      <c r="AZP6" s="2124"/>
      <c r="AZQ6" s="22"/>
      <c r="AZR6" s="31"/>
      <c r="AZS6" s="760"/>
      <c r="AZT6" s="78">
        <f>AZQ6-AZS6</f>
        <v>0</v>
      </c>
      <c r="AZV6" s="321"/>
      <c r="AZW6" s="2124"/>
      <c r="AZX6" s="22"/>
      <c r="AZY6" s="31"/>
      <c r="AZZ6" s="760"/>
      <c r="BAA6" s="78">
        <f>AZX6-AZZ6</f>
        <v>0</v>
      </c>
      <c r="BAC6" s="321"/>
      <c r="BAD6" s="2124"/>
      <c r="BAE6" s="22"/>
      <c r="BAF6" s="31"/>
      <c r="BAG6" s="760"/>
      <c r="BAH6" s="78">
        <f>BAE6-BAG6</f>
        <v>0</v>
      </c>
      <c r="BAJ6" s="404"/>
      <c r="BAK6" s="2124"/>
      <c r="BAL6" s="22"/>
      <c r="BAM6" s="404"/>
      <c r="BAN6" s="760"/>
      <c r="BAO6" s="78">
        <f>BAL6-BAN6</f>
        <v>0</v>
      </c>
      <c r="BAQ6" s="404"/>
      <c r="BAR6" s="2124"/>
      <c r="BAS6" s="22"/>
      <c r="BAT6" s="31"/>
      <c r="BAU6" s="760"/>
      <c r="BAV6" s="78">
        <f>BAS6-BAU6</f>
        <v>0</v>
      </c>
      <c r="BAX6" s="31"/>
      <c r="BAY6" s="2124"/>
      <c r="BAZ6" s="22"/>
      <c r="BBA6" s="31"/>
      <c r="BBB6" s="760"/>
      <c r="BBC6" s="78">
        <f>BAZ6-BBB6</f>
        <v>0</v>
      </c>
      <c r="BBE6" s="31"/>
      <c r="BBF6" s="2124"/>
      <c r="BBG6" s="22"/>
      <c r="BBH6" s="31"/>
      <c r="BBI6" s="760"/>
      <c r="BBJ6" s="78">
        <f>BBG6-BBI6</f>
        <v>0</v>
      </c>
      <c r="BBL6" s="320"/>
      <c r="BBM6" s="320"/>
      <c r="BBN6" s="1967" t="s">
        <v>2274</v>
      </c>
      <c r="BBO6" s="1936"/>
      <c r="BBP6" s="1966">
        <v>41911</v>
      </c>
      <c r="BBQ6" s="1421">
        <v>15928</v>
      </c>
      <c r="BBR6" s="78">
        <v>0</v>
      </c>
      <c r="BBT6" s="2066" t="s">
        <v>2377</v>
      </c>
      <c r="BBU6" s="828"/>
      <c r="BBV6" s="669"/>
      <c r="BBW6" s="671"/>
      <c r="BBX6" s="2067"/>
      <c r="BBY6" s="78">
        <f>BBV6-BBX6</f>
        <v>0</v>
      </c>
      <c r="BCA6" s="404"/>
      <c r="BCB6" s="2124"/>
      <c r="BCC6" s="22"/>
      <c r="BCD6" s="31"/>
      <c r="BCE6" s="760"/>
      <c r="BCF6" s="78">
        <f>BCC6-BCE6</f>
        <v>0</v>
      </c>
      <c r="BCH6" s="31"/>
      <c r="BCI6" s="2124"/>
      <c r="BCJ6" s="22"/>
      <c r="BCK6" s="31"/>
      <c r="BCL6" s="760"/>
      <c r="BCM6" s="78">
        <f>BCJ6-BCL6</f>
        <v>0</v>
      </c>
      <c r="BCO6" s="31"/>
      <c r="BCP6" s="2124"/>
      <c r="BCQ6" s="22"/>
      <c r="BCR6" s="31"/>
      <c r="BCS6" s="760"/>
      <c r="BCT6" s="78">
        <f>BCQ6-BCS6</f>
        <v>0</v>
      </c>
      <c r="BCV6" s="404"/>
      <c r="BCW6" s="2124"/>
      <c r="BCX6" s="22"/>
      <c r="BCY6" s="31"/>
      <c r="BCZ6" s="760"/>
      <c r="BDA6" s="78">
        <f>BCX6-BCZ6</f>
        <v>0</v>
      </c>
      <c r="BDC6" s="404"/>
      <c r="BDD6" s="2124"/>
      <c r="BDE6" s="22"/>
      <c r="BDF6" s="31"/>
      <c r="BDG6" s="760"/>
      <c r="BDH6" s="78">
        <f>BDE6-BDG6</f>
        <v>0</v>
      </c>
      <c r="BDJ6" s="321"/>
      <c r="BDK6" s="2124"/>
      <c r="BDL6" s="22"/>
      <c r="BDM6" s="31"/>
      <c r="BDN6" s="760"/>
      <c r="BDO6" s="78">
        <f>BDL6-BDN6</f>
        <v>0</v>
      </c>
      <c r="BDQ6" s="404"/>
      <c r="BDR6" s="404"/>
      <c r="BDS6" s="2124"/>
      <c r="BDT6" s="22"/>
      <c r="BDU6" s="404"/>
      <c r="BDV6" s="760"/>
      <c r="BDW6" s="78">
        <f>BDT6-BDV6</f>
        <v>0</v>
      </c>
      <c r="BDY6" s="31"/>
      <c r="BDZ6" s="31"/>
      <c r="BEA6" s="2124"/>
      <c r="BEB6" s="22"/>
      <c r="BEC6" s="31"/>
      <c r="BED6" s="760"/>
      <c r="BEE6" s="78">
        <f>BEB6-BED6</f>
        <v>0</v>
      </c>
      <c r="BEG6" s="321"/>
      <c r="BEH6" s="2124"/>
      <c r="BEI6" s="2124"/>
      <c r="BEJ6" s="2017"/>
      <c r="BEK6" s="321"/>
      <c r="BEL6" s="760"/>
      <c r="BEM6" s="78">
        <f>BEJ6-BEL6</f>
        <v>0</v>
      </c>
      <c r="BEO6" s="31"/>
      <c r="BEP6" s="31"/>
      <c r="BEQ6" s="2124"/>
      <c r="BER6" s="22"/>
      <c r="BES6" s="31"/>
      <c r="BET6" s="760"/>
      <c r="BEU6" s="78">
        <f>BEM81</f>
        <v>-17000</v>
      </c>
      <c r="BEW6" s="321"/>
      <c r="BEX6" s="2124"/>
      <c r="BEY6" s="22"/>
      <c r="BEZ6" s="31"/>
      <c r="BFA6" s="760"/>
      <c r="BFB6" s="78">
        <f>BEY6-BFA6</f>
        <v>0</v>
      </c>
      <c r="BFD6" s="321"/>
      <c r="BFE6" s="2124"/>
      <c r="BFF6" s="22"/>
      <c r="BFG6" s="31"/>
      <c r="BFH6" s="760"/>
      <c r="BFI6" s="78">
        <f>BFF6-BFH6</f>
        <v>0</v>
      </c>
      <c r="BFK6" s="321"/>
      <c r="BFL6" s="2124"/>
      <c r="BFM6" s="22"/>
      <c r="BFN6" s="404"/>
      <c r="BFO6" s="760"/>
      <c r="BFP6" s="78">
        <f>BFM6-BFO6</f>
        <v>0</v>
      </c>
      <c r="BFR6" s="321"/>
      <c r="BFS6" s="2124"/>
      <c r="BFT6" s="22"/>
      <c r="BFU6" s="404"/>
      <c r="BFV6" s="760"/>
      <c r="BFW6" s="78">
        <f>BFT6-BFV6</f>
        <v>0</v>
      </c>
      <c r="BFY6" s="31"/>
      <c r="BFZ6" s="2124"/>
      <c r="BGA6" s="22"/>
      <c r="BGB6" s="31"/>
      <c r="BGC6" s="760"/>
      <c r="BGD6" s="78">
        <f>BGA6-BGC6</f>
        <v>0</v>
      </c>
      <c r="BGF6" s="321"/>
      <c r="BGG6" s="2124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24"/>
      <c r="BGW6" s="22"/>
      <c r="BGX6" s="31"/>
      <c r="BGY6" s="760"/>
      <c r="BGZ6" s="78">
        <f>BGW6-BGY6</f>
        <v>0</v>
      </c>
      <c r="BHB6" s="424"/>
      <c r="BHC6" s="2121"/>
      <c r="BHD6" s="104"/>
      <c r="BHE6" s="49"/>
      <c r="BHF6" s="766"/>
      <c r="BHG6" s="78">
        <f>BHD6-BHF6</f>
        <v>0</v>
      </c>
      <c r="BHI6" s="404"/>
      <c r="BHJ6" s="31"/>
      <c r="BHK6" s="2124"/>
      <c r="BHL6" s="22"/>
      <c r="BHM6" s="31"/>
      <c r="BHN6" s="760"/>
      <c r="BHO6" s="78">
        <f>BHL6-BHN6</f>
        <v>0</v>
      </c>
      <c r="BHQ6" s="321"/>
      <c r="BHR6" s="2124"/>
      <c r="BHS6" s="22"/>
      <c r="BHT6" s="321"/>
      <c r="BHU6" s="760"/>
      <c r="BHV6" s="78">
        <f>BHS6-BHU6</f>
        <v>0</v>
      </c>
      <c r="BHX6" s="321"/>
      <c r="BHY6" s="335"/>
      <c r="BHZ6" s="2124"/>
      <c r="BIA6" s="22"/>
      <c r="BIB6" s="321"/>
      <c r="BIC6" s="760"/>
      <c r="BID6" s="78">
        <f>BIA6-BIC6</f>
        <v>0</v>
      </c>
      <c r="BIF6" s="321"/>
      <c r="BIG6" s="31"/>
      <c r="BIH6" s="2124"/>
      <c r="BII6" s="22"/>
      <c r="BIJ6" s="31"/>
      <c r="BIK6" s="760"/>
      <c r="BIL6" s="78">
        <f>BII6-BIK6</f>
        <v>0</v>
      </c>
      <c r="BIN6" s="404"/>
      <c r="BIO6" s="2124"/>
      <c r="BIP6" s="22"/>
      <c r="BIR6" s="760"/>
      <c r="BIS6" s="78">
        <f>BIP6-BIR6</f>
        <v>0</v>
      </c>
      <c r="BIU6" s="321"/>
      <c r="BIV6" s="321"/>
      <c r="BIW6" s="2124"/>
      <c r="BIX6" s="22"/>
      <c r="BIY6" s="31"/>
      <c r="BIZ6" s="760"/>
      <c r="BJA6" s="78">
        <f>BIX6-BIZ6</f>
        <v>0</v>
      </c>
      <c r="BJC6" s="404"/>
      <c r="BJD6" s="2124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24"/>
      <c r="BJT6" s="22"/>
      <c r="BJU6" s="31"/>
      <c r="BJV6" s="760"/>
      <c r="BJW6" s="78">
        <f>BJT6-BJV6</f>
        <v>0</v>
      </c>
      <c r="BJY6" s="31"/>
      <c r="BJZ6" s="2124"/>
      <c r="BKA6" s="22"/>
      <c r="BKB6" s="31"/>
      <c r="BKC6" s="760"/>
      <c r="BKD6" s="78">
        <f>BKA6-BKC6</f>
        <v>0</v>
      </c>
      <c r="BKF6" s="404"/>
      <c r="BKH6" s="2124"/>
      <c r="BKI6" s="22"/>
      <c r="BKJ6" s="31"/>
      <c r="BKK6" s="760"/>
      <c r="BKL6" s="78">
        <f>BKI6-BKK6</f>
        <v>0</v>
      </c>
      <c r="BKN6" s="404"/>
      <c r="BKO6" s="2124"/>
      <c r="BKP6" s="22"/>
      <c r="BKQ6" s="31"/>
      <c r="BKR6" s="760"/>
      <c r="BKS6" s="78">
        <f>BKP6-BKR6</f>
        <v>0</v>
      </c>
      <c r="BKU6" s="404"/>
      <c r="BKV6" s="2124"/>
      <c r="BKW6" s="22"/>
      <c r="BKX6" s="31"/>
      <c r="BKY6" s="760"/>
      <c r="BKZ6" s="78">
        <f>BKW6-BKY6</f>
        <v>0</v>
      </c>
      <c r="BLB6" s="404"/>
      <c r="BLC6" s="2124"/>
      <c r="BLD6" s="22"/>
      <c r="BLE6" s="31"/>
      <c r="BLF6" s="760"/>
      <c r="BLG6" s="78">
        <f>BLD6-BLF6</f>
        <v>0</v>
      </c>
      <c r="BLI6" s="404"/>
      <c r="BLJ6" s="2124"/>
      <c r="BLK6" s="22"/>
      <c r="BLL6" s="31"/>
      <c r="BLM6" s="760"/>
      <c r="BLN6" s="78">
        <f>BLK6-BLM6</f>
        <v>0</v>
      </c>
      <c r="BLP6" s="31"/>
      <c r="BLQ6" s="2124"/>
      <c r="BLR6" s="22"/>
      <c r="BLS6" s="31"/>
      <c r="BLT6" s="760"/>
      <c r="BLU6" s="78">
        <f>BLR6-BLT6</f>
        <v>0</v>
      </c>
      <c r="BLW6" s="31"/>
      <c r="BLX6" s="2124"/>
      <c r="BLY6" s="22"/>
      <c r="BLZ6" s="31"/>
      <c r="BMA6" s="760"/>
      <c r="BMB6" s="78">
        <f>BLY6-BMA6</f>
        <v>0</v>
      </c>
      <c r="BMD6" s="31"/>
      <c r="BME6" s="2124"/>
      <c r="BMF6" s="22"/>
      <c r="BMG6" s="31"/>
      <c r="BMH6" s="760"/>
      <c r="BMI6" s="78">
        <f>BMF6-BMH6</f>
        <v>0</v>
      </c>
      <c r="BMK6" s="404"/>
      <c r="BML6" s="2124"/>
      <c r="BMM6" s="22"/>
      <c r="BMN6" s="31"/>
      <c r="BMO6" s="760"/>
      <c r="BMP6" s="78">
        <f>BMM6-BMO6</f>
        <v>0</v>
      </c>
      <c r="BMR6" s="31"/>
      <c r="BMS6" s="2124"/>
      <c r="BMT6" s="22"/>
      <c r="BMU6" s="31"/>
      <c r="BMV6" s="760"/>
      <c r="BMW6" s="78">
        <f>BMT6-BMV6</f>
        <v>0</v>
      </c>
      <c r="BMY6" s="31"/>
      <c r="BMZ6" s="2124"/>
      <c r="BNA6" s="22"/>
      <c r="BNB6" s="31"/>
      <c r="BNC6" s="760"/>
      <c r="BND6" s="78">
        <f>BNA6-BNC6</f>
        <v>0</v>
      </c>
      <c r="BNF6" s="321"/>
      <c r="BNG6" s="2124"/>
      <c r="BNH6" s="22"/>
      <c r="BNJ6" s="760"/>
      <c r="BNK6" s="78">
        <f>BNH6-BNJ6</f>
        <v>0</v>
      </c>
      <c r="BNM6" s="31"/>
      <c r="BNN6" s="2124"/>
      <c r="BNO6" s="22"/>
      <c r="BNP6" s="31"/>
      <c r="BNQ6" s="760"/>
      <c r="BNR6" s="78">
        <f>BNO6-BNQ6</f>
        <v>0</v>
      </c>
      <c r="BNT6" s="31"/>
      <c r="BNU6" s="335"/>
      <c r="BNV6" s="2124"/>
      <c r="BNW6" s="22"/>
      <c r="BNX6" s="31"/>
      <c r="BNY6" s="760"/>
      <c r="BNZ6" s="78">
        <f>BNW6-BNY6</f>
        <v>0</v>
      </c>
      <c r="BOB6" s="31"/>
      <c r="BOC6" s="2124"/>
      <c r="BOD6" s="22"/>
      <c r="BOE6" s="31"/>
      <c r="BOF6" s="760"/>
      <c r="BOG6" s="78">
        <f>BOD6-BOF6</f>
        <v>0</v>
      </c>
      <c r="BOI6" s="31"/>
      <c r="BOJ6" s="2124"/>
      <c r="BOK6" s="22"/>
      <c r="BOL6" s="31"/>
      <c r="BOM6" s="760"/>
      <c r="BON6" s="78">
        <f>BOK6-BOM6</f>
        <v>0</v>
      </c>
      <c r="BOP6" s="404"/>
      <c r="BOQ6" s="2124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24"/>
      <c r="BPF6" s="22"/>
      <c r="BPG6" s="31"/>
      <c r="BPH6" s="760"/>
      <c r="BPI6" s="78">
        <f>BPF6-BPH6</f>
        <v>0</v>
      </c>
      <c r="BPK6" s="404"/>
      <c r="BPL6" s="2124"/>
      <c r="BPM6" s="22"/>
      <c r="BPN6" s="31"/>
      <c r="BPO6" s="760"/>
      <c r="BPP6" s="78">
        <f>BPM6-BPO6</f>
        <v>0</v>
      </c>
      <c r="BPR6" s="31"/>
      <c r="BPS6" s="2124"/>
      <c r="BPT6" s="22"/>
      <c r="BPU6" s="31"/>
      <c r="BPV6" s="760"/>
      <c r="BPW6" s="78">
        <f>BPT6-BPV6</f>
        <v>0</v>
      </c>
      <c r="BPY6" s="31"/>
      <c r="BPZ6" s="2124"/>
      <c r="BQA6" s="22"/>
      <c r="BQB6" s="31"/>
      <c r="BQC6" s="760"/>
      <c r="BQD6" s="78">
        <f>BQA6-BQC6</f>
        <v>0</v>
      </c>
      <c r="BQF6" s="31"/>
      <c r="BQG6" s="335"/>
      <c r="BQH6" s="2124"/>
      <c r="BQI6" s="22"/>
      <c r="BQJ6" s="31"/>
      <c r="BQK6" s="760"/>
      <c r="BQL6" s="76">
        <f>BQI6-BQK6</f>
        <v>0</v>
      </c>
      <c r="BQM6" s="76"/>
      <c r="BQN6" s="321"/>
      <c r="BQO6" s="2124"/>
      <c r="BQP6" s="22"/>
      <c r="BQQ6" s="31"/>
      <c r="BQR6" s="760"/>
      <c r="BQS6" s="78">
        <f>BQP6-BQR6</f>
        <v>0</v>
      </c>
      <c r="BQU6" s="321"/>
      <c r="BQV6" s="2124"/>
      <c r="BQW6" s="22"/>
      <c r="BQX6" s="404"/>
      <c r="BQY6" s="760"/>
      <c r="BQZ6" s="78">
        <f>BQW6-BQY6</f>
        <v>0</v>
      </c>
      <c r="BRC6" s="2124"/>
      <c r="BRD6" s="22"/>
      <c r="BRE6" s="31"/>
      <c r="BRF6" s="760"/>
      <c r="BRG6" s="78">
        <f>BQZ80</f>
        <v>70000</v>
      </c>
      <c r="BRI6" s="31"/>
      <c r="BRJ6" s="2124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24"/>
      <c r="BRZ6" s="22"/>
      <c r="BSA6" s="31"/>
      <c r="BSB6" s="760"/>
      <c r="BSC6" s="78">
        <f>BRZ6-BSB6</f>
        <v>0</v>
      </c>
      <c r="BSE6" s="404"/>
      <c r="BSF6" s="2124"/>
      <c r="BSG6" s="22"/>
      <c r="BSH6" s="31"/>
      <c r="BSI6" s="760"/>
      <c r="BSJ6" s="78">
        <f>BSG6-BSI6</f>
        <v>0</v>
      </c>
      <c r="BSL6" s="31"/>
      <c r="BSM6" s="2124"/>
      <c r="BSN6" s="22"/>
      <c r="BSO6" s="31"/>
      <c r="BSP6" s="760"/>
      <c r="BSQ6" s="78">
        <f>BSN6-BSP6</f>
        <v>0</v>
      </c>
      <c r="BSS6" s="404"/>
      <c r="BST6" s="2124"/>
      <c r="BSU6" s="22"/>
      <c r="BSV6" s="31"/>
      <c r="BSW6" s="760"/>
      <c r="BSX6" s="78">
        <f>BSU6-BSW6</f>
        <v>0</v>
      </c>
      <c r="BSZ6" s="404"/>
      <c r="BTA6" s="2124"/>
      <c r="BTB6" s="22"/>
      <c r="BTC6" s="31"/>
      <c r="BTD6" s="760"/>
      <c r="BTE6" s="78">
        <f>BTB6-BTD6</f>
        <v>0</v>
      </c>
      <c r="BTG6" s="31"/>
      <c r="BTH6" s="2124"/>
      <c r="BTI6" s="22"/>
      <c r="BTJ6" s="31"/>
      <c r="BTK6" s="760"/>
      <c r="BTL6" s="78">
        <f>BTI6-BTK6</f>
        <v>0</v>
      </c>
      <c r="BTN6" s="31"/>
      <c r="BTO6" s="2124"/>
      <c r="BTP6" s="22"/>
      <c r="BTQ6" s="31"/>
      <c r="BTR6" s="760"/>
      <c r="BTS6" s="78">
        <f>BTP6-BTR6</f>
        <v>0</v>
      </c>
      <c r="BTU6" s="31"/>
      <c r="BTV6" s="2124"/>
      <c r="BTW6" s="22"/>
      <c r="BTX6" s="31"/>
      <c r="BTY6" s="760"/>
      <c r="BTZ6" s="78">
        <f>BTW6-BTY6</f>
        <v>0</v>
      </c>
      <c r="BUB6" s="31"/>
      <c r="BUC6" s="2124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24"/>
      <c r="C7" s="22">
        <v>147000</v>
      </c>
      <c r="D7" s="49" t="s">
        <v>2226</v>
      </c>
      <c r="E7" s="139"/>
      <c r="F7" s="78">
        <f>F6+C7-E7</f>
        <v>147000</v>
      </c>
      <c r="H7" s="404"/>
      <c r="I7" s="2124"/>
      <c r="J7" s="22"/>
      <c r="K7" s="49"/>
      <c r="L7" s="139"/>
      <c r="M7" s="78">
        <f>M6+J7-L7</f>
        <v>0</v>
      </c>
      <c r="O7" s="2075">
        <v>42100</v>
      </c>
      <c r="P7" s="2076" t="s">
        <v>1561</v>
      </c>
      <c r="Q7" s="22">
        <v>2500</v>
      </c>
      <c r="R7" s="31"/>
      <c r="S7" s="76"/>
      <c r="T7" s="78">
        <f>T6+Q7-S7</f>
        <v>2500</v>
      </c>
      <c r="V7" s="31"/>
      <c r="W7" s="2124"/>
      <c r="X7" s="773"/>
      <c r="Y7" s="31"/>
      <c r="Z7" s="76"/>
      <c r="AA7" s="78">
        <f>AA6+X7-Z7</f>
        <v>0</v>
      </c>
      <c r="AC7" s="31"/>
      <c r="AD7" s="2124"/>
      <c r="AE7" s="22"/>
      <c r="AF7" s="31"/>
      <c r="AG7" s="76"/>
      <c r="AH7" s="78">
        <f>AH6+AE7-AG7</f>
        <v>0</v>
      </c>
      <c r="AJ7" s="404">
        <v>41517</v>
      </c>
      <c r="AK7" s="2124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24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24"/>
      <c r="AZ7" s="773"/>
      <c r="BA7" s="31"/>
      <c r="BB7" s="76"/>
      <c r="BC7" s="78">
        <f>BC6+AZ7-BB7</f>
        <v>0</v>
      </c>
      <c r="BE7" s="321"/>
      <c r="BF7" s="2124"/>
      <c r="BG7" s="22"/>
      <c r="BH7" s="31"/>
      <c r="BI7" s="773"/>
      <c r="BJ7" s="78">
        <f>BJ6+BG7-BI7</f>
        <v>0</v>
      </c>
      <c r="BL7" s="424"/>
      <c r="BM7" s="2121"/>
      <c r="BN7" s="260"/>
      <c r="BO7" s="49"/>
      <c r="BP7" s="139"/>
      <c r="BQ7" s="78">
        <f>BQ6+BN7-BP7</f>
        <v>0</v>
      </c>
      <c r="BS7" s="321"/>
      <c r="BT7" s="2124"/>
      <c r="BU7" s="22"/>
      <c r="BV7" s="31"/>
      <c r="BW7" s="76"/>
      <c r="BX7" s="78">
        <f>BX6+BU7-BW7</f>
        <v>0</v>
      </c>
      <c r="BZ7" s="424">
        <v>41601</v>
      </c>
      <c r="CA7" s="481"/>
      <c r="CB7" s="2121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22"/>
      <c r="CJ7" s="139"/>
      <c r="CK7" s="49"/>
      <c r="CL7" s="139"/>
      <c r="CM7" s="131">
        <f>CM6+CJ7-CL7</f>
        <v>0</v>
      </c>
      <c r="CO7" s="424"/>
      <c r="CP7" s="2122"/>
      <c r="CQ7" s="139"/>
      <c r="CR7" s="49"/>
      <c r="CS7" s="260"/>
      <c r="CT7" s="131">
        <f>CT6+CQ7-CS7</f>
        <v>0</v>
      </c>
      <c r="CW7" s="734"/>
      <c r="CX7" s="2124"/>
      <c r="CY7" s="22"/>
      <c r="DA7" s="76"/>
      <c r="DB7" s="78">
        <f>DB6+CY7-DA7</f>
        <v>0</v>
      </c>
      <c r="DE7" s="890"/>
      <c r="DF7" s="2125"/>
      <c r="DG7" s="139"/>
      <c r="DH7" s="424"/>
      <c r="DI7" s="349"/>
      <c r="DJ7" s="78">
        <f>DJ6+DG7-DI7</f>
        <v>633217.30000000005</v>
      </c>
      <c r="DL7" s="320"/>
      <c r="DM7" s="2121"/>
      <c r="DN7" s="104"/>
      <c r="DO7" s="49"/>
      <c r="DP7" s="139"/>
      <c r="DQ7" s="78">
        <f>DQ6+DN7-DP7</f>
        <v>0</v>
      </c>
      <c r="DS7" s="320"/>
      <c r="DT7" s="2121"/>
      <c r="DU7" s="104"/>
      <c r="DV7" s="49"/>
      <c r="DW7" s="139"/>
      <c r="DX7" s="78">
        <f>DX6+DU7-DW7</f>
        <v>0</v>
      </c>
      <c r="DZ7" s="49">
        <v>41433</v>
      </c>
      <c r="EA7" s="2121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21"/>
      <c r="EI7" s="104"/>
      <c r="EJ7" s="31"/>
      <c r="EK7" s="76"/>
      <c r="EL7" s="78">
        <f>EL6+EI7-EK7</f>
        <v>0</v>
      </c>
      <c r="EN7" s="424">
        <v>41723</v>
      </c>
      <c r="EO7" s="2122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22"/>
      <c r="EW7" s="139"/>
      <c r="EX7" s="49"/>
      <c r="EY7" s="139"/>
      <c r="EZ7" s="78">
        <f>EZ6+EW7-EY7</f>
        <v>0</v>
      </c>
      <c r="FB7" s="49"/>
      <c r="FC7" s="775"/>
      <c r="FD7" s="2121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21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21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24"/>
      <c r="GB7" s="22"/>
      <c r="GC7" s="31"/>
      <c r="GD7" s="76"/>
      <c r="GE7" s="78">
        <f>GE6+GB7-GD7</f>
        <v>0</v>
      </c>
      <c r="GG7" s="424"/>
      <c r="GH7" s="481"/>
      <c r="GI7" s="2121"/>
      <c r="GJ7" s="693"/>
      <c r="GK7" s="722"/>
      <c r="GL7" s="1391"/>
      <c r="GM7" s="78">
        <f>GM6+GJ7-GL7</f>
        <v>0</v>
      </c>
      <c r="GO7" s="49">
        <v>41541</v>
      </c>
      <c r="GP7" s="2121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24"/>
      <c r="GX7" s="2124" t="s">
        <v>1396</v>
      </c>
      <c r="GY7" s="1213">
        <v>9808.6</v>
      </c>
      <c r="GZ7" s="1214">
        <v>41314</v>
      </c>
      <c r="HA7" s="1215">
        <v>7297</v>
      </c>
      <c r="HB7" s="78">
        <f>HB6+GY7-HA7</f>
        <v>2511.6000000000004</v>
      </c>
      <c r="HD7" s="424">
        <v>41450</v>
      </c>
      <c r="HE7" s="2121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5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5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21"/>
      <c r="IA7" s="104"/>
      <c r="IB7" s="49"/>
      <c r="IC7" s="139"/>
      <c r="ID7" s="131">
        <f>ID6+IA7-IC7</f>
        <v>0</v>
      </c>
      <c r="IF7" s="320"/>
      <c r="IG7" s="2121"/>
      <c r="IH7" s="104"/>
      <c r="II7" s="49"/>
      <c r="IJ7" s="139"/>
      <c r="IK7" s="131">
        <f>IK6+IH7-IJ7</f>
        <v>0</v>
      </c>
      <c r="IM7" s="320"/>
      <c r="IN7" s="2127"/>
      <c r="IO7" s="2370" t="s">
        <v>2532</v>
      </c>
      <c r="IP7" s="2371"/>
      <c r="IQ7" s="831"/>
      <c r="IR7" s="78">
        <v>0</v>
      </c>
      <c r="IT7" s="424">
        <v>41162</v>
      </c>
      <c r="IU7" s="2121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21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24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25"/>
      <c r="JQ7" s="699"/>
      <c r="JR7" s="321"/>
      <c r="JS7" s="699"/>
      <c r="JT7" s="78">
        <f>JT6+JQ7-JS7</f>
        <v>90</v>
      </c>
      <c r="JV7" s="321"/>
      <c r="JW7" s="2125"/>
      <c r="JX7" s="699"/>
      <c r="JY7" s="790"/>
      <c r="JZ7" s="22"/>
      <c r="KA7" s="78">
        <f>KA6+JX7-JZ7</f>
        <v>90</v>
      </c>
      <c r="KC7" s="404">
        <v>40729</v>
      </c>
      <c r="KD7" s="2124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21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8"/>
      <c r="KS7" s="2124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5"/>
      <c r="LA7" s="139"/>
      <c r="LB7" s="49"/>
      <c r="LC7" s="139"/>
      <c r="LD7" s="78">
        <f>LD6+LA7-LC7</f>
        <v>0</v>
      </c>
      <c r="LF7" s="320"/>
      <c r="LG7" s="2121"/>
      <c r="LH7" s="104"/>
      <c r="LI7" s="49"/>
      <c r="LJ7" s="139"/>
      <c r="LK7" s="78">
        <f>LK6+LH7-LJ7</f>
        <v>0</v>
      </c>
      <c r="LM7" s="49"/>
      <c r="LN7" s="2121"/>
      <c r="LO7" s="104"/>
      <c r="LP7" s="49"/>
      <c r="LQ7" s="139"/>
      <c r="LR7" s="78">
        <f>LR6+LO7-LQ7</f>
        <v>0</v>
      </c>
      <c r="LT7" s="31"/>
      <c r="LU7" s="1325"/>
      <c r="LV7" s="139"/>
      <c r="LW7" s="31"/>
      <c r="LX7" s="76"/>
      <c r="LY7" s="78">
        <f>LY6+LV7-LX7</f>
        <v>0</v>
      </c>
      <c r="MA7" s="49"/>
      <c r="MB7" s="2121"/>
      <c r="MC7" s="104"/>
      <c r="MD7" s="49"/>
      <c r="ME7" s="139"/>
      <c r="MF7" s="78">
        <f>MF6+MC7-ME7</f>
        <v>0</v>
      </c>
      <c r="MH7" s="257"/>
      <c r="MI7" s="2121"/>
      <c r="MJ7" s="104"/>
      <c r="MK7" s="49"/>
      <c r="ML7" s="139"/>
      <c r="MM7" s="78">
        <f>MM6+MJ7-ML7</f>
        <v>0</v>
      </c>
      <c r="MO7" s="424"/>
      <c r="MP7" s="2121"/>
      <c r="MQ7" s="104"/>
      <c r="MR7" s="49"/>
      <c r="MS7" s="139"/>
      <c r="MT7" s="78">
        <f>MT6+MQ7-MS7</f>
        <v>0</v>
      </c>
      <c r="MV7" s="424"/>
      <c r="MW7" s="1325"/>
      <c r="MX7" s="139"/>
      <c r="MY7" s="49"/>
      <c r="MZ7" s="139"/>
      <c r="NA7" s="78">
        <f>NA6+MX7-MZ7</f>
        <v>0</v>
      </c>
      <c r="NC7" s="404"/>
      <c r="ND7" s="2124"/>
      <c r="NE7" s="773"/>
      <c r="NF7" s="683"/>
      <c r="NG7" s="773"/>
      <c r="NH7" s="78">
        <f>NH6+NE7-NG7</f>
        <v>0</v>
      </c>
      <c r="NJ7" s="31"/>
      <c r="NK7" s="1325"/>
      <c r="NL7" s="139"/>
      <c r="NM7" s="683"/>
      <c r="NN7" s="76"/>
      <c r="NO7" s="78">
        <f>NO6+NL7-NN7</f>
        <v>0</v>
      </c>
      <c r="NQ7" s="31"/>
      <c r="NR7" s="2124"/>
      <c r="NS7" s="773"/>
      <c r="NT7" s="31"/>
      <c r="NU7" s="76"/>
      <c r="NV7" s="78">
        <f>NV6+NS7-NU7</f>
        <v>0</v>
      </c>
      <c r="NX7" s="404"/>
      <c r="NY7" s="1325"/>
      <c r="NZ7" s="139"/>
      <c r="OA7" s="424"/>
      <c r="OB7" s="139"/>
      <c r="OC7" s="78">
        <f>OC6+NZ7-OB7</f>
        <v>0</v>
      </c>
      <c r="OE7" s="424">
        <v>41311</v>
      </c>
      <c r="OF7" s="2121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3"/>
      <c r="OM7" s="2001"/>
      <c r="ON7" s="1194"/>
      <c r="OO7" s="1708"/>
      <c r="OP7" s="1918"/>
      <c r="OQ7" s="139"/>
      <c r="OR7" s="131">
        <f t="shared" ref="OR7:OR43" si="0">OR6+OO7-OQ7</f>
        <v>0</v>
      </c>
      <c r="OT7" s="404"/>
      <c r="OU7" s="2124"/>
      <c r="OV7" s="22"/>
      <c r="OW7" s="31"/>
      <c r="OX7" s="76"/>
      <c r="OY7" s="78">
        <f>OY6+OV7-OX7</f>
        <v>0</v>
      </c>
      <c r="PA7" s="31"/>
      <c r="PB7" s="1325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21"/>
      <c r="QF7" s="104"/>
      <c r="QG7" s="307"/>
      <c r="QH7" s="139"/>
      <c r="QI7" s="78">
        <f>QI6+QF7-QH7</f>
        <v>0</v>
      </c>
      <c r="QK7" s="320">
        <v>41524</v>
      </c>
      <c r="QL7" s="2121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21"/>
      <c r="QT7" s="104"/>
      <c r="QU7" s="31"/>
      <c r="QV7" s="76"/>
      <c r="QW7" s="78">
        <f>QW6+QT7-QV7</f>
        <v>0</v>
      </c>
      <c r="QY7" s="49"/>
      <c r="QZ7" s="2121"/>
      <c r="RA7" s="104"/>
      <c r="RB7" s="49"/>
      <c r="RC7" s="139"/>
      <c r="RD7" s="78">
        <f>RD6+RA7-RC7</f>
        <v>0</v>
      </c>
      <c r="RF7" s="49"/>
      <c r="RG7" s="1325"/>
      <c r="RH7" s="139"/>
      <c r="RI7" s="49"/>
      <c r="RJ7" s="139"/>
      <c r="RK7" s="78">
        <f>RK6+RH7-RJ7</f>
        <v>0</v>
      </c>
      <c r="RM7" s="424">
        <v>41320</v>
      </c>
      <c r="RN7" s="481"/>
      <c r="RO7" s="2121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21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21"/>
      <c r="SD7" s="104"/>
      <c r="SE7" s="49"/>
      <c r="SF7" s="139"/>
      <c r="SG7" s="78">
        <f>SG6+SD7-SF7</f>
        <v>0</v>
      </c>
      <c r="SH7" s="139"/>
      <c r="SI7" s="49"/>
      <c r="SJ7" s="2121"/>
      <c r="SK7" s="104"/>
      <c r="SL7" s="49"/>
      <c r="SM7" s="139"/>
      <c r="SN7" s="78">
        <f>SN6+SK7-SM7</f>
        <v>0</v>
      </c>
      <c r="SP7" s="49"/>
      <c r="SQ7" s="2121"/>
      <c r="SR7" s="104"/>
      <c r="SS7" s="49"/>
      <c r="ST7" s="139"/>
      <c r="SU7" s="78">
        <f>SU6+SR7-ST7</f>
        <v>0</v>
      </c>
      <c r="SW7" s="49"/>
      <c r="SX7" s="2121"/>
      <c r="SY7" s="104"/>
      <c r="SZ7" s="49"/>
      <c r="TA7" s="139"/>
      <c r="TB7" s="78">
        <f>TB6+SY7-TA7</f>
        <v>0</v>
      </c>
      <c r="TD7" s="49"/>
      <c r="TE7" s="1325"/>
      <c r="TF7" s="139"/>
      <c r="TG7" s="49"/>
      <c r="TH7" s="139"/>
      <c r="TI7" s="78">
        <f>TI6+TF7-TH7</f>
        <v>0</v>
      </c>
      <c r="TK7" s="49"/>
      <c r="TL7" s="2121"/>
      <c r="TM7" s="104"/>
      <c r="TN7" s="49"/>
      <c r="TO7" s="139"/>
      <c r="TP7" s="78">
        <f>TP6+TM7-TO7</f>
        <v>0</v>
      </c>
      <c r="TR7" s="49"/>
      <c r="TS7" s="2121"/>
      <c r="TT7" s="104"/>
      <c r="TU7" s="49"/>
      <c r="TV7" s="349"/>
      <c r="TW7" s="78">
        <f>TW6+TT7-TV7</f>
        <v>0</v>
      </c>
      <c r="TY7" s="49"/>
      <c r="TZ7" s="2121"/>
      <c r="UA7" s="260"/>
      <c r="UB7" s="49"/>
      <c r="UC7" s="349"/>
      <c r="UD7" s="78">
        <f>UD6+UA7-UC7</f>
        <v>0</v>
      </c>
      <c r="UF7" s="424"/>
      <c r="UG7" s="2121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8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22"/>
      <c r="VC7" s="139"/>
      <c r="VD7" s="320"/>
      <c r="VE7" s="349"/>
      <c r="VF7" s="78">
        <f>VF6+VC7-VE7</f>
        <v>0</v>
      </c>
      <c r="VH7" s="424"/>
      <c r="VI7" s="2121"/>
      <c r="VJ7" s="104"/>
      <c r="VK7" s="49"/>
      <c r="VL7" s="349"/>
      <c r="VM7" s="78">
        <f>VM6+VJ7-VL7</f>
        <v>0</v>
      </c>
      <c r="VO7" s="31"/>
      <c r="VP7" s="2124"/>
      <c r="VQ7" s="22"/>
      <c r="VR7" s="31"/>
      <c r="VS7" s="787"/>
      <c r="VT7" s="78">
        <f>VT6+VQ7-VS7</f>
        <v>0</v>
      </c>
      <c r="VV7" s="31"/>
      <c r="VW7" s="2124"/>
      <c r="VX7" s="22"/>
      <c r="VY7" s="49"/>
      <c r="VZ7" s="349"/>
      <c r="WA7" s="78">
        <f>WA6+VX7-VZ7</f>
        <v>0</v>
      </c>
      <c r="WC7" s="424">
        <v>41319</v>
      </c>
      <c r="WD7" s="2121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21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5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21"/>
      <c r="WZ7" s="104"/>
      <c r="XA7" s="49"/>
      <c r="XB7" s="139"/>
      <c r="XC7" s="78">
        <f>XC6+WZ7-XB7</f>
        <v>0</v>
      </c>
      <c r="XE7" s="424"/>
      <c r="XF7" s="2121"/>
      <c r="XG7" s="104"/>
      <c r="XH7" s="49"/>
      <c r="XI7" s="139"/>
      <c r="XJ7" s="78">
        <f>XJ6+XG7-XI7</f>
        <v>0</v>
      </c>
      <c r="XL7" s="424"/>
      <c r="XM7" s="1325"/>
      <c r="XN7" s="139"/>
      <c r="XO7" s="49"/>
      <c r="XP7" s="139"/>
      <c r="XQ7" s="131">
        <f>XQ6+XN7-XP7</f>
        <v>0</v>
      </c>
      <c r="XS7" s="424"/>
      <c r="XT7" s="2121"/>
      <c r="XU7" s="104"/>
      <c r="XV7" s="49"/>
      <c r="XW7" s="139"/>
      <c r="XX7" s="78">
        <f>XX6+XU7-XW7</f>
        <v>0</v>
      </c>
      <c r="XZ7" s="321"/>
      <c r="YA7" s="2124"/>
      <c r="YB7" s="2124"/>
      <c r="YC7" s="22"/>
      <c r="YD7" s="49"/>
      <c r="YE7" s="139"/>
      <c r="YF7" s="78">
        <f>YF6+YC7-YE7</f>
        <v>0</v>
      </c>
      <c r="YH7" s="320"/>
      <c r="YI7" s="2121"/>
      <c r="YJ7" s="104"/>
      <c r="YK7" s="424"/>
      <c r="YL7" s="139"/>
      <c r="YM7" s="78">
        <f>YM6+YJ7-YL7</f>
        <v>0</v>
      </c>
      <c r="YO7" s="404">
        <v>41144</v>
      </c>
      <c r="YP7" s="734"/>
      <c r="YQ7" s="2124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21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24"/>
      <c r="ZM7" s="22"/>
      <c r="ZN7" s="31"/>
      <c r="ZO7" s="76"/>
      <c r="ZP7" s="78">
        <f>ZP6+ZM7-ZO7</f>
        <v>0</v>
      </c>
      <c r="ZR7" s="404"/>
      <c r="ZS7" s="2124"/>
      <c r="ZT7" s="22"/>
      <c r="ZU7" s="31"/>
      <c r="ZV7" s="76"/>
      <c r="ZW7" s="78">
        <f>ZW6+ZT7-ZV7</f>
        <v>0</v>
      </c>
      <c r="ZY7" s="321">
        <v>41192</v>
      </c>
      <c r="ZZ7" s="2322" t="s">
        <v>1054</v>
      </c>
      <c r="AAA7" s="2323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21"/>
      <c r="AAI7" s="104"/>
      <c r="AAJ7" s="320"/>
      <c r="AAK7" s="139"/>
      <c r="AAL7" s="78">
        <f>AAL6+AAI7-AAK7</f>
        <v>0</v>
      </c>
      <c r="AAN7" s="424"/>
      <c r="AAO7" s="424"/>
      <c r="AAP7" s="2121"/>
      <c r="AAQ7" s="104"/>
      <c r="AAR7" s="321"/>
      <c r="AAS7" s="76"/>
      <c r="AAT7" s="78">
        <f>AAT6+AAQ7-AAS7</f>
        <v>0</v>
      </c>
      <c r="AAV7" s="320">
        <v>41472</v>
      </c>
      <c r="AAW7" s="2121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21"/>
      <c r="ABE7" s="104"/>
      <c r="ABF7" s="424"/>
      <c r="ABG7" s="139"/>
      <c r="ABH7" s="78">
        <f>ABH6+ABE7-ABG7</f>
        <v>0</v>
      </c>
      <c r="ABJ7" s="424"/>
      <c r="ABK7" s="2121"/>
      <c r="ABL7" s="104"/>
      <c r="ABM7" s="49"/>
      <c r="ABN7" s="139"/>
      <c r="ABO7" s="78">
        <f>ABO6+ABL7-ABN7</f>
        <v>0</v>
      </c>
      <c r="ABQ7" s="424"/>
      <c r="ABR7" s="2121"/>
      <c r="ABS7" s="104"/>
      <c r="ABT7" s="49"/>
      <c r="ABU7" s="139"/>
      <c r="ABV7" s="78">
        <f>ABV6+ABS7-ABU7</f>
        <v>0</v>
      </c>
      <c r="ABX7" s="424"/>
      <c r="ABY7" s="2121"/>
      <c r="ABZ7" s="104"/>
      <c r="ACA7" s="49"/>
      <c r="ACB7" s="139"/>
      <c r="ACC7" s="78">
        <f>ACC6+ABZ7-ACB7</f>
        <v>0</v>
      </c>
      <c r="ACE7" s="424"/>
      <c r="ACF7" s="2121"/>
      <c r="ACG7" s="104"/>
      <c r="ACH7" s="49"/>
      <c r="ACI7" s="139"/>
      <c r="ACJ7" s="78">
        <f>ACJ6+ACG7-ACI7</f>
        <v>0</v>
      </c>
      <c r="ACL7" s="424"/>
      <c r="ACM7" s="481"/>
      <c r="ACN7" s="2121"/>
      <c r="ACO7" s="104"/>
      <c r="ACP7" s="49"/>
      <c r="ACQ7" s="139"/>
      <c r="ACR7" s="78">
        <f>ACR6+ACO7-ACQ7</f>
        <v>0</v>
      </c>
      <c r="ACT7" s="49"/>
      <c r="ACU7" s="2121"/>
      <c r="ACV7" s="104"/>
      <c r="ACW7" s="49"/>
      <c r="ACX7" s="139"/>
      <c r="ACY7" s="78">
        <f>ACY6+ACV7-ACX7</f>
        <v>0</v>
      </c>
      <c r="ADA7" s="789">
        <v>40525</v>
      </c>
      <c r="ADB7" s="2124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24"/>
      <c r="ADK7" s="801"/>
      <c r="ADL7" s="31"/>
      <c r="ADM7" s="76"/>
      <c r="ADN7" s="78">
        <f>ADN6+ADK7-ADM7</f>
        <v>0</v>
      </c>
      <c r="ADQ7" s="1325"/>
      <c r="ADR7" s="139"/>
      <c r="ADS7" s="404"/>
      <c r="ADT7" s="76"/>
      <c r="ADU7" s="78">
        <f>ADU6+ADR7-ADT7</f>
        <v>0</v>
      </c>
      <c r="ADW7" s="404">
        <v>41003</v>
      </c>
      <c r="ADX7" s="2124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21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21"/>
      <c r="AEM7" s="104"/>
      <c r="AEN7" s="49"/>
      <c r="AEO7" s="139"/>
      <c r="AEP7" s="78">
        <f t="shared" ref="AEP7:AEP43" si="1">AEP6+AEM7-AEO7</f>
        <v>0</v>
      </c>
      <c r="AER7" s="49"/>
      <c r="AES7" s="2121"/>
      <c r="AET7" s="693"/>
      <c r="AEU7" s="49"/>
      <c r="AEV7" s="139"/>
      <c r="AEW7" s="78">
        <f>AEW6+AET7-AEV7</f>
        <v>0</v>
      </c>
      <c r="AEY7" s="31"/>
      <c r="AEZ7" s="2124"/>
      <c r="AFA7" s="22"/>
      <c r="AFB7" s="31"/>
      <c r="AFC7" s="76"/>
      <c r="AFD7" s="78">
        <f>AFD6+AFA7-AFC7</f>
        <v>0</v>
      </c>
      <c r="AFF7" s="31"/>
      <c r="AFG7" s="2124"/>
      <c r="AFH7" s="22"/>
      <c r="AFI7" s="31"/>
      <c r="AFJ7" s="76"/>
      <c r="AFK7" s="78">
        <f>AFK6+AFH7-AFJ7</f>
        <v>0</v>
      </c>
      <c r="AFM7" s="321"/>
      <c r="AFN7" s="2124"/>
      <c r="AFO7" s="22"/>
      <c r="AFP7" s="31"/>
      <c r="AFQ7" s="76"/>
      <c r="AFR7" s="78">
        <f>AFR6+AFO7-AFQ7</f>
        <v>0</v>
      </c>
      <c r="AFT7" s="31"/>
      <c r="AFU7" s="2124"/>
      <c r="AFV7" s="22"/>
      <c r="AFW7" s="31"/>
      <c r="AFX7" s="76"/>
      <c r="AFY7" s="78">
        <f>AFY6+AFV7-AFX7</f>
        <v>0</v>
      </c>
      <c r="AGA7" s="320"/>
      <c r="AGB7" s="2121"/>
      <c r="AGC7" s="104"/>
      <c r="AGD7" s="320"/>
      <c r="AGE7" s="139"/>
      <c r="AGF7" s="78">
        <f>AGF6+AGC7-AGE7</f>
        <v>0</v>
      </c>
      <c r="AGH7" s="321"/>
      <c r="AGI7" s="2124"/>
      <c r="AGJ7" s="22"/>
      <c r="AGK7" s="31"/>
      <c r="AGL7" s="76"/>
      <c r="AGM7" s="78">
        <f>AGM6+AGJ7-AGL7</f>
        <v>0</v>
      </c>
      <c r="AGO7" s="321"/>
      <c r="AGP7" s="1325"/>
      <c r="AGQ7" s="139"/>
      <c r="AGR7" s="31"/>
      <c r="AGS7" s="76"/>
      <c r="AGT7" s="78">
        <f>AGT6+AGQ7-AGS7</f>
        <v>0</v>
      </c>
      <c r="AGV7" s="404"/>
      <c r="AGW7" s="2124"/>
      <c r="AGX7" s="22"/>
      <c r="AGY7" s="49"/>
      <c r="AGZ7" s="76"/>
      <c r="AHA7" s="78">
        <f>AHA6+AGX7-AGZ7</f>
        <v>0</v>
      </c>
      <c r="AHC7" s="321">
        <v>41503</v>
      </c>
      <c r="AHE7" s="1453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24"/>
      <c r="AHM7" s="22"/>
      <c r="AHN7" s="31"/>
      <c r="AHO7" s="76"/>
      <c r="AHP7" s="78">
        <f>AHP6+AHM7-AHO7</f>
        <v>0</v>
      </c>
      <c r="AHR7" s="424"/>
      <c r="AHS7" s="2121"/>
      <c r="AHT7" s="104"/>
      <c r="AHU7" s="49"/>
      <c r="AHV7" s="139"/>
      <c r="AHW7" s="78">
        <f>AHW6+AHT7-AHV7</f>
        <v>0</v>
      </c>
      <c r="AHY7" s="424"/>
      <c r="AHZ7" s="424"/>
      <c r="AIA7" s="2121"/>
      <c r="AIB7" s="693"/>
      <c r="AIC7" s="49"/>
      <c r="AID7" s="260"/>
      <c r="AIE7" s="78">
        <f>AIE6+AIB7-AID7</f>
        <v>0</v>
      </c>
      <c r="AIG7" s="404">
        <v>41145</v>
      </c>
      <c r="AIH7" s="2124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21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21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21"/>
      <c r="AJR7" s="104"/>
      <c r="AJS7" s="49"/>
      <c r="AJT7" s="139"/>
      <c r="AJU7" s="131">
        <f>AJU6+AJR7-AJT7</f>
        <v>0</v>
      </c>
      <c r="AJW7" s="320">
        <v>40823</v>
      </c>
      <c r="AJX7" s="2121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24"/>
      <c r="AKG7" s="104"/>
      <c r="AKH7" s="49"/>
      <c r="AKI7" s="76"/>
      <c r="AKJ7" s="78">
        <f>AKJ6+AKG7-AKI7</f>
        <v>0</v>
      </c>
      <c r="AKL7" s="404"/>
      <c r="AKM7" s="2124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21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21"/>
      <c r="ALJ7" s="104"/>
      <c r="ALK7" s="49"/>
      <c r="ALL7" s="139"/>
      <c r="ALM7" s="78">
        <f>ALM6+ALJ7-ALL7</f>
        <v>0</v>
      </c>
      <c r="ALO7" s="424">
        <v>41309</v>
      </c>
      <c r="ALP7" s="2121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24"/>
      <c r="AME7" s="22"/>
      <c r="AMF7" s="49"/>
      <c r="AMG7" s="139"/>
      <c r="AMH7" s="78">
        <f>AMH6+AME7-AMG7</f>
        <v>0</v>
      </c>
      <c r="AMJ7" s="404"/>
      <c r="AMK7" s="2124"/>
      <c r="AML7" s="22"/>
      <c r="AMM7" s="404"/>
      <c r="AMN7" s="76"/>
      <c r="AMO7" s="78">
        <f>AMO6+AML7-AMN7</f>
        <v>0</v>
      </c>
      <c r="AMQ7" s="404"/>
      <c r="AMR7" s="2124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24"/>
      <c r="ANG7" s="801"/>
      <c r="ANH7" s="804"/>
      <c r="ANI7" s="76"/>
      <c r="ANJ7" s="78">
        <f>ANJ6+ANG7-ANI7</f>
        <v>0</v>
      </c>
      <c r="ANL7" s="320">
        <v>41519</v>
      </c>
      <c r="ANM7" s="2121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24"/>
      <c r="ANV7" s="22"/>
      <c r="ANW7" s="31"/>
      <c r="ANX7" s="76"/>
      <c r="ANY7" s="78">
        <f>ANY6+ANV7-ANX7</f>
        <v>0</v>
      </c>
      <c r="AOA7" s="404">
        <v>41187</v>
      </c>
      <c r="AOB7" s="734"/>
      <c r="AOC7" s="2124" t="s">
        <v>1063</v>
      </c>
      <c r="AOD7" s="773">
        <v>67035</v>
      </c>
      <c r="AOE7" s="1318">
        <v>41187</v>
      </c>
      <c r="AOF7" s="773">
        <v>50000</v>
      </c>
      <c r="AOG7" s="78">
        <f>AOG6+AOD7-AOF7</f>
        <v>17035</v>
      </c>
      <c r="AOI7" s="424"/>
      <c r="AOJ7" s="2121"/>
      <c r="AOK7" s="260"/>
      <c r="AOL7" s="307"/>
      <c r="AOM7" s="260"/>
      <c r="AON7" s="78">
        <f>AON6+AOK7-AOM7</f>
        <v>0</v>
      </c>
      <c r="AOP7" s="49"/>
      <c r="AOQ7" s="2121"/>
      <c r="AOR7" s="260"/>
      <c r="AOS7" s="307"/>
      <c r="AOT7" s="260"/>
      <c r="AOU7" s="78">
        <f>AOU6+AOR7-AOT7</f>
        <v>0</v>
      </c>
      <c r="AOW7" s="49"/>
      <c r="AOX7" s="2121"/>
      <c r="AOY7" s="800"/>
      <c r="AOZ7" s="49"/>
      <c r="APA7" s="139"/>
      <c r="APB7" s="78">
        <f>APB6+AOY7-APA7</f>
        <v>0</v>
      </c>
      <c r="APD7" s="49"/>
      <c r="APE7" s="2121"/>
      <c r="APF7" s="799"/>
      <c r="APG7" s="97"/>
      <c r="APH7" s="139"/>
      <c r="API7" s="78">
        <f>API6+APF7-APH7</f>
        <v>0</v>
      </c>
      <c r="APK7" s="404"/>
      <c r="APL7" s="2124"/>
      <c r="APM7" s="22"/>
      <c r="APN7" s="31"/>
      <c r="APO7" s="76"/>
      <c r="APP7" s="78">
        <f>APP6+APM7-APO7</f>
        <v>0</v>
      </c>
      <c r="APR7" s="320"/>
      <c r="APS7" s="1325"/>
      <c r="APT7" s="799"/>
      <c r="APU7" s="382"/>
      <c r="APV7" s="260"/>
      <c r="APW7" s="78">
        <f>APW6+APT7-APV7</f>
        <v>0</v>
      </c>
      <c r="APY7" s="49"/>
      <c r="APZ7" s="2121"/>
      <c r="AQA7" s="800"/>
      <c r="AQB7" s="97"/>
      <c r="AQC7" s="139"/>
      <c r="AQD7" s="78">
        <f>AQD6+AQA7-AQC7</f>
        <v>0</v>
      </c>
      <c r="AQF7" s="49"/>
      <c r="AQG7" s="2121"/>
      <c r="AQH7" s="799"/>
      <c r="AQI7" s="307"/>
      <c r="AQJ7" s="139"/>
      <c r="AQK7" s="78">
        <f>AQK6+AQH7-AQJ7</f>
        <v>0</v>
      </c>
      <c r="AQM7" s="49"/>
      <c r="AQN7" s="2121"/>
      <c r="AQO7" s="800"/>
      <c r="AQP7" s="307"/>
      <c r="AQQ7" s="139"/>
      <c r="AQR7" s="78">
        <f>AQR6+AQO7-AQQ7</f>
        <v>0</v>
      </c>
      <c r="AQT7" s="321"/>
      <c r="AQU7" s="1325"/>
      <c r="AQV7" s="801"/>
      <c r="AQW7" s="31"/>
      <c r="AQX7" s="76"/>
      <c r="AQY7" s="78">
        <f>AQY6+AQV7-AQX7</f>
        <v>0</v>
      </c>
      <c r="ARA7" s="321"/>
      <c r="ARB7" s="1325"/>
      <c r="ARC7" s="801"/>
      <c r="ARD7" s="31"/>
      <c r="ARE7" s="76"/>
      <c r="ARF7" s="78">
        <f>ARF6+ARC7-ARE7</f>
        <v>0</v>
      </c>
      <c r="ARH7" s="321">
        <v>41618</v>
      </c>
      <c r="ARI7" s="2124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21"/>
      <c r="ARQ7" s="799"/>
      <c r="ARR7" s="49"/>
      <c r="ARS7" s="139"/>
      <c r="ART7" s="78">
        <f>ART6+ARQ7-ARS7</f>
        <v>0</v>
      </c>
      <c r="ARV7" s="320"/>
      <c r="ARW7" s="2122"/>
      <c r="ARX7" s="139"/>
      <c r="ARY7" s="424"/>
      <c r="ARZ7" s="139"/>
      <c r="ASA7" s="78">
        <f>ASA6+ARX7-ARZ7</f>
        <v>0</v>
      </c>
      <c r="ASC7" s="404"/>
      <c r="ASD7" s="2124"/>
      <c r="ASE7" s="801"/>
      <c r="ASF7" s="31"/>
      <c r="ASG7" s="76"/>
      <c r="ASH7" s="78">
        <f>ASH6+ASE7-ASG7</f>
        <v>0</v>
      </c>
      <c r="ASJ7" s="404"/>
      <c r="ASK7" s="2124"/>
      <c r="ASL7" s="801"/>
      <c r="ASM7" s="31"/>
      <c r="ASN7" s="76"/>
      <c r="ASO7" s="78">
        <f>ASO6+ASL7-ASN7</f>
        <v>0</v>
      </c>
      <c r="ASQ7" s="424"/>
      <c r="ASR7" s="2121"/>
      <c r="ASS7" s="104"/>
      <c r="AST7" s="31"/>
      <c r="ASU7" s="76"/>
      <c r="ASV7" s="78">
        <f>ASV6+ASS7-ASU7</f>
        <v>0</v>
      </c>
      <c r="ASX7" s="424"/>
      <c r="ASY7" s="481"/>
      <c r="ASZ7" s="2121"/>
      <c r="ATA7" s="104"/>
      <c r="ATB7" s="2366"/>
      <c r="ATC7" s="2366"/>
      <c r="ATD7" s="78">
        <f>ATD6+ATA7-ATC7</f>
        <v>0</v>
      </c>
      <c r="ATF7" s="404"/>
      <c r="ATG7" s="2124"/>
      <c r="ATH7" s="22"/>
      <c r="ATI7" s="49"/>
      <c r="ATJ7" s="139"/>
      <c r="ATK7" s="78">
        <f>ATK6+ATH7-ATJ7</f>
        <v>0</v>
      </c>
      <c r="ATM7" s="320"/>
      <c r="ATN7" s="2121"/>
      <c r="ATO7" s="104"/>
      <c r="ATP7" s="49"/>
      <c r="ATQ7" s="139"/>
      <c r="ATR7" s="78">
        <f>ATR6+ATO7-ATQ7</f>
        <v>0</v>
      </c>
      <c r="ATT7" s="404">
        <v>41540</v>
      </c>
      <c r="ATU7" s="734" t="s">
        <v>2297</v>
      </c>
      <c r="ATV7" s="2124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24"/>
      <c r="AUE7" s="139"/>
      <c r="AUF7" s="775"/>
      <c r="AUG7" s="76"/>
      <c r="AUH7" s="78">
        <f>AUH6+AUE7-AUG7</f>
        <v>0</v>
      </c>
      <c r="AUI7" s="76"/>
      <c r="AUJ7" s="404"/>
      <c r="AUK7" s="2124"/>
      <c r="AUL7" s="22"/>
      <c r="AUM7" s="49"/>
      <c r="AUN7" s="76"/>
      <c r="AUO7" s="78">
        <f>AUO6+AUL7-AUN7</f>
        <v>0</v>
      </c>
      <c r="AUQ7" s="424">
        <v>41574</v>
      </c>
      <c r="AUR7" s="2121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21"/>
      <c r="AVG7" s="104"/>
      <c r="AVH7" s="49"/>
      <c r="AVI7" s="139"/>
      <c r="AVJ7" s="78">
        <f>AVJ6+AVG7-AVI7</f>
        <v>0</v>
      </c>
      <c r="AVL7" s="424"/>
      <c r="AVM7" s="2121"/>
      <c r="AVN7" s="104"/>
      <c r="AVO7" s="49"/>
      <c r="AVP7" s="139"/>
      <c r="AVQ7" s="78">
        <f>AVQ6+AVN7-AVP7</f>
        <v>0</v>
      </c>
      <c r="AVS7" s="424"/>
      <c r="AVT7" s="1325"/>
      <c r="AVU7" s="139"/>
      <c r="AVV7" s="49"/>
      <c r="AVW7" s="260"/>
      <c r="AVX7" s="78">
        <f>AVX6+AVU7-AVW7</f>
        <v>0</v>
      </c>
      <c r="AVZ7" s="424"/>
      <c r="AWA7" s="1325"/>
      <c r="AWB7" s="139"/>
      <c r="AWC7" s="49"/>
      <c r="AWD7" s="260"/>
      <c r="AWE7" s="78">
        <f>AWE6+AWB7-AWD7</f>
        <v>0</v>
      </c>
      <c r="AWG7" s="424"/>
      <c r="AWH7" s="2121"/>
      <c r="AWI7" s="104"/>
      <c r="AWJ7" s="49"/>
      <c r="AWK7" s="139"/>
      <c r="AWL7" s="78">
        <f>AWL6+AWI7-AWK7</f>
        <v>0</v>
      </c>
      <c r="AWN7" s="320">
        <v>41561</v>
      </c>
      <c r="AWO7" s="307" t="s">
        <v>2297</v>
      </c>
      <c r="AWP7" s="2122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22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25"/>
      <c r="AXF7" s="76"/>
      <c r="AXG7" s="804"/>
      <c r="AXH7" s="76"/>
      <c r="AXI7" s="803">
        <f>AXI6+AXF7-AXH7</f>
        <v>0</v>
      </c>
      <c r="AXK7" s="404"/>
      <c r="AXL7" s="2124"/>
      <c r="AXM7" s="22"/>
      <c r="AXN7" s="97"/>
      <c r="AXO7" s="76"/>
      <c r="AXP7" s="805">
        <f>AXP6+AXM7-AXO7</f>
        <v>0</v>
      </c>
      <c r="AXR7" s="31"/>
      <c r="AXS7" s="2124"/>
      <c r="AXT7" s="22"/>
      <c r="AXU7" s="346"/>
      <c r="AXV7" s="76"/>
      <c r="AXW7" s="805">
        <f>AXW6+AXT7-AXV7</f>
        <v>0</v>
      </c>
      <c r="AXY7" s="424"/>
      <c r="AXZ7" s="2122"/>
      <c r="AYA7" s="349"/>
      <c r="AYB7" s="424"/>
      <c r="AYC7" s="139"/>
      <c r="AYD7" s="78">
        <f>AYD6+AYA7-AYC7</f>
        <v>0</v>
      </c>
      <c r="AYF7" s="424"/>
      <c r="AYG7" s="2122"/>
      <c r="AYH7" s="349"/>
      <c r="AYI7" s="49"/>
      <c r="AYJ7" s="139"/>
      <c r="AYK7" s="78">
        <f>AYK6+AYH7-AYJ7</f>
        <v>0</v>
      </c>
      <c r="AYM7" s="424"/>
      <c r="AYN7" s="2121"/>
      <c r="AYO7" s="104"/>
      <c r="AYP7" s="49"/>
      <c r="AYQ7" s="139"/>
      <c r="AYR7" s="78">
        <f>AYR6+AYO7-AYQ7</f>
        <v>0</v>
      </c>
      <c r="AYT7" s="49"/>
      <c r="AYU7" s="2122"/>
      <c r="AYV7" s="139"/>
      <c r="AYW7" s="257"/>
      <c r="AYX7" s="139"/>
      <c r="AYY7" s="78">
        <f>AYY6+AYV7-AYX7</f>
        <v>0</v>
      </c>
      <c r="AZA7" s="404"/>
      <c r="AZB7" s="2124"/>
      <c r="AZC7" s="22"/>
      <c r="AZD7" s="31"/>
      <c r="AZE7" s="76"/>
      <c r="AZF7" s="78">
        <f>AZF6+AZC7-AZE7</f>
        <v>0</v>
      </c>
      <c r="AZH7" s="49"/>
      <c r="AZI7" s="2121"/>
      <c r="AZJ7" s="104"/>
      <c r="AZK7" s="49"/>
      <c r="AZL7" s="139"/>
      <c r="AZM7" s="78">
        <f>AZM6+AZJ7-AZL7</f>
        <v>0</v>
      </c>
      <c r="AZO7" s="320">
        <v>41546</v>
      </c>
      <c r="AZP7" s="2121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21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24"/>
      <c r="BAL7" s="139"/>
      <c r="BAM7" s="404"/>
      <c r="BAN7" s="76"/>
      <c r="BAO7" s="78">
        <f>BAO6+BAL7-BAN7</f>
        <v>0</v>
      </c>
      <c r="BAQ7" s="424">
        <v>41153</v>
      </c>
      <c r="BAR7" s="2121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21"/>
      <c r="BAZ7" s="104"/>
      <c r="BBA7" s="49"/>
      <c r="BBB7" s="139"/>
      <c r="BBC7" s="78">
        <f>BBC6+BAZ7-BBB7</f>
        <v>0</v>
      </c>
      <c r="BBE7" s="49">
        <v>41519</v>
      </c>
      <c r="BBF7" s="2121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22" t="s">
        <v>2333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25" t="s">
        <v>2376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21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24"/>
      <c r="BCJ7" s="22"/>
      <c r="BCK7" s="31"/>
      <c r="BCL7" s="76"/>
      <c r="BCM7" s="78">
        <f>BCM6+BCJ7-BCL7</f>
        <v>0</v>
      </c>
      <c r="BCO7" s="31"/>
      <c r="BCP7" s="2124"/>
      <c r="BCQ7" s="22"/>
      <c r="BCR7" s="31"/>
      <c r="BCS7" s="76"/>
      <c r="BCT7" s="78">
        <f>BCT6+BCQ7-BCS7</f>
        <v>0</v>
      </c>
      <c r="BCV7" s="424">
        <v>41578</v>
      </c>
      <c r="BCW7" s="2121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21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24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22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21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21" t="s">
        <v>2268</v>
      </c>
      <c r="BEI7" s="2121"/>
      <c r="BEJ7" s="1908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2460</v>
      </c>
      <c r="BEQ7" s="1332" t="s">
        <v>2442</v>
      </c>
      <c r="BER7" s="1979">
        <v>11970</v>
      </c>
      <c r="BES7" s="790">
        <v>42222</v>
      </c>
      <c r="BET7" s="1979">
        <v>11970</v>
      </c>
      <c r="BEU7" s="78">
        <f>BEU6+BER7-BET7</f>
        <v>-17000</v>
      </c>
      <c r="BEW7" s="1261"/>
      <c r="BEX7" s="543"/>
      <c r="BEY7" s="2040"/>
      <c r="BEZ7" s="1813"/>
      <c r="BFA7" s="2051"/>
      <c r="BFB7" s="78">
        <f>BFB6+BEY7-BFA7</f>
        <v>0</v>
      </c>
      <c r="BFD7" s="321"/>
      <c r="BFE7" s="2125"/>
      <c r="BFF7" s="76"/>
      <c r="BFG7" s="31"/>
      <c r="BFH7" s="139"/>
      <c r="BFI7" s="78">
        <f>BFI6+BFF7-BFH7</f>
        <v>0</v>
      </c>
      <c r="BFK7" s="320"/>
      <c r="BFL7" s="2122"/>
      <c r="BFM7" s="349"/>
      <c r="BFN7" s="424"/>
      <c r="BFO7" s="139"/>
      <c r="BFP7" s="78">
        <f>BFP6+BFM7-BFO7</f>
        <v>0</v>
      </c>
      <c r="BFR7" s="321"/>
      <c r="BFS7" s="2124"/>
      <c r="BFT7" s="139"/>
      <c r="BFU7" s="404"/>
      <c r="BFV7" s="76"/>
      <c r="BFW7" s="78">
        <f>BFW6+BFT7-BFV7</f>
        <v>0</v>
      </c>
      <c r="BFY7" s="49"/>
      <c r="BFZ7" s="2121"/>
      <c r="BGA7" s="104"/>
      <c r="BGB7" s="307"/>
      <c r="BGC7" s="139"/>
      <c r="BGD7" s="78">
        <f>BGD6+BGA7-BGC7</f>
        <v>0</v>
      </c>
      <c r="BGF7" s="320"/>
      <c r="BGG7" s="2121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22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21"/>
      <c r="BGW7" s="104"/>
      <c r="BGX7" s="49"/>
      <c r="BGY7" s="139"/>
      <c r="BGZ7" s="78">
        <f>BGZ6+BGW7-BGY7</f>
        <v>0</v>
      </c>
      <c r="BHB7" s="424">
        <v>41149</v>
      </c>
      <c r="BHC7" s="2121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21"/>
      <c r="BHL7" s="104"/>
      <c r="BHM7" s="560"/>
      <c r="BHN7" s="568"/>
      <c r="BHO7" s="78">
        <f>BHO6+BHL7-BHN7</f>
        <v>0</v>
      </c>
      <c r="BHQ7" s="321"/>
      <c r="BHR7" s="2124"/>
      <c r="BHS7" s="22"/>
      <c r="BHT7" s="320"/>
      <c r="BHU7" s="260"/>
      <c r="BHV7" s="78">
        <f>BHV6+BHS7-BHU7</f>
        <v>0</v>
      </c>
      <c r="BHX7" s="321"/>
      <c r="BHY7" s="335"/>
      <c r="BHZ7" s="1325"/>
      <c r="BIA7" s="777"/>
      <c r="BIB7" s="321"/>
      <c r="BIC7" s="773"/>
      <c r="BID7" s="78">
        <f>BID6+BIA7-BIC7</f>
        <v>0</v>
      </c>
      <c r="BIF7" s="1261"/>
      <c r="BIG7" s="49"/>
      <c r="BIH7" s="543"/>
      <c r="BII7" s="349"/>
      <c r="BIJ7" s="1852"/>
      <c r="BIK7" s="139"/>
      <c r="BIL7" s="78">
        <f>BIL6+BII7-BIK7</f>
        <v>0</v>
      </c>
      <c r="BIN7" s="542">
        <v>41599</v>
      </c>
      <c r="BIO7" s="2125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1"/>
      <c r="BIV7" s="409"/>
      <c r="BIW7" s="1962"/>
      <c r="BIX7" s="139"/>
      <c r="BIY7" s="1854"/>
      <c r="BIZ7" s="139"/>
      <c r="BJA7" s="78">
        <f>BJA6+BIX7-BIZ7</f>
        <v>0</v>
      </c>
      <c r="BJC7" s="424"/>
      <c r="BJD7" s="2122"/>
      <c r="BJE7" s="139"/>
      <c r="BJF7" s="49"/>
      <c r="BJG7" s="139"/>
      <c r="BJH7" s="78">
        <f>BJH6+BJE7-BJG7</f>
        <v>0</v>
      </c>
      <c r="BJJ7" s="1261"/>
      <c r="BJK7" s="409"/>
      <c r="BJL7" s="1962"/>
      <c r="BJM7" s="139"/>
      <c r="BJN7" s="1854"/>
      <c r="BJO7" s="139"/>
      <c r="BJP7" s="78">
        <f>BJP6+BJM7-BJO7</f>
        <v>0</v>
      </c>
      <c r="BJR7" s="321">
        <v>41564</v>
      </c>
      <c r="BJS7" s="1453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24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25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24"/>
      <c r="BKP7" s="22"/>
      <c r="BKQ7" s="49"/>
      <c r="BKR7" s="139"/>
      <c r="BKS7" s="78">
        <f>BKS6+BKP7-BKR7</f>
        <v>0</v>
      </c>
      <c r="BKU7" s="404"/>
      <c r="BKV7" s="2124"/>
      <c r="BKW7" s="76"/>
      <c r="BKX7" s="320"/>
      <c r="BKY7" s="76"/>
      <c r="BKZ7" s="78">
        <f>BKZ6+BKW7-BKY7</f>
        <v>0</v>
      </c>
      <c r="BLB7" s="404"/>
      <c r="BLC7" s="2124"/>
      <c r="BLD7" s="76"/>
      <c r="BLE7" s="320"/>
      <c r="BLF7" s="76"/>
      <c r="BLG7" s="78">
        <f>BLG6+BLD7-BLF7</f>
        <v>0</v>
      </c>
      <c r="BLI7" s="404">
        <v>41608</v>
      </c>
      <c r="BLJ7" s="2124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21"/>
      <c r="BLR7" s="104"/>
      <c r="BLS7" s="602"/>
      <c r="BLT7" s="76"/>
      <c r="BLU7" s="78">
        <f>BLU6+BLR7-BLT7</f>
        <v>0</v>
      </c>
      <c r="BLW7" s="424"/>
      <c r="BLX7" s="2122"/>
      <c r="BLY7" s="139"/>
      <c r="BLZ7" s="49"/>
      <c r="BMA7" s="139"/>
      <c r="BMB7" s="78">
        <f>BMB6+BLY7-BMA7</f>
        <v>0</v>
      </c>
      <c r="BMD7" s="424"/>
      <c r="BME7" s="2121"/>
      <c r="BMF7" s="104"/>
      <c r="BMG7" s="424"/>
      <c r="BMH7" s="139"/>
      <c r="BMI7" s="78">
        <f>BMI6+BMF7-BMH7</f>
        <v>0</v>
      </c>
      <c r="BMK7" s="404"/>
      <c r="BML7" s="2125"/>
      <c r="BMM7" s="139"/>
      <c r="BMN7" s="404"/>
      <c r="BMO7" s="76"/>
      <c r="BMP7" s="78">
        <f>BMP6+BMM7-BMO7</f>
        <v>0</v>
      </c>
      <c r="BMR7" s="31"/>
      <c r="BMS7" s="2124"/>
      <c r="BMT7" s="22"/>
      <c r="BMU7" s="31"/>
      <c r="BMV7" s="76"/>
      <c r="BMW7" s="78">
        <f>BMW6+BMT7-BMV7</f>
        <v>0</v>
      </c>
      <c r="BMY7" s="321">
        <v>41554</v>
      </c>
      <c r="BMZ7" s="2125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22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22"/>
      <c r="BNO7" s="139"/>
      <c r="BNP7" s="257"/>
      <c r="BNQ7" s="139"/>
      <c r="BNR7" s="78">
        <f>BNR6+BNO7-BNQ7</f>
        <v>0</v>
      </c>
      <c r="BNT7" s="49"/>
      <c r="BNU7" s="307"/>
      <c r="BNV7" s="2122"/>
      <c r="BNW7" s="139"/>
      <c r="BNX7" s="257"/>
      <c r="BNY7" s="139"/>
      <c r="BNZ7" s="78">
        <f>BNZ6+BNW7-BNY7</f>
        <v>0</v>
      </c>
      <c r="BOB7" s="31"/>
      <c r="BOC7" s="2125"/>
      <c r="BOD7" s="139"/>
      <c r="BOE7" s="335"/>
      <c r="BOF7" s="76"/>
      <c r="BOG7" s="78">
        <f>BOG6+BOD7-BOF7</f>
        <v>0</v>
      </c>
      <c r="BOI7" s="31"/>
      <c r="BOJ7" s="2124"/>
      <c r="BOK7" s="22"/>
      <c r="BOL7" s="31"/>
      <c r="BOM7" s="76"/>
      <c r="BON7" s="78">
        <f>BON6+BOK7-BOM7</f>
        <v>0</v>
      </c>
      <c r="BOP7" s="424">
        <v>41486</v>
      </c>
      <c r="BOQ7" s="2121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22"/>
      <c r="BOY7" s="139"/>
      <c r="BOZ7" s="257"/>
      <c r="BPA7" s="139"/>
      <c r="BPB7" s="78">
        <f>BPB6+BOY7-BPA7</f>
        <v>0</v>
      </c>
      <c r="BPD7" s="404"/>
      <c r="BPE7" s="2124"/>
      <c r="BPF7" s="22"/>
      <c r="BPG7" s="31"/>
      <c r="BPH7" s="76"/>
      <c r="BPI7" s="78">
        <f>BPI6+BPF7-BPH7</f>
        <v>0</v>
      </c>
      <c r="BPK7" s="404"/>
      <c r="BPL7" s="2124"/>
      <c r="BPM7" s="22"/>
      <c r="BPN7" s="31"/>
      <c r="BPO7" s="76"/>
      <c r="BPP7" s="78">
        <f>BPP6+BPM7-BPO7</f>
        <v>0</v>
      </c>
      <c r="BPR7" s="31"/>
      <c r="BPS7" s="2125"/>
      <c r="BPT7" s="139"/>
      <c r="BPU7" s="49"/>
      <c r="BPV7" s="139"/>
      <c r="BPW7" s="78">
        <f>BPW6+BPT7-BPV7</f>
        <v>0</v>
      </c>
      <c r="BPY7" s="31"/>
      <c r="BPZ7" s="2125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21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3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65"/>
      <c r="BQW7" s="1810">
        <v>70000</v>
      </c>
      <c r="BQX7" s="424"/>
      <c r="BQY7" s="139"/>
      <c r="BQZ7" s="78">
        <f>BQZ6+BQW7-BQY7</f>
        <v>70000</v>
      </c>
      <c r="BRC7" s="2125"/>
      <c r="BRD7" s="349"/>
      <c r="BRE7" s="718"/>
      <c r="BRF7" s="76"/>
      <c r="BRG7" s="78">
        <f>BRG6+BRD7-BRF7</f>
        <v>70000</v>
      </c>
      <c r="BRI7" s="31"/>
      <c r="BRJ7" s="2124"/>
      <c r="BRK7" s="22"/>
      <c r="BRL7" s="31"/>
      <c r="BRM7" s="76"/>
      <c r="BRN7" s="78">
        <f>BRN6+BRK7-BRM7</f>
        <v>0</v>
      </c>
      <c r="BRP7" s="321"/>
      <c r="BRQ7" s="335"/>
      <c r="BRR7" s="2125"/>
      <c r="BRS7" s="76"/>
      <c r="BRT7" s="31"/>
      <c r="BRU7" s="76"/>
      <c r="BRV7" s="78">
        <f>BRV6+BRS7-BRU7</f>
        <v>0</v>
      </c>
      <c r="BRX7" s="404"/>
      <c r="BRY7" s="2124"/>
      <c r="BRZ7" s="22"/>
      <c r="BSA7" s="31"/>
      <c r="BSB7" s="76"/>
      <c r="BSC7" s="78">
        <f>BSC6+BRZ7-BSB7</f>
        <v>0</v>
      </c>
      <c r="BSE7" s="404"/>
      <c r="BSF7" s="2124"/>
      <c r="BSG7" s="76"/>
      <c r="BSH7" s="31"/>
      <c r="BSI7" s="76"/>
      <c r="BSJ7" s="78">
        <f>BSJ6+BSG7-BSI7</f>
        <v>0</v>
      </c>
      <c r="BSL7" s="49"/>
      <c r="BSM7" s="2121"/>
      <c r="BSN7" s="104"/>
      <c r="BSO7" s="49"/>
      <c r="BSP7" s="139"/>
      <c r="BSQ7" s="78">
        <f>BSQ6+BSN7-BSP7</f>
        <v>0</v>
      </c>
      <c r="BSS7" s="404"/>
      <c r="BST7" s="2124"/>
      <c r="BSU7" s="22"/>
      <c r="BSV7" s="31"/>
      <c r="BSW7" s="76"/>
      <c r="BSX7" s="78">
        <f>BSX6+BSU7-BSW7</f>
        <v>0</v>
      </c>
      <c r="BSZ7" s="404"/>
      <c r="BTA7" s="2125"/>
      <c r="BTB7" s="76"/>
      <c r="BTC7" s="31"/>
      <c r="BTD7" s="76"/>
      <c r="BTE7" s="78">
        <f>BTE6+BTB7-BTD7</f>
        <v>0</v>
      </c>
      <c r="BTG7" s="31"/>
      <c r="BTH7" s="2124"/>
      <c r="BTI7" s="22"/>
      <c r="BTJ7" s="31"/>
      <c r="BTK7" s="76"/>
      <c r="BTL7" s="78">
        <f>BTL6+BTI7-BTK7</f>
        <v>0</v>
      </c>
      <c r="BTN7" s="31"/>
      <c r="BTO7" s="2124"/>
      <c r="BTP7" s="22"/>
      <c r="BTQ7" s="31"/>
      <c r="BTR7" s="76"/>
      <c r="BTS7" s="78">
        <f>BTS6+BTP7-BTR7</f>
        <v>0</v>
      </c>
      <c r="BTU7" s="31"/>
      <c r="BTV7" s="2124"/>
      <c r="BTW7" s="22"/>
      <c r="BTX7" s="31"/>
      <c r="BTY7" s="76"/>
      <c r="BTZ7" s="78">
        <f>BTZ6+BTW7-BTY7</f>
        <v>0</v>
      </c>
      <c r="BUB7" s="31"/>
      <c r="BUC7" s="2124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21"/>
      <c r="C8" s="260">
        <v>15000</v>
      </c>
      <c r="D8" s="539" t="s">
        <v>2295</v>
      </c>
      <c r="E8" s="260"/>
      <c r="F8" s="78">
        <f t="shared" ref="F8:F43" si="2">F7+C8-E8</f>
        <v>162000</v>
      </c>
      <c r="H8" s="424">
        <v>41873</v>
      </c>
      <c r="I8" s="2121"/>
      <c r="J8" s="260">
        <v>10000</v>
      </c>
      <c r="K8" s="49"/>
      <c r="L8" s="260"/>
      <c r="M8" s="78">
        <f t="shared" ref="M8:M43" si="3">M7+J8-L8</f>
        <v>10000</v>
      </c>
      <c r="O8" s="31"/>
      <c r="P8" s="2124"/>
      <c r="Q8" s="104"/>
      <c r="R8" s="49"/>
      <c r="S8" s="76"/>
      <c r="T8" s="78">
        <f t="shared" ref="T8:T43" si="4">T7+Q8-S8</f>
        <v>2500</v>
      </c>
      <c r="V8" s="31"/>
      <c r="W8" s="2124"/>
      <c r="X8" s="773"/>
      <c r="Y8" s="31"/>
      <c r="Z8" s="773"/>
      <c r="AA8" s="78">
        <f t="shared" ref="AA8:AA43" si="5">AA7+X8-Z8</f>
        <v>0</v>
      </c>
      <c r="AC8" s="31"/>
      <c r="AD8" s="1325"/>
      <c r="AE8" s="139"/>
      <c r="AF8" s="31"/>
      <c r="AG8" s="773"/>
      <c r="AH8" s="78">
        <f t="shared" ref="AH8:AH43" si="6">AH7+AE8-AG8</f>
        <v>0</v>
      </c>
      <c r="AJ8" s="718"/>
      <c r="AK8" s="809"/>
      <c r="AL8" s="1465"/>
      <c r="AM8" s="1466">
        <v>41521</v>
      </c>
      <c r="AN8" s="76">
        <v>600</v>
      </c>
      <c r="AO8" s="78">
        <f t="shared" ref="AO8:AO71" si="7">AO7+AL8-AN8</f>
        <v>5391</v>
      </c>
      <c r="AQ8" s="321"/>
      <c r="AR8" s="2124"/>
      <c r="AS8" s="796"/>
      <c r="AT8" s="1232"/>
      <c r="AU8" s="76"/>
      <c r="AV8" s="78">
        <f t="shared" ref="AV8:AV70" si="8">AV7+AS8-AU8</f>
        <v>288</v>
      </c>
      <c r="AX8" s="31"/>
      <c r="AY8" s="2124"/>
      <c r="AZ8" s="773"/>
      <c r="BA8" s="31"/>
      <c r="BB8" s="773"/>
      <c r="BC8" s="78">
        <f t="shared" ref="BC8:BC43" si="9">BC7+AZ8-BB8</f>
        <v>0</v>
      </c>
      <c r="BE8" s="321"/>
      <c r="BF8" s="2124"/>
      <c r="BG8" s="773"/>
      <c r="BH8" s="31"/>
      <c r="BI8" s="76"/>
      <c r="BJ8" s="78">
        <f t="shared" ref="BJ8:BJ43" si="10">BJ7+BG8-BI8</f>
        <v>0</v>
      </c>
      <c r="BL8" s="424"/>
      <c r="BM8" s="2121"/>
      <c r="BN8" s="104"/>
      <c r="BO8" s="307"/>
      <c r="BP8" s="139"/>
      <c r="BQ8" s="78">
        <f t="shared" ref="BQ8:BQ43" si="11">BQ7+BN8-BP8</f>
        <v>0</v>
      </c>
      <c r="BS8" s="321"/>
      <c r="BT8" s="2124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5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22"/>
      <c r="CJ8" s="139"/>
      <c r="CK8" s="49"/>
      <c r="CL8" s="260"/>
      <c r="CM8" s="78">
        <f t="shared" ref="CM8:CM43" si="14">CM7+CJ8-CL8</f>
        <v>0</v>
      </c>
      <c r="CO8" s="424"/>
      <c r="CP8" s="2122"/>
      <c r="CQ8" s="139"/>
      <c r="CR8" s="49"/>
      <c r="CS8" s="139"/>
      <c r="CT8" s="78">
        <f t="shared" ref="CT8:CT43" si="15">CT7+CQ8-CS8</f>
        <v>0</v>
      </c>
      <c r="CV8" s="1878">
        <v>41035</v>
      </c>
      <c r="CW8" s="1878"/>
      <c r="CX8" s="1879" t="s">
        <v>1108</v>
      </c>
      <c r="CY8" s="1880"/>
      <c r="CZ8" s="1881" t="s">
        <v>1109</v>
      </c>
      <c r="DA8" s="817"/>
      <c r="DB8" s="78">
        <f t="shared" ref="DB8:DB71" si="16">DB7+CY8-DA8</f>
        <v>0</v>
      </c>
      <c r="DE8" s="890"/>
      <c r="DF8" s="2125"/>
      <c r="DG8" s="139"/>
      <c r="DH8" s="424"/>
      <c r="DI8" s="349"/>
      <c r="DJ8" s="78">
        <f t="shared" ref="DJ8:DJ71" si="17">DJ7+DG8-DI8</f>
        <v>633217.30000000005</v>
      </c>
      <c r="DL8" s="320"/>
      <c r="DM8" s="2121"/>
      <c r="DN8" s="104"/>
      <c r="DO8" s="49"/>
      <c r="DP8" s="139"/>
      <c r="DQ8" s="78">
        <f t="shared" ref="DQ8:DQ43" si="18">DQ7+DN8-DP8</f>
        <v>0</v>
      </c>
      <c r="DS8" s="320"/>
      <c r="DT8" s="2121"/>
      <c r="DU8" s="104"/>
      <c r="DV8" s="344"/>
      <c r="DW8" s="139"/>
      <c r="DX8" s="78">
        <f t="shared" ref="DX8:DX43" si="19">DX7+DU8-DW8</f>
        <v>0</v>
      </c>
      <c r="DZ8" s="49"/>
      <c r="EA8" s="2121"/>
      <c r="EB8" s="104"/>
      <c r="EC8" s="49"/>
      <c r="ED8" s="139"/>
      <c r="EE8" s="78">
        <f t="shared" ref="EE8:EE43" si="20">EE7+EB8-ED8</f>
        <v>1750.5</v>
      </c>
      <c r="EG8" s="320"/>
      <c r="EH8" s="2121"/>
      <c r="EI8" s="104"/>
      <c r="EJ8" s="31"/>
      <c r="EK8" s="76"/>
      <c r="EL8" s="78">
        <f t="shared" ref="EL8:EL43" si="21">EL7+EI8-EK8</f>
        <v>0</v>
      </c>
      <c r="EN8" s="424"/>
      <c r="EO8" s="212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21"/>
      <c r="EW8" s="104"/>
      <c r="EX8" s="49"/>
      <c r="EY8" s="139"/>
      <c r="EZ8" s="78">
        <f t="shared" ref="EZ8:EZ43" si="23">EZ7+EW8-EY8</f>
        <v>0</v>
      </c>
      <c r="FB8" s="50"/>
      <c r="FC8" s="307"/>
      <c r="FD8" s="2121"/>
      <c r="FE8" s="104"/>
      <c r="FF8" s="307"/>
      <c r="FG8" s="139"/>
      <c r="FH8" s="78">
        <f t="shared" ref="FH8:FH43" si="24">FH7+FE8-FG8</f>
        <v>0</v>
      </c>
      <c r="FJ8" s="424"/>
      <c r="FK8" s="307"/>
      <c r="FL8" s="2121"/>
      <c r="FM8" s="811"/>
      <c r="FN8" s="1229" t="s">
        <v>1071</v>
      </c>
      <c r="FO8" s="719"/>
      <c r="FP8" s="78">
        <f t="shared" ref="FP8:FP65" si="25">FP7+FM8-FO8</f>
        <v>1044.8300000000017</v>
      </c>
      <c r="FR8" s="424"/>
      <c r="FS8" s="307"/>
      <c r="FT8" s="2121"/>
      <c r="FU8" s="796"/>
      <c r="FV8" s="1454"/>
      <c r="FW8" s="139"/>
      <c r="FX8" s="78">
        <f t="shared" ref="FX8:FX43" si="26">FX7+FU8-FW8</f>
        <v>3790.5</v>
      </c>
      <c r="FZ8" s="31"/>
      <c r="GA8" s="2124"/>
      <c r="GB8" s="104"/>
      <c r="GC8" s="49"/>
      <c r="GD8" s="76"/>
      <c r="GE8" s="78">
        <f>GE7+GB8-GD8</f>
        <v>0</v>
      </c>
      <c r="GG8" s="1261"/>
      <c r="GH8" s="1390"/>
      <c r="GI8" s="1803"/>
      <c r="GJ8" s="1808"/>
      <c r="GK8" s="2025"/>
      <c r="GL8" s="1817"/>
      <c r="GM8" s="78">
        <f t="shared" ref="GM8:GM70" si="27">GM7+GJ8-GL8</f>
        <v>0</v>
      </c>
      <c r="GO8" s="49"/>
      <c r="GP8" s="2121"/>
      <c r="GQ8" s="1254"/>
      <c r="GR8" s="797"/>
      <c r="GS8" s="260"/>
      <c r="GT8" s="78">
        <f t="shared" ref="GT8:GT43" si="28">GT7+GQ8-GS8</f>
        <v>24</v>
      </c>
      <c r="GV8" s="424"/>
      <c r="GW8" s="307"/>
      <c r="GX8" s="2121"/>
      <c r="GY8" s="811"/>
      <c r="GZ8" s="1214"/>
      <c r="HA8" s="1215"/>
      <c r="HB8" s="78">
        <f t="shared" ref="HB8:HB43" si="29">HB7+GY8-HA8</f>
        <v>2511.6000000000004</v>
      </c>
      <c r="HD8" s="404"/>
      <c r="HE8" s="2124"/>
      <c r="HF8" s="104"/>
      <c r="HG8" s="320"/>
      <c r="HH8" s="76"/>
      <c r="HI8" s="78">
        <f t="shared" ref="HI8:HI43" si="30">HI7+HF8-HH8</f>
        <v>5990.5</v>
      </c>
      <c r="HK8" s="320"/>
      <c r="HL8" s="2121"/>
      <c r="HM8" s="796"/>
      <c r="HN8" s="1568"/>
      <c r="HO8" s="778"/>
      <c r="HP8" s="78">
        <f t="shared" ref="HP8:HP43" si="31">HP7+HM8-HO8</f>
        <v>348.5</v>
      </c>
      <c r="HR8" s="424"/>
      <c r="HS8" s="1325"/>
      <c r="HT8" s="139"/>
      <c r="HU8" s="1217"/>
      <c r="HV8" s="1235"/>
      <c r="HW8" s="78">
        <f t="shared" ref="HW8:HW43" si="32">HW7+HT8-HV8</f>
        <v>3000</v>
      </c>
      <c r="HY8" s="49"/>
      <c r="HZ8" s="2122"/>
      <c r="IA8" s="349"/>
      <c r="IB8" s="424"/>
      <c r="IC8" s="260"/>
      <c r="ID8" s="78">
        <f t="shared" ref="ID8:ID43" si="33">ID7+IA8-IC8</f>
        <v>0</v>
      </c>
      <c r="IF8" s="320"/>
      <c r="IG8" s="2122"/>
      <c r="IH8" s="349"/>
      <c r="II8" s="424"/>
      <c r="IJ8" s="260"/>
      <c r="IK8" s="78">
        <f t="shared" ref="IK8:IK43" si="34">IK7+IH8-IJ8</f>
        <v>0</v>
      </c>
      <c r="IM8" s="320">
        <v>41296</v>
      </c>
      <c r="IN8" s="2128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21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21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25"/>
      <c r="JJ8" s="389"/>
      <c r="JK8" s="320">
        <v>41580</v>
      </c>
      <c r="JL8" s="1575">
        <v>420</v>
      </c>
      <c r="JM8" s="78">
        <f t="shared" ref="JM8:JM70" si="38">JM7+JJ8-JL8</f>
        <v>90</v>
      </c>
      <c r="JO8" s="321"/>
      <c r="JP8" s="2125"/>
      <c r="JQ8" s="699"/>
      <c r="JR8" s="321"/>
      <c r="JS8" s="699"/>
      <c r="JT8" s="78">
        <f t="shared" ref="JT8:JT70" si="39">JT7+JQ8-JS8</f>
        <v>90</v>
      </c>
      <c r="JV8" s="321"/>
      <c r="JW8" s="2124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21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8"/>
      <c r="KS8" s="2124"/>
      <c r="KT8" s="1216"/>
      <c r="KU8" s="1217"/>
      <c r="KV8" s="1235"/>
      <c r="KW8" s="78">
        <f t="shared" ref="KW8:KW43" si="43">KW7+KT8-KV8</f>
        <v>198</v>
      </c>
      <c r="KY8" s="320"/>
      <c r="KZ8" s="1325"/>
      <c r="LA8" s="139"/>
      <c r="LB8" s="49"/>
      <c r="LC8" s="260"/>
      <c r="LD8" s="78">
        <f t="shared" ref="LD8:LD43" si="44">LD7+LA8-LC8</f>
        <v>0</v>
      </c>
      <c r="LF8" s="320"/>
      <c r="LG8" s="2121"/>
      <c r="LH8" s="104"/>
      <c r="LI8" s="49"/>
      <c r="LJ8" s="139"/>
      <c r="LK8" s="78">
        <f t="shared" ref="LK8:LK43" si="45">LK7+LH8-LJ8</f>
        <v>0</v>
      </c>
      <c r="LM8" s="49"/>
      <c r="LN8" s="2121"/>
      <c r="LO8" s="260"/>
      <c r="LP8" s="49"/>
      <c r="LQ8" s="260"/>
      <c r="LR8" s="78">
        <f t="shared" ref="LR8:LR43" si="46">LR7+LO8-LQ8</f>
        <v>0</v>
      </c>
      <c r="LT8" s="31"/>
      <c r="LU8" s="2124"/>
      <c r="LV8" s="22"/>
      <c r="LW8" s="31"/>
      <c r="LX8" s="76"/>
      <c r="LY8" s="78">
        <f t="shared" ref="LY8:LY43" si="47">LY7+LV8-LX8</f>
        <v>0</v>
      </c>
      <c r="MA8" s="49"/>
      <c r="MB8" s="1325"/>
      <c r="MC8" s="139"/>
      <c r="MD8" s="49"/>
      <c r="ME8" s="260"/>
      <c r="MF8" s="78">
        <f t="shared" ref="MF8:MF43" si="48">MF7+MC8-ME8</f>
        <v>0</v>
      </c>
      <c r="MH8" s="49"/>
      <c r="MI8" s="1325"/>
      <c r="MJ8" s="139"/>
      <c r="MK8" s="49"/>
      <c r="ML8" s="260"/>
      <c r="MM8" s="78">
        <f t="shared" ref="MM8:MM43" si="49">MM7+MJ8-ML8</f>
        <v>0</v>
      </c>
      <c r="MO8" s="424"/>
      <c r="MP8" s="2121"/>
      <c r="MQ8" s="104"/>
      <c r="MR8" s="49"/>
      <c r="MS8" s="139"/>
      <c r="MT8" s="78">
        <f t="shared" ref="MT8:MT43" si="50">MT7+MQ8-MS8</f>
        <v>0</v>
      </c>
      <c r="MV8" s="424"/>
      <c r="MW8" s="1325"/>
      <c r="MX8" s="139"/>
      <c r="MY8" s="49"/>
      <c r="MZ8" s="139"/>
      <c r="NA8" s="78">
        <f t="shared" ref="NA8:NA43" si="51">NA7+MX8-MZ8</f>
        <v>0</v>
      </c>
      <c r="NC8" s="404"/>
      <c r="ND8" s="2124"/>
      <c r="NE8" s="773"/>
      <c r="NF8" s="683"/>
      <c r="NG8" s="773"/>
      <c r="NH8" s="78">
        <f t="shared" ref="NH8:NH43" si="52">NH7+NE8-NG8</f>
        <v>0</v>
      </c>
      <c r="NJ8" s="31"/>
      <c r="NK8" s="2124"/>
      <c r="NL8" s="773"/>
      <c r="NM8" s="683"/>
      <c r="NN8" s="773"/>
      <c r="NO8" s="78">
        <f t="shared" ref="NO8:NO43" si="53">NO7+NL8-NN8</f>
        <v>0</v>
      </c>
      <c r="NQ8" s="31"/>
      <c r="NR8" s="2124"/>
      <c r="NS8" s="773"/>
      <c r="NT8" s="335"/>
      <c r="NU8" s="773"/>
      <c r="NV8" s="78">
        <f t="shared" ref="NV8:NV43" si="54">NV7+NS8-NU8</f>
        <v>0</v>
      </c>
      <c r="NX8" s="404"/>
      <c r="NY8" s="2124"/>
      <c r="NZ8" s="22"/>
      <c r="OA8" s="424"/>
      <c r="OB8" s="139"/>
      <c r="OC8" s="78">
        <f t="shared" ref="OC8:OC43" si="55">OC7+NZ8-OB8</f>
        <v>0</v>
      </c>
      <c r="OE8" s="424"/>
      <c r="OF8" s="2121"/>
      <c r="OG8" s="796"/>
      <c r="OH8" s="797"/>
      <c r="OI8" s="1254"/>
      <c r="OJ8" s="78">
        <f t="shared" ref="OJ8:OJ43" si="56">OJ7+OG8-OI8</f>
        <v>12799.5</v>
      </c>
      <c r="OL8" s="1558"/>
      <c r="OM8" s="1923"/>
      <c r="ON8" s="1819"/>
      <c r="OO8" s="1842"/>
      <c r="OP8" s="1853"/>
      <c r="OQ8" s="139"/>
      <c r="OR8" s="78">
        <f t="shared" si="0"/>
        <v>0</v>
      </c>
      <c r="OT8" s="404"/>
      <c r="OU8" s="2124"/>
      <c r="OV8" s="773"/>
      <c r="OW8" s="31"/>
      <c r="OX8" s="773"/>
      <c r="OY8" s="78">
        <f t="shared" ref="OY8:OY43" si="57">OY7+OV8-OX8</f>
        <v>0</v>
      </c>
      <c r="PA8" s="31"/>
      <c r="PB8" s="2124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21"/>
      <c r="PY8" s="104"/>
      <c r="PZ8" s="307"/>
      <c r="QA8" s="139"/>
      <c r="QB8" s="78">
        <f t="shared" ref="QB8:QB49" si="61">QB7+PY8-QA8</f>
        <v>1380.1699999999983</v>
      </c>
      <c r="QD8" s="321"/>
      <c r="QE8" s="2121"/>
      <c r="QF8" s="104"/>
      <c r="QG8" s="307"/>
      <c r="QH8" s="139"/>
      <c r="QI8" s="131">
        <f t="shared" ref="QI8:QI49" si="62">QI7+QF8-QH8</f>
        <v>0</v>
      </c>
      <c r="QJ8" s="243"/>
      <c r="QK8" s="320"/>
      <c r="QL8" s="1424"/>
      <c r="QM8" s="823"/>
      <c r="QN8" s="1416" t="s">
        <v>1616</v>
      </c>
      <c r="QO8" s="831">
        <v>2478.6</v>
      </c>
      <c r="QP8" s="78">
        <f t="shared" ref="QP8:QP43" si="63">QP7+QM8-QO8</f>
        <v>761.40000000000009</v>
      </c>
      <c r="QR8" s="31"/>
      <c r="QS8" s="2124"/>
      <c r="QT8" s="773"/>
      <c r="QU8" s="31"/>
      <c r="QV8" s="773"/>
      <c r="QW8" s="78">
        <f t="shared" ref="QW8:QW43" si="64">QW7+QT8-QV8</f>
        <v>0</v>
      </c>
      <c r="QY8" s="31"/>
      <c r="QZ8" s="2124"/>
      <c r="RA8" s="699"/>
      <c r="RB8" s="49"/>
      <c r="RC8" s="260"/>
      <c r="RD8" s="78">
        <f t="shared" ref="RD8:RD43" si="65">RD7+RA8-RC8</f>
        <v>0</v>
      </c>
      <c r="RF8" s="49"/>
      <c r="RG8" s="2121"/>
      <c r="RH8" s="260"/>
      <c r="RI8" s="49"/>
      <c r="RJ8" s="260"/>
      <c r="RK8" s="78">
        <f t="shared" ref="RK8:RK43" si="66">RK7+RH8-RJ8</f>
        <v>0</v>
      </c>
      <c r="RM8" s="404"/>
      <c r="RN8" s="734"/>
      <c r="RO8" s="2124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21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21"/>
      <c r="SD8" s="104"/>
      <c r="SE8" s="49"/>
      <c r="SF8" s="139"/>
      <c r="SG8" s="78">
        <f t="shared" ref="SG8:SG43" si="69">SG7+SD8-SF8</f>
        <v>0</v>
      </c>
      <c r="SI8" s="49"/>
      <c r="SJ8" s="2121"/>
      <c r="SK8" s="104"/>
      <c r="SL8" s="49"/>
      <c r="SM8" s="139"/>
      <c r="SN8" s="78">
        <f t="shared" ref="SN8:SN43" si="70">SN7+SK8-SM8</f>
        <v>0</v>
      </c>
      <c r="SP8" s="49"/>
      <c r="SQ8" s="2121"/>
      <c r="SR8" s="104"/>
      <c r="SS8" s="49"/>
      <c r="ST8" s="139"/>
      <c r="SU8" s="78">
        <f t="shared" ref="SU8:SU43" si="71">SU7+SR8-ST8</f>
        <v>0</v>
      </c>
      <c r="SW8" s="49"/>
      <c r="SX8" s="2121"/>
      <c r="SY8" s="104"/>
      <c r="SZ8" s="49"/>
      <c r="TA8" s="139"/>
      <c r="TB8" s="78">
        <f t="shared" ref="TB8:TB43" si="72">TB7+SY8-TA8</f>
        <v>0</v>
      </c>
      <c r="TD8" s="49"/>
      <c r="TE8" s="2121"/>
      <c r="TF8" s="104"/>
      <c r="TG8" s="49"/>
      <c r="TH8" s="139"/>
      <c r="TI8" s="78">
        <f t="shared" ref="TI8:TI43" si="73">TI7+TF8-TH8</f>
        <v>0</v>
      </c>
      <c r="TK8" s="49"/>
      <c r="TL8" s="2121"/>
      <c r="TM8" s="104"/>
      <c r="TN8" s="49"/>
      <c r="TO8" s="139"/>
      <c r="TP8" s="78">
        <f t="shared" ref="TP8:TP43" si="74">TP7+TM8-TO8</f>
        <v>0</v>
      </c>
      <c r="TR8" s="49"/>
      <c r="TS8" s="1325"/>
      <c r="TT8" s="139"/>
      <c r="TU8" s="49"/>
      <c r="TV8" s="389"/>
      <c r="TW8" s="78">
        <f t="shared" ref="TW8:TW43" si="75">TW7+TT8-TV8</f>
        <v>0</v>
      </c>
      <c r="TY8" s="49"/>
      <c r="TZ8" s="2121"/>
      <c r="UA8" s="260"/>
      <c r="UB8" s="49"/>
      <c r="UC8" s="389"/>
      <c r="UD8" s="78">
        <f t="shared" ref="UD8:UD43" si="76">UD7+UA8-UC8</f>
        <v>0</v>
      </c>
      <c r="UF8" s="424"/>
      <c r="UG8" s="2121"/>
      <c r="UH8" s="260"/>
      <c r="UI8" s="49"/>
      <c r="UJ8" s="389"/>
      <c r="UK8" s="78">
        <f t="shared" ref="UK8:UK43" si="77">UK7+UH8-UJ8</f>
        <v>0</v>
      </c>
      <c r="UM8" s="424"/>
      <c r="UN8" s="2121"/>
      <c r="UO8" s="104"/>
      <c r="UP8" s="49"/>
      <c r="UQ8" s="349"/>
      <c r="UR8" s="78">
        <f t="shared" ref="UR8:UR43" si="78">UR7+UO8-UQ8</f>
        <v>-2822</v>
      </c>
      <c r="UT8" s="424"/>
      <c r="UU8" s="2121"/>
      <c r="UV8" s="104"/>
      <c r="UW8" s="49"/>
      <c r="UX8" s="349"/>
      <c r="UY8" s="78">
        <f t="shared" ref="UY8:UY43" si="79">UY7+UV8-UX8</f>
        <v>0</v>
      </c>
      <c r="VA8" s="320"/>
      <c r="VB8" s="2122"/>
      <c r="VC8" s="139"/>
      <c r="VD8" s="320"/>
      <c r="VE8" s="389"/>
      <c r="VF8" s="78">
        <f t="shared" ref="VF8:VF60" si="80">VF7+VC8-VE8</f>
        <v>0</v>
      </c>
      <c r="VH8" s="424"/>
      <c r="VI8" s="2121"/>
      <c r="VJ8" s="104"/>
      <c r="VK8" s="49"/>
      <c r="VL8" s="389"/>
      <c r="VM8" s="78">
        <f t="shared" ref="VM8:VM43" si="81">VM7+VJ8-VL8</f>
        <v>0</v>
      </c>
      <c r="VO8" s="31"/>
      <c r="VP8" s="2124"/>
      <c r="VQ8" s="22"/>
      <c r="VR8" s="307"/>
      <c r="VS8" s="389"/>
      <c r="VT8" s="78">
        <f t="shared" ref="VT8:VT43" si="82">VT7+VQ8-VS8</f>
        <v>0</v>
      </c>
      <c r="VV8" s="31"/>
      <c r="VW8" s="2124"/>
      <c r="VX8" s="22"/>
      <c r="VY8" s="49"/>
      <c r="VZ8" s="389"/>
      <c r="WA8" s="78">
        <f t="shared" ref="WA8:WA43" si="83">WA7+VX8-VZ8</f>
        <v>0</v>
      </c>
      <c r="WC8" s="404"/>
      <c r="WD8" s="2124"/>
      <c r="WE8" s="1216"/>
      <c r="WF8" s="1563"/>
      <c r="WG8" s="389"/>
      <c r="WH8" s="78">
        <f t="shared" ref="WH8:WH43" si="84">WH7+WE8-WG8</f>
        <v>236</v>
      </c>
      <c r="WJ8" s="320"/>
      <c r="WK8" s="2121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5"/>
      <c r="WS8" s="139"/>
      <c r="WT8" s="424"/>
      <c r="WU8" s="139"/>
      <c r="WV8" s="78">
        <f t="shared" ref="WV8:WV43" si="86">WV7+WS8-WU8</f>
        <v>5858.5</v>
      </c>
      <c r="WX8" s="49"/>
      <c r="WY8" s="2121"/>
      <c r="WZ8" s="104"/>
      <c r="XA8" s="49"/>
      <c r="XB8" s="139"/>
      <c r="XC8" s="78">
        <f t="shared" ref="XC8:XC43" si="87">XC7+WZ8-XB8</f>
        <v>0</v>
      </c>
      <c r="XE8" s="424"/>
      <c r="XF8" s="2121"/>
      <c r="XG8" s="104"/>
      <c r="XH8" s="344"/>
      <c r="XI8" s="139"/>
      <c r="XJ8" s="78">
        <f t="shared" ref="XJ8:XJ43" si="88">XJ7+XG8-XI8</f>
        <v>0</v>
      </c>
      <c r="XL8" s="404"/>
      <c r="XM8" s="2124"/>
      <c r="XN8" s="22"/>
      <c r="XO8" s="31"/>
      <c r="XP8" s="76"/>
      <c r="XQ8" s="78">
        <f t="shared" ref="XQ8:XQ43" si="89">XQ7+XN8-XP8</f>
        <v>0</v>
      </c>
      <c r="XS8" s="424"/>
      <c r="XT8" s="2121"/>
      <c r="XU8" s="260"/>
      <c r="XV8" s="49"/>
      <c r="XW8" s="260"/>
      <c r="XX8" s="78">
        <f t="shared" ref="XX8:XX43" si="90">XX7+XU8-XW8</f>
        <v>0</v>
      </c>
      <c r="XZ8" s="321"/>
      <c r="YA8" s="2124"/>
      <c r="YB8" s="2124"/>
      <c r="YC8" s="22"/>
      <c r="YD8" s="49"/>
      <c r="YE8" s="260"/>
      <c r="YF8" s="78">
        <f t="shared" ref="YF8:YF43" si="91">YF7+YC8-YE8</f>
        <v>0</v>
      </c>
      <c r="YH8" s="320"/>
      <c r="YI8" s="2121"/>
      <c r="YJ8" s="104"/>
      <c r="YK8" s="424"/>
      <c r="YL8" s="260"/>
      <c r="YM8" s="78">
        <f t="shared" ref="YM8:YM43" si="92">YM7+YJ8-YL8</f>
        <v>0</v>
      </c>
      <c r="YO8" s="404"/>
      <c r="YP8" s="734"/>
      <c r="YQ8" s="2124"/>
      <c r="YR8" s="811"/>
      <c r="YS8" s="819"/>
      <c r="YT8" s="719"/>
      <c r="YU8" s="78">
        <f t="shared" ref="YU8:YU50" si="93">YU7+YR8-YT8</f>
        <v>2504.7000000000007</v>
      </c>
      <c r="YW8" s="321"/>
      <c r="YX8" s="1325"/>
      <c r="YY8" s="139"/>
      <c r="YZ8" s="31"/>
      <c r="ZA8" s="773"/>
      <c r="ZB8" s="78">
        <f>ZB7+YY8-ZA8</f>
        <v>0</v>
      </c>
      <c r="ZD8" s="1455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24"/>
      <c r="ZM8" s="773"/>
      <c r="ZN8" s="31"/>
      <c r="ZO8" s="773"/>
      <c r="ZP8" s="78">
        <f>ZP7+ZM8-ZO8</f>
        <v>0</v>
      </c>
      <c r="ZR8" s="404"/>
      <c r="ZS8" s="2124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21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21"/>
      <c r="AAQ8" s="104"/>
      <c r="AAR8" s="320"/>
      <c r="AAS8" s="139"/>
      <c r="AAT8" s="78">
        <f t="shared" ref="AAT8:AAT43" si="97">AAT7+AAQ8-AAS8</f>
        <v>0</v>
      </c>
      <c r="AAV8" s="320"/>
      <c r="AAW8" s="2121"/>
      <c r="AAX8" s="1456"/>
      <c r="AAY8" s="1232"/>
      <c r="AAZ8" s="139"/>
      <c r="ABA8" s="78">
        <f t="shared" ref="ABA8:ABA60" si="98">ABA7+AAX8-AAZ8</f>
        <v>616</v>
      </c>
      <c r="ABC8" s="424"/>
      <c r="ABD8" s="2121"/>
      <c r="ABE8" s="104"/>
      <c r="ABF8" s="481"/>
      <c r="ABG8" s="388"/>
      <c r="ABH8" s="131">
        <f t="shared" ref="ABH8:ABH43" si="99">ABH7+ABE8-ABG8</f>
        <v>0</v>
      </c>
      <c r="ABJ8" s="424"/>
      <c r="ABK8" s="2121"/>
      <c r="ABL8" s="104"/>
      <c r="ABM8" s="307"/>
      <c r="ABN8" s="139"/>
      <c r="ABO8" s="131">
        <f t="shared" ref="ABO8:ABO43" si="100">ABO7+ABL8-ABN8</f>
        <v>0</v>
      </c>
      <c r="ABQ8" s="424"/>
      <c r="ABR8" s="1325"/>
      <c r="ABS8" s="139"/>
      <c r="ABT8" s="49"/>
      <c r="ABU8" s="139"/>
      <c r="ABV8" s="78">
        <f t="shared" ref="ABV8:ABV43" si="101">ABV7+ABS8-ABU8</f>
        <v>0</v>
      </c>
      <c r="ABX8" s="424"/>
      <c r="ABY8" s="1325"/>
      <c r="ABZ8" s="139"/>
      <c r="ACA8" s="49"/>
      <c r="ACB8" s="139"/>
      <c r="ACC8" s="78">
        <f t="shared" ref="ACC8:ACC43" si="102">ACC7+ABZ8-ACB8</f>
        <v>0</v>
      </c>
      <c r="ACE8" s="424"/>
      <c r="ACF8" s="1325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21"/>
      <c r="ACO8" s="104"/>
      <c r="ACP8" s="344"/>
      <c r="ACQ8" s="139"/>
      <c r="ACR8" s="78">
        <f t="shared" ref="ACR8:ACR43" si="104">ACR7+ACO8-ACQ8</f>
        <v>0</v>
      </c>
      <c r="ACT8" s="49"/>
      <c r="ACU8" s="1325"/>
      <c r="ACV8" s="139"/>
      <c r="ACW8" s="49"/>
      <c r="ACX8" s="139"/>
      <c r="ACY8" s="78">
        <f>ACY7+ACV8-ACX8</f>
        <v>0</v>
      </c>
      <c r="ADA8" s="789"/>
      <c r="ADB8" s="2124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24"/>
      <c r="ADK8" s="773"/>
      <c r="ADL8" s="31"/>
      <c r="ADM8" s="773"/>
      <c r="ADN8" s="78">
        <f>ADN7+ADK8-ADM8</f>
        <v>0</v>
      </c>
      <c r="ADP8" s="321"/>
      <c r="ADQ8" s="2124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21"/>
      <c r="AEF8" s="811"/>
      <c r="AEG8" s="810"/>
      <c r="AEH8" s="719"/>
      <c r="AEI8" s="78">
        <f>AEI7+AEF8-AEH8</f>
        <v>100.5</v>
      </c>
      <c r="AEK8" s="49"/>
      <c r="AEL8" s="2121"/>
      <c r="AEM8" s="104"/>
      <c r="AEN8" s="49"/>
      <c r="AEO8" s="139"/>
      <c r="AEP8" s="78">
        <f t="shared" si="1"/>
        <v>0</v>
      </c>
      <c r="AER8" s="49"/>
      <c r="AES8" s="2121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24"/>
      <c r="AFH8" s="22"/>
      <c r="AFI8" s="31"/>
      <c r="AFJ8" s="773"/>
      <c r="AFK8" s="78">
        <f t="shared" ref="AFK8:AFK43" si="108">AFK7+AFH8-AFJ8</f>
        <v>0</v>
      </c>
      <c r="AFM8" s="321"/>
      <c r="AFN8" s="2124"/>
      <c r="AFO8" s="22"/>
      <c r="AFP8" s="31"/>
      <c r="AFQ8" s="76"/>
      <c r="AFR8" s="78">
        <f t="shared" ref="AFR8:AFR43" si="109">AFR7+AFO8-AFQ8</f>
        <v>0</v>
      </c>
      <c r="AFT8" s="321"/>
      <c r="AFU8" s="2124"/>
      <c r="AFV8" s="22"/>
      <c r="AFW8" s="65"/>
      <c r="AFX8" s="773"/>
      <c r="AFY8" s="78">
        <f t="shared" ref="AFY8:AFY43" si="110">AFY7+AFV8-AFX8</f>
        <v>0</v>
      </c>
      <c r="AGA8" s="320"/>
      <c r="AGB8" s="2121"/>
      <c r="AGC8" s="104"/>
      <c r="AGD8" s="320"/>
      <c r="AGE8" s="260"/>
      <c r="AGF8" s="78">
        <f t="shared" ref="AGF8:AGF43" si="111">AGF7+AGC8-AGE8</f>
        <v>0</v>
      </c>
      <c r="AGH8" s="321"/>
      <c r="AGI8" s="2124"/>
      <c r="AGJ8" s="22"/>
      <c r="AGK8" s="31"/>
      <c r="AGL8" s="773"/>
      <c r="AGM8" s="78">
        <f t="shared" ref="AGM8:AGM43" si="112">AGM7+AGJ8-AGL8</f>
        <v>0</v>
      </c>
      <c r="AGO8" s="321"/>
      <c r="AGP8" s="2124"/>
      <c r="AGQ8" s="22"/>
      <c r="AGR8" s="31"/>
      <c r="AGS8" s="76"/>
      <c r="AGT8" s="78">
        <f t="shared" ref="AGT8:AGT43" si="113">AGT7+AGQ8-AGS8</f>
        <v>0</v>
      </c>
      <c r="AGV8" s="404"/>
      <c r="AGW8" s="2124"/>
      <c r="AGX8" s="22"/>
      <c r="AGY8" s="49"/>
      <c r="AGZ8" s="76"/>
      <c r="AHA8" s="78">
        <f t="shared" ref="AHA8:AHA43" si="114">AHA7+AGX8-AGZ8</f>
        <v>0</v>
      </c>
      <c r="AHE8" s="2125"/>
      <c r="AHF8" s="76"/>
      <c r="AHG8" s="321"/>
      <c r="AHH8" s="139"/>
      <c r="AHI8" s="78">
        <f t="shared" ref="AHI8:AHI70" si="115">AHI7+AHF8-AHH8</f>
        <v>2343</v>
      </c>
      <c r="AHK8" s="404"/>
      <c r="AHL8" s="2124"/>
      <c r="AHM8" s="773"/>
      <c r="AHN8" s="31"/>
      <c r="AHO8" s="773"/>
      <c r="AHP8" s="78">
        <f t="shared" ref="AHP8:AHP43" si="116">AHP7+AHM8-AHO8</f>
        <v>0</v>
      </c>
      <c r="AHR8" s="424"/>
      <c r="AHS8" s="2121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2297</v>
      </c>
      <c r="AIA8" s="2121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24"/>
      <c r="AII8" s="811"/>
      <c r="AIJ8" s="819"/>
      <c r="AIK8" s="719"/>
      <c r="AIL8" s="78">
        <f t="shared" ref="AIL8:AIL43" si="119">AIL7+AII8-AIK8</f>
        <v>376</v>
      </c>
      <c r="AIN8" s="424"/>
      <c r="AIO8" s="2121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21"/>
      <c r="AJR8" s="104"/>
      <c r="AJS8" s="49"/>
      <c r="AJT8" s="139"/>
      <c r="AJU8" s="78">
        <f t="shared" ref="AJU8:AJU71" si="124">AJU7+AJR8-AJT8</f>
        <v>0</v>
      </c>
      <c r="AJW8" s="320"/>
      <c r="AJX8" s="2121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24"/>
      <c r="AKG8" s="22"/>
      <c r="AKH8" s="49"/>
      <c r="AKI8" s="76"/>
      <c r="AKJ8" s="78">
        <f t="shared" ref="AKJ8:AKJ43" si="126">AKJ7+AKG8-AKI8</f>
        <v>0</v>
      </c>
      <c r="AKL8" s="404"/>
      <c r="AKM8" s="2124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21"/>
      <c r="AKV8" s="796"/>
      <c r="AKW8" s="797"/>
      <c r="AKX8" s="139"/>
      <c r="AKY8" s="78">
        <f t="shared" ref="AKY8:AKY43" si="128">AKY7+AKV8-AKX8</f>
        <v>139</v>
      </c>
      <c r="ALA8" s="424"/>
      <c r="ALB8" s="2121"/>
      <c r="ALC8" s="823"/>
      <c r="ALD8" s="1644"/>
      <c r="ALE8" s="139"/>
      <c r="ALF8" s="78">
        <f t="shared" ref="ALF8:ALF43" si="129">ALF7+ALC8-ALE8</f>
        <v>310</v>
      </c>
      <c r="ALH8" s="404"/>
      <c r="ALI8" s="2124"/>
      <c r="ALJ8" s="104"/>
      <c r="ALK8" s="49"/>
      <c r="ALL8" s="139"/>
      <c r="ALM8" s="78">
        <f t="shared" ref="ALM8:ALM43" si="130">ALM7+ALJ8-ALL8</f>
        <v>0</v>
      </c>
      <c r="ALO8" s="404"/>
      <c r="ALP8" s="2124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24"/>
      <c r="AME8" s="22"/>
      <c r="AMF8" s="31"/>
      <c r="AMG8" s="76"/>
      <c r="AMH8" s="78">
        <f t="shared" ref="AMH8:AMH43" si="133">AMH7+AME8-AMG8</f>
        <v>0</v>
      </c>
      <c r="AMJ8" s="424"/>
      <c r="AMK8" s="2121"/>
      <c r="AML8" s="104"/>
      <c r="AMM8" s="424"/>
      <c r="AMN8" s="139"/>
      <c r="AMO8" s="78">
        <f t="shared" ref="AMO8:AMO43" si="134">AMO7+AML8-AMN8</f>
        <v>0</v>
      </c>
      <c r="AMQ8" s="404"/>
      <c r="AMR8" s="2124"/>
      <c r="AMS8" s="22"/>
      <c r="AMT8" s="31"/>
      <c r="AMU8" s="76"/>
      <c r="AMV8" s="78">
        <f t="shared" ref="AMV8:AMV43" si="135">AMV7+AMS8-AMU8</f>
        <v>0</v>
      </c>
      <c r="AMX8" s="321"/>
      <c r="AMY8" s="2124"/>
      <c r="AMZ8" s="773"/>
      <c r="ANA8" s="31"/>
      <c r="ANB8" s="773"/>
      <c r="ANC8" s="78">
        <f>ANC7+AMZ8-ANB8</f>
        <v>0</v>
      </c>
      <c r="ANE8" s="31"/>
      <c r="ANF8" s="2124"/>
      <c r="ANG8" s="799"/>
      <c r="ANH8" s="97"/>
      <c r="ANI8" s="76"/>
      <c r="ANJ8" s="78">
        <f>ANJ7+ANG8-ANI8</f>
        <v>0</v>
      </c>
      <c r="ANL8" s="320"/>
      <c r="ANM8" s="2121"/>
      <c r="ANN8" s="799"/>
      <c r="ANO8" s="392"/>
      <c r="ANP8" s="139"/>
      <c r="ANQ8" s="78">
        <f>ANQ7+ANN8-ANP8</f>
        <v>136</v>
      </c>
      <c r="ANS8" s="31"/>
      <c r="ANT8" s="31"/>
      <c r="ANU8" s="2124"/>
      <c r="ANV8" s="773"/>
      <c r="ANW8" s="31"/>
      <c r="ANX8" s="773"/>
      <c r="ANY8" s="78">
        <f>ANY7+ANV8-ANX8</f>
        <v>0</v>
      </c>
      <c r="AOA8" s="404"/>
      <c r="AOB8" s="734"/>
      <c r="AOC8" s="2124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21"/>
      <c r="AOK8" s="800"/>
      <c r="AOL8" s="97"/>
      <c r="AOM8" s="139"/>
      <c r="AON8" s="78">
        <f>AON7+AOK8-AOM8</f>
        <v>0</v>
      </c>
      <c r="AOP8" s="49"/>
      <c r="AOQ8" s="2121"/>
      <c r="AOR8" s="800"/>
      <c r="AOS8" s="97"/>
      <c r="AOT8" s="139"/>
      <c r="AOU8" s="78">
        <f>AOU7+AOR8-AOT8</f>
        <v>0</v>
      </c>
      <c r="AOW8" s="49"/>
      <c r="AOX8" s="2121"/>
      <c r="AOY8" s="799"/>
      <c r="AOZ8" s="49"/>
      <c r="APA8" s="46"/>
      <c r="APB8" s="78">
        <f>APB7+AOY8-APA8</f>
        <v>0</v>
      </c>
      <c r="APD8" s="49"/>
      <c r="APE8" s="2121"/>
      <c r="APF8" s="799"/>
      <c r="APG8" s="49"/>
      <c r="APH8" s="389"/>
      <c r="API8" s="78">
        <f t="shared" ref="API8:API44" si="136">API7+APF8-APH8</f>
        <v>0</v>
      </c>
      <c r="APK8" s="404"/>
      <c r="APL8" s="2124"/>
      <c r="APM8" s="773"/>
      <c r="APN8" s="31"/>
      <c r="APO8" s="773"/>
      <c r="APP8" s="78">
        <f>APP7+APM8-APO8</f>
        <v>0</v>
      </c>
      <c r="APR8" s="320"/>
      <c r="APS8" s="2121"/>
      <c r="APT8" s="799"/>
      <c r="APU8" s="49"/>
      <c r="APV8" s="260"/>
      <c r="APW8" s="78">
        <f>APW7+APT8-APV8</f>
        <v>0</v>
      </c>
      <c r="APY8" s="49"/>
      <c r="APZ8" s="1325"/>
      <c r="AQA8" s="799"/>
      <c r="AQB8" s="97"/>
      <c r="AQC8" s="139"/>
      <c r="AQD8" s="78">
        <f>AQD7+AQA8-AQC8</f>
        <v>0</v>
      </c>
      <c r="AQF8" s="49"/>
      <c r="AQG8" s="2121"/>
      <c r="AQH8" s="799"/>
      <c r="AQI8" s="307"/>
      <c r="AQJ8" s="260"/>
      <c r="AQK8" s="78">
        <f>AQK7+AQH8-AQJ8</f>
        <v>0</v>
      </c>
      <c r="AQM8" s="49"/>
      <c r="AQN8" s="2121"/>
      <c r="AQO8" s="799"/>
      <c r="AQP8" s="307"/>
      <c r="AQQ8" s="260"/>
      <c r="AQR8" s="78">
        <f>AQR7+AQO8-AQQ8</f>
        <v>0</v>
      </c>
      <c r="AQT8" s="321"/>
      <c r="AQU8" s="2124"/>
      <c r="AQV8" s="801"/>
      <c r="AQW8" s="31"/>
      <c r="AQX8" s="81"/>
      <c r="AQY8" s="78">
        <f>AQY7+AQV8-AQX8</f>
        <v>0</v>
      </c>
      <c r="ARA8" s="321"/>
      <c r="ARB8" s="2124"/>
      <c r="ARC8" s="801"/>
      <c r="ARD8" s="31"/>
      <c r="ARE8" s="773"/>
      <c r="ARF8" s="78">
        <f>ARF7+ARC8-ARE8</f>
        <v>0</v>
      </c>
      <c r="ARH8" s="321"/>
      <c r="ARI8" s="2124"/>
      <c r="ARJ8" s="1792"/>
      <c r="ARK8" s="1793" t="s">
        <v>2233</v>
      </c>
      <c r="ARL8" s="76"/>
      <c r="ARM8" s="78">
        <f>ARM7+ARJ8-ARL8</f>
        <v>399</v>
      </c>
      <c r="ARO8" s="424"/>
      <c r="ARP8" s="1325"/>
      <c r="ARQ8" s="799"/>
      <c r="ARR8" s="49"/>
      <c r="ARS8" s="260"/>
      <c r="ART8" s="78">
        <f>ART7+ARQ8-ARS8</f>
        <v>0</v>
      </c>
      <c r="ARV8" s="404"/>
      <c r="ARW8" s="2125"/>
      <c r="ARX8" s="349"/>
      <c r="ARY8" s="404"/>
      <c r="ARZ8" s="773"/>
      <c r="ASA8" s="78">
        <f>ASA7+ARX8-ARZ8</f>
        <v>0</v>
      </c>
      <c r="ASC8" s="404"/>
      <c r="ASD8" s="1325"/>
      <c r="ASE8" s="801"/>
      <c r="ASF8" s="31"/>
      <c r="ASG8" s="773"/>
      <c r="ASH8" s="78">
        <f>ASH7+ASE8-ASG8</f>
        <v>0</v>
      </c>
      <c r="ASJ8" s="404"/>
      <c r="ASK8" s="1325"/>
      <c r="ASL8" s="801"/>
      <c r="ASM8" s="31"/>
      <c r="ASN8" s="773"/>
      <c r="ASO8" s="78">
        <f>ASO7+ASL8-ASN8</f>
        <v>0</v>
      </c>
      <c r="ASQ8" s="424"/>
      <c r="ASR8" s="2122"/>
      <c r="ASS8" s="139"/>
      <c r="AST8" s="49"/>
      <c r="ASU8" s="139"/>
      <c r="ASV8" s="78">
        <f>ASV7+ASS8-ASU8</f>
        <v>0</v>
      </c>
      <c r="ASX8" s="424"/>
      <c r="ASY8" s="481"/>
      <c r="ASZ8" s="2121"/>
      <c r="ATA8" s="104"/>
      <c r="ATB8" s="2366"/>
      <c r="ATC8" s="2366"/>
      <c r="ATD8" s="78">
        <f>ATD7+ATA8-ATC8</f>
        <v>0</v>
      </c>
      <c r="ATF8" s="424"/>
      <c r="ATG8" s="1325"/>
      <c r="ATH8" s="139"/>
      <c r="ATI8" s="49"/>
      <c r="ATJ8" s="139"/>
      <c r="ATK8" s="78">
        <f>ATK7+ATH8-ATJ8</f>
        <v>0</v>
      </c>
      <c r="ATM8" s="320"/>
      <c r="ATN8" s="2121"/>
      <c r="ATO8" s="104"/>
      <c r="ATP8" s="49"/>
      <c r="ATQ8" s="139"/>
      <c r="ATR8" s="78">
        <f>ATR7+ATO8-ATQ8</f>
        <v>0</v>
      </c>
      <c r="ATT8" s="404"/>
      <c r="ATU8" s="734"/>
      <c r="ATV8" s="2124"/>
      <c r="ATW8" s="716"/>
      <c r="ATX8" s="797"/>
      <c r="ATY8" s="76"/>
      <c r="ATZ8" s="78">
        <f>ATZ7+ATW8-ATY8</f>
        <v>968</v>
      </c>
      <c r="AUB8" s="404"/>
      <c r="AUC8" s="734"/>
      <c r="AUD8" s="2124"/>
      <c r="AUE8" s="22"/>
      <c r="AUF8" s="335"/>
      <c r="AUG8" s="76"/>
      <c r="AUH8" s="78">
        <f>AUH7+AUE8-AUG8</f>
        <v>0</v>
      </c>
      <c r="AUI8" s="76"/>
      <c r="AUJ8" s="404"/>
      <c r="AUK8" s="2124"/>
      <c r="AUL8" s="22"/>
      <c r="AUM8" s="49"/>
      <c r="AUN8" s="139"/>
      <c r="AUO8" s="78">
        <f>AUO7+AUL8-AUN8</f>
        <v>0</v>
      </c>
      <c r="AUQ8" s="424"/>
      <c r="AUR8" s="2121"/>
      <c r="AUS8" s="260"/>
      <c r="AUT8" s="49"/>
      <c r="AUU8" s="139"/>
      <c r="AUV8" s="131">
        <f>AUV7+AUS8-AUU8</f>
        <v>54.5</v>
      </c>
      <c r="AUX8" s="424"/>
      <c r="AUY8" s="2121"/>
      <c r="AUZ8" s="104"/>
      <c r="AVA8" s="49"/>
      <c r="AVB8" s="139"/>
      <c r="AVC8" s="78">
        <f>AVC7+AUZ8-AVB8</f>
        <v>3312</v>
      </c>
      <c r="AVE8" s="424"/>
      <c r="AVF8" s="2121"/>
      <c r="AVG8" s="104"/>
      <c r="AVH8" s="49"/>
      <c r="AVI8" s="139"/>
      <c r="AVJ8" s="78">
        <f>AVJ7+AVG8-AVI8</f>
        <v>0</v>
      </c>
      <c r="AVL8" s="424"/>
      <c r="AVM8" s="2121"/>
      <c r="AVN8" s="104"/>
      <c r="AVO8" s="49"/>
      <c r="AVP8" s="139"/>
      <c r="AVQ8" s="78">
        <f>AVQ7+AVN8-AVP8</f>
        <v>0</v>
      </c>
      <c r="AVS8" s="424"/>
      <c r="AVT8" s="2121"/>
      <c r="AVU8" s="800"/>
      <c r="AVV8" s="97"/>
      <c r="AVW8" s="139"/>
      <c r="AVX8" s="78">
        <f>AVX7+AVU8-AVW8</f>
        <v>0</v>
      </c>
      <c r="AVZ8" s="424"/>
      <c r="AWA8" s="2121"/>
      <c r="AWB8" s="800"/>
      <c r="AWC8" s="97"/>
      <c r="AWD8" s="139"/>
      <c r="AWE8" s="78">
        <f>AWE7+AWB8-AWD8</f>
        <v>0</v>
      </c>
      <c r="AWG8" s="424"/>
      <c r="AWH8" s="2121"/>
      <c r="AWI8" s="104"/>
      <c r="AWJ8" s="49"/>
      <c r="AWK8" s="389"/>
      <c r="AWL8" s="78">
        <f>AWL7+AWI8-AWK8</f>
        <v>0</v>
      </c>
      <c r="AWN8" s="320"/>
      <c r="AWO8" s="307"/>
      <c r="AWP8" s="2122"/>
      <c r="AWQ8" s="139"/>
      <c r="AWR8" s="320"/>
      <c r="AWS8" s="139"/>
      <c r="AWT8" s="78">
        <f>AWT7+AWQ8-AWS8</f>
        <v>4883</v>
      </c>
      <c r="AWV8" s="424"/>
      <c r="AWW8" s="481"/>
      <c r="AWX8" s="1384"/>
      <c r="AWY8" s="716"/>
      <c r="AWZ8" s="797"/>
      <c r="AXA8" s="139"/>
      <c r="AXB8" s="805">
        <f>AXB7+AWY8-AXA8</f>
        <v>218</v>
      </c>
      <c r="AXD8" s="404"/>
      <c r="AXE8" s="2124"/>
      <c r="AXF8" s="825"/>
      <c r="AXG8" s="804"/>
      <c r="AXH8" s="76"/>
      <c r="AXI8" s="805">
        <f>AXI7+AXF8-AXH8</f>
        <v>0</v>
      </c>
      <c r="AXK8" s="404"/>
      <c r="AXL8" s="2124"/>
      <c r="AXM8" s="22"/>
      <c r="AXN8" s="804"/>
      <c r="AXO8" s="76"/>
      <c r="AXP8" s="805">
        <f>AXP7+AXM8-AXO8</f>
        <v>0</v>
      </c>
      <c r="AXR8" s="31"/>
      <c r="AXS8" s="2124"/>
      <c r="AXT8" s="22"/>
      <c r="AXU8" s="346"/>
      <c r="AXV8" s="76"/>
      <c r="AXW8" s="805">
        <f>AXW7+AXT8-AXV8</f>
        <v>0</v>
      </c>
      <c r="AXY8" s="424"/>
      <c r="AXZ8" s="2121"/>
      <c r="AYA8" s="104"/>
      <c r="AYB8" s="424"/>
      <c r="AYC8" s="139"/>
      <c r="AYD8" s="78">
        <f t="shared" ref="AYD8:AYD60" si="137">AYD7+AYA8-AYC8</f>
        <v>0</v>
      </c>
      <c r="AYF8" s="424"/>
      <c r="AYG8" s="2122"/>
      <c r="AYH8" s="389"/>
      <c r="AYI8" s="49"/>
      <c r="AYJ8" s="139"/>
      <c r="AYK8" s="78">
        <f t="shared" ref="AYK8:AYK60" si="138">AYK7+AYH8-AYJ8</f>
        <v>0</v>
      </c>
      <c r="AYM8" s="424"/>
      <c r="AYN8" s="2122"/>
      <c r="AYO8" s="139"/>
      <c r="AYP8" s="49"/>
      <c r="AYQ8" s="139"/>
      <c r="AYR8" s="78">
        <f t="shared" ref="AYR8:AYR60" si="139">AYR7+AYO8-AYQ8</f>
        <v>0</v>
      </c>
      <c r="AYT8" s="49"/>
      <c r="AYU8" s="2121"/>
      <c r="AYV8" s="104"/>
      <c r="AYW8" s="49"/>
      <c r="AYX8" s="139"/>
      <c r="AYY8" s="78">
        <f t="shared" ref="AYY8:AYY43" si="140">AYY7+AYV8-AYX8</f>
        <v>0</v>
      </c>
      <c r="AZA8" s="404"/>
      <c r="AZB8" s="2124"/>
      <c r="AZC8" s="22"/>
      <c r="AZD8" s="61"/>
      <c r="AZE8" s="76"/>
      <c r="AZF8" s="78">
        <f t="shared" ref="AZF8:AZF43" si="141">AZF7+AZC8-AZE8</f>
        <v>0</v>
      </c>
      <c r="AZH8" s="49"/>
      <c r="AZI8" s="2121"/>
      <c r="AZJ8" s="104"/>
      <c r="AZK8" s="257"/>
      <c r="AZL8" s="139"/>
      <c r="AZM8" s="78">
        <f t="shared" ref="AZM8:AZM43" si="142">AZM7+AZJ8-AZL8</f>
        <v>0</v>
      </c>
      <c r="AZO8" s="320"/>
      <c r="AZP8" s="2121"/>
      <c r="AZQ8" s="104"/>
      <c r="AZR8" s="320"/>
      <c r="AZS8" s="389"/>
      <c r="AZT8" s="78">
        <f t="shared" ref="AZT8:AZT65" si="143">AZT7+AZQ8-AZS8</f>
        <v>123.27999999999975</v>
      </c>
      <c r="AZV8" s="320"/>
      <c r="AZW8" s="2122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6" t="s">
        <v>2181</v>
      </c>
      <c r="BAE8" s="1361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24"/>
      <c r="BAL8" s="139"/>
      <c r="BAM8" s="404"/>
      <c r="BAN8" s="76"/>
      <c r="BAO8" s="78">
        <f t="shared" ref="BAO8:BAO43" si="146">BAO7+BAL8-BAN8</f>
        <v>0</v>
      </c>
      <c r="BAQ8" s="424"/>
      <c r="BAR8" s="2121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21"/>
      <c r="BAZ8" s="104"/>
      <c r="BBA8" s="49"/>
      <c r="BBB8" s="139"/>
      <c r="BBC8" s="78">
        <f>BBC7+BAZ8-BBB8</f>
        <v>0</v>
      </c>
      <c r="BBE8" s="49"/>
      <c r="BBF8" s="2121"/>
      <c r="BBG8" s="104"/>
      <c r="BBH8" s="49"/>
      <c r="BBI8" s="139"/>
      <c r="BBJ8" s="78">
        <f>BBJ7+BBG8-BBI8</f>
        <v>1292</v>
      </c>
      <c r="BBL8" s="620">
        <v>42004</v>
      </c>
      <c r="BBM8" s="2068"/>
      <c r="BBN8" s="2068"/>
      <c r="BBO8" s="2069">
        <v>833100</v>
      </c>
      <c r="BBP8" s="2070">
        <v>42228</v>
      </c>
      <c r="BBQ8" s="2007">
        <v>833100</v>
      </c>
      <c r="BBR8" s="131">
        <f t="shared" ref="BBR8:BBR71" si="148">BBR7+BBO8-BBQ8</f>
        <v>0</v>
      </c>
      <c r="BBT8" s="31"/>
      <c r="BBU8" s="780" t="s">
        <v>2378</v>
      </c>
      <c r="BBV8" s="22"/>
      <c r="BBW8" s="31"/>
      <c r="BBX8" s="76"/>
      <c r="BBY8" s="78">
        <f t="shared" ref="BBY8:BBY43" si="149">BBY7+BBV8-BBX8</f>
        <v>1200</v>
      </c>
      <c r="BCA8" s="424"/>
      <c r="BCB8" s="2121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24"/>
      <c r="BCJ8" s="22"/>
      <c r="BCK8" s="31"/>
      <c r="BCL8" s="76"/>
      <c r="BCM8" s="78">
        <f t="shared" ref="BCM8:BCM43" si="151">BCM7+BCJ8-BCL8</f>
        <v>0</v>
      </c>
      <c r="BCO8" s="31"/>
      <c r="BCP8" s="2124"/>
      <c r="BCQ8" s="22"/>
      <c r="BCR8" s="31"/>
      <c r="BCS8" s="76"/>
      <c r="BCT8" s="78">
        <f t="shared" ref="BCT8:BCT43" si="152">BCT7+BCQ8-BCS8</f>
        <v>0</v>
      </c>
      <c r="BCV8" s="424"/>
      <c r="BCW8" s="2121"/>
      <c r="BCX8" s="139"/>
      <c r="BCY8" s="382"/>
      <c r="BCZ8" s="139"/>
      <c r="BDA8" s="78">
        <f t="shared" ref="BDA8:BDA43" si="153">BDA7+BCX8-BCZ8</f>
        <v>1418</v>
      </c>
      <c r="BDC8" s="404"/>
      <c r="BDD8" s="2124"/>
      <c r="BDE8" s="796"/>
      <c r="BDF8" s="797"/>
      <c r="BDG8" s="76"/>
      <c r="BDH8" s="78">
        <f t="shared" ref="BDH8:BDH43" si="154">BDH7+BDE8-BDG8</f>
        <v>2064</v>
      </c>
      <c r="BDJ8" s="321"/>
      <c r="BDK8" s="2124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21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21"/>
      <c r="BEB8" s="796"/>
      <c r="BEC8" s="1320"/>
      <c r="BED8" s="139"/>
      <c r="BEE8" s="78">
        <f t="shared" ref="BEE8:BEE43" si="157">BEE7+BEB8-BED8</f>
        <v>4361.25</v>
      </c>
      <c r="BEG8" s="320">
        <v>41778</v>
      </c>
      <c r="BEH8" s="2121">
        <v>1862</v>
      </c>
      <c r="BEI8" s="2121" t="s">
        <v>2266</v>
      </c>
      <c r="BEJ8" s="1908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2456</v>
      </c>
      <c r="BEQ8" s="2121" t="s">
        <v>2450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1"/>
      <c r="BEX8" s="543"/>
      <c r="BEY8" s="2040"/>
      <c r="BEZ8" s="722"/>
      <c r="BFA8" s="2050"/>
      <c r="BFB8" s="78">
        <f t="shared" ref="BFB8:BFB43" si="160">BFB7+BEY8-BFA8</f>
        <v>0</v>
      </c>
      <c r="BFD8" s="321">
        <v>41592</v>
      </c>
      <c r="BFE8" s="2125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21"/>
      <c r="BFM8" s="139"/>
      <c r="BFN8" s="424"/>
      <c r="BFO8" s="52"/>
      <c r="BFP8" s="78">
        <f t="shared" ref="BFP8:BFP71" si="162">BFP7+BFM8-BFO8</f>
        <v>0</v>
      </c>
      <c r="BFR8" s="321"/>
      <c r="BFS8" s="2124"/>
      <c r="BFT8" s="139"/>
      <c r="BFU8" s="404"/>
      <c r="BFV8" s="76"/>
      <c r="BFW8" s="78">
        <f t="shared" ref="BFW8:BFW43" si="163">BFW7+BFT8-BFV8</f>
        <v>0</v>
      </c>
      <c r="BFY8" s="49"/>
      <c r="BFZ8" s="2121"/>
      <c r="BGA8" s="104"/>
      <c r="BGB8" s="532"/>
      <c r="BGC8" s="139"/>
      <c r="BGD8" s="78">
        <f t="shared" ref="BGD8:BGD43" si="164">BGD7+BGA8-BGC8</f>
        <v>0</v>
      </c>
      <c r="BGF8" s="320"/>
      <c r="BGG8" s="2121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24"/>
      <c r="BGW8" s="22"/>
      <c r="BGX8" s="65"/>
      <c r="BGY8" s="77"/>
      <c r="BGZ8" s="78">
        <f t="shared" ref="BGZ8:BGZ43" si="167">BGZ7+BGW8-BGY8</f>
        <v>0</v>
      </c>
      <c r="BHB8" s="424"/>
      <c r="BHC8" s="2121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21"/>
      <c r="BHL8" s="104"/>
      <c r="BHM8" s="49"/>
      <c r="BHN8" s="139"/>
      <c r="BHO8" s="78">
        <f t="shared" ref="BHO8:BHO43" si="169">BHO7+BHL8-BHN8</f>
        <v>0</v>
      </c>
      <c r="BHQ8" s="320"/>
      <c r="BHR8" s="2121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5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22"/>
      <c r="BII8" s="349"/>
      <c r="BIJ8" s="1852"/>
      <c r="BIK8" s="139"/>
      <c r="BIL8" s="78">
        <f t="shared" ref="BIL8:BIL43" si="172">BIL7+BII8-BIK8</f>
        <v>0</v>
      </c>
      <c r="BIN8" s="404"/>
      <c r="BIO8" s="1325"/>
      <c r="BIP8" s="1456"/>
      <c r="BIQ8" s="852"/>
      <c r="BIR8" s="773"/>
      <c r="BIS8" s="78">
        <f t="shared" ref="BIS8:BIS70" si="173">BIS7+BIP8-BIR8</f>
        <v>86</v>
      </c>
      <c r="BIU8" s="1261"/>
      <c r="BIV8" s="409"/>
      <c r="BIW8" s="1962"/>
      <c r="BIX8" s="139"/>
      <c r="BIY8" s="779"/>
      <c r="BIZ8" s="139"/>
      <c r="BJA8" s="78">
        <f>BJA7+BIX8-BIZ8</f>
        <v>0</v>
      </c>
      <c r="BJC8" s="424"/>
      <c r="BJD8" s="2122"/>
      <c r="BJE8" s="139"/>
      <c r="BJF8" s="49"/>
      <c r="BJG8" s="139"/>
      <c r="BJH8" s="78">
        <f t="shared" ref="BJH8:BJH42" si="174">BJH7+BJE8-BJG8</f>
        <v>0</v>
      </c>
      <c r="BJJ8" s="1261"/>
      <c r="BJK8" s="409"/>
      <c r="BJL8" s="1962"/>
      <c r="BJM8" s="139"/>
      <c r="BJN8" s="779"/>
      <c r="BJO8" s="139"/>
      <c r="BJP8" s="78">
        <f>BJP7+BJM8-BJO8</f>
        <v>0</v>
      </c>
      <c r="BJR8" s="31"/>
      <c r="BJS8" s="1453"/>
      <c r="BJT8" s="523"/>
      <c r="BJU8" s="31"/>
      <c r="BJV8" s="76"/>
      <c r="BJW8" s="78">
        <f>BJW7+BJT8-BJV8</f>
        <v>1883</v>
      </c>
      <c r="BJY8" s="31"/>
      <c r="BJZ8" s="2124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24"/>
      <c r="BKI8" s="796"/>
      <c r="BKJ8" s="797"/>
      <c r="BKK8" s="139"/>
      <c r="BKL8" s="78">
        <f t="shared" ref="BKL8:BKL43" si="176">BKL7+BKI8-BKK8</f>
        <v>4096</v>
      </c>
      <c r="BKN8" s="404"/>
      <c r="BKO8" s="2124"/>
      <c r="BKP8" s="22"/>
      <c r="BKQ8" s="49"/>
      <c r="BKR8" s="139"/>
      <c r="BKS8" s="78">
        <f t="shared" ref="BKS8:BKS43" si="177">BKS7+BKP8-BKR8</f>
        <v>0</v>
      </c>
      <c r="BKU8" s="404"/>
      <c r="BKV8" s="2124"/>
      <c r="BKW8" s="22"/>
      <c r="BKX8" s="321"/>
      <c r="BKY8" s="76"/>
      <c r="BKZ8" s="78">
        <f t="shared" ref="BKZ8:BKZ43" si="178">BKZ7+BKW8-BKY8</f>
        <v>0</v>
      </c>
      <c r="BLB8" s="404"/>
      <c r="BLC8" s="2124"/>
      <c r="BLD8" s="22"/>
      <c r="BLE8" s="321"/>
      <c r="BLF8" s="76"/>
      <c r="BLG8" s="78">
        <f t="shared" ref="BLG8:BLG43" si="179">BLG7+BLD8-BLF8</f>
        <v>0</v>
      </c>
      <c r="BLI8" s="404"/>
      <c r="BLJ8" s="2124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21"/>
      <c r="BLR8" s="104"/>
      <c r="BLS8" s="602"/>
      <c r="BLT8" s="76"/>
      <c r="BLU8" s="78">
        <f t="shared" ref="BLU8:BLU43" si="181">BLU7+BLR8-BLT8</f>
        <v>0</v>
      </c>
      <c r="BLW8" s="424"/>
      <c r="BLX8" s="2121"/>
      <c r="BLY8" s="104"/>
      <c r="BLZ8" s="341"/>
      <c r="BMA8" s="139"/>
      <c r="BMB8" s="78">
        <f t="shared" ref="BMB8:BMB43" si="182">BMB7+BLY8-BMA8</f>
        <v>0</v>
      </c>
      <c r="BMD8" s="424"/>
      <c r="BME8" s="2121"/>
      <c r="BMF8" s="104"/>
      <c r="BMG8" s="493"/>
      <c r="BMH8" s="139"/>
      <c r="BMI8" s="78">
        <f t="shared" ref="BMI8:BMI43" si="183">BMI7+BMF8-BMH8</f>
        <v>0</v>
      </c>
      <c r="BMK8" s="404"/>
      <c r="BML8" s="2125"/>
      <c r="BMM8" s="76"/>
      <c r="BMN8" s="491"/>
      <c r="BMO8" s="76"/>
      <c r="BMP8" s="78">
        <f t="shared" ref="BMP8:BMP43" si="184">BMP7+BMM8-BMO8</f>
        <v>0</v>
      </c>
      <c r="BMR8" s="31"/>
      <c r="BMS8" s="2124"/>
      <c r="BMT8" s="22"/>
      <c r="BMU8" s="31"/>
      <c r="BMV8" s="76"/>
      <c r="BMW8" s="78">
        <f t="shared" ref="BMW8:BMW55" si="185">BMW7+BMT8-BMV8</f>
        <v>0</v>
      </c>
      <c r="BMY8" s="321"/>
      <c r="BMZ8" s="2125"/>
      <c r="BNA8" s="1465"/>
      <c r="BNB8" s="1217"/>
      <c r="BNC8" s="76"/>
      <c r="BND8" s="78">
        <f>BND7+BNA8-BNC8</f>
        <v>150</v>
      </c>
      <c r="BNF8" s="320"/>
      <c r="BNG8" s="2122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21"/>
      <c r="BNO8" s="139"/>
      <c r="BNP8" s="344"/>
      <c r="BNQ8" s="139"/>
      <c r="BNR8" s="78">
        <f>BNR7+BNO8-BNQ8</f>
        <v>0</v>
      </c>
      <c r="BNT8" s="49"/>
      <c r="BNU8" s="307"/>
      <c r="BNV8" s="2121"/>
      <c r="BNW8" s="139"/>
      <c r="BNX8" s="49"/>
      <c r="BNY8" s="139"/>
      <c r="BNZ8" s="78">
        <f>BNZ7+BNW8-BNY8</f>
        <v>0</v>
      </c>
      <c r="BOB8" s="31"/>
      <c r="BOC8" s="2124"/>
      <c r="BOD8" s="22"/>
      <c r="BOE8" s="335"/>
      <c r="BOF8" s="76"/>
      <c r="BOG8" s="78">
        <f>BOG7+BOD8-BOF8</f>
        <v>0</v>
      </c>
      <c r="BOI8" s="31"/>
      <c r="BOJ8" s="2124"/>
      <c r="BOK8" s="22"/>
      <c r="BOL8" s="31"/>
      <c r="BOM8" s="76"/>
      <c r="BON8" s="78">
        <f>BON7+BOK8-BOM8</f>
        <v>0</v>
      </c>
      <c r="BOP8" s="424"/>
      <c r="BOQ8" s="2121"/>
      <c r="BOR8" s="139"/>
      <c r="BOS8" s="49"/>
      <c r="BOT8" s="139"/>
      <c r="BOU8" s="78">
        <f>BOU7+BOR8-BOT8</f>
        <v>16.5</v>
      </c>
      <c r="BOW8" s="320"/>
      <c r="BOX8" s="2122"/>
      <c r="BOY8" s="139"/>
      <c r="BOZ8" s="49"/>
      <c r="BPA8" s="139"/>
      <c r="BPB8" s="78">
        <f>BPB7+BOY8-BPA8</f>
        <v>0</v>
      </c>
      <c r="BPD8" s="404"/>
      <c r="BPE8" s="2124"/>
      <c r="BPF8" s="139"/>
      <c r="BPG8" s="31"/>
      <c r="BPH8" s="76"/>
      <c r="BPI8" s="78">
        <f>BPI7+BPF8-BPH8</f>
        <v>0</v>
      </c>
      <c r="BPK8" s="404">
        <v>41622</v>
      </c>
      <c r="BPL8" s="2124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25"/>
      <c r="BPT8" s="139"/>
      <c r="BPU8" s="49"/>
      <c r="BPV8" s="139"/>
      <c r="BPW8" s="78">
        <f t="shared" ref="BPW8:BPW43" si="186">BPW7+BPT8-BPV8</f>
        <v>0</v>
      </c>
      <c r="BPY8" s="31"/>
      <c r="BPZ8" s="2125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21"/>
      <c r="BQI8" s="831"/>
      <c r="BQJ8" s="1644"/>
      <c r="BQK8" s="831"/>
      <c r="BQL8" s="78">
        <f t="shared" ref="BQL8:BQL43" si="188">BQL7+BQI8-BQK8</f>
        <v>118</v>
      </c>
      <c r="BQM8" s="76"/>
      <c r="BQN8" s="321"/>
      <c r="BQO8" s="2124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25"/>
      <c r="BQW8" s="349"/>
      <c r="BQX8" s="424"/>
      <c r="BQY8" s="139"/>
      <c r="BQZ8" s="78">
        <f t="shared" ref="BQZ8:BQZ71" si="190">BQZ7+BQW8-BQY8</f>
        <v>70000</v>
      </c>
      <c r="BRC8" s="2125"/>
      <c r="BRD8" s="1233"/>
      <c r="BRE8" s="718"/>
      <c r="BRF8" s="76"/>
      <c r="BRG8" s="78">
        <f t="shared" ref="BRG8:BRG71" si="191">BRG7+BRD8-BRF8</f>
        <v>70000</v>
      </c>
      <c r="BRI8" s="31"/>
      <c r="BRJ8" s="2124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25"/>
      <c r="BRS8" s="76"/>
      <c r="BRT8" s="31"/>
      <c r="BRU8" s="76"/>
      <c r="BRV8" s="78">
        <f t="shared" ref="BRV8:BRV43" si="193">BRV7+BRS8-BRU8</f>
        <v>0</v>
      </c>
      <c r="BRX8" s="404"/>
      <c r="BRY8" s="2124"/>
      <c r="BRZ8" s="22"/>
      <c r="BSA8" s="61"/>
      <c r="BSB8" s="76"/>
      <c r="BSC8" s="78">
        <f t="shared" ref="BSC8:BSC43" si="194">BSC7+BRZ8-BSB8</f>
        <v>0</v>
      </c>
      <c r="BSE8" s="404"/>
      <c r="BSF8" s="2124"/>
      <c r="BSG8" s="139"/>
      <c r="BSH8" s="31"/>
      <c r="BSI8" s="76"/>
      <c r="BSJ8" s="78">
        <f t="shared" ref="BSJ8:BSJ43" si="195">BSJ7+BSG8-BSI8</f>
        <v>0</v>
      </c>
      <c r="BSL8" s="49"/>
      <c r="BSM8" s="2121"/>
      <c r="BSN8" s="104"/>
      <c r="BSO8" s="257"/>
      <c r="BSP8" s="139"/>
      <c r="BSQ8" s="78">
        <f t="shared" ref="BSQ8:BSQ43" si="196">BSQ7+BSN8-BSP8</f>
        <v>0</v>
      </c>
      <c r="BSS8" s="404"/>
      <c r="BST8" s="2124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24"/>
      <c r="BTI8" s="22"/>
      <c r="BTJ8" s="61"/>
      <c r="BTK8" s="76"/>
      <c r="BTL8" s="78">
        <f t="shared" ref="BTL8:BTL43" si="199">BTL7+BTI8-BTK8</f>
        <v>0</v>
      </c>
      <c r="BTN8" s="31"/>
      <c r="BTO8" s="2124"/>
      <c r="BTP8" s="22"/>
      <c r="BTQ8" s="61"/>
      <c r="BTR8" s="76"/>
      <c r="BTS8" s="78">
        <f t="shared" ref="BTS8:BTS43" si="200">BTS7+BTP8-BTR8</f>
        <v>0</v>
      </c>
      <c r="BTU8" s="31"/>
      <c r="BTV8" s="2124"/>
      <c r="BTW8" s="22"/>
      <c r="BTX8" s="61"/>
      <c r="BTY8" s="76"/>
      <c r="BTZ8" s="78">
        <f t="shared" ref="BTZ8:BTZ43" si="201">BTZ7+BTW8-BTY8</f>
        <v>0</v>
      </c>
      <c r="BUB8" s="31"/>
      <c r="BUC8" s="2124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21"/>
      <c r="C9" s="260">
        <v>5000</v>
      </c>
      <c r="D9" s="539" t="s">
        <v>2295</v>
      </c>
      <c r="E9" s="139"/>
      <c r="F9" s="78">
        <f t="shared" si="2"/>
        <v>167000</v>
      </c>
      <c r="H9" s="424">
        <v>41877</v>
      </c>
      <c r="I9" s="2121"/>
      <c r="J9" s="260">
        <v>100000</v>
      </c>
      <c r="K9" s="49"/>
      <c r="L9" s="139"/>
      <c r="M9" s="78">
        <f t="shared" si="3"/>
        <v>110000</v>
      </c>
      <c r="O9" s="31"/>
      <c r="P9" s="2124"/>
      <c r="Q9" s="773"/>
      <c r="R9" s="31"/>
      <c r="S9" s="76"/>
      <c r="T9" s="78">
        <f t="shared" si="4"/>
        <v>2500</v>
      </c>
      <c r="V9" s="31"/>
      <c r="W9" s="2124"/>
      <c r="X9" s="773"/>
      <c r="Y9" s="31"/>
      <c r="Z9" s="76"/>
      <c r="AA9" s="78">
        <f t="shared" si="5"/>
        <v>0</v>
      </c>
      <c r="AC9" s="31"/>
      <c r="AD9" s="2124"/>
      <c r="AE9" s="773"/>
      <c r="AF9" s="31"/>
      <c r="AG9" s="76"/>
      <c r="AH9" s="78">
        <f t="shared" si="6"/>
        <v>0</v>
      </c>
      <c r="AJ9" s="404"/>
      <c r="AK9" s="2124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21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24"/>
      <c r="AZ9" s="773"/>
      <c r="BA9" s="31"/>
      <c r="BB9" s="76"/>
      <c r="BC9" s="78">
        <f t="shared" si="9"/>
        <v>0</v>
      </c>
      <c r="BE9" s="321"/>
      <c r="BF9" s="2124"/>
      <c r="BG9" s="773"/>
      <c r="BH9" s="31"/>
      <c r="BI9" s="76"/>
      <c r="BJ9" s="78">
        <f t="shared" si="10"/>
        <v>0</v>
      </c>
      <c r="BL9" s="424"/>
      <c r="BM9" s="2121"/>
      <c r="BN9" s="260"/>
      <c r="BO9" s="49"/>
      <c r="BP9" s="139"/>
      <c r="BQ9" s="78">
        <f t="shared" si="11"/>
        <v>0</v>
      </c>
      <c r="BS9" s="321"/>
      <c r="BT9" s="2124"/>
      <c r="BU9" s="22"/>
      <c r="BV9" s="31"/>
      <c r="BW9" s="76"/>
      <c r="BX9" s="78">
        <f t="shared" si="12"/>
        <v>0</v>
      </c>
      <c r="BZ9" s="424">
        <v>41606</v>
      </c>
      <c r="CA9" s="481"/>
      <c r="CB9" s="2121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22"/>
      <c r="CJ9" s="139"/>
      <c r="CK9" s="344"/>
      <c r="CL9" s="139"/>
      <c r="CM9" s="78">
        <f t="shared" si="14"/>
        <v>0</v>
      </c>
      <c r="CO9" s="424"/>
      <c r="CP9" s="2122"/>
      <c r="CQ9" s="139"/>
      <c r="CR9" s="49"/>
      <c r="CS9" s="139"/>
      <c r="CT9" s="78">
        <f t="shared" si="15"/>
        <v>0</v>
      </c>
      <c r="CV9" s="977">
        <v>41079</v>
      </c>
      <c r="CW9" s="1878"/>
      <c r="CX9" s="828" t="s">
        <v>1112</v>
      </c>
      <c r="CY9" s="669">
        <v>0</v>
      </c>
      <c r="CZ9" s="1882" t="s">
        <v>1113</v>
      </c>
      <c r="DA9" s="817"/>
      <c r="DB9" s="78">
        <f t="shared" si="16"/>
        <v>0</v>
      </c>
      <c r="DE9" s="890"/>
      <c r="DF9" s="2125"/>
      <c r="DG9" s="139"/>
      <c r="DH9" s="424"/>
      <c r="DI9" s="349"/>
      <c r="DJ9" s="78">
        <f t="shared" si="17"/>
        <v>633217.30000000005</v>
      </c>
      <c r="DL9" s="320"/>
      <c r="DM9" s="2121"/>
      <c r="DN9" s="104"/>
      <c r="DO9" s="49"/>
      <c r="DP9" s="139"/>
      <c r="DQ9" s="78">
        <f t="shared" si="18"/>
        <v>0</v>
      </c>
      <c r="DS9" s="320"/>
      <c r="DT9" s="2121"/>
      <c r="DU9" s="104"/>
      <c r="DV9" s="49"/>
      <c r="DW9" s="139"/>
      <c r="DX9" s="78">
        <f t="shared" si="19"/>
        <v>0</v>
      </c>
      <c r="DZ9" s="49"/>
      <c r="EA9" s="2121"/>
      <c r="EB9" s="104"/>
      <c r="EC9" s="344"/>
      <c r="ED9" s="139"/>
      <c r="EE9" s="78">
        <f t="shared" si="20"/>
        <v>1750.5</v>
      </c>
      <c r="EG9" s="49"/>
      <c r="EH9" s="2121"/>
      <c r="EI9" s="104"/>
      <c r="EJ9" s="31"/>
      <c r="EK9" s="76"/>
      <c r="EL9" s="78">
        <f t="shared" si="21"/>
        <v>0</v>
      </c>
      <c r="EN9" s="424"/>
      <c r="EO9" s="2122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22"/>
      <c r="EW9" s="139"/>
      <c r="EX9" s="344"/>
      <c r="EY9" s="139"/>
      <c r="EZ9" s="78">
        <f t="shared" si="23"/>
        <v>0</v>
      </c>
      <c r="FB9" s="49"/>
      <c r="FC9" s="307"/>
      <c r="FD9" s="2121"/>
      <c r="FE9" s="104"/>
      <c r="FF9" s="307"/>
      <c r="FG9" s="139"/>
      <c r="FH9" s="78">
        <f t="shared" si="24"/>
        <v>0</v>
      </c>
      <c r="FJ9" s="424"/>
      <c r="FK9" s="307"/>
      <c r="FL9" s="2121"/>
      <c r="FM9" s="104"/>
      <c r="FN9" s="307"/>
      <c r="FO9" s="139"/>
      <c r="FP9" s="78">
        <f t="shared" si="25"/>
        <v>1044.8300000000017</v>
      </c>
      <c r="FR9" s="424">
        <v>41482</v>
      </c>
      <c r="FS9" s="1927" t="s">
        <v>2297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24"/>
      <c r="GB9" s="104"/>
      <c r="GC9" s="49"/>
      <c r="GD9" s="139"/>
      <c r="GE9" s="78">
        <f t="shared" ref="GE9:GE43" si="203">GE8+GB9-GD9</f>
        <v>0</v>
      </c>
      <c r="GG9" s="1261"/>
      <c r="GH9" s="1390"/>
      <c r="GI9" s="1803"/>
      <c r="GJ9" s="1808"/>
      <c r="GK9" s="2025"/>
      <c r="GL9" s="1817"/>
      <c r="GM9" s="78">
        <f t="shared" si="27"/>
        <v>0</v>
      </c>
      <c r="GO9" s="49">
        <v>41573</v>
      </c>
      <c r="GP9" s="2121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61" t="s">
        <v>1719</v>
      </c>
      <c r="GX9" s="1424"/>
      <c r="GY9" s="823"/>
      <c r="GZ9" s="1644">
        <v>41566</v>
      </c>
      <c r="HA9" s="831">
        <v>500</v>
      </c>
      <c r="HB9" s="78">
        <f t="shared" si="29"/>
        <v>2011.6000000000004</v>
      </c>
      <c r="HD9" s="404"/>
      <c r="HE9" s="2124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5"/>
      <c r="HT9" s="139"/>
      <c r="HU9" s="49"/>
      <c r="HV9" s="139"/>
      <c r="HW9" s="78">
        <f t="shared" si="32"/>
        <v>3000</v>
      </c>
      <c r="HY9" s="320"/>
      <c r="HZ9" s="2121"/>
      <c r="IA9" s="104"/>
      <c r="IB9" s="779"/>
      <c r="IC9" s="778"/>
      <c r="ID9" s="78">
        <f t="shared" si="33"/>
        <v>0</v>
      </c>
      <c r="IF9" s="320"/>
      <c r="IG9" s="2121"/>
      <c r="IH9" s="104"/>
      <c r="II9" s="779"/>
      <c r="IJ9" s="778"/>
      <c r="IK9" s="78">
        <f t="shared" si="34"/>
        <v>0</v>
      </c>
      <c r="IM9" s="320"/>
      <c r="IN9" s="2129"/>
      <c r="IO9" s="2130"/>
      <c r="IP9" s="424">
        <v>41535</v>
      </c>
      <c r="IQ9" s="139">
        <v>8500</v>
      </c>
      <c r="IR9" s="78">
        <f t="shared" si="35"/>
        <v>14500</v>
      </c>
      <c r="IT9" s="424"/>
      <c r="IU9" s="2121"/>
      <c r="IV9" s="104"/>
      <c r="IW9" s="49"/>
      <c r="IX9" s="139"/>
      <c r="IY9" s="78">
        <f t="shared" si="36"/>
        <v>402</v>
      </c>
      <c r="JA9" s="424"/>
      <c r="JB9" s="2121"/>
      <c r="JC9" s="563"/>
      <c r="JD9" s="1652">
        <v>41656</v>
      </c>
      <c r="JE9" s="1653"/>
      <c r="JF9" s="78">
        <f t="shared" si="37"/>
        <v>1770</v>
      </c>
      <c r="JH9" s="320"/>
      <c r="JI9" s="2122"/>
      <c r="JJ9" s="139"/>
      <c r="JK9" s="320"/>
      <c r="JL9" s="389"/>
      <c r="JM9" s="78">
        <f t="shared" si="38"/>
        <v>90</v>
      </c>
      <c r="JO9" s="321"/>
      <c r="JP9" s="2125"/>
      <c r="JQ9" s="699"/>
      <c r="JR9" s="321"/>
      <c r="JS9" s="699"/>
      <c r="JT9" s="78">
        <f t="shared" si="39"/>
        <v>90</v>
      </c>
      <c r="JV9" s="321"/>
      <c r="JW9" s="2124"/>
      <c r="JX9" s="22"/>
      <c r="JY9" s="790"/>
      <c r="JZ9" s="76"/>
      <c r="KA9" s="78">
        <f t="shared" si="40"/>
        <v>90</v>
      </c>
      <c r="KC9" s="404"/>
      <c r="KD9" s="2124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21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8"/>
      <c r="KS9" s="2124"/>
      <c r="KT9" s="104"/>
      <c r="KU9" s="49"/>
      <c r="KV9" s="139"/>
      <c r="KW9" s="78">
        <f t="shared" si="43"/>
        <v>198</v>
      </c>
      <c r="KY9" s="320"/>
      <c r="KZ9" s="2121"/>
      <c r="LA9" s="104"/>
      <c r="LB9" s="49"/>
      <c r="LC9" s="139"/>
      <c r="LD9" s="78">
        <f t="shared" si="44"/>
        <v>0</v>
      </c>
      <c r="LF9" s="320"/>
      <c r="LG9" s="2121"/>
      <c r="LH9" s="104"/>
      <c r="LI9" s="49"/>
      <c r="LJ9" s="139"/>
      <c r="LK9" s="78">
        <f t="shared" si="45"/>
        <v>0</v>
      </c>
      <c r="LM9" s="49"/>
      <c r="LN9" s="2121"/>
      <c r="LO9" s="260"/>
      <c r="LP9" s="49"/>
      <c r="LQ9" s="139"/>
      <c r="LR9" s="78">
        <f t="shared" si="46"/>
        <v>0</v>
      </c>
      <c r="LT9" s="31"/>
      <c r="LU9" s="2124"/>
      <c r="LV9" s="22"/>
      <c r="LW9" s="31"/>
      <c r="LX9" s="76"/>
      <c r="LY9" s="78">
        <f t="shared" si="47"/>
        <v>0</v>
      </c>
      <c r="MA9" s="49"/>
      <c r="MB9" s="1325"/>
      <c r="MC9" s="139"/>
      <c r="MD9" s="49"/>
      <c r="ME9" s="139"/>
      <c r="MF9" s="78">
        <f t="shared" si="48"/>
        <v>0</v>
      </c>
      <c r="MH9" s="49"/>
      <c r="MI9" s="1325"/>
      <c r="MJ9" s="139"/>
      <c r="MK9" s="49"/>
      <c r="ML9" s="139"/>
      <c r="MM9" s="78">
        <f t="shared" si="49"/>
        <v>0</v>
      </c>
      <c r="MO9" s="424"/>
      <c r="MP9" s="1325"/>
      <c r="MQ9" s="139"/>
      <c r="MR9" s="49"/>
      <c r="MS9" s="139"/>
      <c r="MT9" s="78">
        <f t="shared" si="50"/>
        <v>0</v>
      </c>
      <c r="MV9" s="424"/>
      <c r="MW9" s="1325"/>
      <c r="MX9" s="139"/>
      <c r="MY9" s="49"/>
      <c r="MZ9" s="139"/>
      <c r="NA9" s="78">
        <f t="shared" si="51"/>
        <v>0</v>
      </c>
      <c r="NC9" s="404"/>
      <c r="ND9" s="2124"/>
      <c r="NE9" s="22"/>
      <c r="NF9" s="683"/>
      <c r="NG9" s="76"/>
      <c r="NH9" s="78">
        <f t="shared" si="52"/>
        <v>0</v>
      </c>
      <c r="NJ9" s="31"/>
      <c r="NK9" s="2124"/>
      <c r="NL9" s="22"/>
      <c r="NM9" s="683"/>
      <c r="NN9" s="76"/>
      <c r="NO9" s="78">
        <f t="shared" si="53"/>
        <v>0</v>
      </c>
      <c r="NQ9" s="31"/>
      <c r="NR9" s="2124"/>
      <c r="NS9" s="22"/>
      <c r="NT9" s="31"/>
      <c r="NU9" s="76"/>
      <c r="NV9" s="78">
        <f t="shared" si="54"/>
        <v>0</v>
      </c>
      <c r="NX9" s="424"/>
      <c r="NY9" s="1325"/>
      <c r="NZ9" s="693"/>
      <c r="OA9" s="424"/>
      <c r="OB9" s="260"/>
      <c r="OC9" s="78">
        <f t="shared" si="55"/>
        <v>0</v>
      </c>
      <c r="OE9" s="404"/>
      <c r="OF9" s="2124"/>
      <c r="OG9" s="22"/>
      <c r="OH9" s="49"/>
      <c r="OI9" s="139"/>
      <c r="OJ9" s="78">
        <f t="shared" si="56"/>
        <v>12799.5</v>
      </c>
      <c r="OL9" s="320"/>
      <c r="OM9" s="2002"/>
      <c r="ON9" s="316"/>
      <c r="OO9" s="1821"/>
      <c r="OP9" s="1813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24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21"/>
      <c r="QF9" s="104"/>
      <c r="QG9" s="307"/>
      <c r="QH9" s="139"/>
      <c r="QI9" s="131">
        <f t="shared" si="62"/>
        <v>0</v>
      </c>
      <c r="QJ9" s="243"/>
      <c r="QK9" s="320"/>
      <c r="QL9" s="2124"/>
      <c r="QM9" s="22"/>
      <c r="QN9" s="31"/>
      <c r="QO9" s="76"/>
      <c r="QP9" s="78">
        <f t="shared" si="63"/>
        <v>761.40000000000009</v>
      </c>
      <c r="QR9" s="31"/>
      <c r="QS9" s="2124"/>
      <c r="QT9" s="22"/>
      <c r="QU9" s="31"/>
      <c r="QV9" s="76"/>
      <c r="QW9" s="78">
        <f t="shared" si="64"/>
        <v>0</v>
      </c>
      <c r="QY9" s="31"/>
      <c r="QZ9" s="2124"/>
      <c r="RA9" s="699"/>
      <c r="RB9" s="49"/>
      <c r="RC9" s="260"/>
      <c r="RD9" s="78">
        <f t="shared" si="65"/>
        <v>0</v>
      </c>
      <c r="RF9" s="49"/>
      <c r="RG9" s="2121"/>
      <c r="RH9" s="104"/>
      <c r="RI9" s="49"/>
      <c r="RJ9" s="139"/>
      <c r="RK9" s="78">
        <f t="shared" si="66"/>
        <v>0</v>
      </c>
      <c r="RM9" s="424"/>
      <c r="RN9" s="481"/>
      <c r="RO9" s="2121"/>
      <c r="RP9" s="1216"/>
      <c r="RQ9" s="1466"/>
      <c r="RR9" s="349"/>
      <c r="RS9" s="78">
        <f t="shared" si="67"/>
        <v>233</v>
      </c>
      <c r="RU9" s="424"/>
      <c r="RV9" s="2121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21"/>
      <c r="SD9" s="104"/>
      <c r="SE9" s="49"/>
      <c r="SF9" s="139"/>
      <c r="SG9" s="78">
        <f t="shared" si="69"/>
        <v>0</v>
      </c>
      <c r="SI9" s="49"/>
      <c r="SJ9" s="2121"/>
      <c r="SK9" s="104"/>
      <c r="SL9" s="49"/>
      <c r="SM9" s="139"/>
      <c r="SN9" s="78">
        <f t="shared" si="70"/>
        <v>0</v>
      </c>
      <c r="SP9" s="49"/>
      <c r="SQ9" s="2121"/>
      <c r="SR9" s="104"/>
      <c r="SS9" s="49"/>
      <c r="ST9" s="139"/>
      <c r="SU9" s="78">
        <f t="shared" si="71"/>
        <v>0</v>
      </c>
      <c r="SW9" s="49"/>
      <c r="SX9" s="2121"/>
      <c r="SY9" s="104"/>
      <c r="SZ9" s="49"/>
      <c r="TA9" s="139"/>
      <c r="TB9" s="78">
        <f t="shared" si="72"/>
        <v>0</v>
      </c>
      <c r="TD9" s="49"/>
      <c r="TE9" s="2121"/>
      <c r="TF9" s="104"/>
      <c r="TG9" s="49"/>
      <c r="TH9" s="139"/>
      <c r="TI9" s="78">
        <f t="shared" si="73"/>
        <v>0</v>
      </c>
      <c r="TK9" s="49"/>
      <c r="TL9" s="2121"/>
      <c r="TM9" s="104"/>
      <c r="TN9" s="49"/>
      <c r="TO9" s="139"/>
      <c r="TP9" s="78">
        <f t="shared" si="74"/>
        <v>0</v>
      </c>
      <c r="TR9" s="49"/>
      <c r="TS9" s="2121"/>
      <c r="TT9" s="260"/>
      <c r="TU9" s="49"/>
      <c r="TV9" s="389"/>
      <c r="TW9" s="78">
        <f t="shared" si="75"/>
        <v>0</v>
      </c>
      <c r="TY9" s="49"/>
      <c r="TZ9" s="2121"/>
      <c r="UA9" s="260"/>
      <c r="UB9" s="49"/>
      <c r="UC9" s="389"/>
      <c r="UD9" s="78">
        <f t="shared" si="76"/>
        <v>0</v>
      </c>
      <c r="UF9" s="424"/>
      <c r="UG9" s="2121"/>
      <c r="UH9" s="260"/>
      <c r="UI9" s="49"/>
      <c r="UJ9" s="389"/>
      <c r="UK9" s="78">
        <f t="shared" si="77"/>
        <v>0</v>
      </c>
      <c r="UM9" s="424"/>
      <c r="UN9" s="2121"/>
      <c r="UO9" s="104"/>
      <c r="UP9" s="49"/>
      <c r="UQ9" s="389"/>
      <c r="UR9" s="78">
        <f t="shared" si="78"/>
        <v>-2822</v>
      </c>
      <c r="UT9" s="424"/>
      <c r="UU9" s="2121"/>
      <c r="UV9" s="104"/>
      <c r="UW9" s="49"/>
      <c r="UX9" s="389"/>
      <c r="UY9" s="78">
        <f t="shared" si="79"/>
        <v>0</v>
      </c>
      <c r="VA9" s="320"/>
      <c r="VB9" s="2122"/>
      <c r="VC9" s="139"/>
      <c r="VD9" s="320"/>
      <c r="VE9" s="389"/>
      <c r="VF9" s="78">
        <f t="shared" si="80"/>
        <v>0</v>
      </c>
      <c r="VH9" s="424"/>
      <c r="VI9" s="2121"/>
      <c r="VJ9" s="104"/>
      <c r="VK9" s="49"/>
      <c r="VL9" s="389"/>
      <c r="VM9" s="78">
        <f t="shared" si="81"/>
        <v>0</v>
      </c>
      <c r="VO9" s="786"/>
      <c r="VP9" s="2124"/>
      <c r="VQ9" s="22"/>
      <c r="VR9" s="49"/>
      <c r="VS9" s="389"/>
      <c r="VT9" s="78">
        <f t="shared" si="82"/>
        <v>0</v>
      </c>
      <c r="VV9" s="31"/>
      <c r="VW9" s="2124"/>
      <c r="VX9" s="22"/>
      <c r="VY9" s="49"/>
      <c r="VZ9" s="389"/>
      <c r="WA9" s="78">
        <f t="shared" si="83"/>
        <v>0</v>
      </c>
      <c r="WC9" s="424"/>
      <c r="WD9" s="2121"/>
      <c r="WE9" s="104"/>
      <c r="WF9" s="320"/>
      <c r="WG9" s="389"/>
      <c r="WH9" s="78">
        <f t="shared" si="84"/>
        <v>236</v>
      </c>
      <c r="WJ9" s="320"/>
      <c r="WK9" s="1325"/>
      <c r="WL9" s="139"/>
      <c r="WM9" s="49"/>
      <c r="WN9" s="349"/>
      <c r="WO9" s="78">
        <f t="shared" si="85"/>
        <v>151</v>
      </c>
      <c r="WQ9" s="424">
        <v>41470</v>
      </c>
      <c r="WR9" s="2121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21"/>
      <c r="WZ9" s="104"/>
      <c r="XA9" s="49"/>
      <c r="XB9" s="139"/>
      <c r="XC9" s="78">
        <f t="shared" si="87"/>
        <v>0</v>
      </c>
      <c r="XE9" s="424"/>
      <c r="XF9" s="2121"/>
      <c r="XG9" s="104"/>
      <c r="XH9" s="49"/>
      <c r="XI9" s="139"/>
      <c r="XJ9" s="78">
        <f t="shared" si="88"/>
        <v>0</v>
      </c>
      <c r="XL9" s="404"/>
      <c r="XM9" s="2124"/>
      <c r="XN9" s="22"/>
      <c r="XO9" s="31"/>
      <c r="XP9" s="76"/>
      <c r="XQ9" s="78">
        <f t="shared" si="89"/>
        <v>0</v>
      </c>
      <c r="XS9" s="424"/>
      <c r="XT9" s="2121"/>
      <c r="XU9" s="104"/>
      <c r="XV9" s="344"/>
      <c r="XW9" s="139"/>
      <c r="XX9" s="78">
        <f t="shared" si="90"/>
        <v>0</v>
      </c>
      <c r="XZ9" s="321"/>
      <c r="YA9" s="2124"/>
      <c r="YB9" s="2124"/>
      <c r="YC9" s="22"/>
      <c r="YD9" s="49"/>
      <c r="YE9" s="139"/>
      <c r="YF9" s="78">
        <f t="shared" si="91"/>
        <v>0</v>
      </c>
      <c r="YH9" s="320"/>
      <c r="YI9" s="2121"/>
      <c r="YJ9" s="104"/>
      <c r="YK9" s="424"/>
      <c r="YL9" s="260"/>
      <c r="YM9" s="78">
        <f t="shared" si="92"/>
        <v>0</v>
      </c>
      <c r="YO9" s="404">
        <v>41541</v>
      </c>
      <c r="YP9" s="734"/>
      <c r="YQ9" s="2124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24"/>
      <c r="YY9" s="22"/>
      <c r="YZ9" s="31"/>
      <c r="ZA9" s="76"/>
      <c r="ZB9" s="78">
        <f>ZB8+YY9-ZA9</f>
        <v>0</v>
      </c>
      <c r="ZD9" s="320"/>
      <c r="ZE9" s="2121"/>
      <c r="ZF9" s="104"/>
      <c r="ZG9" s="49"/>
      <c r="ZH9" s="139"/>
      <c r="ZI9" s="78">
        <f t="shared" si="94"/>
        <v>930.44000000000051</v>
      </c>
      <c r="ZK9" s="404"/>
      <c r="ZL9" s="2124"/>
      <c r="ZM9" s="22"/>
      <c r="ZN9" s="31"/>
      <c r="ZO9" s="76"/>
      <c r="ZP9" s="78">
        <f>ZP8+ZM9-ZO9</f>
        <v>0</v>
      </c>
      <c r="ZR9" s="490"/>
      <c r="ZS9" s="2124"/>
      <c r="ZT9" s="22"/>
      <c r="ZU9" s="31"/>
      <c r="ZV9" s="76"/>
      <c r="ZW9" s="78">
        <f>ZW8+ZT9-ZV9</f>
        <v>0</v>
      </c>
      <c r="ZY9" s="320">
        <v>41360</v>
      </c>
      <c r="ZZ9" s="2314" t="s">
        <v>1421</v>
      </c>
      <c r="AAA9" s="2315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21"/>
      <c r="AAI9" s="104"/>
      <c r="AAJ9" s="320"/>
      <c r="AAK9" s="139"/>
      <c r="AAL9" s="78">
        <f t="shared" si="96"/>
        <v>0</v>
      </c>
      <c r="AAN9" s="424"/>
      <c r="AAO9" s="424"/>
      <c r="AAP9" s="2121"/>
      <c r="AAQ9" s="104"/>
      <c r="AAR9" s="530"/>
      <c r="AAS9" s="139"/>
      <c r="AAT9" s="78">
        <f t="shared" si="97"/>
        <v>0</v>
      </c>
      <c r="AAV9" s="320"/>
      <c r="AAW9" s="2121"/>
      <c r="AAX9" s="693"/>
      <c r="AAY9" s="320"/>
      <c r="AAZ9" s="139"/>
      <c r="ABA9" s="78">
        <f t="shared" si="98"/>
        <v>616</v>
      </c>
      <c r="ABC9" s="424"/>
      <c r="ABD9" s="2121"/>
      <c r="ABE9" s="104"/>
      <c r="ABF9" s="424"/>
      <c r="ABG9" s="139"/>
      <c r="ABH9" s="131">
        <f t="shared" si="99"/>
        <v>0</v>
      </c>
      <c r="ABJ9" s="424"/>
      <c r="ABK9" s="2121"/>
      <c r="ABL9" s="104"/>
      <c r="ABM9" s="307"/>
      <c r="ABN9" s="139"/>
      <c r="ABO9" s="131">
        <f t="shared" si="100"/>
        <v>0</v>
      </c>
      <c r="ABQ9" s="424"/>
      <c r="ABR9" s="1325"/>
      <c r="ABS9" s="139"/>
      <c r="ABT9" s="307"/>
      <c r="ABU9" s="139"/>
      <c r="ABV9" s="78">
        <f t="shared" si="101"/>
        <v>0</v>
      </c>
      <c r="ABX9" s="424"/>
      <c r="ABY9" s="1325"/>
      <c r="ABZ9" s="139"/>
      <c r="ACA9" s="307"/>
      <c r="ACB9" s="139"/>
      <c r="ACC9" s="78">
        <f t="shared" si="102"/>
        <v>0</v>
      </c>
      <c r="ACE9" s="424"/>
      <c r="ACF9" s="1325"/>
      <c r="ACG9" s="139"/>
      <c r="ACH9" s="307"/>
      <c r="ACI9" s="139"/>
      <c r="ACJ9" s="78">
        <f t="shared" si="103"/>
        <v>0</v>
      </c>
      <c r="ACL9" s="424"/>
      <c r="ACM9" s="481"/>
      <c r="ACN9" s="2121"/>
      <c r="ACO9" s="104"/>
      <c r="ACP9" s="49"/>
      <c r="ACQ9" s="139"/>
      <c r="ACR9" s="78">
        <f t="shared" si="104"/>
        <v>0</v>
      </c>
      <c r="ACT9" s="49"/>
      <c r="ACU9" s="1325"/>
      <c r="ACV9" s="139"/>
      <c r="ACW9" s="49"/>
      <c r="ACX9" s="139"/>
      <c r="ACY9" s="78">
        <f>ACY8+ACV9-ACX9</f>
        <v>0</v>
      </c>
      <c r="ADA9" s="789"/>
      <c r="ADB9" s="2124"/>
      <c r="ADC9" s="104"/>
      <c r="ADD9" s="31"/>
      <c r="ADE9" s="76"/>
      <c r="ADF9" s="78">
        <f t="shared" si="105"/>
        <v>11344.5</v>
      </c>
      <c r="ADI9" s="763"/>
      <c r="ADJ9" s="2124"/>
      <c r="ADK9" s="104"/>
      <c r="ADL9" s="31"/>
      <c r="ADM9" s="76"/>
      <c r="ADN9" s="78">
        <f>ADN8+ADK9-ADM9</f>
        <v>0</v>
      </c>
      <c r="ADP9" s="321"/>
      <c r="ADQ9" s="2124"/>
      <c r="ADR9" s="104"/>
      <c r="ADS9" s="404"/>
      <c r="ADT9" s="76"/>
      <c r="ADU9" s="78">
        <f>ADU8+ADR9-ADT9</f>
        <v>0</v>
      </c>
      <c r="ADW9" s="404">
        <v>41007</v>
      </c>
      <c r="ADX9" s="1325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21"/>
      <c r="AEF9" s="104"/>
      <c r="AEG9" s="320"/>
      <c r="AEH9" s="139"/>
      <c r="AEI9" s="78">
        <f>AEI8+AEF9-AEH9</f>
        <v>100.5</v>
      </c>
      <c r="AEK9" s="49"/>
      <c r="AEL9" s="2121"/>
      <c r="AEM9" s="104"/>
      <c r="AEN9" s="49"/>
      <c r="AEO9" s="139"/>
      <c r="AEP9" s="78">
        <f t="shared" si="1"/>
        <v>0</v>
      </c>
      <c r="AER9" s="49"/>
      <c r="AES9" s="2121"/>
      <c r="AET9" s="104"/>
      <c r="AEU9" s="49"/>
      <c r="AEV9" s="139"/>
      <c r="AEW9" s="78">
        <f t="shared" si="106"/>
        <v>0</v>
      </c>
      <c r="AEY9" s="31"/>
      <c r="AEZ9" s="2124"/>
      <c r="AFA9" s="22"/>
      <c r="AFB9" s="31"/>
      <c r="AFC9" s="76"/>
      <c r="AFD9" s="78">
        <f t="shared" si="107"/>
        <v>0</v>
      </c>
      <c r="AFF9" s="321"/>
      <c r="AFG9" s="2124"/>
      <c r="AFH9" s="22"/>
      <c r="AFI9" s="31"/>
      <c r="AFJ9" s="773"/>
      <c r="AFK9" s="78">
        <f t="shared" si="108"/>
        <v>0</v>
      </c>
      <c r="AFM9" s="321"/>
      <c r="AFN9" s="2124"/>
      <c r="AFO9" s="22"/>
      <c r="AFP9" s="49"/>
      <c r="AFQ9" s="76"/>
      <c r="AFR9" s="78">
        <f t="shared" si="109"/>
        <v>0</v>
      </c>
      <c r="AFT9" s="321"/>
      <c r="AFU9" s="2124"/>
      <c r="AFV9" s="22"/>
      <c r="AFW9" s="31"/>
      <c r="AFX9" s="76"/>
      <c r="AFY9" s="78">
        <f t="shared" si="110"/>
        <v>0</v>
      </c>
      <c r="AGA9" s="320"/>
      <c r="AGB9" s="2121"/>
      <c r="AGC9" s="104"/>
      <c r="AGD9" s="320"/>
      <c r="AGE9" s="139"/>
      <c r="AGF9" s="78">
        <f t="shared" si="111"/>
        <v>0</v>
      </c>
      <c r="AGH9" s="321"/>
      <c r="AGI9" s="2124"/>
      <c r="AGJ9" s="22"/>
      <c r="AGK9" s="31"/>
      <c r="AGL9" s="76"/>
      <c r="AGM9" s="78">
        <f t="shared" si="112"/>
        <v>0</v>
      </c>
      <c r="AGO9" s="321"/>
      <c r="AGP9" s="2124"/>
      <c r="AGQ9" s="22"/>
      <c r="AGR9" s="31"/>
      <c r="AGS9" s="76"/>
      <c r="AGT9" s="78">
        <f t="shared" si="113"/>
        <v>0</v>
      </c>
      <c r="AGV9" s="404"/>
      <c r="AGW9" s="2124"/>
      <c r="AGX9" s="22"/>
      <c r="AGY9" s="49"/>
      <c r="AGZ9" s="139"/>
      <c r="AHA9" s="78">
        <f t="shared" si="114"/>
        <v>0</v>
      </c>
      <c r="AHC9" s="305"/>
      <c r="AHE9" s="2125"/>
      <c r="AHF9" s="773"/>
      <c r="AHG9" s="321"/>
      <c r="AHH9" s="773"/>
      <c r="AHI9" s="78">
        <f t="shared" si="115"/>
        <v>2343</v>
      </c>
      <c r="AHK9" s="404"/>
      <c r="AHL9" s="2124"/>
      <c r="AHM9" s="22"/>
      <c r="AHN9" s="31"/>
      <c r="AHO9" s="76"/>
      <c r="AHP9" s="78">
        <f t="shared" si="116"/>
        <v>0</v>
      </c>
      <c r="AHR9" s="424"/>
      <c r="AHS9" s="2121"/>
      <c r="AHT9" s="104"/>
      <c r="AHU9" s="49"/>
      <c r="AHV9" s="139"/>
      <c r="AHW9" s="78">
        <f t="shared" si="117"/>
        <v>0</v>
      </c>
      <c r="AHY9" s="424"/>
      <c r="AHZ9" s="481"/>
      <c r="AIA9" s="2121"/>
      <c r="AIB9" s="1456"/>
      <c r="AIC9" s="797"/>
      <c r="AID9" s="851"/>
      <c r="AIE9" s="78">
        <f t="shared" si="118"/>
        <v>198</v>
      </c>
      <c r="AIG9" s="404">
        <v>41541</v>
      </c>
      <c r="AIH9" s="2124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21"/>
      <c r="AIP9" s="104"/>
      <c r="AIQ9" s="49"/>
      <c r="AIR9" s="139"/>
      <c r="AIS9" s="78">
        <f t="shared" si="120"/>
        <v>0</v>
      </c>
      <c r="AIU9" s="424"/>
      <c r="AIV9" s="2121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21"/>
      <c r="AJK9" s="104"/>
      <c r="AJL9" s="320"/>
      <c r="AJM9" s="139"/>
      <c r="AJN9" s="131">
        <f t="shared" si="123"/>
        <v>3113</v>
      </c>
      <c r="AJP9" s="320"/>
      <c r="AJQ9" s="2121"/>
      <c r="AJR9" s="104"/>
      <c r="AJS9" s="49"/>
      <c r="AJT9" s="139"/>
      <c r="AJU9" s="131">
        <f t="shared" si="124"/>
        <v>0</v>
      </c>
      <c r="AJW9" s="320"/>
      <c r="AJX9" s="2121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24"/>
      <c r="AKG9" s="22"/>
      <c r="AKH9" s="31"/>
      <c r="AKI9" s="76"/>
      <c r="AKJ9" s="78">
        <f t="shared" si="126"/>
        <v>0</v>
      </c>
      <c r="AKL9" s="404"/>
      <c r="AKM9" s="2124"/>
      <c r="AKN9" s="22"/>
      <c r="AKO9" s="31"/>
      <c r="AKP9" s="76"/>
      <c r="AKQ9" s="78">
        <f t="shared" si="127"/>
        <v>0</v>
      </c>
      <c r="AKS9" s="424"/>
      <c r="AKT9" s="481"/>
      <c r="AKU9" s="2121"/>
      <c r="AKV9" s="104"/>
      <c r="AKW9" s="49"/>
      <c r="AKX9" s="139"/>
      <c r="AKY9" s="78">
        <f t="shared" si="128"/>
        <v>139</v>
      </c>
      <c r="ALA9" s="424">
        <v>41138</v>
      </c>
      <c r="ALB9" s="2121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21"/>
      <c r="ALJ9" s="104"/>
      <c r="ALK9" s="49"/>
      <c r="ALL9" s="139"/>
      <c r="ALM9" s="131">
        <f t="shared" si="130"/>
        <v>0</v>
      </c>
      <c r="ALO9" s="404"/>
      <c r="ALP9" s="2124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24"/>
      <c r="AME9" s="22"/>
      <c r="AMF9" s="31"/>
      <c r="AMG9" s="76"/>
      <c r="AMH9" s="78">
        <f t="shared" si="133"/>
        <v>0</v>
      </c>
      <c r="AMJ9" s="424"/>
      <c r="AMK9" s="2121"/>
      <c r="AML9" s="104"/>
      <c r="AMM9" s="424"/>
      <c r="AMN9" s="139"/>
      <c r="AMO9" s="78">
        <f t="shared" si="134"/>
        <v>0</v>
      </c>
      <c r="AMQ9" s="404"/>
      <c r="AMR9" s="2124"/>
      <c r="AMS9" s="22"/>
      <c r="AMT9" s="31"/>
      <c r="AMU9" s="76"/>
      <c r="AMV9" s="78">
        <f t="shared" si="135"/>
        <v>0</v>
      </c>
      <c r="AMX9" s="321"/>
      <c r="AMY9" s="2124"/>
      <c r="AMZ9" s="825"/>
      <c r="ANA9" s="804"/>
      <c r="ANB9" s="76"/>
      <c r="ANC9" s="805">
        <f t="shared" ref="ANC9:ANC43" si="204">ANC8+AMZ9-ANB9</f>
        <v>0</v>
      </c>
      <c r="ANE9" s="31"/>
      <c r="ANF9" s="2124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21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24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5"/>
      <c r="AOD9" s="800"/>
      <c r="AOE9" s="882"/>
      <c r="AOF9" s="716"/>
      <c r="AOG9" s="805">
        <f t="shared" ref="AOG9:AOG58" si="208">AOG8+AOD9-AOF9</f>
        <v>731</v>
      </c>
      <c r="AOI9" s="424"/>
      <c r="AOJ9" s="1212"/>
      <c r="AOK9" s="800"/>
      <c r="AOL9" s="97"/>
      <c r="AOM9" s="139"/>
      <c r="AON9" s="78">
        <f t="shared" ref="AON9:AON45" si="209">AON8+AOK9-AOM9</f>
        <v>0</v>
      </c>
      <c r="AOP9" s="49"/>
      <c r="AOQ9" s="1325"/>
      <c r="AOR9" s="800"/>
      <c r="AOS9" s="459"/>
      <c r="AOT9" s="139"/>
      <c r="AOU9" s="805">
        <f t="shared" ref="AOU9:AOU43" si="210">AOU8+AOR9-AOT9</f>
        <v>0</v>
      </c>
      <c r="AOW9" s="49"/>
      <c r="AOX9" s="2121"/>
      <c r="AOY9" s="799"/>
      <c r="AOZ9" s="97"/>
      <c r="APA9" s="139"/>
      <c r="APB9" s="805">
        <f t="shared" ref="APB9:APB43" si="211">APB8+AOY9-APA9</f>
        <v>0</v>
      </c>
      <c r="APD9" s="49"/>
      <c r="APE9" s="2121"/>
      <c r="APF9" s="799"/>
      <c r="APG9" s="49"/>
      <c r="APH9" s="389"/>
      <c r="API9" s="78">
        <f t="shared" si="136"/>
        <v>0</v>
      </c>
      <c r="APK9" s="404"/>
      <c r="APL9" s="2124"/>
      <c r="APM9" s="825"/>
      <c r="APN9" s="804"/>
      <c r="APO9" s="76"/>
      <c r="APP9" s="805">
        <f t="shared" ref="APP9:APP43" si="212">APP8+APM9-APO9</f>
        <v>0</v>
      </c>
      <c r="APR9" s="320"/>
      <c r="APS9" s="2121"/>
      <c r="APT9" s="799"/>
      <c r="APU9" s="97"/>
      <c r="APV9" s="139"/>
      <c r="APW9" s="805">
        <f t="shared" ref="APW9:APW29" si="213">APW8+APT9-APV9</f>
        <v>0</v>
      </c>
      <c r="APY9" s="49"/>
      <c r="APZ9" s="2121"/>
      <c r="AQA9" s="799"/>
      <c r="AQB9" s="97"/>
      <c r="AQC9" s="139"/>
      <c r="AQD9" s="805">
        <f t="shared" ref="AQD9:AQD29" si="214">AQD8+AQA9-AQC9</f>
        <v>0</v>
      </c>
      <c r="AQF9" s="49"/>
      <c r="AQG9" s="2121"/>
      <c r="AQH9" s="799"/>
      <c r="AQI9" s="346"/>
      <c r="AQJ9" s="139"/>
      <c r="AQK9" s="805">
        <f t="shared" ref="AQK9:AQK29" si="215">AQK8+AQH9-AQJ9</f>
        <v>0</v>
      </c>
      <c r="AQM9" s="49"/>
      <c r="AQN9" s="2121"/>
      <c r="AQO9" s="799"/>
      <c r="AQP9" s="346"/>
      <c r="AQQ9" s="139"/>
      <c r="AQR9" s="805">
        <f t="shared" ref="AQR9:AQR29" si="216">AQR8+AQO9-AQQ9</f>
        <v>0</v>
      </c>
      <c r="AQT9" s="321"/>
      <c r="AQU9" s="2124"/>
      <c r="AQV9" s="801"/>
      <c r="AQW9" s="804"/>
      <c r="AQX9" s="76"/>
      <c r="AQY9" s="805">
        <f t="shared" ref="AQY9:AQY29" si="217">AQY8+AQV9-AQX9</f>
        <v>0</v>
      </c>
      <c r="ARA9" s="321"/>
      <c r="ARB9" s="2124"/>
      <c r="ARC9" s="801"/>
      <c r="ARD9" s="804"/>
      <c r="ARE9" s="76"/>
      <c r="ARF9" s="805">
        <f t="shared" ref="ARF9:ARF29" si="218">ARF8+ARC9-ARE9</f>
        <v>0</v>
      </c>
      <c r="ARH9" s="321"/>
      <c r="ARI9" s="2124"/>
      <c r="ARJ9" s="801"/>
      <c r="ARK9" s="804"/>
      <c r="ARL9" s="76"/>
      <c r="ARM9" s="805">
        <f t="shared" ref="ARM9:ARM29" si="219">ARM8+ARJ9-ARL9</f>
        <v>399</v>
      </c>
      <c r="ARO9" s="424"/>
      <c r="ARP9" s="2121"/>
      <c r="ARQ9" s="799"/>
      <c r="ARR9" s="459"/>
      <c r="ARS9" s="139"/>
      <c r="ART9" s="805">
        <f t="shared" ref="ART9:ART29" si="220">ART8+ARQ9-ARS9</f>
        <v>0</v>
      </c>
      <c r="ARV9" s="404"/>
      <c r="ARW9" s="2125"/>
      <c r="ARX9" s="349"/>
      <c r="ARY9" s="404"/>
      <c r="ARZ9" s="773"/>
      <c r="ASA9" s="805">
        <f t="shared" ref="ASA9:ASA29" si="221">ASA8+ARX9-ARZ9</f>
        <v>0</v>
      </c>
      <c r="ASC9" s="404"/>
      <c r="ASD9" s="2124"/>
      <c r="ASE9" s="801"/>
      <c r="ASF9" s="804"/>
      <c r="ASG9" s="76"/>
      <c r="ASH9" s="805">
        <f t="shared" ref="ASH9:ASH43" si="222">ASH8+ASE9-ASG9</f>
        <v>0</v>
      </c>
      <c r="ASJ9" s="404"/>
      <c r="ASK9" s="2124"/>
      <c r="ASL9" s="801"/>
      <c r="ASM9" s="804"/>
      <c r="ASN9" s="76"/>
      <c r="ASO9" s="805">
        <f t="shared" ref="ASO9:ASO43" si="223">ASO8+ASL9-ASN9</f>
        <v>0</v>
      </c>
      <c r="ASQ9" s="424"/>
      <c r="ASR9" s="2122"/>
      <c r="ASS9" s="139"/>
      <c r="AST9" s="49"/>
      <c r="ASU9" s="139"/>
      <c r="ASV9" s="78">
        <f>ASV8+ASS9-ASU9</f>
        <v>0</v>
      </c>
      <c r="ASX9" s="424"/>
      <c r="ASY9" s="481"/>
      <c r="ASZ9" s="2121"/>
      <c r="ATA9" s="104"/>
      <c r="ATB9" s="2366"/>
      <c r="ATC9" s="2366"/>
      <c r="ATD9" s="78">
        <f>ATD8+ATA9-ATC9</f>
        <v>0</v>
      </c>
      <c r="ATF9" s="424"/>
      <c r="ATG9" s="1325"/>
      <c r="ATH9" s="139"/>
      <c r="ATI9" s="49"/>
      <c r="ATJ9" s="139"/>
      <c r="ATK9" s="78">
        <f>ATK8+ATH9-ATJ9</f>
        <v>0</v>
      </c>
      <c r="ATM9" s="320"/>
      <c r="ATN9" s="2121"/>
      <c r="ATO9" s="104"/>
      <c r="ATP9" s="49"/>
      <c r="ATQ9" s="139"/>
      <c r="ATR9" s="78">
        <f>ATR8+ATO9-ATQ9</f>
        <v>0</v>
      </c>
      <c r="ATT9" s="404"/>
      <c r="ATU9" s="734"/>
      <c r="ATV9" s="2124"/>
      <c r="ATW9" s="104"/>
      <c r="ATX9" s="49"/>
      <c r="ATY9" s="76"/>
      <c r="ATZ9" s="78">
        <f>ATZ8+ATW9-ATY9</f>
        <v>968</v>
      </c>
      <c r="AUB9" s="404"/>
      <c r="AUC9" s="734"/>
      <c r="AUD9" s="2124"/>
      <c r="AUE9" s="22"/>
      <c r="AUF9" s="335"/>
      <c r="AUG9" s="76"/>
      <c r="AUH9" s="78">
        <f>AUH8+AUE9-AUG9</f>
        <v>0</v>
      </c>
      <c r="AUI9" s="76"/>
      <c r="AUJ9" s="404"/>
      <c r="AUK9" s="2124"/>
      <c r="AUL9" s="777"/>
      <c r="AUM9" s="31"/>
      <c r="AUN9" s="76"/>
      <c r="AUO9" s="78">
        <f>AUO8+AUL9-AUN9</f>
        <v>0</v>
      </c>
      <c r="AUQ9" s="424">
        <v>41588</v>
      </c>
      <c r="AUR9" s="2121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21"/>
      <c r="AUZ9" s="104"/>
      <c r="AVA9" s="49"/>
      <c r="AVB9" s="139"/>
      <c r="AVC9" s="805">
        <f>AVC8+AUZ9-AVB9</f>
        <v>3312</v>
      </c>
      <c r="AVE9" s="424"/>
      <c r="AVF9" s="2121"/>
      <c r="AVG9" s="104"/>
      <c r="AVH9" s="49"/>
      <c r="AVI9" s="139"/>
      <c r="AVJ9" s="805">
        <f>AVJ8+AVG9-AVI9</f>
        <v>0</v>
      </c>
      <c r="AVL9" s="424"/>
      <c r="AVM9" s="2121"/>
      <c r="AVN9" s="104"/>
      <c r="AVO9" s="49"/>
      <c r="AVP9" s="139"/>
      <c r="AVQ9" s="805">
        <f>AVQ8+AVN9-AVP9</f>
        <v>0</v>
      </c>
      <c r="AVS9" s="424"/>
      <c r="AVT9" s="2121"/>
      <c r="AVU9" s="800"/>
      <c r="AVV9" s="97"/>
      <c r="AVW9" s="139"/>
      <c r="AVX9" s="805">
        <f t="shared" ref="AVX9:AVX43" si="224">AVX8+AVU9-AVW9</f>
        <v>0</v>
      </c>
      <c r="AVZ9" s="424"/>
      <c r="AWA9" s="2121"/>
      <c r="AWB9" s="800"/>
      <c r="AWC9" s="97"/>
      <c r="AWD9" s="139"/>
      <c r="AWE9" s="805">
        <f t="shared" ref="AWE9:AWE43" si="225">AWE8+AWB9-AWD9</f>
        <v>0</v>
      </c>
      <c r="AWG9" s="424"/>
      <c r="AWH9" s="2121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2297</v>
      </c>
      <c r="AWP9" s="2122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24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5"/>
      <c r="AXF9" s="800"/>
      <c r="AXG9" s="804"/>
      <c r="AXH9" s="76"/>
      <c r="AXI9" s="805">
        <f>AXI8+AXF9-AXH9</f>
        <v>0</v>
      </c>
      <c r="AXK9" s="404"/>
      <c r="AXL9" s="2124"/>
      <c r="AXM9" s="22"/>
      <c r="AXN9" s="804"/>
      <c r="AXO9" s="76"/>
      <c r="AXP9" s="805">
        <f>AXP8+AXM9-AXO9</f>
        <v>0</v>
      </c>
      <c r="AXR9" s="31"/>
      <c r="AXS9" s="2124"/>
      <c r="AXT9" s="22"/>
      <c r="AXU9" s="346"/>
      <c r="AXV9" s="76"/>
      <c r="AXW9" s="805">
        <f>AXW8+AXT9-AXV9</f>
        <v>0</v>
      </c>
      <c r="AXY9" s="424"/>
      <c r="AXZ9" s="2121"/>
      <c r="AYA9" s="104"/>
      <c r="AYB9" s="424"/>
      <c r="AYC9" s="139"/>
      <c r="AYD9" s="78">
        <f t="shared" si="137"/>
        <v>0</v>
      </c>
      <c r="AYF9" s="424"/>
      <c r="AYG9" s="2122"/>
      <c r="AYH9" s="389"/>
      <c r="AYI9" s="49"/>
      <c r="AYJ9" s="139"/>
      <c r="AYK9" s="78">
        <f t="shared" si="138"/>
        <v>0</v>
      </c>
      <c r="AYM9" s="424"/>
      <c r="AYN9" s="2121"/>
      <c r="AYO9" s="837"/>
      <c r="AYP9" s="49"/>
      <c r="AYQ9" s="139"/>
      <c r="AYR9" s="78">
        <f t="shared" si="139"/>
        <v>0</v>
      </c>
      <c r="AYT9" s="49"/>
      <c r="AYU9" s="2121"/>
      <c r="AYV9" s="104"/>
      <c r="AYW9" s="49"/>
      <c r="AYX9" s="139"/>
      <c r="AYY9" s="78">
        <f t="shared" si="140"/>
        <v>0</v>
      </c>
      <c r="AZA9" s="404"/>
      <c r="AZB9" s="2124"/>
      <c r="AZC9" s="76"/>
      <c r="AZD9" s="31"/>
      <c r="AZE9" s="76"/>
      <c r="AZF9" s="78">
        <f t="shared" si="141"/>
        <v>0</v>
      </c>
      <c r="AZH9" s="49"/>
      <c r="AZI9" s="2121"/>
      <c r="AZJ9" s="139"/>
      <c r="AZK9" s="49"/>
      <c r="AZL9" s="139"/>
      <c r="AZM9" s="78">
        <f t="shared" si="142"/>
        <v>0</v>
      </c>
      <c r="AZO9" s="320"/>
      <c r="AZP9" s="2121"/>
      <c r="AZQ9" s="104"/>
      <c r="AZR9" s="320"/>
      <c r="AZS9" s="349"/>
      <c r="AZT9" s="78">
        <f t="shared" si="143"/>
        <v>123.27999999999975</v>
      </c>
      <c r="AZV9" s="320"/>
      <c r="AZW9" s="2121"/>
      <c r="AZX9" s="104"/>
      <c r="AZY9" s="49"/>
      <c r="AZZ9" s="349"/>
      <c r="BAA9" s="78">
        <f t="shared" si="144"/>
        <v>0</v>
      </c>
      <c r="BAC9" s="321"/>
      <c r="BAD9" s="809"/>
      <c r="BAE9" s="1237"/>
      <c r="BAF9" s="1578"/>
      <c r="BAG9" s="787"/>
      <c r="BAH9" s="78">
        <f t="shared" si="145"/>
        <v>8040.5</v>
      </c>
      <c r="BAJ9" s="404"/>
      <c r="BAK9" s="2124"/>
      <c r="BAL9" s="22"/>
      <c r="BAM9" s="404"/>
      <c r="BAN9" s="76"/>
      <c r="BAO9" s="78">
        <f t="shared" si="146"/>
        <v>0</v>
      </c>
      <c r="BAQ9" s="424">
        <v>41153</v>
      </c>
      <c r="BAR9" s="2121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21"/>
      <c r="BAZ9" s="139"/>
      <c r="BBA9" s="49"/>
      <c r="BBB9" s="139"/>
      <c r="BBC9" s="78">
        <f>BBC8+BAZ9-BBB9</f>
        <v>0</v>
      </c>
      <c r="BBE9" s="49"/>
      <c r="BBF9" s="2121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71"/>
      <c r="BBO9" s="2072">
        <v>280000</v>
      </c>
      <c r="BBP9" s="2073" t="s">
        <v>2379</v>
      </c>
      <c r="BBQ9" s="1915"/>
      <c r="BBR9" s="131">
        <f t="shared" si="148"/>
        <v>280000</v>
      </c>
      <c r="BBT9" s="31"/>
      <c r="BBU9" s="2124"/>
      <c r="BBV9" s="22"/>
      <c r="BBW9" s="31"/>
      <c r="BBX9" s="76"/>
      <c r="BBY9" s="78">
        <f t="shared" si="149"/>
        <v>1200</v>
      </c>
      <c r="BCA9" s="424">
        <v>42088</v>
      </c>
      <c r="BCB9" s="2121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24"/>
      <c r="BCJ9" s="76"/>
      <c r="BCK9" s="31"/>
      <c r="BCL9" s="76"/>
      <c r="BCM9" s="78">
        <f t="shared" si="151"/>
        <v>0</v>
      </c>
      <c r="BCO9" s="31"/>
      <c r="BCP9" s="2124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21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24"/>
      <c r="BDL9" s="22"/>
      <c r="BDM9" s="31"/>
      <c r="BDN9" s="76"/>
      <c r="BDO9" s="78">
        <f t="shared" si="155"/>
        <v>0</v>
      </c>
      <c r="BDQ9" s="404"/>
      <c r="BDR9" s="734"/>
      <c r="BDS9" s="2125"/>
      <c r="BDT9" s="76"/>
      <c r="BDU9" s="424"/>
      <c r="BDV9" s="139"/>
      <c r="BDW9" s="78">
        <f t="shared" si="156"/>
        <v>308</v>
      </c>
      <c r="BDY9" s="49"/>
      <c r="BDZ9" s="808"/>
      <c r="BEA9" s="2121"/>
      <c r="BEB9" s="104"/>
      <c r="BEC9" s="49"/>
      <c r="BED9" s="139"/>
      <c r="BEE9" s="78">
        <f t="shared" si="157"/>
        <v>4361.25</v>
      </c>
      <c r="BEG9" s="320">
        <v>41787</v>
      </c>
      <c r="BEH9" s="2121">
        <v>1936</v>
      </c>
      <c r="BEI9" s="2121" t="s">
        <v>2254</v>
      </c>
      <c r="BEJ9" s="1908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2455</v>
      </c>
      <c r="BEQ9" s="2121" t="s">
        <v>2451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1"/>
      <c r="BEX9" s="543"/>
      <c r="BEY9" s="2040"/>
      <c r="BEZ9" s="392"/>
      <c r="BFA9" s="2050"/>
      <c r="BFB9" s="78">
        <f t="shared" si="160"/>
        <v>0</v>
      </c>
      <c r="BFD9" s="321"/>
      <c r="BFE9" s="1424"/>
      <c r="BFF9" s="823"/>
      <c r="BFG9" s="1416" t="s">
        <v>1787</v>
      </c>
      <c r="BFH9" s="831">
        <v>0</v>
      </c>
      <c r="BFI9" s="78">
        <f t="shared" si="161"/>
        <v>970</v>
      </c>
      <c r="BFK9" s="320"/>
      <c r="BFL9" s="2121"/>
      <c r="BFM9" s="104"/>
      <c r="BFN9" s="424"/>
      <c r="BFO9" s="139"/>
      <c r="BFP9" s="131">
        <f t="shared" si="162"/>
        <v>0</v>
      </c>
      <c r="BFR9" s="321"/>
      <c r="BFS9" s="1325"/>
      <c r="BFT9" s="139"/>
      <c r="BFU9" s="491"/>
      <c r="BFV9" s="76"/>
      <c r="BFW9" s="78">
        <f t="shared" si="163"/>
        <v>0</v>
      </c>
      <c r="BFY9" s="49"/>
      <c r="BFZ9" s="2121"/>
      <c r="BGA9" s="104"/>
      <c r="BGB9" s="257"/>
      <c r="BGC9" s="139"/>
      <c r="BGD9" s="78">
        <f t="shared" si="164"/>
        <v>0</v>
      </c>
      <c r="BGF9" s="320"/>
      <c r="BGG9" s="2121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22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24"/>
      <c r="BGW9" s="76"/>
      <c r="BGX9" s="31"/>
      <c r="BGY9" s="76"/>
      <c r="BGZ9" s="78">
        <f t="shared" si="167"/>
        <v>0</v>
      </c>
      <c r="BHB9" s="424">
        <v>41261</v>
      </c>
      <c r="BHC9" s="2121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21"/>
      <c r="BHL9" s="104"/>
      <c r="BHM9" s="49"/>
      <c r="BHN9" s="139"/>
      <c r="BHO9" s="78">
        <f t="shared" si="169"/>
        <v>0</v>
      </c>
      <c r="BHQ9" s="320"/>
      <c r="BHR9" s="1325"/>
      <c r="BHS9" s="693"/>
      <c r="BHT9" s="320"/>
      <c r="BHU9" s="260"/>
      <c r="BHV9" s="78">
        <f t="shared" si="170"/>
        <v>0</v>
      </c>
      <c r="BHX9" s="320"/>
      <c r="BHY9" s="316"/>
      <c r="BHZ9" s="2121"/>
      <c r="BIA9" s="104"/>
      <c r="BIB9" s="321"/>
      <c r="BIC9" s="773"/>
      <c r="BID9" s="78">
        <f t="shared" si="171"/>
        <v>0</v>
      </c>
      <c r="BIF9" s="392"/>
      <c r="BIG9" s="1325"/>
      <c r="BIH9" s="1325"/>
      <c r="BII9" s="139"/>
      <c r="BIJ9" s="1852"/>
      <c r="BIK9" s="139"/>
      <c r="BIL9" s="78">
        <f t="shared" si="172"/>
        <v>0</v>
      </c>
      <c r="BIN9" s="404"/>
      <c r="BIO9" s="1325"/>
      <c r="BIP9" s="777"/>
      <c r="BIR9" s="773"/>
      <c r="BIS9" s="78">
        <f t="shared" si="173"/>
        <v>86</v>
      </c>
      <c r="BIU9" s="320"/>
      <c r="BIV9" s="409"/>
      <c r="BIW9" s="2122"/>
      <c r="BIX9" s="139"/>
      <c r="BIY9" s="779"/>
      <c r="BIZ9" s="139"/>
      <c r="BJA9" s="78">
        <f>BJA8+BIX9-BIZ9</f>
        <v>0</v>
      </c>
      <c r="BJC9" s="424"/>
      <c r="BJD9" s="2122"/>
      <c r="BJE9" s="139"/>
      <c r="BJF9" s="49"/>
      <c r="BJG9" s="139"/>
      <c r="BJH9" s="78">
        <f t="shared" si="174"/>
        <v>0</v>
      </c>
      <c r="BJJ9" s="320"/>
      <c r="BJK9" s="409"/>
      <c r="BJL9" s="2122"/>
      <c r="BJM9" s="139"/>
      <c r="BJN9" s="779"/>
      <c r="BJO9" s="139"/>
      <c r="BJP9" s="78">
        <f>BJP8+BJM9-BJO9</f>
        <v>0</v>
      </c>
      <c r="BJR9" s="31"/>
      <c r="BJS9" s="2125"/>
      <c r="BJT9" s="76"/>
      <c r="BJU9" s="31"/>
      <c r="BJV9" s="76"/>
      <c r="BJW9" s="78">
        <f t="shared" ref="BJW9:BJW43" si="228">BJW8+BJT9-BJV9</f>
        <v>1883</v>
      </c>
      <c r="BJY9" s="424"/>
      <c r="BJZ9" s="2121"/>
      <c r="BKA9" s="139"/>
      <c r="BKB9" s="49"/>
      <c r="BKC9" s="139"/>
      <c r="BKD9" s="78">
        <f t="shared" si="175"/>
        <v>0</v>
      </c>
      <c r="BKF9" s="404"/>
      <c r="BKG9" s="734"/>
      <c r="BKH9" s="2124"/>
      <c r="BKI9" s="22"/>
      <c r="BKJ9" s="49"/>
      <c r="BKK9" s="139"/>
      <c r="BKL9" s="78">
        <f t="shared" si="176"/>
        <v>4096</v>
      </c>
      <c r="BKN9" s="404"/>
      <c r="BKO9" s="2124"/>
      <c r="BKP9" s="22"/>
      <c r="BKQ9" s="49"/>
      <c r="BKR9" s="139"/>
      <c r="BKS9" s="78">
        <f t="shared" si="177"/>
        <v>0</v>
      </c>
      <c r="BKU9" s="404"/>
      <c r="BKV9" s="2124"/>
      <c r="BKW9" s="76"/>
      <c r="BKX9" s="321"/>
      <c r="BKY9" s="76"/>
      <c r="BKZ9" s="78">
        <f t="shared" si="178"/>
        <v>0</v>
      </c>
      <c r="BLB9" s="404"/>
      <c r="BLC9" s="2124"/>
      <c r="BLD9" s="76"/>
      <c r="BLE9" s="321"/>
      <c r="BLF9" s="76"/>
      <c r="BLG9" s="78">
        <f t="shared" si="179"/>
        <v>0</v>
      </c>
      <c r="BLI9" s="404"/>
      <c r="BLJ9" s="2124"/>
      <c r="BLK9" s="716"/>
      <c r="BLL9" s="1232"/>
      <c r="BLM9" s="76"/>
      <c r="BLN9" s="78">
        <f t="shared" si="180"/>
        <v>100</v>
      </c>
      <c r="BLP9" s="31"/>
      <c r="BLQ9" s="2124"/>
      <c r="BLR9" s="76"/>
      <c r="BLS9" s="321"/>
      <c r="BLT9" s="76"/>
      <c r="BLU9" s="78">
        <f t="shared" si="181"/>
        <v>0</v>
      </c>
      <c r="BLW9" s="424"/>
      <c r="BLX9" s="1325"/>
      <c r="BLY9" s="693"/>
      <c r="BLZ9" s="320"/>
      <c r="BMA9" s="139"/>
      <c r="BMB9" s="78">
        <f t="shared" si="182"/>
        <v>0</v>
      </c>
      <c r="BMD9" s="424"/>
      <c r="BME9" s="1325"/>
      <c r="BMF9" s="693"/>
      <c r="BMG9" s="424"/>
      <c r="BMH9" s="139"/>
      <c r="BMI9" s="78">
        <f t="shared" si="183"/>
        <v>0</v>
      </c>
      <c r="BMK9" s="404"/>
      <c r="BML9" s="2124"/>
      <c r="BMM9" s="76"/>
      <c r="BMN9" s="404"/>
      <c r="BMO9" s="76"/>
      <c r="BMP9" s="78">
        <f t="shared" si="184"/>
        <v>0</v>
      </c>
      <c r="BMR9" s="31"/>
      <c r="BMS9" s="2125"/>
      <c r="BMT9" s="139"/>
      <c r="BMU9" s="31"/>
      <c r="BMV9" s="76"/>
      <c r="BMW9" s="78">
        <f t="shared" si="185"/>
        <v>0</v>
      </c>
      <c r="BMY9" s="320"/>
      <c r="BMZ9" s="2122"/>
      <c r="BNA9" s="349"/>
      <c r="BNB9" s="31"/>
      <c r="BNC9" s="76"/>
      <c r="BND9" s="78">
        <f t="shared" ref="BND9:BND43" si="229">BND8+BNA9-BNC9</f>
        <v>150</v>
      </c>
      <c r="BNF9" s="320"/>
      <c r="BNG9" s="2122"/>
      <c r="BNH9" s="139"/>
      <c r="BNI9" s="341"/>
      <c r="BNJ9" s="139"/>
      <c r="BNK9" s="78">
        <f t="shared" ref="BNK9:BNK60" si="230">BNK8+BNH9-BNJ9</f>
        <v>289</v>
      </c>
      <c r="BNM9" s="49"/>
      <c r="BNN9" s="2121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21"/>
      <c r="BNW9" s="139"/>
      <c r="BNX9" s="49"/>
      <c r="BNY9" s="139"/>
      <c r="BNZ9" s="78">
        <f t="shared" ref="BNZ9:BNZ43" si="232">BNZ8+BNW9-BNY9</f>
        <v>0</v>
      </c>
      <c r="BOB9" s="31"/>
      <c r="BOC9" s="2124"/>
      <c r="BOD9" s="22"/>
      <c r="BOE9" s="335"/>
      <c r="BOF9" s="76"/>
      <c r="BOG9" s="78">
        <f t="shared" ref="BOG9:BOG43" si="233">BOG8+BOD9-BOF9</f>
        <v>0</v>
      </c>
      <c r="BOI9" s="31"/>
      <c r="BOJ9" s="2125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21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22"/>
      <c r="BOY9" s="139"/>
      <c r="BOZ9" s="49"/>
      <c r="BPA9" s="139"/>
      <c r="BPB9" s="78">
        <f t="shared" ref="BPB9:BPB43" si="236">BPB8+BOY9-BPA9</f>
        <v>0</v>
      </c>
      <c r="BPD9" s="404"/>
      <c r="BPE9" s="2124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25"/>
      <c r="BPT9" s="139"/>
      <c r="BPU9" s="49"/>
      <c r="BPV9" s="139"/>
      <c r="BPW9" s="78">
        <f t="shared" si="186"/>
        <v>0</v>
      </c>
      <c r="BPY9" s="31"/>
      <c r="BPZ9" s="2125"/>
      <c r="BQA9" s="139"/>
      <c r="BQB9" s="49"/>
      <c r="BQC9" s="139"/>
      <c r="BQD9" s="78">
        <f t="shared" si="187"/>
        <v>0</v>
      </c>
      <c r="BQF9" s="31"/>
      <c r="BQG9" s="335"/>
      <c r="BQH9" s="2125"/>
      <c r="BQI9" s="139"/>
      <c r="BQJ9" s="31"/>
      <c r="BQK9" s="76"/>
      <c r="BQL9" s="78">
        <f t="shared" si="188"/>
        <v>118</v>
      </c>
      <c r="BQM9" s="76"/>
      <c r="BQN9" s="321"/>
      <c r="BQO9" s="2125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25"/>
      <c r="BRD9" s="139"/>
      <c r="BRE9" s="404"/>
      <c r="BRF9" s="773"/>
      <c r="BRG9" s="78">
        <f t="shared" si="191"/>
        <v>70000</v>
      </c>
      <c r="BRI9" s="31"/>
      <c r="BRJ9" s="2124"/>
      <c r="BRK9" s="76"/>
      <c r="BRL9" s="31"/>
      <c r="BRM9" s="76"/>
      <c r="BRN9" s="78">
        <f t="shared" si="192"/>
        <v>0</v>
      </c>
      <c r="BRP9" s="321"/>
      <c r="BRQ9" s="335"/>
      <c r="BRR9" s="2125"/>
      <c r="BRS9" s="76"/>
      <c r="BRT9" s="31"/>
      <c r="BRU9" s="76"/>
      <c r="BRV9" s="78">
        <f t="shared" si="193"/>
        <v>0</v>
      </c>
      <c r="BRX9" s="404"/>
      <c r="BRY9" s="2124"/>
      <c r="BRZ9" s="76"/>
      <c r="BSA9" s="31"/>
      <c r="BSB9" s="76"/>
      <c r="BSC9" s="78">
        <f t="shared" si="194"/>
        <v>0</v>
      </c>
      <c r="BSE9" s="404"/>
      <c r="BSF9" s="2124"/>
      <c r="BSG9" s="22"/>
      <c r="BSH9" s="31"/>
      <c r="BSI9" s="76"/>
      <c r="BSJ9" s="78">
        <f t="shared" si="195"/>
        <v>0</v>
      </c>
      <c r="BSL9" s="49"/>
      <c r="BSM9" s="2121"/>
      <c r="BSN9" s="139"/>
      <c r="BSO9" s="344"/>
      <c r="BSP9" s="139"/>
      <c r="BSQ9" s="78">
        <f t="shared" si="196"/>
        <v>0</v>
      </c>
      <c r="BSS9" s="404"/>
      <c r="BST9" s="2124"/>
      <c r="BSU9" s="76"/>
      <c r="BSV9" s="31"/>
      <c r="BSW9" s="76"/>
      <c r="BSX9" s="78">
        <f t="shared" si="197"/>
        <v>0</v>
      </c>
      <c r="BSZ9" s="404"/>
      <c r="BTA9" s="2124"/>
      <c r="BTB9" s="76"/>
      <c r="BTC9" s="31"/>
      <c r="BTD9" s="76"/>
      <c r="BTE9" s="78">
        <f t="shared" si="198"/>
        <v>0</v>
      </c>
      <c r="BTG9" s="31"/>
      <c r="BTH9" s="2124"/>
      <c r="BTI9" s="76"/>
      <c r="BTJ9" s="31"/>
      <c r="BTK9" s="76"/>
      <c r="BTL9" s="78">
        <f t="shared" si="199"/>
        <v>0</v>
      </c>
      <c r="BTN9" s="31"/>
      <c r="BTO9" s="2124"/>
      <c r="BTP9" s="76"/>
      <c r="BTQ9" s="31"/>
      <c r="BTR9" s="76"/>
      <c r="BTS9" s="78">
        <f t="shared" si="200"/>
        <v>0</v>
      </c>
      <c r="BTU9" s="31"/>
      <c r="BTV9" s="2124"/>
      <c r="BTW9" s="76"/>
      <c r="BTX9" s="31"/>
      <c r="BTY9" s="76"/>
      <c r="BTZ9" s="78">
        <f t="shared" si="201"/>
        <v>0</v>
      </c>
      <c r="BUB9" s="31"/>
      <c r="BUC9" s="2124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5"/>
      <c r="C10" s="139">
        <v>5000</v>
      </c>
      <c r="D10" s="539" t="s">
        <v>2295</v>
      </c>
      <c r="E10" s="139"/>
      <c r="F10" s="78">
        <f t="shared" si="2"/>
        <v>172000</v>
      </c>
      <c r="H10" s="424">
        <v>41876</v>
      </c>
      <c r="I10" s="1325"/>
      <c r="J10" s="139">
        <v>21750</v>
      </c>
      <c r="K10" s="49"/>
      <c r="L10" s="139"/>
      <c r="M10" s="78">
        <f t="shared" si="3"/>
        <v>131750</v>
      </c>
      <c r="O10" s="31"/>
      <c r="P10" s="1325"/>
      <c r="Q10" s="139"/>
      <c r="R10" s="31"/>
      <c r="S10" s="76"/>
      <c r="T10" s="78">
        <f t="shared" si="4"/>
        <v>2500</v>
      </c>
      <c r="V10" s="31"/>
      <c r="W10" s="1325"/>
      <c r="X10" s="139"/>
      <c r="Y10" s="31"/>
      <c r="Z10" s="76"/>
      <c r="AA10" s="78">
        <f t="shared" si="5"/>
        <v>0</v>
      </c>
      <c r="AC10" s="31"/>
      <c r="AD10" s="1325"/>
      <c r="AE10" s="139"/>
      <c r="AF10" s="31"/>
      <c r="AG10" s="76"/>
      <c r="AH10" s="78">
        <f t="shared" si="6"/>
        <v>0</v>
      </c>
      <c r="AJ10" s="404"/>
      <c r="AK10" s="2124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24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5"/>
      <c r="AZ10" s="139"/>
      <c r="BA10" s="31"/>
      <c r="BB10" s="76"/>
      <c r="BC10" s="78">
        <f t="shared" si="9"/>
        <v>0</v>
      </c>
      <c r="BE10" s="321"/>
      <c r="BF10" s="1325"/>
      <c r="BG10" s="139"/>
      <c r="BH10" s="31"/>
      <c r="BI10" s="76"/>
      <c r="BJ10" s="78">
        <f t="shared" si="10"/>
        <v>0</v>
      </c>
      <c r="BL10" s="424"/>
      <c r="BM10" s="2121"/>
      <c r="BN10" s="260"/>
      <c r="BO10" s="49"/>
      <c r="BP10" s="139"/>
      <c r="BQ10" s="78">
        <f t="shared" si="11"/>
        <v>0</v>
      </c>
      <c r="BS10" s="321"/>
      <c r="BT10" s="1325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21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22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8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25"/>
      <c r="DG10" s="139"/>
      <c r="DH10" s="424"/>
      <c r="DI10" s="349"/>
      <c r="DJ10" s="78">
        <f t="shared" si="17"/>
        <v>633217.30000000005</v>
      </c>
      <c r="DL10" s="320"/>
      <c r="DM10" s="2121"/>
      <c r="DN10" s="104"/>
      <c r="DO10" s="49"/>
      <c r="DP10" s="139"/>
      <c r="DQ10" s="78">
        <f t="shared" si="18"/>
        <v>0</v>
      </c>
      <c r="DS10" s="320"/>
      <c r="DT10" s="2121"/>
      <c r="DU10" s="104"/>
      <c r="DV10" s="49"/>
      <c r="DW10" s="139"/>
      <c r="DX10" s="78">
        <f t="shared" si="19"/>
        <v>0</v>
      </c>
      <c r="DZ10" s="49"/>
      <c r="EA10" s="2121"/>
      <c r="EB10" s="104"/>
      <c r="EC10" s="49"/>
      <c r="ED10" s="139"/>
      <c r="EE10" s="78">
        <f t="shared" si="20"/>
        <v>1750.5</v>
      </c>
      <c r="EG10" s="320"/>
      <c r="EH10" s="2121"/>
      <c r="EI10" s="104"/>
      <c r="EJ10" s="31"/>
      <c r="EK10" s="76"/>
      <c r="EL10" s="78">
        <f t="shared" si="21"/>
        <v>0</v>
      </c>
      <c r="EN10" s="424"/>
      <c r="EO10" s="2122"/>
      <c r="EP10" s="139"/>
      <c r="EQ10" s="49"/>
      <c r="ER10" s="139"/>
      <c r="ES10" s="78">
        <f t="shared" si="22"/>
        <v>7999.8000000000029</v>
      </c>
      <c r="EU10" s="424"/>
      <c r="EV10" s="2121"/>
      <c r="EW10" s="104"/>
      <c r="EX10" s="49"/>
      <c r="EY10" s="139"/>
      <c r="EZ10" s="78">
        <f t="shared" si="23"/>
        <v>0</v>
      </c>
      <c r="FB10" s="1261"/>
      <c r="FC10" s="543"/>
      <c r="FD10" s="1804"/>
      <c r="FE10" s="1795"/>
      <c r="FF10" s="1809"/>
      <c r="FG10" s="1853"/>
      <c r="FH10" s="78">
        <f t="shared" si="24"/>
        <v>0</v>
      </c>
      <c r="FJ10" s="712"/>
      <c r="FK10" s="1390"/>
      <c r="FL10" s="1803"/>
      <c r="FM10" s="1939"/>
      <c r="FN10" s="307"/>
      <c r="FO10" s="139"/>
      <c r="FP10" s="78">
        <f t="shared" si="25"/>
        <v>1044.8300000000017</v>
      </c>
      <c r="FR10" s="424"/>
      <c r="FS10" s="1265"/>
      <c r="FT10" s="2121"/>
      <c r="FU10" s="139"/>
      <c r="FV10" s="307"/>
      <c r="FW10" s="139"/>
      <c r="FX10" s="78">
        <f t="shared" si="26"/>
        <v>8038.1</v>
      </c>
      <c r="FZ10" s="31"/>
      <c r="GA10" s="1325"/>
      <c r="GB10" s="139"/>
      <c r="GC10" s="307"/>
      <c r="GD10" s="139"/>
      <c r="GE10" s="78">
        <f t="shared" si="203"/>
        <v>0</v>
      </c>
      <c r="GG10" s="1261"/>
      <c r="GH10" s="1390"/>
      <c r="GI10" s="1803"/>
      <c r="GJ10" s="1808"/>
      <c r="GK10" s="2025"/>
      <c r="GL10" s="580"/>
      <c r="GM10" s="78">
        <f t="shared" si="27"/>
        <v>0</v>
      </c>
      <c r="GO10" s="49"/>
      <c r="GP10" s="2121"/>
      <c r="GQ10" s="796"/>
      <c r="GR10" s="797"/>
      <c r="GS10" s="139"/>
      <c r="GT10" s="78">
        <f t="shared" si="28"/>
        <v>3191.5</v>
      </c>
      <c r="GV10" s="424"/>
      <c r="GW10" s="307"/>
      <c r="GX10" s="2121"/>
      <c r="GY10" s="389"/>
      <c r="GZ10" s="1457"/>
      <c r="HA10" s="778"/>
      <c r="HB10" s="78">
        <f t="shared" si="29"/>
        <v>2011.6000000000004</v>
      </c>
      <c r="HD10" s="424"/>
      <c r="HE10" s="2121"/>
      <c r="HF10" s="104"/>
      <c r="HG10" s="392"/>
      <c r="HH10" s="778"/>
      <c r="HI10" s="78">
        <f t="shared" si="30"/>
        <v>5990.5</v>
      </c>
      <c r="HK10" s="320"/>
      <c r="HL10" s="2121"/>
      <c r="HM10" s="104"/>
      <c r="HN10" s="797"/>
      <c r="HO10" s="716"/>
      <c r="HP10" s="78">
        <f t="shared" si="31"/>
        <v>3655.5</v>
      </c>
      <c r="HR10" s="424"/>
      <c r="HS10" s="1325"/>
      <c r="HT10" s="139"/>
      <c r="HU10" s="49"/>
      <c r="HV10" s="139"/>
      <c r="HW10" s="78">
        <f t="shared" si="32"/>
        <v>3000</v>
      </c>
      <c r="HY10" s="320"/>
      <c r="HZ10" s="2121"/>
      <c r="IA10" s="104"/>
      <c r="IB10" s="779"/>
      <c r="IC10" s="778"/>
      <c r="ID10" s="78">
        <f t="shared" si="33"/>
        <v>0</v>
      </c>
      <c r="IF10" s="320"/>
      <c r="IG10" s="2121"/>
      <c r="IH10" s="104"/>
      <c r="II10" s="779"/>
      <c r="IJ10" s="778"/>
      <c r="IK10" s="78">
        <f t="shared" si="34"/>
        <v>0</v>
      </c>
      <c r="IM10" s="320"/>
      <c r="IN10" s="2129"/>
      <c r="IO10" s="2130"/>
      <c r="IP10" s="424">
        <v>41725</v>
      </c>
      <c r="IQ10" s="139">
        <v>7000</v>
      </c>
      <c r="IR10" s="78">
        <f t="shared" si="35"/>
        <v>7500</v>
      </c>
      <c r="IT10" s="424"/>
      <c r="IU10" s="2121"/>
      <c r="IV10" s="104"/>
      <c r="IW10" s="49"/>
      <c r="IX10" s="139"/>
      <c r="IY10" s="78">
        <f t="shared" si="36"/>
        <v>402</v>
      </c>
      <c r="JA10" s="424"/>
      <c r="JB10" s="2121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22"/>
      <c r="JJ10" s="389"/>
      <c r="JK10" s="530"/>
      <c r="JL10" s="389"/>
      <c r="JM10" s="78">
        <f t="shared" si="38"/>
        <v>90</v>
      </c>
      <c r="JN10" s="243"/>
      <c r="JO10" s="320"/>
      <c r="JP10" s="2125"/>
      <c r="JQ10" s="699"/>
      <c r="JR10" s="321"/>
      <c r="JS10" s="699"/>
      <c r="JT10" s="78">
        <f t="shared" si="39"/>
        <v>90</v>
      </c>
      <c r="JV10" s="321"/>
      <c r="JW10" s="2125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8"/>
      <c r="KS10" s="2124"/>
      <c r="KT10" s="22"/>
      <c r="KU10" s="49"/>
      <c r="KV10" s="139"/>
      <c r="KW10" s="131">
        <f t="shared" si="43"/>
        <v>198</v>
      </c>
      <c r="KY10" s="320"/>
      <c r="KZ10" s="2121"/>
      <c r="LA10" s="104"/>
      <c r="LB10" s="49"/>
      <c r="LC10" s="139"/>
      <c r="LD10" s="78">
        <f t="shared" si="44"/>
        <v>0</v>
      </c>
      <c r="LF10" s="320"/>
      <c r="LG10" s="2121"/>
      <c r="LH10" s="104"/>
      <c r="LI10" s="49"/>
      <c r="LJ10" s="139"/>
      <c r="LK10" s="78">
        <f t="shared" si="45"/>
        <v>0</v>
      </c>
      <c r="LM10" s="49"/>
      <c r="LN10" s="1325"/>
      <c r="LO10" s="139"/>
      <c r="LP10" s="49"/>
      <c r="LQ10" s="139"/>
      <c r="LR10" s="78">
        <f t="shared" si="46"/>
        <v>0</v>
      </c>
      <c r="LT10" s="31"/>
      <c r="LU10" s="1325"/>
      <c r="LV10" s="139"/>
      <c r="LW10" s="31"/>
      <c r="LX10" s="76"/>
      <c r="LY10" s="78">
        <f t="shared" si="47"/>
        <v>0</v>
      </c>
      <c r="MA10" s="49"/>
      <c r="MB10" s="1325"/>
      <c r="MC10" s="139"/>
      <c r="MD10" s="49"/>
      <c r="ME10" s="139"/>
      <c r="MF10" s="78">
        <f t="shared" si="48"/>
        <v>0</v>
      </c>
      <c r="MH10" s="49"/>
      <c r="MI10" s="1325"/>
      <c r="MJ10" s="139"/>
      <c r="MK10" s="49"/>
      <c r="ML10" s="139"/>
      <c r="MM10" s="78">
        <f t="shared" si="49"/>
        <v>0</v>
      </c>
      <c r="MO10" s="424"/>
      <c r="MP10" s="1325"/>
      <c r="MQ10" s="139"/>
      <c r="MR10" s="49"/>
      <c r="MS10" s="139"/>
      <c r="MT10" s="78">
        <f t="shared" si="50"/>
        <v>0</v>
      </c>
      <c r="MV10" s="424"/>
      <c r="MW10" s="1325"/>
      <c r="MX10" s="139"/>
      <c r="MY10" s="49"/>
      <c r="MZ10" s="139"/>
      <c r="NA10" s="78">
        <f t="shared" si="51"/>
        <v>0</v>
      </c>
      <c r="NC10" s="404"/>
      <c r="ND10" s="1325"/>
      <c r="NE10" s="139"/>
      <c r="NF10" s="683"/>
      <c r="NG10" s="76"/>
      <c r="NH10" s="78">
        <f t="shared" si="52"/>
        <v>0</v>
      </c>
      <c r="NJ10" s="31"/>
      <c r="NK10" s="1325"/>
      <c r="NL10" s="139"/>
      <c r="NM10" s="683"/>
      <c r="NN10" s="76"/>
      <c r="NO10" s="78">
        <f t="shared" si="53"/>
        <v>0</v>
      </c>
      <c r="NQ10" s="31"/>
      <c r="NR10" s="1325"/>
      <c r="NS10" s="139"/>
      <c r="NT10" s="31"/>
      <c r="NU10" s="76"/>
      <c r="NV10" s="78">
        <f t="shared" si="54"/>
        <v>0</v>
      </c>
      <c r="NX10" s="404"/>
      <c r="NY10" s="1325"/>
      <c r="NZ10" s="693"/>
      <c r="OA10" s="404"/>
      <c r="OB10" s="260"/>
      <c r="OC10" s="78">
        <f t="shared" si="55"/>
        <v>0</v>
      </c>
      <c r="OE10" s="404"/>
      <c r="OF10" s="2124"/>
      <c r="OG10" s="104"/>
      <c r="OH10" s="49"/>
      <c r="OI10" s="139"/>
      <c r="OJ10" s="78">
        <f t="shared" si="56"/>
        <v>12799.5</v>
      </c>
      <c r="OL10" s="320"/>
      <c r="OM10" s="2003"/>
      <c r="ON10" s="2122"/>
      <c r="OO10" s="139"/>
      <c r="OP10" s="1853"/>
      <c r="OQ10" s="139"/>
      <c r="OR10" s="78">
        <f t="shared" si="0"/>
        <v>0</v>
      </c>
      <c r="OT10" s="404"/>
      <c r="OU10" s="1325"/>
      <c r="OV10" s="139"/>
      <c r="OW10" s="31"/>
      <c r="OX10" s="76"/>
      <c r="OY10" s="78">
        <f t="shared" si="57"/>
        <v>0</v>
      </c>
      <c r="PA10" s="31"/>
      <c r="PB10" s="1325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21"/>
      <c r="QF10" s="104"/>
      <c r="QG10" s="307"/>
      <c r="QH10" s="139"/>
      <c r="QI10" s="131">
        <f t="shared" si="62"/>
        <v>0</v>
      </c>
      <c r="QJ10" s="243"/>
      <c r="QK10" s="320"/>
      <c r="QL10" s="2124"/>
      <c r="QM10" s="22"/>
      <c r="QN10" s="31"/>
      <c r="QO10" s="76"/>
      <c r="QP10" s="78">
        <f t="shared" si="63"/>
        <v>761.40000000000009</v>
      </c>
      <c r="QR10" s="31"/>
      <c r="QS10" s="1325"/>
      <c r="QT10" s="139"/>
      <c r="QU10" s="31"/>
      <c r="QV10" s="76"/>
      <c r="QW10" s="78">
        <f t="shared" si="64"/>
        <v>0</v>
      </c>
      <c r="QY10" s="49"/>
      <c r="QZ10" s="1325"/>
      <c r="RA10" s="139"/>
      <c r="RB10" s="49"/>
      <c r="RC10" s="139"/>
      <c r="RD10" s="78">
        <f t="shared" si="65"/>
        <v>0</v>
      </c>
      <c r="RF10" s="49"/>
      <c r="RG10" s="1325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25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21"/>
      <c r="RW10" s="104"/>
      <c r="RX10" s="49"/>
      <c r="RY10" s="389"/>
      <c r="RZ10" s="78">
        <f t="shared" si="68"/>
        <v>297</v>
      </c>
      <c r="SB10" s="424"/>
      <c r="SC10" s="2121"/>
      <c r="SD10" s="104"/>
      <c r="SE10" s="49"/>
      <c r="SF10" s="389"/>
      <c r="SG10" s="78">
        <f t="shared" si="69"/>
        <v>0</v>
      </c>
      <c r="SI10" s="49"/>
      <c r="SJ10" s="2121"/>
      <c r="SK10" s="104"/>
      <c r="SL10" s="49"/>
      <c r="SM10" s="389"/>
      <c r="SN10" s="78">
        <f t="shared" si="70"/>
        <v>0</v>
      </c>
      <c r="SP10" s="49"/>
      <c r="SQ10" s="2121"/>
      <c r="SR10" s="104"/>
      <c r="SS10" s="49"/>
      <c r="ST10" s="389"/>
      <c r="SU10" s="78">
        <f t="shared" si="71"/>
        <v>0</v>
      </c>
      <c r="SW10" s="49"/>
      <c r="SX10" s="2121"/>
      <c r="SY10" s="104"/>
      <c r="SZ10" s="49"/>
      <c r="TA10" s="389"/>
      <c r="TB10" s="78">
        <f t="shared" si="72"/>
        <v>0</v>
      </c>
      <c r="TD10" s="49"/>
      <c r="TE10" s="2121"/>
      <c r="TF10" s="104"/>
      <c r="TG10" s="49"/>
      <c r="TH10" s="389"/>
      <c r="TI10" s="78">
        <f t="shared" si="73"/>
        <v>0</v>
      </c>
      <c r="TK10" s="49"/>
      <c r="TL10" s="2121"/>
      <c r="TM10" s="104"/>
      <c r="TN10" s="49"/>
      <c r="TO10" s="389"/>
      <c r="TP10" s="78">
        <f t="shared" si="74"/>
        <v>0</v>
      </c>
      <c r="TR10" s="49"/>
      <c r="TS10" s="2121"/>
      <c r="TT10" s="260"/>
      <c r="TU10" s="49"/>
      <c r="TV10" s="389"/>
      <c r="TW10" s="78">
        <f t="shared" si="75"/>
        <v>0</v>
      </c>
      <c r="TY10" s="49"/>
      <c r="TZ10" s="2121"/>
      <c r="UA10" s="260"/>
      <c r="UB10" s="49"/>
      <c r="UC10" s="389"/>
      <c r="UD10" s="78">
        <f t="shared" si="76"/>
        <v>0</v>
      </c>
      <c r="UF10" s="424"/>
      <c r="UG10" s="2121"/>
      <c r="UH10" s="260"/>
      <c r="UI10" s="49"/>
      <c r="UJ10" s="389"/>
      <c r="UK10" s="78">
        <f t="shared" si="77"/>
        <v>0</v>
      </c>
      <c r="UM10" s="424"/>
      <c r="UN10" s="2121"/>
      <c r="UO10" s="104"/>
      <c r="UP10" s="49"/>
      <c r="UQ10" s="389"/>
      <c r="UR10" s="78">
        <f t="shared" si="78"/>
        <v>-2822</v>
      </c>
      <c r="UT10" s="424"/>
      <c r="UU10" s="2121"/>
      <c r="UV10" s="104"/>
      <c r="UW10" s="49"/>
      <c r="UX10" s="389"/>
      <c r="UY10" s="78">
        <f t="shared" si="79"/>
        <v>0</v>
      </c>
      <c r="VA10" s="320"/>
      <c r="VB10" s="2122"/>
      <c r="VC10" s="139"/>
      <c r="VD10" s="320"/>
      <c r="VE10" s="389"/>
      <c r="VF10" s="78">
        <f t="shared" si="80"/>
        <v>0</v>
      </c>
      <c r="VH10" s="424"/>
      <c r="VI10" s="2121"/>
      <c r="VJ10" s="104"/>
      <c r="VK10" s="49"/>
      <c r="VL10" s="389"/>
      <c r="VM10" s="78">
        <f t="shared" si="81"/>
        <v>0</v>
      </c>
      <c r="VO10" s="49"/>
      <c r="VP10" s="2121"/>
      <c r="VQ10" s="104"/>
      <c r="VR10" s="49"/>
      <c r="VS10" s="389"/>
      <c r="VT10" s="78">
        <f t="shared" si="82"/>
        <v>0</v>
      </c>
      <c r="VV10" s="49"/>
      <c r="VW10" s="2121"/>
      <c r="VX10" s="104"/>
      <c r="VY10" s="49"/>
      <c r="VZ10" s="389"/>
      <c r="WA10" s="78">
        <f t="shared" si="83"/>
        <v>0</v>
      </c>
      <c r="WC10" s="424"/>
      <c r="WD10" s="2121"/>
      <c r="WE10" s="104"/>
      <c r="WF10" s="320"/>
      <c r="WG10" s="389"/>
      <c r="WH10" s="78">
        <f t="shared" si="84"/>
        <v>236</v>
      </c>
      <c r="WJ10" s="320"/>
      <c r="WK10" s="1325"/>
      <c r="WL10" s="139"/>
      <c r="WM10" s="49"/>
      <c r="WN10" s="349"/>
      <c r="WO10" s="78">
        <f t="shared" si="85"/>
        <v>151</v>
      </c>
      <c r="WQ10" s="424"/>
      <c r="WR10" s="1325"/>
      <c r="WS10" s="716"/>
      <c r="WT10" s="852"/>
      <c r="WU10" s="139"/>
      <c r="WV10" s="78">
        <f t="shared" si="86"/>
        <v>7697</v>
      </c>
      <c r="WX10" s="49"/>
      <c r="WY10" s="1325"/>
      <c r="WZ10" s="139"/>
      <c r="XA10" s="49"/>
      <c r="XB10" s="139"/>
      <c r="XC10" s="78">
        <f t="shared" si="87"/>
        <v>0</v>
      </c>
      <c r="XE10" s="424"/>
      <c r="XF10" s="2121"/>
      <c r="XG10" s="104"/>
      <c r="XH10" s="49"/>
      <c r="XI10" s="139"/>
      <c r="XJ10" s="78">
        <f t="shared" si="88"/>
        <v>0</v>
      </c>
      <c r="XL10" s="404"/>
      <c r="XM10" s="2124"/>
      <c r="XN10" s="22"/>
      <c r="XO10" s="31"/>
      <c r="XP10" s="76"/>
      <c r="XQ10" s="78">
        <f t="shared" si="89"/>
        <v>0</v>
      </c>
      <c r="XS10" s="424"/>
      <c r="XT10" s="1325"/>
      <c r="XU10" s="139"/>
      <c r="XV10" s="49"/>
      <c r="XW10" s="139"/>
      <c r="XX10" s="78">
        <f t="shared" si="90"/>
        <v>0</v>
      </c>
      <c r="XZ10" s="320"/>
      <c r="YA10" s="2121"/>
      <c r="YB10" s="2121"/>
      <c r="YC10" s="104"/>
      <c r="YD10" s="49"/>
      <c r="YE10" s="139"/>
      <c r="YF10" s="78">
        <f t="shared" si="91"/>
        <v>0</v>
      </c>
      <c r="YH10" s="320"/>
      <c r="YI10" s="2121"/>
      <c r="YJ10" s="104"/>
      <c r="YK10" s="424"/>
      <c r="YL10" s="139"/>
      <c r="YM10" s="78">
        <f t="shared" si="92"/>
        <v>0</v>
      </c>
      <c r="YO10" s="424"/>
      <c r="YP10" s="481"/>
      <c r="YQ10" s="2121"/>
      <c r="YR10" s="1456"/>
      <c r="YS10" s="1577"/>
      <c r="YT10" s="139"/>
      <c r="YU10" s="78">
        <f t="shared" si="93"/>
        <v>2542.7000000000007</v>
      </c>
      <c r="YW10" s="321"/>
      <c r="YX10" s="2124"/>
      <c r="YY10" s="22"/>
      <c r="YZ10" s="31"/>
      <c r="ZA10" s="76"/>
      <c r="ZB10" s="78">
        <f>ZB9+YY10-ZA10</f>
        <v>0</v>
      </c>
      <c r="ZD10" s="320"/>
      <c r="ZE10" s="2121"/>
      <c r="ZF10" s="104"/>
      <c r="ZG10" s="49"/>
      <c r="ZH10" s="139"/>
      <c r="ZI10" s="78">
        <f t="shared" si="94"/>
        <v>930.44000000000051</v>
      </c>
      <c r="ZK10" s="404"/>
      <c r="ZL10" s="1325"/>
      <c r="ZM10" s="139"/>
      <c r="ZN10" s="31"/>
      <c r="ZO10" s="76"/>
      <c r="ZP10" s="78">
        <f t="shared" ref="ZP10:ZP43" si="238">ZP9+ZM10-ZO10</f>
        <v>0</v>
      </c>
      <c r="ZR10" s="404"/>
      <c r="ZS10" s="1325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21"/>
      <c r="AAB10" s="796"/>
      <c r="AAC10" s="1232"/>
      <c r="AAD10" s="139"/>
      <c r="AAE10" s="78">
        <f t="shared" si="95"/>
        <v>2062.3999999999996</v>
      </c>
      <c r="AAG10" s="320"/>
      <c r="AAH10" s="2121"/>
      <c r="AAI10" s="104"/>
      <c r="AAJ10" s="320"/>
      <c r="AAK10" s="139"/>
      <c r="AAL10" s="78">
        <f t="shared" si="96"/>
        <v>0</v>
      </c>
      <c r="AAN10" s="424"/>
      <c r="AAO10" s="424"/>
      <c r="AAP10" s="2121"/>
      <c r="AAQ10" s="104"/>
      <c r="AAR10" s="320"/>
      <c r="AAS10" s="139"/>
      <c r="AAT10" s="78">
        <f t="shared" si="97"/>
        <v>0</v>
      </c>
      <c r="AAV10" s="320"/>
      <c r="AAW10" s="2121"/>
      <c r="AAX10" s="693"/>
      <c r="AAY10" s="320"/>
      <c r="AAZ10" s="139"/>
      <c r="ABA10" s="78">
        <f t="shared" si="98"/>
        <v>616</v>
      </c>
      <c r="ABC10" s="424"/>
      <c r="ABD10" s="2121"/>
      <c r="ABE10" s="104"/>
      <c r="ABF10" s="424"/>
      <c r="ABG10" s="139"/>
      <c r="ABH10" s="78">
        <f t="shared" si="99"/>
        <v>0</v>
      </c>
      <c r="ABJ10" s="492"/>
      <c r="ABK10" s="2121"/>
      <c r="ABL10" s="104"/>
      <c r="ABM10" s="49"/>
      <c r="ABN10" s="139"/>
      <c r="ABO10" s="78">
        <f t="shared" si="100"/>
        <v>0</v>
      </c>
      <c r="ABQ10" s="424"/>
      <c r="ABR10" s="1325"/>
      <c r="ABS10" s="139"/>
      <c r="ABT10" s="307"/>
      <c r="ABU10" s="139"/>
      <c r="ABV10" s="78">
        <f t="shared" si="101"/>
        <v>0</v>
      </c>
      <c r="ABX10" s="424"/>
      <c r="ABY10" s="1325"/>
      <c r="ABZ10" s="139"/>
      <c r="ACA10" s="307"/>
      <c r="ACB10" s="139"/>
      <c r="ACC10" s="78">
        <f t="shared" si="102"/>
        <v>0</v>
      </c>
      <c r="ACE10" s="424"/>
      <c r="ACF10" s="1325"/>
      <c r="ACG10" s="139"/>
      <c r="ACH10" s="307"/>
      <c r="ACI10" s="139"/>
      <c r="ACJ10" s="78">
        <f t="shared" si="103"/>
        <v>0</v>
      </c>
      <c r="ACL10" s="424"/>
      <c r="ACM10" s="481"/>
      <c r="ACN10" s="2121"/>
      <c r="ACO10" s="104"/>
      <c r="ACP10" s="344"/>
      <c r="ACQ10" s="139"/>
      <c r="ACR10" s="78">
        <f t="shared" si="104"/>
        <v>0</v>
      </c>
      <c r="ACT10" s="49"/>
      <c r="ACU10" s="2121"/>
      <c r="ACV10" s="104"/>
      <c r="ACW10" s="49"/>
      <c r="ACX10" s="139"/>
      <c r="ACY10" s="78">
        <f>ACY9+ACV10-ACX10</f>
        <v>0</v>
      </c>
      <c r="ADA10" s="789">
        <v>40527</v>
      </c>
      <c r="ADB10" s="2124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5"/>
      <c r="ADK10" s="139"/>
      <c r="ADL10" s="31"/>
      <c r="ADM10" s="76"/>
      <c r="ADN10" s="78">
        <f>ADN9+ADK10-ADM10</f>
        <v>0</v>
      </c>
      <c r="ADP10" s="321"/>
      <c r="ADQ10" s="1325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21"/>
      <c r="AEF10" s="104"/>
      <c r="AEG10" s="320"/>
      <c r="AEH10" s="139"/>
      <c r="AEI10" s="78">
        <f>AEI9+AEF10-AEH10</f>
        <v>100.5</v>
      </c>
      <c r="AEK10" s="31"/>
      <c r="AEL10" s="2124"/>
      <c r="AEM10" s="777"/>
      <c r="AEN10" s="49"/>
      <c r="AEO10" s="139"/>
      <c r="AEP10" s="78">
        <f t="shared" si="1"/>
        <v>0</v>
      </c>
      <c r="AER10" s="49"/>
      <c r="AES10" s="1325"/>
      <c r="AET10" s="139"/>
      <c r="AEU10" s="49"/>
      <c r="AEV10" s="139"/>
      <c r="AEW10" s="78">
        <f t="shared" si="106"/>
        <v>0</v>
      </c>
      <c r="AEY10" s="31"/>
      <c r="AEZ10" s="1325"/>
      <c r="AFA10" s="139"/>
      <c r="AFB10" s="31"/>
      <c r="AFC10" s="76"/>
      <c r="AFD10" s="78">
        <f t="shared" si="107"/>
        <v>0</v>
      </c>
      <c r="AFF10" s="321"/>
      <c r="AFG10" s="2124"/>
      <c r="AFH10" s="22"/>
      <c r="AFI10" s="31"/>
      <c r="AFJ10" s="76"/>
      <c r="AFK10" s="78">
        <f t="shared" si="108"/>
        <v>0</v>
      </c>
      <c r="AFM10" s="321"/>
      <c r="AFN10" s="2124"/>
      <c r="AFO10" s="104"/>
      <c r="AFP10" s="31"/>
      <c r="AFQ10" s="76"/>
      <c r="AFR10" s="78">
        <f t="shared" si="109"/>
        <v>0</v>
      </c>
      <c r="AFT10" s="321"/>
      <c r="AFU10" s="1325"/>
      <c r="AFV10" s="139"/>
      <c r="AFW10" s="31"/>
      <c r="AFX10" s="76"/>
      <c r="AFY10" s="78">
        <f t="shared" si="110"/>
        <v>0</v>
      </c>
      <c r="AGA10" s="320"/>
      <c r="AGB10" s="2121"/>
      <c r="AGC10" s="104"/>
      <c r="AGD10" s="320"/>
      <c r="AGE10" s="139"/>
      <c r="AGF10" s="78">
        <f t="shared" si="111"/>
        <v>0</v>
      </c>
      <c r="AGH10" s="321"/>
      <c r="AGI10" s="1325"/>
      <c r="AGJ10" s="139"/>
      <c r="AGK10" s="31"/>
      <c r="AGL10" s="76"/>
      <c r="AGM10" s="78">
        <f t="shared" si="112"/>
        <v>0</v>
      </c>
      <c r="AGO10" s="321"/>
      <c r="AGP10" s="1325"/>
      <c r="AGQ10" s="139"/>
      <c r="AGR10" s="31"/>
      <c r="AGS10" s="76"/>
      <c r="AGT10" s="78">
        <f t="shared" si="113"/>
        <v>0</v>
      </c>
      <c r="AGV10" s="404"/>
      <c r="AGW10" s="2124"/>
      <c r="AGX10" s="22"/>
      <c r="AGY10" s="49"/>
      <c r="AGZ10" s="139"/>
      <c r="AHA10" s="78">
        <f t="shared" si="114"/>
        <v>0</v>
      </c>
      <c r="AHE10" s="2122"/>
      <c r="AHF10" s="139"/>
      <c r="AHG10" s="321"/>
      <c r="AHH10" s="76"/>
      <c r="AHI10" s="78">
        <f t="shared" si="115"/>
        <v>2343</v>
      </c>
      <c r="AHK10" s="404"/>
      <c r="AHL10" s="1325"/>
      <c r="AHM10" s="139"/>
      <c r="AHN10" s="31"/>
      <c r="AHO10" s="76"/>
      <c r="AHP10" s="78">
        <f t="shared" si="116"/>
        <v>0</v>
      </c>
      <c r="AHR10" s="424"/>
      <c r="AHS10" s="1325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2297</v>
      </c>
      <c r="AIA10" s="1325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21"/>
      <c r="AII10" s="796"/>
      <c r="AIJ10" s="797"/>
      <c r="AIK10" s="139"/>
      <c r="AIL10" s="78">
        <f t="shared" si="119"/>
        <v>436</v>
      </c>
      <c r="AIN10" s="424"/>
      <c r="AIO10" s="1325"/>
      <c r="AIP10" s="139"/>
      <c r="AIQ10" s="49"/>
      <c r="AIR10" s="139"/>
      <c r="AIS10" s="78">
        <f t="shared" si="120"/>
        <v>0</v>
      </c>
      <c r="AIU10" s="424"/>
      <c r="AIV10" s="2121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21"/>
      <c r="AJK10" s="104"/>
      <c r="AJL10" s="320"/>
      <c r="AJM10" s="139"/>
      <c r="AJN10" s="78">
        <f t="shared" si="123"/>
        <v>3113</v>
      </c>
      <c r="AJP10" s="320"/>
      <c r="AJQ10" s="2121"/>
      <c r="AJR10" s="104"/>
      <c r="AJS10" s="49"/>
      <c r="AJT10" s="139"/>
      <c r="AJU10" s="78">
        <f t="shared" si="124"/>
        <v>0</v>
      </c>
      <c r="AJW10" s="320">
        <v>40824</v>
      </c>
      <c r="AJX10" s="2121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24"/>
      <c r="AKG10" s="22"/>
      <c r="AKH10" s="31"/>
      <c r="AKI10" s="76"/>
      <c r="AKJ10" s="78">
        <f t="shared" si="126"/>
        <v>0</v>
      </c>
      <c r="AKL10" s="404"/>
      <c r="AKM10" s="2124"/>
      <c r="AKN10" s="22"/>
      <c r="AKO10" s="31"/>
      <c r="AKP10" s="76"/>
      <c r="AKQ10" s="78">
        <f t="shared" si="127"/>
        <v>0</v>
      </c>
      <c r="AKS10" s="424"/>
      <c r="AKT10" s="481"/>
      <c r="AKU10" s="2121"/>
      <c r="AKV10" s="104"/>
      <c r="AKW10" s="49"/>
      <c r="AKX10" s="139"/>
      <c r="AKY10" s="78">
        <f t="shared" si="128"/>
        <v>139</v>
      </c>
      <c r="ALA10" s="424"/>
      <c r="ALB10" s="2121"/>
      <c r="ALC10" s="823"/>
      <c r="ALD10" s="1644"/>
      <c r="ALE10" s="139"/>
      <c r="ALF10" s="78">
        <f t="shared" si="129"/>
        <v>409</v>
      </c>
      <c r="ALH10" s="404"/>
      <c r="ALI10" s="2121"/>
      <c r="ALJ10" s="104"/>
      <c r="ALK10" s="49"/>
      <c r="ALL10" s="139"/>
      <c r="ALM10" s="131">
        <f t="shared" si="130"/>
        <v>0</v>
      </c>
      <c r="ALO10" s="424"/>
      <c r="ALP10" s="2121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24"/>
      <c r="AME10" s="22"/>
      <c r="AMF10" s="31"/>
      <c r="AMG10" s="76"/>
      <c r="AMH10" s="78">
        <f t="shared" si="133"/>
        <v>0</v>
      </c>
      <c r="AMJ10" s="424"/>
      <c r="AMK10" s="2121"/>
      <c r="AML10" s="104"/>
      <c r="AMM10" s="1223"/>
      <c r="AMN10" s="139"/>
      <c r="AMO10" s="78">
        <f t="shared" si="134"/>
        <v>0</v>
      </c>
      <c r="AMQ10" s="404"/>
      <c r="AMR10" s="2124"/>
      <c r="AMS10" s="22"/>
      <c r="AMT10" s="31"/>
      <c r="AMU10" s="76"/>
      <c r="AMV10" s="78">
        <f t="shared" si="135"/>
        <v>0</v>
      </c>
      <c r="AMX10" s="321"/>
      <c r="AMY10" s="1325"/>
      <c r="AMZ10" s="800"/>
      <c r="ANA10" s="804"/>
      <c r="ANB10" s="76"/>
      <c r="ANC10" s="805">
        <f t="shared" si="204"/>
        <v>0</v>
      </c>
      <c r="ANE10" s="321"/>
      <c r="ANF10" s="2124"/>
      <c r="ANG10" s="799"/>
      <c r="ANH10" s="97"/>
      <c r="ANI10" s="76"/>
      <c r="ANJ10" s="805">
        <f t="shared" si="205"/>
        <v>0</v>
      </c>
      <c r="ANL10" s="321"/>
      <c r="ANM10" s="2124"/>
      <c r="ANN10" s="801"/>
      <c r="ANO10" s="1460" t="s">
        <v>1608</v>
      </c>
      <c r="ANP10" s="1316">
        <v>960.4</v>
      </c>
      <c r="ANQ10" s="805">
        <f t="shared" si="206"/>
        <v>187.60000000000002</v>
      </c>
      <c r="ANS10" s="31"/>
      <c r="ANT10" s="31"/>
      <c r="ANU10" s="1325"/>
      <c r="ANV10" s="800"/>
      <c r="ANW10" s="804"/>
      <c r="ANX10" s="77"/>
      <c r="ANY10" s="805">
        <f t="shared" si="207"/>
        <v>0</v>
      </c>
      <c r="AOA10" s="404"/>
      <c r="AOB10" s="734"/>
      <c r="AOC10" s="2124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5"/>
      <c r="AOR10" s="800"/>
      <c r="AOS10" s="97"/>
      <c r="AOT10" s="139"/>
      <c r="AOU10" s="803">
        <f t="shared" si="210"/>
        <v>0</v>
      </c>
      <c r="AOW10" s="49"/>
      <c r="AOX10" s="1325"/>
      <c r="AOY10" s="800"/>
      <c r="AOZ10" s="97"/>
      <c r="APA10" s="139"/>
      <c r="APB10" s="805">
        <f t="shared" si="211"/>
        <v>0</v>
      </c>
      <c r="APD10" s="49"/>
      <c r="APE10" s="2121"/>
      <c r="APF10" s="799"/>
      <c r="APG10" s="97"/>
      <c r="APH10" s="139"/>
      <c r="API10" s="78">
        <f t="shared" si="136"/>
        <v>0</v>
      </c>
      <c r="APK10" s="404"/>
      <c r="APL10" s="1325"/>
      <c r="APM10" s="800"/>
      <c r="APN10" s="804"/>
      <c r="APO10" s="76"/>
      <c r="APP10" s="805">
        <f t="shared" si="212"/>
        <v>0</v>
      </c>
      <c r="APR10" s="320"/>
      <c r="APS10" s="2121"/>
      <c r="APT10" s="800"/>
      <c r="APU10" s="97"/>
      <c r="APV10" s="139"/>
      <c r="APW10" s="805">
        <f t="shared" si="213"/>
        <v>0</v>
      </c>
      <c r="APY10" s="49"/>
      <c r="APZ10" s="2121"/>
      <c r="AQA10" s="800"/>
      <c r="AQB10" s="97"/>
      <c r="AQC10" s="139"/>
      <c r="AQD10" s="805">
        <f t="shared" si="214"/>
        <v>0</v>
      </c>
      <c r="AQF10" s="49"/>
      <c r="AQG10" s="2121"/>
      <c r="AQH10" s="800"/>
      <c r="AQI10" s="346"/>
      <c r="AQJ10" s="139"/>
      <c r="AQK10" s="805">
        <f t="shared" si="215"/>
        <v>0</v>
      </c>
      <c r="AQM10" s="49"/>
      <c r="AQN10" s="2121"/>
      <c r="AQO10" s="800"/>
      <c r="AQP10" s="346"/>
      <c r="AQQ10" s="139"/>
      <c r="AQR10" s="805">
        <f t="shared" si="216"/>
        <v>0</v>
      </c>
      <c r="AQT10" s="321"/>
      <c r="AQU10" s="2124"/>
      <c r="AQV10" s="825"/>
      <c r="AQW10" s="804"/>
      <c r="AQX10" s="76"/>
      <c r="AQY10" s="805">
        <f t="shared" si="217"/>
        <v>0</v>
      </c>
      <c r="ARA10" s="321"/>
      <c r="ARB10" s="2124"/>
      <c r="ARC10" s="825"/>
      <c r="ARD10" s="804"/>
      <c r="ARE10" s="76"/>
      <c r="ARF10" s="805">
        <f t="shared" si="218"/>
        <v>0</v>
      </c>
      <c r="ARH10" s="321"/>
      <c r="ARI10" s="2124"/>
      <c r="ARJ10" s="825"/>
      <c r="ARK10" s="804"/>
      <c r="ARL10" s="76"/>
      <c r="ARM10" s="805">
        <f t="shared" si="219"/>
        <v>399</v>
      </c>
      <c r="ARO10" s="424"/>
      <c r="ARP10" s="2121"/>
      <c r="ARQ10" s="799"/>
      <c r="ARR10" s="97"/>
      <c r="ARS10" s="139"/>
      <c r="ART10" s="805">
        <f t="shared" si="220"/>
        <v>0</v>
      </c>
      <c r="ARV10" s="404"/>
      <c r="ARW10" s="2125"/>
      <c r="ARX10" s="349"/>
      <c r="ARY10" s="404"/>
      <c r="ARZ10" s="773"/>
      <c r="ASA10" s="805">
        <f t="shared" si="221"/>
        <v>0</v>
      </c>
      <c r="ASC10" s="404"/>
      <c r="ASD10" s="2124"/>
      <c r="ASE10" s="801"/>
      <c r="ASF10" s="804"/>
      <c r="ASG10" s="76"/>
      <c r="ASH10" s="805">
        <f t="shared" si="222"/>
        <v>0</v>
      </c>
      <c r="ASJ10" s="404"/>
      <c r="ASK10" s="2124"/>
      <c r="ASL10" s="801"/>
      <c r="ASM10" s="804"/>
      <c r="ASN10" s="76"/>
      <c r="ASO10" s="805">
        <f t="shared" si="223"/>
        <v>0</v>
      </c>
      <c r="ASQ10" s="424"/>
      <c r="ASR10" s="2122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5"/>
      <c r="ATA10" s="139"/>
      <c r="ATB10" s="2366"/>
      <c r="ATC10" s="2366"/>
      <c r="ATD10" s="78">
        <f t="shared" ref="ATD10:ATD43" si="242">ATD9+ATA10-ATC10</f>
        <v>0</v>
      </c>
      <c r="ATF10" s="424"/>
      <c r="ATG10" s="1325"/>
      <c r="ATH10" s="139"/>
      <c r="ATI10" s="49"/>
      <c r="ATJ10" s="139"/>
      <c r="ATK10" s="78">
        <f t="shared" ref="ATK10:ATK43" si="243">ATK9+ATH10-ATJ10</f>
        <v>0</v>
      </c>
      <c r="ATM10" s="320"/>
      <c r="ATN10" s="1325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5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5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5"/>
      <c r="AUL10" s="349"/>
      <c r="AUM10" s="49"/>
      <c r="AUN10" s="139"/>
      <c r="AUO10" s="78">
        <f t="shared" ref="AUO10:AUO43" si="247">AUO9+AUL10-AUN10</f>
        <v>0</v>
      </c>
      <c r="AUR10" s="2125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21"/>
      <c r="AUZ10" s="104"/>
      <c r="AVA10" s="49"/>
      <c r="AVB10" s="139"/>
      <c r="AVC10" s="78">
        <f t="shared" ref="AVC10:AVC43" si="249">AVC9+AUZ10-AVB10</f>
        <v>3312</v>
      </c>
      <c r="AVE10" s="424"/>
      <c r="AVF10" s="2121"/>
      <c r="AVG10" s="104"/>
      <c r="AVH10" s="49"/>
      <c r="AVI10" s="139"/>
      <c r="AVJ10" s="78">
        <f t="shared" ref="AVJ10:AVJ43" si="250">AVJ9+AVG10-AVI10</f>
        <v>0</v>
      </c>
      <c r="AVL10" s="424"/>
      <c r="AVM10" s="2122"/>
      <c r="AVN10" s="139"/>
      <c r="AVO10" s="97"/>
      <c r="AVP10" s="139"/>
      <c r="AVQ10" s="78">
        <f t="shared" ref="AVQ10:AVQ50" si="251">AVQ9+AVN10-AVP10</f>
        <v>0</v>
      </c>
      <c r="AVS10" s="424"/>
      <c r="AVT10" s="1325"/>
      <c r="AVU10" s="139"/>
      <c r="AVV10" s="49"/>
      <c r="AVW10" s="139"/>
      <c r="AVX10" s="78">
        <f t="shared" si="224"/>
        <v>0</v>
      </c>
      <c r="AVZ10" s="424"/>
      <c r="AWA10" s="1325"/>
      <c r="AWB10" s="139"/>
      <c r="AWC10" s="49"/>
      <c r="AWD10" s="139"/>
      <c r="AWE10" s="78">
        <f t="shared" si="225"/>
        <v>0</v>
      </c>
      <c r="AWG10" s="424"/>
      <c r="AWH10" s="2122"/>
      <c r="AWI10" s="139"/>
      <c r="AWJ10" s="49"/>
      <c r="AWK10" s="349"/>
      <c r="AWL10" s="78">
        <f t="shared" si="226"/>
        <v>0</v>
      </c>
      <c r="AWN10" s="320"/>
      <c r="AWO10" s="307"/>
      <c r="AWP10" s="2122"/>
      <c r="AWQ10" s="716"/>
      <c r="AWR10" s="1232"/>
      <c r="AWS10" s="139"/>
      <c r="AWT10" s="78">
        <f t="shared" si="227"/>
        <v>5365</v>
      </c>
      <c r="AWV10" s="404"/>
      <c r="AWW10" s="734"/>
      <c r="AWX10" s="1569"/>
      <c r="AWY10" s="1570"/>
      <c r="AWZ10" s="1417"/>
      <c r="AXA10" s="76"/>
      <c r="AXB10" s="805">
        <f>AXB9+AWY10-AXA10</f>
        <v>872</v>
      </c>
      <c r="AXD10" s="404"/>
      <c r="AXE10" s="1325"/>
      <c r="AXF10" s="800"/>
      <c r="AXG10" s="804"/>
      <c r="AXH10" s="76"/>
      <c r="AXI10" s="805">
        <f>AXI9+AXF10-AXH10</f>
        <v>0</v>
      </c>
      <c r="AXK10" s="404"/>
      <c r="AXL10" s="1325"/>
      <c r="AXM10" s="800"/>
      <c r="AXN10" s="804"/>
      <c r="AXO10" s="76"/>
      <c r="AXP10" s="805">
        <f>AXP9+AXM10-AXO10</f>
        <v>0</v>
      </c>
      <c r="AXR10" s="31"/>
      <c r="AXS10" s="1325"/>
      <c r="AXT10" s="800"/>
      <c r="AXU10" s="346"/>
      <c r="AXV10" s="76"/>
      <c r="AXW10" s="805">
        <f>AXW9+AXT10-AXV10</f>
        <v>0</v>
      </c>
      <c r="AXY10" s="424"/>
      <c r="AXZ10" s="2122"/>
      <c r="AYA10" s="139"/>
      <c r="AYB10" s="481"/>
      <c r="AYC10" s="139"/>
      <c r="AYD10" s="78">
        <f t="shared" si="137"/>
        <v>0</v>
      </c>
      <c r="AYF10" s="424"/>
      <c r="AYG10" s="2122"/>
      <c r="AYH10" s="389"/>
      <c r="AYI10" s="49"/>
      <c r="AYJ10" s="139"/>
      <c r="AYK10" s="78">
        <f t="shared" si="138"/>
        <v>0</v>
      </c>
      <c r="AYM10" s="424"/>
      <c r="AYN10" s="2121"/>
      <c r="AYO10" s="139"/>
      <c r="AYP10" s="49"/>
      <c r="AYQ10" s="139"/>
      <c r="AYR10" s="78">
        <f t="shared" si="139"/>
        <v>0</v>
      </c>
      <c r="AYT10" s="49"/>
      <c r="AYU10" s="2121"/>
      <c r="AYV10" s="104"/>
      <c r="AYW10" s="49"/>
      <c r="AYX10" s="139"/>
      <c r="AYY10" s="78">
        <f t="shared" si="140"/>
        <v>0</v>
      </c>
      <c r="AZA10" s="404"/>
      <c r="AZB10" s="2124"/>
      <c r="AZC10" s="139"/>
      <c r="AZD10" s="31"/>
      <c r="AZE10" s="76"/>
      <c r="AZF10" s="78">
        <f t="shared" si="141"/>
        <v>0</v>
      </c>
      <c r="AZH10" s="49"/>
      <c r="AZI10" s="2121"/>
      <c r="AZJ10" s="139"/>
      <c r="AZK10" s="49"/>
      <c r="AZL10" s="139"/>
      <c r="AZM10" s="78">
        <f t="shared" si="142"/>
        <v>0</v>
      </c>
      <c r="AZO10" s="320"/>
      <c r="AZP10" s="2121"/>
      <c r="AZQ10" s="139"/>
      <c r="AZR10" s="320"/>
      <c r="AZS10" s="349"/>
      <c r="AZT10" s="78">
        <f t="shared" si="143"/>
        <v>123.27999999999975</v>
      </c>
      <c r="AZV10" s="320"/>
      <c r="AZW10" s="2121"/>
      <c r="AZX10" s="139"/>
      <c r="AZY10" s="49"/>
      <c r="AZZ10" s="349"/>
      <c r="BAA10" s="78">
        <f t="shared" si="144"/>
        <v>0</v>
      </c>
      <c r="BAC10" s="321">
        <v>41708</v>
      </c>
      <c r="BAD10" s="1976" t="s">
        <v>2184</v>
      </c>
      <c r="BAE10" s="1361">
        <v>3510.4</v>
      </c>
      <c r="BAF10" s="424"/>
      <c r="BAG10" s="699"/>
      <c r="BAH10" s="78">
        <f t="shared" si="145"/>
        <v>11550.9</v>
      </c>
      <c r="BAJ10" s="404"/>
      <c r="BAK10" s="2124"/>
      <c r="BAL10" s="22"/>
      <c r="BAM10" s="404"/>
      <c r="BAN10" s="76"/>
      <c r="BAO10" s="78">
        <f t="shared" si="146"/>
        <v>0</v>
      </c>
      <c r="BAQ10" s="424"/>
      <c r="BAR10" s="2121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21"/>
      <c r="BAZ10" s="139"/>
      <c r="BBA10" s="49"/>
      <c r="BBB10" s="139"/>
      <c r="BBC10" s="78">
        <f>BBC9+BAZ10-BBB10</f>
        <v>0</v>
      </c>
      <c r="BBE10" s="49"/>
      <c r="BBF10" s="2121"/>
      <c r="BBG10" s="139"/>
      <c r="BBH10" s="49"/>
      <c r="BBI10" s="139"/>
      <c r="BBJ10" s="78">
        <f>BBJ9+BBG10-BBI10</f>
        <v>1292</v>
      </c>
      <c r="BBL10" s="320">
        <v>42129</v>
      </c>
      <c r="BBM10" s="1938"/>
      <c r="BBN10" s="2084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24"/>
      <c r="BBV10" s="139"/>
      <c r="BBW10" s="31"/>
      <c r="BBX10" s="76"/>
      <c r="BBY10" s="78">
        <f t="shared" si="149"/>
        <v>1200</v>
      </c>
      <c r="BCA10" s="424">
        <v>42094</v>
      </c>
      <c r="BCB10" s="2121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24"/>
      <c r="BCJ10" s="139"/>
      <c r="BCK10" s="31"/>
      <c r="BCL10" s="76"/>
      <c r="BCM10" s="78">
        <f t="shared" si="151"/>
        <v>0</v>
      </c>
      <c r="BCO10" s="31"/>
      <c r="BCP10" s="2124"/>
      <c r="BCQ10" s="22"/>
      <c r="BCR10" s="31"/>
      <c r="BCS10" s="76"/>
      <c r="BCT10" s="78">
        <f t="shared" si="152"/>
        <v>0</v>
      </c>
      <c r="BCV10" s="424"/>
      <c r="BCW10" s="2121"/>
      <c r="BCX10" s="139"/>
      <c r="BCY10" s="382"/>
      <c r="BCZ10" s="139"/>
      <c r="BDA10" s="78">
        <f t="shared" si="153"/>
        <v>6086.5</v>
      </c>
      <c r="BDC10" s="424"/>
      <c r="BDD10" s="2121"/>
      <c r="BDE10" s="796"/>
      <c r="BDF10" s="797"/>
      <c r="BDG10" s="139"/>
      <c r="BDH10" s="78">
        <f t="shared" si="154"/>
        <v>3066</v>
      </c>
      <c r="BDJ10" s="321"/>
      <c r="BDK10" s="2125"/>
      <c r="BDL10" s="139"/>
      <c r="BDM10" s="31"/>
      <c r="BDN10" s="76"/>
      <c r="BDO10" s="78">
        <f t="shared" si="155"/>
        <v>0</v>
      </c>
      <c r="BDQ10" s="424"/>
      <c r="BDR10" s="481"/>
      <c r="BDS10" s="2122"/>
      <c r="BDT10" s="139"/>
      <c r="BDU10" s="424"/>
      <c r="BDV10" s="139"/>
      <c r="BDW10" s="78">
        <f t="shared" si="156"/>
        <v>308</v>
      </c>
      <c r="BDY10" s="49"/>
      <c r="BDZ10" s="808"/>
      <c r="BEA10" s="2121"/>
      <c r="BEB10" s="139"/>
      <c r="BEC10" s="49"/>
      <c r="BED10" s="139"/>
      <c r="BEE10" s="78">
        <f t="shared" si="157"/>
        <v>4361.25</v>
      </c>
      <c r="BEG10" s="320">
        <v>41787</v>
      </c>
      <c r="BEH10" s="2121">
        <v>2171</v>
      </c>
      <c r="BEI10" s="2121" t="s">
        <v>2255</v>
      </c>
      <c r="BEJ10" s="1908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2461</v>
      </c>
      <c r="BEQ10" s="2121" t="s">
        <v>2454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1"/>
      <c r="BEX10" s="543"/>
      <c r="BEY10" s="2040"/>
      <c r="BEZ10" s="889"/>
      <c r="BFA10" s="2050"/>
      <c r="BFB10" s="78">
        <f t="shared" si="160"/>
        <v>0</v>
      </c>
      <c r="BFD10" s="320"/>
      <c r="BFE10" s="1424"/>
      <c r="BFF10" s="823"/>
      <c r="BFG10" s="1416" t="s">
        <v>1790</v>
      </c>
      <c r="BFH10" s="831">
        <v>0</v>
      </c>
      <c r="BFI10" s="78">
        <f t="shared" si="161"/>
        <v>970</v>
      </c>
      <c r="BFK10" s="341"/>
      <c r="BFL10" s="2121"/>
      <c r="BFM10" s="104"/>
      <c r="BFN10" s="424"/>
      <c r="BFO10" s="139"/>
      <c r="BFP10" s="131">
        <f t="shared" si="162"/>
        <v>0</v>
      </c>
      <c r="BFR10" s="321"/>
      <c r="BFS10" s="1325"/>
      <c r="BFT10" s="139"/>
      <c r="BFU10" s="424"/>
      <c r="BFV10" s="139"/>
      <c r="BFW10" s="78">
        <f t="shared" si="163"/>
        <v>0</v>
      </c>
      <c r="BFY10" s="31"/>
      <c r="BFZ10" s="1325"/>
      <c r="BGA10" s="139"/>
      <c r="BGB10" s="49"/>
      <c r="BGC10" s="139"/>
      <c r="BGD10" s="78">
        <f t="shared" si="164"/>
        <v>0</v>
      </c>
      <c r="BGF10" s="320"/>
      <c r="BGG10" s="2121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9"/>
      <c r="BGQ10" s="830"/>
      <c r="BGR10" s="139"/>
      <c r="BGS10" s="78">
        <f t="shared" si="166"/>
        <v>1055.5999999999913</v>
      </c>
      <c r="BGU10" s="31"/>
      <c r="BGV10" s="2124"/>
      <c r="BGW10" s="139"/>
      <c r="BGX10" s="31"/>
      <c r="BGY10" s="77"/>
      <c r="BGZ10" s="78">
        <f t="shared" si="167"/>
        <v>0</v>
      </c>
      <c r="BHB10" s="424"/>
      <c r="BHC10" s="2121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21"/>
      <c r="BHL10" s="139"/>
      <c r="BHM10" s="49"/>
      <c r="BHN10" s="139"/>
      <c r="BHO10" s="78">
        <f t="shared" si="169"/>
        <v>0</v>
      </c>
      <c r="BHQ10" s="320"/>
      <c r="BHR10" s="1325"/>
      <c r="BHS10" s="693"/>
      <c r="BHT10" s="320"/>
      <c r="BHU10" s="260"/>
      <c r="BHV10" s="78">
        <f t="shared" si="170"/>
        <v>0</v>
      </c>
      <c r="BHX10" s="321"/>
      <c r="BHY10" s="335"/>
      <c r="BHZ10" s="1325"/>
      <c r="BIA10" s="777"/>
      <c r="BIB10" s="321"/>
      <c r="BIC10" s="773"/>
      <c r="BID10" s="78">
        <f t="shared" si="171"/>
        <v>0</v>
      </c>
      <c r="BIF10" s="392"/>
      <c r="BIG10" s="1325"/>
      <c r="BIH10" s="1325"/>
      <c r="BII10" s="139"/>
      <c r="BIJ10" s="1852"/>
      <c r="BIK10" s="139"/>
      <c r="BIL10" s="78">
        <f t="shared" si="172"/>
        <v>0</v>
      </c>
      <c r="BIN10" s="404"/>
      <c r="BIO10" s="1325"/>
      <c r="BIP10" s="777"/>
      <c r="BIR10" s="773"/>
      <c r="BIS10" s="78">
        <f t="shared" si="173"/>
        <v>86</v>
      </c>
      <c r="BIU10" s="320"/>
      <c r="BIV10" s="409"/>
      <c r="BIW10" s="2122"/>
      <c r="BIX10" s="139"/>
      <c r="BIY10" s="779"/>
      <c r="BIZ10" s="139"/>
      <c r="BJA10" s="78">
        <f>BJA9+BIX10-BIZ10</f>
        <v>0</v>
      </c>
      <c r="BJC10" s="1261"/>
      <c r="BJD10" s="1390"/>
      <c r="BJE10" s="1803"/>
      <c r="BJF10" s="1647"/>
      <c r="BJG10" s="1812"/>
      <c r="BJH10" s="78">
        <f t="shared" si="174"/>
        <v>0</v>
      </c>
      <c r="BJI10" s="1391"/>
      <c r="BJJ10" s="320"/>
      <c r="BJK10" s="409"/>
      <c r="BJL10" s="2122"/>
      <c r="BJM10" s="139"/>
      <c r="BJN10" s="779"/>
      <c r="BJO10" s="139"/>
      <c r="BJP10" s="78">
        <f>BJP9+BJM10-BJO10</f>
        <v>0</v>
      </c>
      <c r="BJR10" s="712"/>
      <c r="BJS10" s="1963"/>
      <c r="BJT10" s="1831"/>
      <c r="BJU10" s="1825"/>
      <c r="BJV10" s="1391"/>
      <c r="BJW10" s="78">
        <f t="shared" si="228"/>
        <v>1883</v>
      </c>
      <c r="BJX10" s="1391"/>
      <c r="BJY10" s="424"/>
      <c r="BJZ10" s="2121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24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24"/>
      <c r="BKP10" s="22"/>
      <c r="BKQ10" s="49"/>
      <c r="BKR10" s="139"/>
      <c r="BKS10" s="78">
        <f t="shared" si="177"/>
        <v>0</v>
      </c>
      <c r="BKU10" s="424"/>
      <c r="BKV10" s="2121"/>
      <c r="BKW10" s="139"/>
      <c r="BKX10" s="49"/>
      <c r="BKY10" s="139"/>
      <c r="BKZ10" s="78">
        <f t="shared" si="178"/>
        <v>0</v>
      </c>
      <c r="BLB10" s="424"/>
      <c r="BLC10" s="2121"/>
      <c r="BLD10" s="139"/>
      <c r="BLE10" s="49"/>
      <c r="BLF10" s="139"/>
      <c r="BLG10" s="78">
        <f t="shared" si="179"/>
        <v>0</v>
      </c>
      <c r="BLI10" s="424"/>
      <c r="BLJ10" s="2121"/>
      <c r="BLK10" s="139"/>
      <c r="BLL10" s="49"/>
      <c r="BLM10" s="139"/>
      <c r="BLN10" s="78">
        <f t="shared" si="180"/>
        <v>100</v>
      </c>
      <c r="BLP10" s="424"/>
      <c r="BLQ10" s="1325"/>
      <c r="BLR10" s="693"/>
      <c r="BLS10" s="49"/>
      <c r="BLT10" s="260"/>
      <c r="BLU10" s="78">
        <f t="shared" si="181"/>
        <v>0</v>
      </c>
      <c r="BLW10" s="424"/>
      <c r="BLX10" s="2122"/>
      <c r="BLY10" s="139"/>
      <c r="BLZ10" s="49"/>
      <c r="BMA10" s="260"/>
      <c r="BMB10" s="78">
        <f t="shared" si="182"/>
        <v>0</v>
      </c>
      <c r="BMD10" s="424"/>
      <c r="BME10" s="2122"/>
      <c r="BMF10" s="139"/>
      <c r="BMG10" s="424"/>
      <c r="BMH10" s="260"/>
      <c r="BMI10" s="78">
        <f t="shared" si="183"/>
        <v>0</v>
      </c>
      <c r="BMK10" s="320"/>
      <c r="BML10" s="1325"/>
      <c r="BMM10" s="693"/>
      <c r="BMN10" s="424"/>
      <c r="BMO10" s="260"/>
      <c r="BMP10" s="78">
        <f t="shared" si="184"/>
        <v>0</v>
      </c>
      <c r="BMR10" s="31"/>
      <c r="BMS10" s="2124"/>
      <c r="BMT10" s="104"/>
      <c r="BMU10" s="31"/>
      <c r="BMV10" s="76"/>
      <c r="BMW10" s="78">
        <f t="shared" si="185"/>
        <v>0</v>
      </c>
      <c r="BMY10" s="321"/>
      <c r="BMZ10" s="2124"/>
      <c r="BNA10" s="104"/>
      <c r="BNB10" s="31"/>
      <c r="BNC10" s="76"/>
      <c r="BND10" s="78">
        <f t="shared" si="229"/>
        <v>150</v>
      </c>
      <c r="BNF10" s="320">
        <v>41386</v>
      </c>
      <c r="BNG10" s="2122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21"/>
      <c r="BNO10" s="139"/>
      <c r="BNP10" s="307"/>
      <c r="BNQ10" s="139"/>
      <c r="BNR10" s="78">
        <f t="shared" si="231"/>
        <v>0</v>
      </c>
      <c r="BNT10" s="49"/>
      <c r="BNU10" s="307"/>
      <c r="BNV10" s="2121"/>
      <c r="BNW10" s="139"/>
      <c r="BNX10" s="307"/>
      <c r="BNY10" s="139"/>
      <c r="BNZ10" s="78">
        <f t="shared" si="232"/>
        <v>0</v>
      </c>
      <c r="BOB10" s="31"/>
      <c r="BOC10" s="2124"/>
      <c r="BOD10" s="22"/>
      <c r="BOE10" s="335"/>
      <c r="BOF10" s="76"/>
      <c r="BOG10" s="78">
        <f t="shared" si="233"/>
        <v>0</v>
      </c>
      <c r="BOI10" s="31"/>
      <c r="BOJ10" s="2124"/>
      <c r="BOK10" s="139"/>
      <c r="BOL10" s="31"/>
      <c r="BOM10" s="76"/>
      <c r="BON10" s="78">
        <f t="shared" si="234"/>
        <v>0</v>
      </c>
      <c r="BOP10" s="2030"/>
      <c r="BOQ10" s="1424"/>
      <c r="BOR10" s="831"/>
      <c r="BOS10" s="1458" t="s">
        <v>1607</v>
      </c>
      <c r="BOT10" s="139"/>
      <c r="BOU10" s="78">
        <f t="shared" si="235"/>
        <v>1785.5</v>
      </c>
      <c r="BOW10" s="320"/>
      <c r="BOX10" s="2122"/>
      <c r="BOY10" s="139"/>
      <c r="BOZ10" s="49"/>
      <c r="BPA10" s="139"/>
      <c r="BPB10" s="78">
        <f t="shared" si="236"/>
        <v>0</v>
      </c>
      <c r="BPD10" s="404"/>
      <c r="BPE10" s="2124"/>
      <c r="BPF10" s="139"/>
      <c r="BPG10" s="31"/>
      <c r="BPH10" s="76"/>
      <c r="BPI10" s="78">
        <f t="shared" si="237"/>
        <v>0</v>
      </c>
      <c r="BPK10" s="404"/>
      <c r="BPL10" s="2124"/>
      <c r="BPM10" s="22"/>
      <c r="BPN10" s="31"/>
      <c r="BPO10" s="76"/>
      <c r="BPP10" s="78">
        <f t="shared" ref="BPP10:BPP43" si="252">BPP9+BPM10-BPO10</f>
        <v>2273.5</v>
      </c>
      <c r="BPR10" s="49"/>
      <c r="BPS10" s="2122"/>
      <c r="BPT10" s="139"/>
      <c r="BPU10" s="49"/>
      <c r="BPV10" s="139"/>
      <c r="BPW10" s="78">
        <f t="shared" si="186"/>
        <v>0</v>
      </c>
      <c r="BPY10" s="49"/>
      <c r="BPZ10" s="2122"/>
      <c r="BQA10" s="139"/>
      <c r="BQB10" s="49"/>
      <c r="BQC10" s="139"/>
      <c r="BQD10" s="78">
        <f t="shared" si="187"/>
        <v>0</v>
      </c>
      <c r="BQF10" s="31"/>
      <c r="BQG10" s="335"/>
      <c r="BQH10" s="2125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22"/>
      <c r="BQW10" s="349"/>
      <c r="BQX10" s="424"/>
      <c r="BQY10" s="139"/>
      <c r="BQZ10" s="78">
        <f t="shared" si="190"/>
        <v>70000</v>
      </c>
      <c r="BRC10" s="2122"/>
      <c r="BRD10" s="349"/>
      <c r="BRE10" s="404"/>
      <c r="BRF10" s="773"/>
      <c r="BRG10" s="78">
        <f t="shared" si="191"/>
        <v>70000</v>
      </c>
      <c r="BRI10" s="31"/>
      <c r="BRJ10" s="2124"/>
      <c r="BRK10" s="139"/>
      <c r="BRL10" s="31"/>
      <c r="BRM10" s="76"/>
      <c r="BRN10" s="78">
        <f t="shared" si="192"/>
        <v>0</v>
      </c>
      <c r="BRP10" s="321"/>
      <c r="BRQ10" s="335"/>
      <c r="BRR10" s="2125"/>
      <c r="BRS10" s="139"/>
      <c r="BRT10" s="31"/>
      <c r="BRU10" s="76"/>
      <c r="BRV10" s="78">
        <f t="shared" si="193"/>
        <v>0</v>
      </c>
      <c r="BRX10" s="404"/>
      <c r="BRY10" s="2124"/>
      <c r="BRZ10" s="139"/>
      <c r="BSA10" s="31"/>
      <c r="BSB10" s="76"/>
      <c r="BSC10" s="78">
        <f t="shared" si="194"/>
        <v>0</v>
      </c>
      <c r="BSE10" s="404"/>
      <c r="BSF10" s="2124"/>
      <c r="BSG10" s="22"/>
      <c r="BSH10" s="31"/>
      <c r="BSI10" s="76"/>
      <c r="BSJ10" s="78">
        <f t="shared" si="195"/>
        <v>0</v>
      </c>
      <c r="BSL10" s="49"/>
      <c r="BSM10" s="2121"/>
      <c r="BSN10" s="139"/>
      <c r="BSO10" s="49"/>
      <c r="BSP10" s="139"/>
      <c r="BSQ10" s="78">
        <f t="shared" si="196"/>
        <v>0</v>
      </c>
      <c r="BSS10" s="404"/>
      <c r="BST10" s="2124"/>
      <c r="BSU10" s="139"/>
      <c r="BSV10" s="31"/>
      <c r="BSW10" s="76"/>
      <c r="BSX10" s="78">
        <f t="shared" si="197"/>
        <v>0</v>
      </c>
      <c r="BSZ10" s="404"/>
      <c r="BTA10" s="2124"/>
      <c r="BTB10" s="139"/>
      <c r="BTC10" s="31"/>
      <c r="BTD10" s="76"/>
      <c r="BTE10" s="78">
        <f t="shared" si="198"/>
        <v>0</v>
      </c>
      <c r="BTG10" s="31"/>
      <c r="BTH10" s="2124"/>
      <c r="BTI10" s="139"/>
      <c r="BTJ10" s="31"/>
      <c r="BTK10" s="76"/>
      <c r="BTL10" s="78">
        <f t="shared" si="199"/>
        <v>0</v>
      </c>
      <c r="BTN10" s="31"/>
      <c r="BTO10" s="2124"/>
      <c r="BTP10" s="139"/>
      <c r="BTQ10" s="31"/>
      <c r="BTR10" s="76"/>
      <c r="BTS10" s="78">
        <f t="shared" si="200"/>
        <v>0</v>
      </c>
      <c r="BTU10" s="31"/>
      <c r="BTV10" s="2124"/>
      <c r="BTW10" s="139"/>
      <c r="BTX10" s="31"/>
      <c r="BTY10" s="76"/>
      <c r="BTZ10" s="78">
        <f t="shared" si="201"/>
        <v>0</v>
      </c>
      <c r="BUB10" s="31"/>
      <c r="BUC10" s="2124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24"/>
      <c r="C11" s="22"/>
      <c r="D11" s="31"/>
      <c r="E11" s="76"/>
      <c r="F11" s="78">
        <f t="shared" si="2"/>
        <v>172000</v>
      </c>
      <c r="H11" s="404">
        <v>41879</v>
      </c>
      <c r="I11" s="2124" t="s">
        <v>2299</v>
      </c>
      <c r="J11" s="22">
        <v>33000</v>
      </c>
      <c r="K11" s="31"/>
      <c r="L11" s="76"/>
      <c r="M11" s="78">
        <f t="shared" si="3"/>
        <v>164750</v>
      </c>
      <c r="O11" s="49"/>
      <c r="P11" s="2121"/>
      <c r="Q11" s="104"/>
      <c r="R11" s="49"/>
      <c r="S11" s="139"/>
      <c r="T11" s="78">
        <f t="shared" si="4"/>
        <v>2500</v>
      </c>
      <c r="V11" s="31"/>
      <c r="W11" s="2124"/>
      <c r="X11" s="22"/>
      <c r="Y11" s="31"/>
      <c r="Z11" s="76"/>
      <c r="AA11" s="78">
        <f t="shared" si="5"/>
        <v>0</v>
      </c>
      <c r="AC11" s="31"/>
      <c r="AD11" s="2124"/>
      <c r="AE11" s="22"/>
      <c r="AF11" s="31"/>
      <c r="AG11" s="76"/>
      <c r="AH11" s="78">
        <f t="shared" si="6"/>
        <v>0</v>
      </c>
      <c r="AJ11" s="404"/>
      <c r="AK11" s="2124"/>
      <c r="AL11" s="22"/>
      <c r="AM11" s="404"/>
      <c r="AN11" s="76"/>
      <c r="AO11" s="78">
        <f t="shared" si="7"/>
        <v>1390</v>
      </c>
      <c r="AQ11" s="321">
        <v>41485</v>
      </c>
      <c r="AR11" s="2124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24"/>
      <c r="AZ11" s="22"/>
      <c r="BA11" s="31"/>
      <c r="BB11" s="76"/>
      <c r="BC11" s="78">
        <f t="shared" si="9"/>
        <v>0</v>
      </c>
      <c r="BE11" s="321"/>
      <c r="BF11" s="2124"/>
      <c r="BG11" s="22"/>
      <c r="BH11" s="31"/>
      <c r="BI11" s="76"/>
      <c r="BJ11" s="78">
        <f t="shared" si="10"/>
        <v>0</v>
      </c>
      <c r="BL11" s="424"/>
      <c r="BM11" s="1325"/>
      <c r="BN11" s="139"/>
      <c r="BO11" s="49"/>
      <c r="BP11" s="139"/>
      <c r="BQ11" s="78">
        <f t="shared" si="11"/>
        <v>0</v>
      </c>
      <c r="BS11" s="321"/>
      <c r="BT11" s="2124"/>
      <c r="BU11" s="22"/>
      <c r="BV11" s="31"/>
      <c r="BW11" s="76"/>
      <c r="BX11" s="78">
        <f t="shared" si="12"/>
        <v>0</v>
      </c>
      <c r="BZ11" s="424"/>
      <c r="CA11" s="481"/>
      <c r="CB11" s="2121"/>
      <c r="CC11" s="104"/>
      <c r="CD11" s="49"/>
      <c r="CE11" s="139"/>
      <c r="CF11" s="78">
        <f t="shared" si="13"/>
        <v>24829.5</v>
      </c>
      <c r="CH11" s="424"/>
      <c r="CI11" s="2122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8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25"/>
      <c r="DG11" s="139"/>
      <c r="DH11" s="424"/>
      <c r="DI11" s="349"/>
      <c r="DJ11" s="78">
        <f t="shared" si="17"/>
        <v>633217.30000000005</v>
      </c>
      <c r="DL11" s="320"/>
      <c r="DM11" s="2121"/>
      <c r="DN11" s="104"/>
      <c r="DO11" s="49"/>
      <c r="DP11" s="139"/>
      <c r="DQ11" s="78">
        <f t="shared" si="18"/>
        <v>0</v>
      </c>
      <c r="DS11" s="320"/>
      <c r="DT11" s="2121"/>
      <c r="DU11" s="104"/>
      <c r="DV11" s="344"/>
      <c r="DW11" s="829"/>
      <c r="DX11" s="78">
        <f t="shared" si="19"/>
        <v>0</v>
      </c>
      <c r="DZ11" s="49"/>
      <c r="EA11" s="2121"/>
      <c r="EB11" s="104"/>
      <c r="EC11" s="49"/>
      <c r="ED11" s="139"/>
      <c r="EE11" s="78">
        <f t="shared" si="20"/>
        <v>1750.5</v>
      </c>
      <c r="EG11" s="320"/>
      <c r="EH11" s="2121"/>
      <c r="EI11" s="104"/>
      <c r="EJ11" s="31"/>
      <c r="EK11" s="76"/>
      <c r="EL11" s="78">
        <f t="shared" si="21"/>
        <v>0</v>
      </c>
      <c r="EN11" s="424"/>
      <c r="EO11" s="2122"/>
      <c r="EP11" s="139"/>
      <c r="EQ11" s="49"/>
      <c r="ER11" s="139"/>
      <c r="ES11" s="78">
        <f t="shared" si="22"/>
        <v>7999.8000000000029</v>
      </c>
      <c r="EU11" s="424"/>
      <c r="EV11" s="2121"/>
      <c r="EW11" s="104"/>
      <c r="EX11" s="49"/>
      <c r="EY11" s="139"/>
      <c r="EZ11" s="78">
        <f t="shared" si="23"/>
        <v>0</v>
      </c>
      <c r="FB11" s="1261"/>
      <c r="FC11" s="1390"/>
      <c r="FD11" s="1803"/>
      <c r="FE11" s="1795"/>
      <c r="FF11" s="1809"/>
      <c r="FG11" s="1853"/>
      <c r="FH11" s="78">
        <f t="shared" si="24"/>
        <v>0</v>
      </c>
      <c r="FJ11" s="424"/>
      <c r="FK11" s="307"/>
      <c r="FL11" s="2121"/>
      <c r="FM11" s="104"/>
      <c r="FN11" s="49"/>
      <c r="FO11" s="139"/>
      <c r="FP11" s="78">
        <f t="shared" si="25"/>
        <v>1044.8300000000017</v>
      </c>
      <c r="FR11" s="424"/>
      <c r="FS11" s="307"/>
      <c r="FT11" s="2121"/>
      <c r="FU11" s="104"/>
      <c r="FV11" s="257"/>
      <c r="FW11" s="139"/>
      <c r="FX11" s="78">
        <f t="shared" si="26"/>
        <v>8038.1</v>
      </c>
      <c r="FZ11" s="31"/>
      <c r="GA11" s="2121"/>
      <c r="GB11" s="104"/>
      <c r="GC11" s="307"/>
      <c r="GD11" s="139"/>
      <c r="GE11" s="78">
        <f t="shared" si="203"/>
        <v>0</v>
      </c>
      <c r="GG11" s="1261"/>
      <c r="GH11" s="1390"/>
      <c r="GI11" s="1803"/>
      <c r="GJ11" s="1808"/>
      <c r="GK11" s="2025"/>
      <c r="GL11" s="1573"/>
      <c r="GM11" s="78">
        <f t="shared" si="27"/>
        <v>0</v>
      </c>
      <c r="GO11" s="49"/>
      <c r="GP11" s="1325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21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21"/>
      <c r="HF11" s="104"/>
      <c r="HG11" s="320"/>
      <c r="HH11" s="139"/>
      <c r="HI11" s="78">
        <f t="shared" si="30"/>
        <v>5990.5</v>
      </c>
      <c r="HK11" s="320"/>
      <c r="HL11" s="2121"/>
      <c r="HM11" s="104"/>
      <c r="HN11" s="49"/>
      <c r="HO11" s="139"/>
      <c r="HP11" s="78">
        <f t="shared" si="31"/>
        <v>3655.5</v>
      </c>
      <c r="HR11" s="424"/>
      <c r="HS11" s="1325"/>
      <c r="HT11" s="139"/>
      <c r="HU11" s="49"/>
      <c r="HV11" s="139"/>
      <c r="HW11" s="78">
        <f t="shared" si="32"/>
        <v>3000</v>
      </c>
      <c r="HY11" s="320"/>
      <c r="HZ11" s="2121"/>
      <c r="IA11" s="104"/>
      <c r="IB11" s="49"/>
      <c r="IC11" s="139"/>
      <c r="ID11" s="78">
        <f t="shared" si="33"/>
        <v>0</v>
      </c>
      <c r="IF11" s="320"/>
      <c r="IG11" s="2121"/>
      <c r="IH11" s="104"/>
      <c r="II11" s="49"/>
      <c r="IJ11" s="139"/>
      <c r="IK11" s="78">
        <f t="shared" si="34"/>
        <v>0</v>
      </c>
      <c r="IM11" s="320"/>
      <c r="IN11" s="2128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24"/>
      <c r="IV11" s="22"/>
      <c r="IW11" s="49"/>
      <c r="IX11" s="139"/>
      <c r="IY11" s="78">
        <f t="shared" si="36"/>
        <v>402</v>
      </c>
      <c r="JA11" s="424"/>
      <c r="JB11" s="2121"/>
      <c r="JC11" s="104"/>
      <c r="JD11" s="49"/>
      <c r="JE11" s="139"/>
      <c r="JF11" s="78">
        <f t="shared" si="37"/>
        <v>900</v>
      </c>
      <c r="JH11" s="1261"/>
      <c r="JI11" s="1390"/>
      <c r="JJ11" s="1919"/>
      <c r="JK11" s="1925"/>
      <c r="JL11" s="1919"/>
      <c r="JM11" s="78">
        <f t="shared" si="38"/>
        <v>90</v>
      </c>
      <c r="JN11" s="1391"/>
      <c r="JO11" s="320"/>
      <c r="JP11" s="2125"/>
      <c r="JQ11" s="699"/>
      <c r="JR11" s="321"/>
      <c r="JS11" s="699"/>
      <c r="JT11" s="78">
        <f t="shared" si="39"/>
        <v>90</v>
      </c>
      <c r="JV11" s="321"/>
      <c r="JW11" s="2125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8"/>
      <c r="KS11" s="2124"/>
      <c r="KT11" s="22"/>
      <c r="KU11" s="49"/>
      <c r="KV11" s="139"/>
      <c r="KW11" s="131">
        <f t="shared" si="43"/>
        <v>198</v>
      </c>
      <c r="KY11" s="320"/>
      <c r="KZ11" s="1325"/>
      <c r="LA11" s="139"/>
      <c r="LB11" s="49"/>
      <c r="LC11" s="139"/>
      <c r="LD11" s="78">
        <f t="shared" si="44"/>
        <v>0</v>
      </c>
      <c r="LF11" s="320"/>
      <c r="LG11" s="2121"/>
      <c r="LH11" s="104"/>
      <c r="LI11" s="49"/>
      <c r="LJ11" s="139"/>
      <c r="LK11" s="78">
        <f t="shared" si="45"/>
        <v>0</v>
      </c>
      <c r="LM11" s="49"/>
      <c r="LN11" s="2121"/>
      <c r="LO11" s="104"/>
      <c r="LP11" s="344"/>
      <c r="LQ11" s="139"/>
      <c r="LR11" s="78">
        <f t="shared" si="46"/>
        <v>0</v>
      </c>
      <c r="LT11" s="31"/>
      <c r="LU11" s="1325"/>
      <c r="LV11" s="139"/>
      <c r="LW11" s="31"/>
      <c r="LX11" s="76"/>
      <c r="LY11" s="78">
        <f t="shared" si="47"/>
        <v>0</v>
      </c>
      <c r="MA11" s="49"/>
      <c r="MB11" s="2121"/>
      <c r="MC11" s="104"/>
      <c r="MD11" s="49"/>
      <c r="ME11" s="139"/>
      <c r="MF11" s="78">
        <f t="shared" si="48"/>
        <v>0</v>
      </c>
      <c r="MH11" s="49"/>
      <c r="MI11" s="2121"/>
      <c r="MJ11" s="104"/>
      <c r="MK11" s="49"/>
      <c r="ML11" s="139"/>
      <c r="MM11" s="78">
        <f t="shared" si="49"/>
        <v>0</v>
      </c>
      <c r="MO11" s="424"/>
      <c r="MP11" s="2121"/>
      <c r="MQ11" s="104"/>
      <c r="MR11" s="49"/>
      <c r="MS11" s="139"/>
      <c r="MT11" s="78">
        <f t="shared" si="50"/>
        <v>0</v>
      </c>
      <c r="MV11" s="424"/>
      <c r="MW11" s="1325"/>
      <c r="MX11" s="139"/>
      <c r="MY11" s="49"/>
      <c r="MZ11" s="139"/>
      <c r="NA11" s="78">
        <f t="shared" si="51"/>
        <v>0</v>
      </c>
      <c r="NC11" s="490"/>
      <c r="ND11" s="2124"/>
      <c r="NE11" s="22"/>
      <c r="NF11" s="683"/>
      <c r="NG11" s="76"/>
      <c r="NH11" s="78">
        <f t="shared" si="52"/>
        <v>0</v>
      </c>
      <c r="NJ11" s="31"/>
      <c r="NK11" s="2124"/>
      <c r="NL11" s="22"/>
      <c r="NM11" s="683"/>
      <c r="NN11" s="76"/>
      <c r="NO11" s="78">
        <f t="shared" si="53"/>
        <v>0</v>
      </c>
      <c r="NQ11" s="31"/>
      <c r="NR11" s="2124"/>
      <c r="NS11" s="22"/>
      <c r="NT11" s="31"/>
      <c r="NU11" s="76"/>
      <c r="NV11" s="78">
        <f t="shared" si="54"/>
        <v>0</v>
      </c>
      <c r="NX11" s="424"/>
      <c r="NY11" s="2122"/>
      <c r="NZ11" s="139"/>
      <c r="OA11" s="424"/>
      <c r="OB11" s="139"/>
      <c r="OC11" s="78">
        <f t="shared" si="55"/>
        <v>0</v>
      </c>
      <c r="OE11" s="404"/>
      <c r="OF11" s="2124"/>
      <c r="OG11" s="22"/>
      <c r="OH11" s="49"/>
      <c r="OI11" s="139"/>
      <c r="OJ11" s="78">
        <f t="shared" si="56"/>
        <v>12799.5</v>
      </c>
      <c r="OL11" s="1261"/>
      <c r="OM11" s="1942"/>
      <c r="ON11" s="1804"/>
      <c r="OO11" s="1812"/>
      <c r="OP11" s="1813"/>
      <c r="OQ11" s="1391"/>
      <c r="OR11" s="78">
        <f t="shared" si="0"/>
        <v>0</v>
      </c>
      <c r="OT11" s="404"/>
      <c r="OU11" s="2124"/>
      <c r="OV11" s="22"/>
      <c r="OW11" s="31"/>
      <c r="OX11" s="76"/>
      <c r="OY11" s="78">
        <f t="shared" si="57"/>
        <v>0</v>
      </c>
      <c r="PA11" s="31"/>
      <c r="PB11" s="2124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21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21"/>
      <c r="QF11" s="104"/>
      <c r="QG11" s="307"/>
      <c r="QH11" s="139"/>
      <c r="QI11" s="131">
        <f t="shared" si="62"/>
        <v>0</v>
      </c>
      <c r="QJ11" s="243"/>
      <c r="QK11" s="320"/>
      <c r="QL11" s="2124"/>
      <c r="QM11" s="22"/>
      <c r="QN11" s="31"/>
      <c r="QO11" s="76"/>
      <c r="QP11" s="78">
        <f t="shared" si="63"/>
        <v>761.40000000000009</v>
      </c>
      <c r="QR11" s="31"/>
      <c r="QS11" s="2124"/>
      <c r="QT11" s="22"/>
      <c r="QU11" s="31"/>
      <c r="QV11" s="76"/>
      <c r="QW11" s="78">
        <f t="shared" si="64"/>
        <v>0</v>
      </c>
      <c r="QY11" s="49"/>
      <c r="QZ11" s="2121"/>
      <c r="RA11" s="104"/>
      <c r="RB11" s="49"/>
      <c r="RC11" s="139"/>
      <c r="RD11" s="78">
        <f t="shared" si="65"/>
        <v>0</v>
      </c>
      <c r="RF11" s="49"/>
      <c r="RG11" s="2121"/>
      <c r="RH11" s="104"/>
      <c r="RI11" s="49"/>
      <c r="RJ11" s="139"/>
      <c r="RK11" s="78">
        <f t="shared" si="66"/>
        <v>0</v>
      </c>
      <c r="RM11" s="404"/>
      <c r="RN11" s="734"/>
      <c r="RO11" s="2125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21"/>
      <c r="RW11" s="104"/>
      <c r="RX11" s="49"/>
      <c r="RY11" s="389"/>
      <c r="RZ11" s="78">
        <f t="shared" si="68"/>
        <v>297</v>
      </c>
      <c r="SB11" s="424"/>
      <c r="SC11" s="2121"/>
      <c r="SD11" s="104"/>
      <c r="SE11" s="49"/>
      <c r="SF11" s="389"/>
      <c r="SG11" s="78">
        <f t="shared" si="69"/>
        <v>0</v>
      </c>
      <c r="SI11" s="49"/>
      <c r="SJ11" s="2121"/>
      <c r="SK11" s="104"/>
      <c r="SL11" s="49"/>
      <c r="SM11" s="389"/>
      <c r="SN11" s="78">
        <f t="shared" si="70"/>
        <v>0</v>
      </c>
      <c r="SP11" s="49"/>
      <c r="SQ11" s="2121"/>
      <c r="SR11" s="104"/>
      <c r="SS11" s="49"/>
      <c r="ST11" s="389"/>
      <c r="SU11" s="78">
        <f t="shared" si="71"/>
        <v>0</v>
      </c>
      <c r="SW11" s="49"/>
      <c r="SX11" s="2121"/>
      <c r="SY11" s="104"/>
      <c r="SZ11" s="49"/>
      <c r="TA11" s="389"/>
      <c r="TB11" s="78">
        <f t="shared" si="72"/>
        <v>0</v>
      </c>
      <c r="TD11" s="49"/>
      <c r="TE11" s="2121"/>
      <c r="TF11" s="104"/>
      <c r="TG11" s="49"/>
      <c r="TH11" s="389"/>
      <c r="TI11" s="78">
        <f t="shared" si="73"/>
        <v>0</v>
      </c>
      <c r="TK11" s="49"/>
      <c r="TL11" s="2121"/>
      <c r="TM11" s="104"/>
      <c r="TN11" s="49"/>
      <c r="TO11" s="389"/>
      <c r="TP11" s="78">
        <f t="shared" si="74"/>
        <v>0</v>
      </c>
      <c r="TR11" s="49"/>
      <c r="TS11" s="2121"/>
      <c r="TT11" s="260"/>
      <c r="TU11" s="49"/>
      <c r="TV11" s="389"/>
      <c r="TW11" s="78">
        <f t="shared" si="75"/>
        <v>0</v>
      </c>
      <c r="TY11" s="31"/>
      <c r="TZ11" s="2124"/>
      <c r="UA11" s="773"/>
      <c r="UB11" s="49"/>
      <c r="UC11" s="389"/>
      <c r="UD11" s="78">
        <f t="shared" si="76"/>
        <v>0</v>
      </c>
      <c r="UF11" s="404"/>
      <c r="UG11" s="2124"/>
      <c r="UH11" s="773"/>
      <c r="UI11" s="49"/>
      <c r="UJ11" s="389"/>
      <c r="UK11" s="78">
        <f t="shared" si="77"/>
        <v>0</v>
      </c>
      <c r="UM11" s="424"/>
      <c r="UN11" s="2121"/>
      <c r="UO11" s="104"/>
      <c r="UP11" s="49"/>
      <c r="UQ11" s="389"/>
      <c r="UR11" s="78">
        <f t="shared" si="78"/>
        <v>-2822</v>
      </c>
      <c r="UT11" s="424"/>
      <c r="UU11" s="2121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21"/>
      <c r="VJ11" s="104"/>
      <c r="VK11" s="49"/>
      <c r="VL11" s="389"/>
      <c r="VM11" s="78">
        <f t="shared" si="81"/>
        <v>0</v>
      </c>
      <c r="VO11" s="49"/>
      <c r="VP11" s="2121"/>
      <c r="VQ11" s="104"/>
      <c r="VR11" s="49"/>
      <c r="VS11" s="389"/>
      <c r="VT11" s="78">
        <f t="shared" si="82"/>
        <v>0</v>
      </c>
      <c r="VV11" s="49"/>
      <c r="VW11" s="2121"/>
      <c r="VX11" s="104"/>
      <c r="VY11" s="49"/>
      <c r="VZ11" s="389"/>
      <c r="WA11" s="78">
        <f t="shared" si="83"/>
        <v>0</v>
      </c>
      <c r="WC11" s="424"/>
      <c r="WD11" s="2121"/>
      <c r="WE11" s="104"/>
      <c r="WF11" s="320"/>
      <c r="WG11" s="389"/>
      <c r="WH11" s="78">
        <f t="shared" si="84"/>
        <v>236</v>
      </c>
      <c r="WJ11" s="320"/>
      <c r="WK11" s="1325"/>
      <c r="WL11" s="139"/>
      <c r="WM11" s="49"/>
      <c r="WN11" s="349"/>
      <c r="WO11" s="78">
        <f t="shared" si="85"/>
        <v>151</v>
      </c>
      <c r="WQ11" s="424">
        <v>41554</v>
      </c>
      <c r="WR11" s="2121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21"/>
      <c r="WZ11" s="104"/>
      <c r="XA11" s="49"/>
      <c r="XB11" s="139"/>
      <c r="XC11" s="78">
        <f t="shared" si="87"/>
        <v>0</v>
      </c>
      <c r="XE11" s="424"/>
      <c r="XF11" s="2121"/>
      <c r="XG11" s="104"/>
      <c r="XH11" s="49"/>
      <c r="XI11" s="139"/>
      <c r="XJ11" s="78">
        <f t="shared" si="88"/>
        <v>0</v>
      </c>
      <c r="XL11" s="404"/>
      <c r="XM11" s="2124"/>
      <c r="XN11" s="22"/>
      <c r="XO11" s="31"/>
      <c r="XP11" s="76"/>
      <c r="XQ11" s="78">
        <f t="shared" si="89"/>
        <v>0</v>
      </c>
      <c r="XS11" s="404"/>
      <c r="XT11" s="2124"/>
      <c r="XU11" s="22"/>
      <c r="XV11" s="31"/>
      <c r="XW11" s="76"/>
      <c r="XX11" s="78">
        <f t="shared" si="90"/>
        <v>0</v>
      </c>
      <c r="XZ11" s="320"/>
      <c r="YA11" s="358"/>
      <c r="YB11" s="2121"/>
      <c r="YC11" s="104"/>
      <c r="YD11" s="49"/>
      <c r="YE11" s="139"/>
      <c r="YF11" s="78">
        <f t="shared" si="91"/>
        <v>0</v>
      </c>
      <c r="YH11" s="320"/>
      <c r="YI11" s="2121"/>
      <c r="YJ11" s="104"/>
      <c r="YK11" s="424"/>
      <c r="YL11" s="260"/>
      <c r="YM11" s="78">
        <f t="shared" si="92"/>
        <v>0</v>
      </c>
      <c r="YO11" s="424"/>
      <c r="YP11" s="481"/>
      <c r="YQ11" s="2121"/>
      <c r="YR11" s="693"/>
      <c r="YS11" s="779"/>
      <c r="YT11" s="76"/>
      <c r="YU11" s="78">
        <f t="shared" si="93"/>
        <v>2542.7000000000007</v>
      </c>
      <c r="YW11" s="321"/>
      <c r="YX11" s="2124"/>
      <c r="YY11" s="22"/>
      <c r="YZ11" s="31"/>
      <c r="ZA11" s="76"/>
      <c r="ZB11" s="78">
        <f t="shared" ref="ZB11:ZB43" si="253">ZB10+YY11-ZA11</f>
        <v>0</v>
      </c>
      <c r="ZD11" s="320"/>
      <c r="ZE11" s="1325"/>
      <c r="ZF11" s="139"/>
      <c r="ZG11" s="49"/>
      <c r="ZH11" s="139"/>
      <c r="ZI11" s="78">
        <f t="shared" si="94"/>
        <v>930.44000000000051</v>
      </c>
      <c r="ZK11" s="404"/>
      <c r="ZL11" s="2124"/>
      <c r="ZM11" s="22"/>
      <c r="ZN11" s="31"/>
      <c r="ZO11" s="76"/>
      <c r="ZP11" s="78">
        <f t="shared" si="238"/>
        <v>0</v>
      </c>
      <c r="ZR11" s="404"/>
      <c r="ZS11" s="2124"/>
      <c r="ZT11" s="22"/>
      <c r="ZU11" s="31"/>
      <c r="ZV11" s="76"/>
      <c r="ZW11" s="78">
        <f t="shared" si="239"/>
        <v>0</v>
      </c>
      <c r="ZY11" s="320"/>
      <c r="ZZ11" s="2121"/>
      <c r="AAA11" s="2122"/>
      <c r="AAB11" s="139"/>
      <c r="AAC11" s="320"/>
      <c r="AAD11" s="139"/>
      <c r="AAE11" s="78">
        <f t="shared" si="95"/>
        <v>2062.3999999999996</v>
      </c>
      <c r="AAG11" s="320"/>
      <c r="AAH11" s="2122"/>
      <c r="AAI11" s="389"/>
      <c r="AAJ11" s="320"/>
      <c r="AAK11" s="139"/>
      <c r="AAL11" s="78">
        <f t="shared" si="96"/>
        <v>0</v>
      </c>
      <c r="AAN11" s="424"/>
      <c r="AAO11" s="424"/>
      <c r="AAP11" s="1325"/>
      <c r="AAQ11" s="139"/>
      <c r="AAR11" s="320"/>
      <c r="AAS11" s="139"/>
      <c r="AAT11" s="78">
        <f t="shared" si="97"/>
        <v>0</v>
      </c>
      <c r="AAV11" s="320"/>
      <c r="AAW11" s="2121"/>
      <c r="AAX11" s="693"/>
      <c r="AAY11" s="320"/>
      <c r="AAZ11" s="139"/>
      <c r="ABA11" s="78">
        <f t="shared" si="98"/>
        <v>616</v>
      </c>
      <c r="ABC11" s="424"/>
      <c r="ABD11" s="2121"/>
      <c r="ABE11" s="104"/>
      <c r="ABF11" s="424"/>
      <c r="ABG11" s="139"/>
      <c r="ABH11" s="78">
        <f t="shared" si="99"/>
        <v>0</v>
      </c>
      <c r="ABJ11" s="424"/>
      <c r="ABK11" s="2121"/>
      <c r="ABL11" s="104"/>
      <c r="ABM11" s="49"/>
      <c r="ABN11" s="139"/>
      <c r="ABO11" s="78">
        <f t="shared" si="100"/>
        <v>0</v>
      </c>
      <c r="ABQ11" s="404"/>
      <c r="ABR11" s="2124"/>
      <c r="ABS11" s="22"/>
      <c r="ABT11" s="31"/>
      <c r="ABU11" s="76"/>
      <c r="ABV11" s="78">
        <f t="shared" si="101"/>
        <v>0</v>
      </c>
      <c r="ABX11" s="404"/>
      <c r="ABY11" s="2124"/>
      <c r="ABZ11" s="22"/>
      <c r="ACA11" s="31"/>
      <c r="ACB11" s="76"/>
      <c r="ACC11" s="78">
        <f t="shared" si="102"/>
        <v>0</v>
      </c>
      <c r="ACE11" s="424"/>
      <c r="ACF11" s="2121"/>
      <c r="ACG11" s="104"/>
      <c r="ACH11" s="49"/>
      <c r="ACI11" s="139"/>
      <c r="ACJ11" s="78">
        <f t="shared" si="103"/>
        <v>0</v>
      </c>
      <c r="ACL11" s="424"/>
      <c r="ACM11" s="481"/>
      <c r="ACN11" s="2121"/>
      <c r="ACO11" s="104"/>
      <c r="ACP11" s="49"/>
      <c r="ACQ11" s="139"/>
      <c r="ACR11" s="78">
        <f t="shared" si="104"/>
        <v>0</v>
      </c>
      <c r="ACT11" s="49"/>
      <c r="ACU11" s="2121"/>
      <c r="ACV11" s="104"/>
      <c r="ACW11" s="49"/>
      <c r="ACX11" s="139"/>
      <c r="ACY11" s="78">
        <f>ACY10+ACV11-ACX11</f>
        <v>0</v>
      </c>
      <c r="ADA11" s="789">
        <v>40529</v>
      </c>
      <c r="ADB11" s="2124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24"/>
      <c r="ADK11" s="22"/>
      <c r="ADL11" s="31"/>
      <c r="ADM11" s="76"/>
      <c r="ADN11" s="78">
        <f>ADN10+ADK11-ADM11</f>
        <v>0</v>
      </c>
      <c r="ADP11" s="321"/>
      <c r="ADQ11" s="2124"/>
      <c r="ADR11" s="22"/>
      <c r="ADS11" s="404"/>
      <c r="ADT11" s="76"/>
      <c r="ADU11" s="78">
        <f>ADU10+ADR11-ADT11</f>
        <v>0</v>
      </c>
      <c r="ADW11" s="404"/>
      <c r="ADX11" s="2124"/>
      <c r="ADY11" s="22"/>
      <c r="ADZ11" s="31"/>
      <c r="AEA11" s="76"/>
      <c r="AEB11" s="78">
        <f>AEB10+ADY11-AEA11</f>
        <v>42311</v>
      </c>
      <c r="AED11" s="320"/>
      <c r="AEE11" s="2121"/>
      <c r="AEF11" s="104"/>
      <c r="AEG11" s="320"/>
      <c r="AEH11" s="139"/>
      <c r="AEI11" s="78">
        <f t="shared" ref="AEI11:AEI51" si="254">AEI10+AEF11-AEH11</f>
        <v>100.5</v>
      </c>
      <c r="AEK11" s="49"/>
      <c r="AEL11" s="2121"/>
      <c r="AEM11" s="104"/>
      <c r="AEN11" s="49"/>
      <c r="AEO11" s="139"/>
      <c r="AEP11" s="78">
        <f t="shared" si="1"/>
        <v>0</v>
      </c>
      <c r="AER11" s="49"/>
      <c r="AES11" s="2121"/>
      <c r="AET11" s="104"/>
      <c r="AEU11" s="49"/>
      <c r="AEV11" s="139"/>
      <c r="AEW11" s="78">
        <f t="shared" si="106"/>
        <v>0</v>
      </c>
      <c r="AEY11" s="31"/>
      <c r="AEZ11" s="2124"/>
      <c r="AFA11" s="22"/>
      <c r="AFB11" s="31"/>
      <c r="AFC11" s="76"/>
      <c r="AFD11" s="78">
        <f t="shared" si="107"/>
        <v>0</v>
      </c>
      <c r="AFF11" s="321"/>
      <c r="AFG11" s="2124"/>
      <c r="AFH11" s="22"/>
      <c r="AFI11" s="31"/>
      <c r="AFJ11" s="76"/>
      <c r="AFK11" s="78">
        <f t="shared" si="108"/>
        <v>0</v>
      </c>
      <c r="AFM11" s="321"/>
      <c r="AFN11" s="1325"/>
      <c r="AFO11" s="139"/>
      <c r="AFP11" s="31"/>
      <c r="AFQ11" s="76"/>
      <c r="AFR11" s="78">
        <f t="shared" si="109"/>
        <v>0</v>
      </c>
      <c r="AFT11" s="321"/>
      <c r="AFU11" s="2124"/>
      <c r="AFV11" s="22"/>
      <c r="AFW11" s="31"/>
      <c r="AFX11" s="76"/>
      <c r="AFY11" s="78">
        <f t="shared" si="110"/>
        <v>0</v>
      </c>
      <c r="AGA11" s="320"/>
      <c r="AGB11" s="2121"/>
      <c r="AGC11" s="104"/>
      <c r="AGD11" s="320"/>
      <c r="AGE11" s="139"/>
      <c r="AGF11" s="78">
        <f t="shared" si="111"/>
        <v>0</v>
      </c>
      <c r="AGH11" s="321"/>
      <c r="AGI11" s="2124"/>
      <c r="AGJ11" s="22"/>
      <c r="AGK11" s="31"/>
      <c r="AGL11" s="76"/>
      <c r="AGM11" s="78">
        <f t="shared" si="112"/>
        <v>0</v>
      </c>
      <c r="AGO11" s="321"/>
      <c r="AGP11" s="1325"/>
      <c r="AGQ11" s="139"/>
      <c r="AGR11" s="31"/>
      <c r="AGS11" s="76"/>
      <c r="AGT11" s="78">
        <f t="shared" si="113"/>
        <v>0</v>
      </c>
      <c r="AGV11" s="404"/>
      <c r="AGW11" s="2124"/>
      <c r="AGX11" s="22"/>
      <c r="AGY11" s="49"/>
      <c r="AGZ11" s="139"/>
      <c r="AHA11" s="78">
        <f t="shared" si="114"/>
        <v>0</v>
      </c>
      <c r="AHE11" s="2122"/>
      <c r="AHF11" s="139"/>
      <c r="AHG11" s="321"/>
      <c r="AHH11" s="76"/>
      <c r="AHI11" s="78">
        <f t="shared" si="115"/>
        <v>2343</v>
      </c>
      <c r="AHK11" s="404"/>
      <c r="AHL11" s="1325"/>
      <c r="AHM11" s="139"/>
      <c r="AHN11" s="31"/>
      <c r="AHO11" s="76"/>
      <c r="AHP11" s="78">
        <f t="shared" si="116"/>
        <v>0</v>
      </c>
      <c r="AHR11" s="424"/>
      <c r="AHS11" s="1325"/>
      <c r="AHT11" s="139"/>
      <c r="AHU11" s="49"/>
      <c r="AHV11" s="139"/>
      <c r="AHW11" s="78">
        <f t="shared" si="117"/>
        <v>0</v>
      </c>
      <c r="AHY11" s="424"/>
      <c r="AHZ11" s="481"/>
      <c r="AIA11" s="2121"/>
      <c r="AIB11" s="796"/>
      <c r="AIC11" s="797"/>
      <c r="AID11" s="139"/>
      <c r="AIE11" s="78">
        <f t="shared" si="118"/>
        <v>4086</v>
      </c>
      <c r="AIG11" s="424"/>
      <c r="AIH11" s="2121"/>
      <c r="AII11" s="104"/>
      <c r="AIJ11" s="49"/>
      <c r="AIK11" s="139"/>
      <c r="AIL11" s="78">
        <f t="shared" si="119"/>
        <v>436</v>
      </c>
      <c r="AIN11" s="424"/>
      <c r="AIO11" s="2121"/>
      <c r="AIP11" s="104"/>
      <c r="AIQ11" s="49"/>
      <c r="AIR11" s="139"/>
      <c r="AIS11" s="78">
        <f t="shared" si="120"/>
        <v>0</v>
      </c>
      <c r="AIU11" s="424"/>
      <c r="AIV11" s="2121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21"/>
      <c r="AJK11" s="104"/>
      <c r="AJL11" s="320"/>
      <c r="AJM11" s="139"/>
      <c r="AJN11" s="78">
        <f t="shared" si="123"/>
        <v>3113</v>
      </c>
      <c r="AJP11" s="320"/>
      <c r="AJQ11" s="2121"/>
      <c r="AJR11" s="104"/>
      <c r="AJS11" s="49"/>
      <c r="AJT11" s="139"/>
      <c r="AJU11" s="78">
        <f t="shared" si="124"/>
        <v>0</v>
      </c>
      <c r="AJW11" s="320"/>
      <c r="AJX11" s="2121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24"/>
      <c r="AKG11" s="22"/>
      <c r="AKH11" s="31"/>
      <c r="AKI11" s="76"/>
      <c r="AKJ11" s="78">
        <f t="shared" si="126"/>
        <v>0</v>
      </c>
      <c r="AKL11" s="404"/>
      <c r="AKM11" s="2124"/>
      <c r="AKN11" s="22"/>
      <c r="AKO11" s="31"/>
      <c r="AKP11" s="76"/>
      <c r="AKQ11" s="78">
        <f t="shared" si="127"/>
        <v>0</v>
      </c>
      <c r="AKS11" s="424"/>
      <c r="AKT11" s="481"/>
      <c r="AKU11" s="2121"/>
      <c r="AKV11" s="104"/>
      <c r="AKW11" s="49"/>
      <c r="AKX11" s="139"/>
      <c r="AKY11" s="78">
        <f t="shared" si="128"/>
        <v>139</v>
      </c>
      <c r="ALA11" s="424"/>
      <c r="ALB11" s="2121"/>
      <c r="ALC11" s="104"/>
      <c r="ALD11" s="49"/>
      <c r="ALE11" s="139"/>
      <c r="ALF11" s="78">
        <f t="shared" si="129"/>
        <v>409</v>
      </c>
      <c r="ALH11" s="404"/>
      <c r="ALI11" s="2124"/>
      <c r="ALJ11" s="22"/>
      <c r="ALK11" s="49"/>
      <c r="ALL11" s="139"/>
      <c r="ALM11" s="78">
        <f t="shared" si="130"/>
        <v>0</v>
      </c>
      <c r="ALO11" s="404"/>
      <c r="ALP11" s="2124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24"/>
      <c r="AME11" s="22"/>
      <c r="AMF11" s="31"/>
      <c r="AMG11" s="76"/>
      <c r="AMH11" s="78">
        <f t="shared" si="133"/>
        <v>0</v>
      </c>
      <c r="AMJ11" s="424"/>
      <c r="AMK11" s="2121"/>
      <c r="AML11" s="104"/>
      <c r="AMM11" s="424"/>
      <c r="AMN11" s="139"/>
      <c r="AMO11" s="78">
        <f t="shared" si="134"/>
        <v>0</v>
      </c>
      <c r="AMQ11" s="404"/>
      <c r="AMR11" s="2124"/>
      <c r="AMS11" s="22"/>
      <c r="AMT11" s="31"/>
      <c r="AMU11" s="76"/>
      <c r="AMV11" s="78">
        <f t="shared" si="135"/>
        <v>0</v>
      </c>
      <c r="AMX11" s="321"/>
      <c r="AMY11" s="2124"/>
      <c r="AMZ11" s="825"/>
      <c r="ANA11" s="804"/>
      <c r="ANB11" s="76"/>
      <c r="ANC11" s="805">
        <f t="shared" si="204"/>
        <v>0</v>
      </c>
      <c r="ANE11" s="31"/>
      <c r="ANF11" s="2124"/>
      <c r="ANG11" s="825"/>
      <c r="ANH11" s="804"/>
      <c r="ANI11" s="76"/>
      <c r="ANJ11" s="805">
        <f t="shared" si="205"/>
        <v>0</v>
      </c>
      <c r="ANL11" s="320"/>
      <c r="ANM11" s="2121"/>
      <c r="ANN11" s="799"/>
      <c r="ANO11" s="392"/>
      <c r="ANP11" s="139"/>
      <c r="ANQ11" s="805">
        <f t="shared" si="206"/>
        <v>187.60000000000002</v>
      </c>
      <c r="ANS11" s="31"/>
      <c r="ANT11" s="65"/>
      <c r="ANU11" s="2124"/>
      <c r="ANV11" s="825"/>
      <c r="ANW11" s="804"/>
      <c r="ANX11" s="76"/>
      <c r="ANY11" s="805">
        <f t="shared" si="207"/>
        <v>0</v>
      </c>
      <c r="AOA11" s="1261"/>
      <c r="AOB11" s="543"/>
      <c r="AOC11" s="1804"/>
      <c r="AOD11" s="1812"/>
      <c r="AOE11" s="1944"/>
      <c r="AOF11" s="1827"/>
      <c r="AOG11" s="805">
        <f t="shared" si="208"/>
        <v>731</v>
      </c>
      <c r="AON11" s="78">
        <f t="shared" si="240"/>
        <v>0</v>
      </c>
      <c r="AOP11" s="49"/>
      <c r="AOQ11" s="1325"/>
      <c r="AOR11" s="800"/>
      <c r="AOS11" s="97"/>
      <c r="AOT11" s="139"/>
      <c r="AOU11" s="805">
        <f t="shared" si="210"/>
        <v>0</v>
      </c>
      <c r="AOW11" s="49"/>
      <c r="AOX11" s="2121"/>
      <c r="AOY11" s="800"/>
      <c r="AOZ11" s="97"/>
      <c r="APA11" s="139"/>
      <c r="APB11" s="805">
        <f t="shared" si="211"/>
        <v>0</v>
      </c>
      <c r="APD11" s="49"/>
      <c r="APE11" s="2121"/>
      <c r="APF11" s="799"/>
      <c r="APG11" s="97"/>
      <c r="APH11" s="139"/>
      <c r="API11" s="78">
        <f t="shared" si="136"/>
        <v>0</v>
      </c>
      <c r="APK11" s="404"/>
      <c r="APL11" s="2124"/>
      <c r="APM11" s="825"/>
      <c r="APN11" s="804"/>
      <c r="APO11" s="76"/>
      <c r="APP11" s="805">
        <f t="shared" si="212"/>
        <v>0</v>
      </c>
      <c r="APR11" s="320"/>
      <c r="APS11" s="2121"/>
      <c r="APT11" s="800"/>
      <c r="APU11" s="97"/>
      <c r="APV11" s="139"/>
      <c r="APW11" s="805">
        <f t="shared" si="213"/>
        <v>0</v>
      </c>
      <c r="APY11" s="49"/>
      <c r="APZ11" s="2121"/>
      <c r="AQA11" s="799"/>
      <c r="AQB11" s="97"/>
      <c r="AQC11" s="139"/>
      <c r="AQD11" s="805">
        <f t="shared" si="214"/>
        <v>0</v>
      </c>
      <c r="AQF11" s="49"/>
      <c r="AQG11" s="2121"/>
      <c r="AQH11" s="799"/>
      <c r="AQI11" s="97"/>
      <c r="AQJ11" s="139"/>
      <c r="AQK11" s="805">
        <f t="shared" si="215"/>
        <v>0</v>
      </c>
      <c r="AQM11" s="49"/>
      <c r="AQN11" s="2121"/>
      <c r="AQO11" s="799"/>
      <c r="AQP11" s="97"/>
      <c r="AQQ11" s="139"/>
      <c r="AQR11" s="805">
        <f t="shared" si="216"/>
        <v>0</v>
      </c>
      <c r="AQT11" s="321"/>
      <c r="AQU11" s="2124"/>
      <c r="AQV11" s="801"/>
      <c r="AQW11" s="804"/>
      <c r="AQX11" s="76"/>
      <c r="AQY11" s="805">
        <f t="shared" si="217"/>
        <v>0</v>
      </c>
      <c r="ARA11" s="321"/>
      <c r="ARB11" s="2124"/>
      <c r="ARC11" s="801"/>
      <c r="ARD11" s="804"/>
      <c r="ARE11" s="76"/>
      <c r="ARF11" s="805">
        <f t="shared" si="218"/>
        <v>0</v>
      </c>
      <c r="ARH11" s="321"/>
      <c r="ARI11" s="2124"/>
      <c r="ARJ11" s="825"/>
      <c r="ARK11" s="804"/>
      <c r="ARL11" s="76"/>
      <c r="ARM11" s="805">
        <f t="shared" si="219"/>
        <v>399</v>
      </c>
      <c r="ARO11" s="424"/>
      <c r="ARP11" s="2121"/>
      <c r="ARQ11" s="799"/>
      <c r="ARR11" s="97"/>
      <c r="ARS11" s="139"/>
      <c r="ART11" s="805">
        <f t="shared" si="220"/>
        <v>0</v>
      </c>
      <c r="ARV11" s="404"/>
      <c r="ARW11" s="2125"/>
      <c r="ARX11" s="349"/>
      <c r="ARY11" s="404"/>
      <c r="ARZ11" s="773"/>
      <c r="ASA11" s="805">
        <f t="shared" si="221"/>
        <v>0</v>
      </c>
      <c r="ASC11" s="404"/>
      <c r="ASD11" s="2124"/>
      <c r="ASE11" s="801"/>
      <c r="ASF11" s="804"/>
      <c r="ASG11" s="76"/>
      <c r="ASH11" s="805">
        <f t="shared" si="222"/>
        <v>0</v>
      </c>
      <c r="ASJ11" s="404"/>
      <c r="ASK11" s="2124"/>
      <c r="ASL11" s="801"/>
      <c r="ASM11" s="804"/>
      <c r="ASN11" s="76"/>
      <c r="ASO11" s="805">
        <f t="shared" si="223"/>
        <v>0</v>
      </c>
      <c r="ASQ11" s="424"/>
      <c r="ASR11" s="2122"/>
      <c r="ASS11" s="139"/>
      <c r="AST11" s="49"/>
      <c r="ASU11" s="139"/>
      <c r="ASV11" s="78">
        <f t="shared" si="241"/>
        <v>0</v>
      </c>
      <c r="ASX11" s="424"/>
      <c r="ASY11" s="481"/>
      <c r="ASZ11" s="2121"/>
      <c r="ATA11" s="104"/>
      <c r="ATB11" s="49"/>
      <c r="ATC11" s="139"/>
      <c r="ATD11" s="78">
        <f t="shared" si="242"/>
        <v>0</v>
      </c>
      <c r="ATF11" s="424"/>
      <c r="ATG11" s="1325"/>
      <c r="ATH11" s="139"/>
      <c r="ATI11" s="49"/>
      <c r="ATJ11" s="139"/>
      <c r="ATK11" s="78">
        <f t="shared" si="243"/>
        <v>0</v>
      </c>
      <c r="ATM11" s="320"/>
      <c r="ATN11" s="1325"/>
      <c r="ATO11" s="139"/>
      <c r="ATP11" s="49"/>
      <c r="ATQ11" s="139"/>
      <c r="ATR11" s="78">
        <f t="shared" si="244"/>
        <v>0</v>
      </c>
      <c r="ATT11" s="424"/>
      <c r="ATU11" s="481"/>
      <c r="ATV11" s="2121"/>
      <c r="ATW11" s="139"/>
      <c r="ATX11" s="49"/>
      <c r="ATY11" s="139"/>
      <c r="ATZ11" s="78">
        <f t="shared" si="245"/>
        <v>968</v>
      </c>
      <c r="AUB11" s="404"/>
      <c r="AUC11" s="734"/>
      <c r="AUD11" s="2124"/>
      <c r="AUE11" s="22"/>
      <c r="AUF11" s="31"/>
      <c r="AUG11" s="76"/>
      <c r="AUH11" s="78">
        <f t="shared" si="246"/>
        <v>0</v>
      </c>
      <c r="AUI11" s="76"/>
      <c r="AUJ11" s="404"/>
      <c r="AUK11" s="1325"/>
      <c r="AUL11" s="349"/>
      <c r="AUM11" s="31"/>
      <c r="AUN11" s="76"/>
      <c r="AUO11" s="78">
        <f t="shared" si="247"/>
        <v>0</v>
      </c>
      <c r="AUQ11" s="424"/>
      <c r="AUR11" s="2121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21"/>
      <c r="AUZ11" s="104"/>
      <c r="AVA11" s="49"/>
      <c r="AVB11" s="139"/>
      <c r="AVC11" s="78">
        <f t="shared" si="249"/>
        <v>3312</v>
      </c>
      <c r="AVE11" s="424"/>
      <c r="AVF11" s="2121"/>
      <c r="AVG11" s="104"/>
      <c r="AVH11" s="49"/>
      <c r="AVI11" s="139"/>
      <c r="AVJ11" s="78">
        <f t="shared" si="250"/>
        <v>0</v>
      </c>
      <c r="AVL11" s="424"/>
      <c r="AVM11" s="2122"/>
      <c r="AVN11" s="260"/>
      <c r="AVO11" s="49"/>
      <c r="AVP11" s="139"/>
      <c r="AVQ11" s="78">
        <f t="shared" si="251"/>
        <v>0</v>
      </c>
      <c r="AVS11" s="424"/>
      <c r="AVT11" s="2121"/>
      <c r="AVU11" s="104"/>
      <c r="AVV11" s="49"/>
      <c r="AVW11" s="139"/>
      <c r="AVX11" s="78">
        <f t="shared" si="224"/>
        <v>0</v>
      </c>
      <c r="AVZ11" s="424"/>
      <c r="AWA11" s="2121"/>
      <c r="AWB11" s="104"/>
      <c r="AWC11" s="49"/>
      <c r="AWD11" s="139"/>
      <c r="AWE11" s="78">
        <f t="shared" si="225"/>
        <v>0</v>
      </c>
      <c r="AWG11" s="424"/>
      <c r="AWH11" s="2122"/>
      <c r="AWI11" s="139"/>
      <c r="AWJ11" s="49"/>
      <c r="AWK11" s="349"/>
      <c r="AWL11" s="78">
        <f t="shared" si="226"/>
        <v>0</v>
      </c>
      <c r="AWN11" s="320"/>
      <c r="AWO11" s="307"/>
      <c r="AWP11" s="2122"/>
      <c r="AWQ11" s="139"/>
      <c r="AWR11" s="320"/>
      <c r="AWS11" s="139"/>
      <c r="AWT11" s="78">
        <f t="shared" si="227"/>
        <v>5365</v>
      </c>
      <c r="AWV11" s="404"/>
      <c r="AWW11" s="734"/>
      <c r="AWX11" s="1325"/>
      <c r="AWY11" s="800"/>
      <c r="AWZ11" s="804"/>
      <c r="AXA11" s="76"/>
      <c r="AXB11" s="805">
        <f>AXB10+AWY11-AXA11</f>
        <v>872</v>
      </c>
      <c r="AXD11" s="404"/>
      <c r="AXE11" s="2124"/>
      <c r="AXF11" s="825"/>
      <c r="AXG11" s="804"/>
      <c r="AXH11" s="76"/>
      <c r="AXI11" s="805">
        <f>AXI10+AXF11-AXH11</f>
        <v>0</v>
      </c>
      <c r="AXK11" s="404"/>
      <c r="AXL11" s="2124"/>
      <c r="AXM11" s="825"/>
      <c r="AXN11" s="804"/>
      <c r="AXO11" s="76"/>
      <c r="AXP11" s="805">
        <f>AXP10+AXM11-AXO11</f>
        <v>0</v>
      </c>
      <c r="AXR11" s="31"/>
      <c r="AXS11" s="2124"/>
      <c r="AXT11" s="825"/>
      <c r="AXU11" s="804"/>
      <c r="AXV11" s="76"/>
      <c r="AXW11" s="805">
        <f>AXW10+AXT11-AXV11</f>
        <v>0</v>
      </c>
      <c r="AXY11" s="424"/>
      <c r="AXZ11" s="2122"/>
      <c r="AYA11" s="389"/>
      <c r="AYB11" s="424"/>
      <c r="AYC11" s="773"/>
      <c r="AYD11" s="78">
        <f t="shared" si="137"/>
        <v>0</v>
      </c>
      <c r="AYF11" s="424"/>
      <c r="AYG11" s="2121"/>
      <c r="AYH11" s="139"/>
      <c r="AYI11" s="49"/>
      <c r="AYJ11" s="139"/>
      <c r="AYK11" s="78">
        <f t="shared" si="138"/>
        <v>0</v>
      </c>
      <c r="AYM11" s="424"/>
      <c r="AYN11" s="2121"/>
      <c r="AYO11" s="104"/>
      <c r="AYP11" s="307"/>
      <c r="AYQ11" s="139"/>
      <c r="AYR11" s="78">
        <f t="shared" si="139"/>
        <v>0</v>
      </c>
      <c r="AYT11" s="49"/>
      <c r="AYU11" s="2121"/>
      <c r="AYV11" s="104"/>
      <c r="AYW11" s="49"/>
      <c r="AYX11" s="139"/>
      <c r="AYY11" s="78">
        <f t="shared" si="140"/>
        <v>0</v>
      </c>
      <c r="AZA11" s="404"/>
      <c r="AZB11" s="2124"/>
      <c r="AZC11" s="22"/>
      <c r="AZD11" s="31"/>
      <c r="AZE11" s="76"/>
      <c r="AZF11" s="78">
        <f t="shared" si="141"/>
        <v>0</v>
      </c>
      <c r="AZH11" s="49"/>
      <c r="AZI11" s="2121"/>
      <c r="AZJ11" s="104"/>
      <c r="AZK11" s="49"/>
      <c r="AZL11" s="139"/>
      <c r="AZM11" s="78">
        <f t="shared" si="142"/>
        <v>0</v>
      </c>
      <c r="AZO11" s="320"/>
      <c r="AZP11" s="2121"/>
      <c r="AZQ11" s="139"/>
      <c r="AZR11" s="320"/>
      <c r="AZS11" s="349"/>
      <c r="AZT11" s="78">
        <f t="shared" si="143"/>
        <v>123.27999999999975</v>
      </c>
      <c r="AZV11" s="320"/>
      <c r="AZW11" s="2121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24"/>
      <c r="BAL11" s="22"/>
      <c r="BAM11" s="404"/>
      <c r="BAN11" s="76"/>
      <c r="BAO11" s="78">
        <f t="shared" si="146"/>
        <v>0</v>
      </c>
      <c r="BAQ11" s="424">
        <v>41169</v>
      </c>
      <c r="BAR11" s="2121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21"/>
      <c r="BAZ11" s="104"/>
      <c r="BBA11" s="49"/>
      <c r="BBB11" s="139"/>
      <c r="BBC11" s="78">
        <f>BBC10+BAZ11-BBB11</f>
        <v>0</v>
      </c>
      <c r="BBE11" s="49"/>
      <c r="BBF11" s="2121"/>
      <c r="BBG11" s="104"/>
      <c r="BBH11" s="49"/>
      <c r="BBI11" s="139"/>
      <c r="BBJ11" s="78">
        <f>BBJ10+BBG11-BBI11</f>
        <v>1292</v>
      </c>
      <c r="BBL11" s="320">
        <v>42133</v>
      </c>
      <c r="BBM11" s="1938"/>
      <c r="BBN11" s="2084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24"/>
      <c r="BBV11" s="22"/>
      <c r="BBW11" s="31"/>
      <c r="BBX11" s="76"/>
      <c r="BBY11" s="78">
        <f t="shared" si="149"/>
        <v>1200</v>
      </c>
      <c r="BCA11" s="424">
        <v>42095</v>
      </c>
      <c r="BCB11" s="2121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24"/>
      <c r="BCJ11" s="22"/>
      <c r="BCK11" s="31"/>
      <c r="BCL11" s="76"/>
      <c r="BCM11" s="78">
        <f t="shared" si="151"/>
        <v>0</v>
      </c>
      <c r="BCO11" s="31"/>
      <c r="BCP11" s="2124"/>
      <c r="BCQ11" s="139"/>
      <c r="BCR11" s="31"/>
      <c r="BCS11" s="76"/>
      <c r="BCT11" s="78">
        <f t="shared" si="152"/>
        <v>0</v>
      </c>
      <c r="BCV11" s="424"/>
      <c r="BCW11" s="2121"/>
      <c r="BCX11" s="104"/>
      <c r="BCY11" s="382"/>
      <c r="BCZ11" s="139"/>
      <c r="BDA11" s="78">
        <f t="shared" si="153"/>
        <v>6086.5</v>
      </c>
      <c r="BDC11" s="424">
        <v>41554</v>
      </c>
      <c r="BDD11" s="2121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24"/>
      <c r="BDL11" s="104"/>
      <c r="BDM11" s="49"/>
      <c r="BDN11" s="76"/>
      <c r="BDO11" s="78">
        <f t="shared" si="155"/>
        <v>0</v>
      </c>
      <c r="BDQ11" s="424"/>
      <c r="BDR11" s="481"/>
      <c r="BDS11" s="2122"/>
      <c r="BDT11" s="139"/>
      <c r="BDU11" s="493"/>
      <c r="BDV11" s="139"/>
      <c r="BDW11" s="78">
        <f t="shared" si="156"/>
        <v>308</v>
      </c>
      <c r="BDY11" s="49"/>
      <c r="BDZ11" s="808"/>
      <c r="BEA11" s="2121"/>
      <c r="BEB11" s="104"/>
      <c r="BEC11" s="49"/>
      <c r="BED11" s="139"/>
      <c r="BEE11" s="78">
        <f t="shared" si="157"/>
        <v>4361.25</v>
      </c>
      <c r="BEG11" s="320"/>
      <c r="BEH11" s="2121"/>
      <c r="BEI11" s="2121"/>
      <c r="BEJ11" s="1908">
        <v>0</v>
      </c>
      <c r="BEK11" s="320"/>
      <c r="BEL11" s="139"/>
      <c r="BEM11" s="78">
        <f t="shared" si="158"/>
        <v>-7442.9</v>
      </c>
      <c r="BEO11" s="1261">
        <v>42247</v>
      </c>
      <c r="BEP11" s="2108" t="s">
        <v>2462</v>
      </c>
      <c r="BEQ11" s="543" t="s">
        <v>2457</v>
      </c>
      <c r="BER11" s="2040">
        <v>11249.52</v>
      </c>
      <c r="BES11" s="49">
        <v>42265</v>
      </c>
      <c r="BET11" s="139">
        <v>11249.52</v>
      </c>
      <c r="BEU11" s="78">
        <f t="shared" si="159"/>
        <v>-17000</v>
      </c>
      <c r="BEW11" s="1261"/>
      <c r="BEX11" s="543"/>
      <c r="BEY11" s="2040"/>
      <c r="BEZ11" s="1813"/>
      <c r="BFA11" s="2050"/>
      <c r="BFB11" s="78">
        <f t="shared" si="160"/>
        <v>0</v>
      </c>
      <c r="BFD11" s="874"/>
      <c r="BFE11" s="866"/>
      <c r="BFF11" s="563"/>
      <c r="BFG11" s="1576" t="s">
        <v>1793</v>
      </c>
      <c r="BFH11" s="139"/>
      <c r="BFI11" s="78">
        <f t="shared" si="161"/>
        <v>970</v>
      </c>
      <c r="BFK11" s="341"/>
      <c r="BFL11" s="2121"/>
      <c r="BFM11" s="104"/>
      <c r="BFN11" s="424"/>
      <c r="BFO11" s="139"/>
      <c r="BFP11" s="131">
        <f t="shared" si="162"/>
        <v>0</v>
      </c>
      <c r="BFR11" s="321"/>
      <c r="BFS11" s="1325"/>
      <c r="BFT11" s="139"/>
      <c r="BFU11" s="404"/>
      <c r="BFV11" s="76"/>
      <c r="BFW11" s="78">
        <f t="shared" si="163"/>
        <v>0</v>
      </c>
      <c r="BFY11" s="31"/>
      <c r="BFZ11" s="1325"/>
      <c r="BGA11" s="139"/>
      <c r="BGB11" s="31"/>
      <c r="BGC11" s="76"/>
      <c r="BGD11" s="78">
        <f t="shared" si="164"/>
        <v>0</v>
      </c>
      <c r="BGF11" s="320"/>
      <c r="BGG11" s="2121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22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24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21"/>
      <c r="BHL11" s="104"/>
      <c r="BHM11" s="49"/>
      <c r="BHN11" s="139"/>
      <c r="BHO11" s="78">
        <f t="shared" si="169"/>
        <v>0</v>
      </c>
      <c r="BHQ11" s="320"/>
      <c r="BHR11" s="2121"/>
      <c r="BHS11" s="104"/>
      <c r="BHT11" s="320"/>
      <c r="BHU11" s="260"/>
      <c r="BHV11" s="78">
        <f t="shared" si="170"/>
        <v>0</v>
      </c>
      <c r="BHX11" s="1261"/>
      <c r="BHY11" s="1390"/>
      <c r="BHZ11" s="1803"/>
      <c r="BIA11" s="1647"/>
      <c r="BIB11" s="1812"/>
      <c r="BIC11" s="1941"/>
      <c r="BID11" s="78">
        <f t="shared" si="171"/>
        <v>0</v>
      </c>
      <c r="BIF11" s="1261"/>
      <c r="BIG11" s="316"/>
      <c r="BIH11" s="543"/>
      <c r="BII11" s="1812"/>
      <c r="BIJ11" s="1813"/>
      <c r="BIK11" s="1391"/>
      <c r="BIL11" s="78">
        <f t="shared" si="172"/>
        <v>0</v>
      </c>
      <c r="BIN11" s="712"/>
      <c r="BIO11" s="1833"/>
      <c r="BIP11" s="1831"/>
      <c r="BIQ11" s="1825"/>
      <c r="BIR11" s="1391"/>
      <c r="BIS11" s="78">
        <f t="shared" si="173"/>
        <v>86</v>
      </c>
      <c r="BIT11" s="1391"/>
      <c r="BIU11" s="320"/>
      <c r="BIV11" s="409"/>
      <c r="BIW11" s="2122"/>
      <c r="BIX11" s="139"/>
      <c r="BIY11" s="1852"/>
      <c r="BIZ11" s="139"/>
      <c r="BJA11" s="78">
        <f t="shared" ref="BJA11:BJA42" si="255">BJA10+BIX11-BIZ11</f>
        <v>0</v>
      </c>
      <c r="BJC11" s="1261"/>
      <c r="BJD11" s="1390"/>
      <c r="BJE11" s="1803"/>
      <c r="BJF11" s="1647"/>
      <c r="BJG11" s="1812"/>
      <c r="BJH11" s="78">
        <f t="shared" si="174"/>
        <v>0</v>
      </c>
      <c r="BJI11" s="1391"/>
      <c r="BJJ11" s="320"/>
      <c r="BJK11" s="409"/>
      <c r="BJL11" s="2122"/>
      <c r="BJM11" s="139"/>
      <c r="BJN11" s="1852"/>
      <c r="BJO11" s="139"/>
      <c r="BJP11" s="78">
        <f t="shared" ref="BJP11:BJP43" si="256">BJP10+BJM11-BJO11</f>
        <v>0</v>
      </c>
      <c r="BJR11" s="712"/>
      <c r="BJS11" s="1963"/>
      <c r="BJT11" s="1831"/>
      <c r="BJU11" s="1825"/>
      <c r="BJV11" s="1391"/>
      <c r="BJW11" s="78">
        <f t="shared" si="228"/>
        <v>1883</v>
      </c>
      <c r="BJX11" s="1391"/>
      <c r="BJY11" s="424"/>
      <c r="BJZ11" s="2121"/>
      <c r="BKA11" s="104"/>
      <c r="BKB11" s="49"/>
      <c r="BKC11" s="139"/>
      <c r="BKD11" s="78">
        <f t="shared" si="175"/>
        <v>0</v>
      </c>
      <c r="BKF11" s="321"/>
      <c r="BKG11" s="732"/>
      <c r="BKH11" s="1462"/>
      <c r="BKI11" s="716"/>
      <c r="BKJ11" s="797"/>
      <c r="BKK11" s="139"/>
      <c r="BKL11" s="78">
        <f t="shared" si="176"/>
        <v>8883.5</v>
      </c>
      <c r="BKN11" s="424"/>
      <c r="BKO11" s="2121"/>
      <c r="BKP11" s="139"/>
      <c r="BKQ11" s="49"/>
      <c r="BKR11" s="139"/>
      <c r="BKS11" s="78">
        <f t="shared" si="177"/>
        <v>0</v>
      </c>
      <c r="BKU11" s="424"/>
      <c r="BKV11" s="2121"/>
      <c r="BKW11" s="104"/>
      <c r="BKX11" s="49"/>
      <c r="BKY11" s="139"/>
      <c r="BKZ11" s="78">
        <f t="shared" si="178"/>
        <v>0</v>
      </c>
      <c r="BLB11" s="424"/>
      <c r="BLC11" s="2121"/>
      <c r="BLD11" s="104"/>
      <c r="BLE11" s="49"/>
      <c r="BLF11" s="139"/>
      <c r="BLG11" s="78">
        <f t="shared" si="179"/>
        <v>0</v>
      </c>
      <c r="BLI11" s="424"/>
      <c r="BLJ11" s="2121"/>
      <c r="BLK11" s="104"/>
      <c r="BLL11" s="49"/>
      <c r="BLM11" s="139"/>
      <c r="BLN11" s="78">
        <f t="shared" si="180"/>
        <v>100</v>
      </c>
      <c r="BLP11" s="424"/>
      <c r="BLQ11" s="2122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22"/>
      <c r="BMF11" s="139"/>
      <c r="BMG11" s="424"/>
      <c r="BMH11" s="139"/>
      <c r="BMI11" s="78">
        <f t="shared" si="183"/>
        <v>0</v>
      </c>
      <c r="BMK11" s="404"/>
      <c r="BML11" s="2124"/>
      <c r="BMM11" s="76"/>
      <c r="BMN11" s="404"/>
      <c r="BMO11" s="76"/>
      <c r="BMP11" s="78">
        <f t="shared" si="184"/>
        <v>0</v>
      </c>
      <c r="BMR11" s="31"/>
      <c r="BMS11" s="2124"/>
      <c r="BMT11" s="22"/>
      <c r="BMU11" s="31"/>
      <c r="BMV11" s="76"/>
      <c r="BMW11" s="78">
        <f t="shared" si="185"/>
        <v>0</v>
      </c>
      <c r="BMY11" s="321"/>
      <c r="BMZ11" s="2124"/>
      <c r="BNA11" s="777"/>
      <c r="BNB11" s="31"/>
      <c r="BNC11" s="76"/>
      <c r="BND11" s="78">
        <f t="shared" si="229"/>
        <v>150</v>
      </c>
      <c r="BNF11" s="320"/>
      <c r="BNG11" s="2122"/>
      <c r="BNH11" s="716"/>
      <c r="BNI11" s="1592">
        <v>41387</v>
      </c>
      <c r="BNJ11" s="139">
        <v>9270.5</v>
      </c>
      <c r="BNK11" s="78">
        <f t="shared" si="230"/>
        <v>289</v>
      </c>
      <c r="BNM11" s="49"/>
      <c r="BNN11" s="2121"/>
      <c r="BNO11" s="104"/>
      <c r="BNP11" s="49"/>
      <c r="BNQ11" s="139"/>
      <c r="BNR11" s="78">
        <f t="shared" si="231"/>
        <v>0</v>
      </c>
      <c r="BNT11" s="49"/>
      <c r="BNU11" s="307"/>
      <c r="BNV11" s="2121"/>
      <c r="BNW11" s="104"/>
      <c r="BNX11" s="49"/>
      <c r="BNY11" s="139"/>
      <c r="BNZ11" s="78">
        <f t="shared" si="232"/>
        <v>0</v>
      </c>
      <c r="BOB11" s="31"/>
      <c r="BOC11" s="2124"/>
      <c r="BOD11" s="139"/>
      <c r="BOE11" s="31"/>
      <c r="BOF11" s="76"/>
      <c r="BOG11" s="78">
        <f t="shared" si="233"/>
        <v>0</v>
      </c>
      <c r="BOI11" s="31"/>
      <c r="BOJ11" s="2124"/>
      <c r="BOK11" s="22"/>
      <c r="BOL11" s="31"/>
      <c r="BOM11" s="76"/>
      <c r="BON11" s="78">
        <f t="shared" si="234"/>
        <v>0</v>
      </c>
      <c r="BOP11" s="424"/>
      <c r="BOQ11" s="2121"/>
      <c r="BOR11" s="104"/>
      <c r="BOS11" s="49"/>
      <c r="BOT11" s="139"/>
      <c r="BOU11" s="78">
        <f t="shared" si="235"/>
        <v>1785.5</v>
      </c>
      <c r="BOW11" s="320"/>
      <c r="BOX11" s="2122"/>
      <c r="BOY11" s="139"/>
      <c r="BOZ11" s="49"/>
      <c r="BPA11" s="139"/>
      <c r="BPB11" s="78">
        <f t="shared" si="236"/>
        <v>0</v>
      </c>
      <c r="BPD11" s="404"/>
      <c r="BPE11" s="2124"/>
      <c r="BPF11" s="22"/>
      <c r="BPG11" s="31"/>
      <c r="BPH11" s="76"/>
      <c r="BPI11" s="78">
        <f t="shared" si="237"/>
        <v>0</v>
      </c>
      <c r="BPK11" s="404"/>
      <c r="BPL11" s="2124"/>
      <c r="BPM11" s="22"/>
      <c r="BPN11" s="31"/>
      <c r="BPO11" s="76"/>
      <c r="BPP11" s="78">
        <f t="shared" si="252"/>
        <v>2273.5</v>
      </c>
      <c r="BPR11" s="49"/>
      <c r="BPS11" s="2121"/>
      <c r="BPT11" s="799"/>
      <c r="BPU11" s="49"/>
      <c r="BPV11" s="139"/>
      <c r="BPW11" s="78">
        <f t="shared" si="186"/>
        <v>0</v>
      </c>
      <c r="BPY11" s="49"/>
      <c r="BPZ11" s="2121"/>
      <c r="BQA11" s="799"/>
      <c r="BQB11" s="49"/>
      <c r="BQC11" s="139"/>
      <c r="BQD11" s="78">
        <f t="shared" si="187"/>
        <v>0</v>
      </c>
      <c r="BQF11" s="31"/>
      <c r="BQG11" s="335"/>
      <c r="BQH11" s="2124"/>
      <c r="BQI11" s="801"/>
      <c r="BQJ11" s="31"/>
      <c r="BQK11" s="76"/>
      <c r="BQL11" s="78">
        <f t="shared" si="188"/>
        <v>118</v>
      </c>
      <c r="BQM11" s="76"/>
      <c r="BQN11" s="320"/>
      <c r="BQO11" s="2122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21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24"/>
      <c r="BRK11" s="22"/>
      <c r="BRL11" s="31"/>
      <c r="BRM11" s="76"/>
      <c r="BRN11" s="78">
        <f t="shared" si="192"/>
        <v>0</v>
      </c>
      <c r="BRP11" s="321"/>
      <c r="BRQ11" s="335"/>
      <c r="BRR11" s="2125"/>
      <c r="BRS11" s="76"/>
      <c r="BRT11" s="31"/>
      <c r="BRU11" s="76"/>
      <c r="BRV11" s="78">
        <f t="shared" si="193"/>
        <v>0</v>
      </c>
      <c r="BRX11" s="404"/>
      <c r="BRY11" s="2124"/>
      <c r="BRZ11" s="22"/>
      <c r="BSA11" s="31"/>
      <c r="BSB11" s="76"/>
      <c r="BSC11" s="78">
        <f t="shared" si="194"/>
        <v>0</v>
      </c>
      <c r="BSE11" s="404"/>
      <c r="BSF11" s="2124"/>
      <c r="BSG11" s="22"/>
      <c r="BSH11" s="31"/>
      <c r="BSI11" s="76"/>
      <c r="BSJ11" s="78">
        <f t="shared" si="195"/>
        <v>0</v>
      </c>
      <c r="BSL11" s="49"/>
      <c r="BSM11" s="2121"/>
      <c r="BSN11" s="104"/>
      <c r="BSO11" s="49"/>
      <c r="BSP11" s="139"/>
      <c r="BSQ11" s="78">
        <f t="shared" si="196"/>
        <v>0</v>
      </c>
      <c r="BSS11" s="404"/>
      <c r="BST11" s="2124"/>
      <c r="BSU11" s="22"/>
      <c r="BSV11" s="31"/>
      <c r="BSW11" s="76"/>
      <c r="BSX11" s="78">
        <f t="shared" si="197"/>
        <v>0</v>
      </c>
      <c r="BSZ11" s="404"/>
      <c r="BTA11" s="2124"/>
      <c r="BTB11" s="22"/>
      <c r="BTC11" s="31"/>
      <c r="BTD11" s="76"/>
      <c r="BTE11" s="78">
        <f t="shared" si="198"/>
        <v>0</v>
      </c>
      <c r="BTG11" s="31"/>
      <c r="BTH11" s="2124"/>
      <c r="BTI11" s="22"/>
      <c r="BTJ11" s="31"/>
      <c r="BTK11" s="76"/>
      <c r="BTL11" s="78">
        <f t="shared" si="199"/>
        <v>0</v>
      </c>
      <c r="BTN11" s="31"/>
      <c r="BTO11" s="2124"/>
      <c r="BTP11" s="22"/>
      <c r="BTQ11" s="31"/>
      <c r="BTR11" s="76"/>
      <c r="BTS11" s="78">
        <f t="shared" si="200"/>
        <v>0</v>
      </c>
      <c r="BTU11" s="31"/>
      <c r="BTV11" s="2124"/>
      <c r="BTW11" s="22"/>
      <c r="BTX11" s="31"/>
      <c r="BTY11" s="76"/>
      <c r="BTZ11" s="78">
        <f t="shared" si="201"/>
        <v>0</v>
      </c>
      <c r="BUB11" s="31"/>
      <c r="BUC11" s="2124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24"/>
      <c r="C12" s="22"/>
      <c r="D12" s="31"/>
      <c r="E12" s="76"/>
      <c r="F12" s="78">
        <f t="shared" si="2"/>
        <v>172000</v>
      </c>
      <c r="H12" s="404">
        <v>41879</v>
      </c>
      <c r="I12" s="2124"/>
      <c r="J12" s="22">
        <v>10000</v>
      </c>
      <c r="K12" s="31"/>
      <c r="L12" s="76"/>
      <c r="M12" s="78">
        <f t="shared" si="3"/>
        <v>174750</v>
      </c>
      <c r="O12" s="49"/>
      <c r="P12" s="2121"/>
      <c r="Q12" s="104"/>
      <c r="R12" s="49"/>
      <c r="S12" s="139"/>
      <c r="T12" s="78">
        <f t="shared" si="4"/>
        <v>2500</v>
      </c>
      <c r="V12" s="31"/>
      <c r="W12" s="2124"/>
      <c r="X12" s="22"/>
      <c r="Y12" s="31"/>
      <c r="Z12" s="76"/>
      <c r="AA12" s="78">
        <f t="shared" si="5"/>
        <v>0</v>
      </c>
      <c r="AC12" s="31"/>
      <c r="AD12" s="2124"/>
      <c r="AE12" s="22"/>
      <c r="AF12" s="31"/>
      <c r="AG12" s="76"/>
      <c r="AH12" s="78">
        <f t="shared" si="6"/>
        <v>0</v>
      </c>
      <c r="AJ12" s="404"/>
      <c r="AK12" s="2124"/>
      <c r="AL12" s="22"/>
      <c r="AM12" s="404"/>
      <c r="AN12" s="76"/>
      <c r="AO12" s="78">
        <f t="shared" si="7"/>
        <v>1390</v>
      </c>
      <c r="AQ12" s="320">
        <v>41499</v>
      </c>
      <c r="AR12" s="2121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24"/>
      <c r="AZ12" s="22"/>
      <c r="BA12" s="31"/>
      <c r="BB12" s="76"/>
      <c r="BC12" s="78">
        <f t="shared" si="9"/>
        <v>0</v>
      </c>
      <c r="BE12" s="321"/>
      <c r="BF12" s="2124"/>
      <c r="BG12" s="22"/>
      <c r="BH12" s="31"/>
      <c r="BI12" s="76"/>
      <c r="BJ12" s="78">
        <f t="shared" si="10"/>
        <v>0</v>
      </c>
      <c r="BL12" s="424"/>
      <c r="BM12" s="2121"/>
      <c r="BN12" s="104"/>
      <c r="BO12" s="49"/>
      <c r="BP12" s="139"/>
      <c r="BQ12" s="78">
        <f t="shared" si="11"/>
        <v>0</v>
      </c>
      <c r="BS12" s="321"/>
      <c r="BT12" s="2124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21"/>
      <c r="CC12" s="104"/>
      <c r="CD12" s="49"/>
      <c r="CE12" s="139"/>
      <c r="CF12" s="78">
        <f t="shared" si="13"/>
        <v>24829.5</v>
      </c>
      <c r="CH12" s="424"/>
      <c r="CI12" s="2122"/>
      <c r="CJ12" s="139"/>
      <c r="CK12" s="49"/>
      <c r="CL12" s="139"/>
      <c r="CM12" s="78">
        <f t="shared" si="14"/>
        <v>0</v>
      </c>
      <c r="CO12" s="424"/>
      <c r="CP12" s="2122"/>
      <c r="CQ12" s="139"/>
      <c r="CR12" s="49"/>
      <c r="CS12" s="139"/>
      <c r="CT12" s="78">
        <f t="shared" si="15"/>
        <v>0</v>
      </c>
      <c r="CV12" s="977">
        <v>41109</v>
      </c>
      <c r="CW12" s="1883"/>
      <c r="CX12" s="1884" t="s">
        <v>1119</v>
      </c>
      <c r="CY12" s="1885">
        <v>179151</v>
      </c>
      <c r="CZ12" s="1883">
        <v>41207</v>
      </c>
      <c r="DA12" s="1886">
        <v>179151</v>
      </c>
      <c r="DB12" s="78">
        <f t="shared" si="16"/>
        <v>5814</v>
      </c>
      <c r="DE12" s="890"/>
      <c r="DF12" s="2125"/>
      <c r="DG12" s="139"/>
      <c r="DH12" s="424"/>
      <c r="DI12" s="349"/>
      <c r="DJ12" s="78">
        <f t="shared" si="17"/>
        <v>633217.30000000005</v>
      </c>
      <c r="DL12" s="320"/>
      <c r="DM12" s="2121"/>
      <c r="DN12" s="104"/>
      <c r="DO12" s="49"/>
      <c r="DP12" s="139"/>
      <c r="DQ12" s="78">
        <f t="shared" si="18"/>
        <v>0</v>
      </c>
      <c r="DS12" s="320"/>
      <c r="DT12" s="2121"/>
      <c r="DU12" s="104"/>
      <c r="DV12" s="1461"/>
      <c r="DW12" s="139"/>
      <c r="DX12" s="78">
        <f t="shared" si="19"/>
        <v>0</v>
      </c>
      <c r="DZ12" s="49"/>
      <c r="EA12" s="2121"/>
      <c r="EB12" s="104"/>
      <c r="EC12" s="49"/>
      <c r="ED12" s="139"/>
      <c r="EE12" s="78">
        <f t="shared" si="20"/>
        <v>1750.5</v>
      </c>
      <c r="EG12" s="320"/>
      <c r="EH12" s="2121"/>
      <c r="EI12" s="104"/>
      <c r="EJ12" s="49"/>
      <c r="EK12" s="139"/>
      <c r="EL12" s="78">
        <f t="shared" si="21"/>
        <v>0</v>
      </c>
      <c r="EN12" s="424"/>
      <c r="EO12" s="2122"/>
      <c r="EP12" s="139"/>
      <c r="EQ12" s="49"/>
      <c r="ER12" s="139"/>
      <c r="ES12" s="78">
        <f t="shared" si="22"/>
        <v>7999.8000000000029</v>
      </c>
      <c r="EU12" s="424"/>
      <c r="EV12" s="2121"/>
      <c r="EW12" s="104"/>
      <c r="EX12" s="344"/>
      <c r="EY12" s="139"/>
      <c r="EZ12" s="78">
        <f t="shared" si="23"/>
        <v>0</v>
      </c>
      <c r="FB12" s="1261"/>
      <c r="FC12" s="1390"/>
      <c r="FD12" s="1803"/>
      <c r="FE12" s="1647"/>
      <c r="FF12" s="1812"/>
      <c r="FG12" s="779"/>
      <c r="FH12" s="78">
        <f t="shared" si="24"/>
        <v>0</v>
      </c>
      <c r="FJ12" s="424"/>
      <c r="FK12" s="307"/>
      <c r="FL12" s="2122"/>
      <c r="FM12" s="139"/>
      <c r="FN12" s="49"/>
      <c r="FO12" s="139"/>
      <c r="FP12" s="78">
        <f t="shared" si="25"/>
        <v>1044.8300000000017</v>
      </c>
      <c r="FR12" s="424"/>
      <c r="FS12" s="307"/>
      <c r="FT12" s="2121"/>
      <c r="FU12" s="104"/>
      <c r="FV12" s="257"/>
      <c r="FW12" s="139"/>
      <c r="FX12" s="78">
        <f t="shared" si="26"/>
        <v>8038.1</v>
      </c>
      <c r="FZ12" s="31"/>
      <c r="GA12" s="2121"/>
      <c r="GB12" s="104"/>
      <c r="GC12" s="49"/>
      <c r="GD12" s="139"/>
      <c r="GE12" s="78">
        <f t="shared" si="203"/>
        <v>0</v>
      </c>
      <c r="GG12" s="424"/>
      <c r="GH12" s="481"/>
      <c r="GI12" s="2121"/>
      <c r="GJ12" s="693"/>
      <c r="GK12" s="2025"/>
      <c r="GL12" s="1814"/>
      <c r="GM12" s="78">
        <f t="shared" si="27"/>
        <v>0</v>
      </c>
      <c r="GO12" s="49"/>
      <c r="GP12" s="2121"/>
      <c r="GQ12" s="104"/>
      <c r="GR12" s="344"/>
      <c r="GS12" s="139"/>
      <c r="GT12" s="78">
        <f t="shared" si="28"/>
        <v>3191.5</v>
      </c>
      <c r="GV12" s="424"/>
      <c r="GW12" s="382"/>
      <c r="GX12" s="2121"/>
      <c r="GY12" s="1216"/>
      <c r="GZ12" s="1217"/>
      <c r="HA12" s="139"/>
      <c r="HB12" s="78">
        <f t="shared" si="29"/>
        <v>2240.1000000000004</v>
      </c>
      <c r="HD12" s="424"/>
      <c r="HE12" s="2121"/>
      <c r="HF12" s="104"/>
      <c r="HG12" s="320"/>
      <c r="HH12" s="139"/>
      <c r="HI12" s="78">
        <f t="shared" si="30"/>
        <v>5990.5</v>
      </c>
      <c r="HK12" s="320"/>
      <c r="HL12" s="2121"/>
      <c r="HM12" s="104"/>
      <c r="HN12" s="49"/>
      <c r="HO12" s="139"/>
      <c r="HP12" s="78">
        <f t="shared" si="31"/>
        <v>3655.5</v>
      </c>
      <c r="HR12" s="424"/>
      <c r="HS12" s="2121"/>
      <c r="HT12" s="104"/>
      <c r="HU12" s="344"/>
      <c r="HV12" s="139"/>
      <c r="HW12" s="78">
        <f t="shared" si="32"/>
        <v>3000</v>
      </c>
      <c r="HY12" s="320"/>
      <c r="HZ12" s="2121"/>
      <c r="IA12" s="104"/>
      <c r="IB12" s="49"/>
      <c r="IC12" s="139"/>
      <c r="ID12" s="131">
        <f t="shared" si="33"/>
        <v>0</v>
      </c>
      <c r="IF12" s="320"/>
      <c r="IG12" s="2121"/>
      <c r="IH12" s="104"/>
      <c r="II12" s="49"/>
      <c r="IJ12" s="139"/>
      <c r="IK12" s="131">
        <f t="shared" si="34"/>
        <v>0</v>
      </c>
      <c r="IM12" s="320">
        <v>41529</v>
      </c>
      <c r="IN12" s="2128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24"/>
      <c r="IV12" s="825"/>
      <c r="IW12" s="49"/>
      <c r="IX12" s="139"/>
      <c r="IY12" s="78">
        <f t="shared" si="36"/>
        <v>402</v>
      </c>
      <c r="JA12" s="424"/>
      <c r="JB12" s="2121"/>
      <c r="JC12" s="104"/>
      <c r="JD12" s="49"/>
      <c r="JE12" s="139"/>
      <c r="JF12" s="78">
        <f t="shared" si="37"/>
        <v>900</v>
      </c>
      <c r="JH12" s="1261"/>
      <c r="JI12" s="1390"/>
      <c r="JJ12" s="1919"/>
      <c r="JK12" s="1925"/>
      <c r="JL12" s="1919"/>
      <c r="JM12" s="78">
        <f t="shared" si="38"/>
        <v>90</v>
      </c>
      <c r="JN12" s="1391"/>
      <c r="JO12" s="320"/>
      <c r="JP12" s="2125"/>
      <c r="JQ12" s="699"/>
      <c r="JR12" s="321"/>
      <c r="JS12" s="699"/>
      <c r="JT12" s="78">
        <f t="shared" si="39"/>
        <v>90</v>
      </c>
      <c r="JV12" s="321"/>
      <c r="JW12" s="2125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21"/>
      <c r="KL12" s="104"/>
      <c r="KM12" s="49"/>
      <c r="KN12" s="139"/>
      <c r="KO12" s="78">
        <f t="shared" si="42"/>
        <v>300</v>
      </c>
      <c r="KQ12" s="321"/>
      <c r="KR12" s="1318"/>
      <c r="KS12" s="2124"/>
      <c r="KT12" s="22"/>
      <c r="KU12" s="31"/>
      <c r="KV12" s="76"/>
      <c r="KW12" s="78">
        <f t="shared" si="43"/>
        <v>198</v>
      </c>
      <c r="KY12" s="320"/>
      <c r="KZ12" s="2121"/>
      <c r="LA12" s="104"/>
      <c r="LB12" s="49"/>
      <c r="LC12" s="139"/>
      <c r="LD12" s="78">
        <f t="shared" si="44"/>
        <v>0</v>
      </c>
      <c r="LF12" s="320"/>
      <c r="LG12" s="2121"/>
      <c r="LH12" s="104"/>
      <c r="LI12" s="50"/>
      <c r="LJ12" s="139"/>
      <c r="LK12" s="78">
        <f t="shared" si="45"/>
        <v>0</v>
      </c>
      <c r="LM12" s="49"/>
      <c r="LN12" s="2121"/>
      <c r="LO12" s="104"/>
      <c r="LP12" s="49"/>
      <c r="LQ12" s="139"/>
      <c r="LR12" s="78">
        <f t="shared" si="46"/>
        <v>0</v>
      </c>
      <c r="LT12" s="31"/>
      <c r="LU12" s="2124"/>
      <c r="LV12" s="22"/>
      <c r="LW12" s="31"/>
      <c r="LX12" s="76"/>
      <c r="LY12" s="78">
        <f t="shared" si="47"/>
        <v>0</v>
      </c>
      <c r="MA12" s="49"/>
      <c r="MB12" s="2121"/>
      <c r="MC12" s="104"/>
      <c r="MD12" s="49"/>
      <c r="ME12" s="139"/>
      <c r="MF12" s="78">
        <f t="shared" si="48"/>
        <v>0</v>
      </c>
      <c r="MH12" s="49"/>
      <c r="MI12" s="2121"/>
      <c r="MJ12" s="104"/>
      <c r="MK12" s="49"/>
      <c r="ML12" s="139"/>
      <c r="MM12" s="78">
        <f t="shared" si="49"/>
        <v>0</v>
      </c>
      <c r="MO12" s="424"/>
      <c r="MP12" s="2121"/>
      <c r="MQ12" s="104"/>
      <c r="MR12" s="49"/>
      <c r="MS12" s="139"/>
      <c r="MT12" s="78">
        <f t="shared" si="50"/>
        <v>0</v>
      </c>
      <c r="MV12" s="424"/>
      <c r="MW12" s="2121"/>
      <c r="MX12" s="104"/>
      <c r="MY12" s="344"/>
      <c r="MZ12" s="139"/>
      <c r="NA12" s="78">
        <f t="shared" si="51"/>
        <v>0</v>
      </c>
      <c r="NC12" s="404"/>
      <c r="ND12" s="2124"/>
      <c r="NE12" s="22"/>
      <c r="NF12" s="683"/>
      <c r="NG12" s="76"/>
      <c r="NH12" s="78">
        <f t="shared" si="52"/>
        <v>0</v>
      </c>
      <c r="NJ12" s="31"/>
      <c r="NK12" s="2124"/>
      <c r="NL12" s="22"/>
      <c r="NM12" s="683"/>
      <c r="NN12" s="76"/>
      <c r="NO12" s="78">
        <f t="shared" si="53"/>
        <v>0</v>
      </c>
      <c r="NQ12" s="31"/>
      <c r="NR12" s="2124"/>
      <c r="NS12" s="22"/>
      <c r="NT12" s="31"/>
      <c r="NU12" s="76"/>
      <c r="NV12" s="78">
        <f t="shared" si="54"/>
        <v>0</v>
      </c>
      <c r="NX12" s="424"/>
      <c r="NY12" s="2121"/>
      <c r="NZ12" s="104"/>
      <c r="OA12" s="424"/>
      <c r="OB12" s="139"/>
      <c r="OC12" s="78">
        <f t="shared" si="55"/>
        <v>0</v>
      </c>
      <c r="OE12" s="424"/>
      <c r="OF12" s="2121"/>
      <c r="OG12" s="693"/>
      <c r="OH12" s="49"/>
      <c r="OI12" s="139"/>
      <c r="OJ12" s="78">
        <f t="shared" si="56"/>
        <v>12799.5</v>
      </c>
      <c r="OL12" s="1261"/>
      <c r="OM12" s="1942"/>
      <c r="ON12" s="1804"/>
      <c r="OO12" s="1812"/>
      <c r="OP12" s="1813"/>
      <c r="OQ12" s="1391"/>
      <c r="OR12" s="131">
        <f t="shared" si="0"/>
        <v>0</v>
      </c>
      <c r="OT12" s="404"/>
      <c r="OU12" s="2124"/>
      <c r="OV12" s="22"/>
      <c r="OW12" s="31"/>
      <c r="OX12" s="76"/>
      <c r="OY12" s="78">
        <f t="shared" si="57"/>
        <v>0</v>
      </c>
      <c r="PA12" s="31"/>
      <c r="PB12" s="2124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21"/>
      <c r="QF12" s="104"/>
      <c r="QG12" s="307"/>
      <c r="QH12" s="139"/>
      <c r="QI12" s="131">
        <f t="shared" si="62"/>
        <v>0</v>
      </c>
      <c r="QJ12" s="243"/>
      <c r="QK12" s="320"/>
      <c r="QL12" s="2124"/>
      <c r="QM12" s="104"/>
      <c r="QN12" s="49"/>
      <c r="QO12" s="76"/>
      <c r="QP12" s="78">
        <f t="shared" si="63"/>
        <v>761.40000000000009</v>
      </c>
      <c r="QR12" s="31"/>
      <c r="QS12" s="2124"/>
      <c r="QT12" s="22"/>
      <c r="QU12" s="31"/>
      <c r="QV12" s="76"/>
      <c r="QW12" s="78">
        <f t="shared" si="64"/>
        <v>0</v>
      </c>
      <c r="QY12" s="49"/>
      <c r="QZ12" s="1325"/>
      <c r="RA12" s="139"/>
      <c r="RB12" s="49"/>
      <c r="RC12" s="139"/>
      <c r="RD12" s="78">
        <f t="shared" si="65"/>
        <v>0</v>
      </c>
      <c r="RF12" s="49"/>
      <c r="RG12" s="1325"/>
      <c r="RH12" s="139"/>
      <c r="RI12" s="49"/>
      <c r="RJ12" s="139"/>
      <c r="RK12" s="78">
        <f t="shared" si="66"/>
        <v>0</v>
      </c>
      <c r="RM12" s="404"/>
      <c r="RN12" s="734"/>
      <c r="RO12" s="2125"/>
      <c r="RP12" s="1237"/>
      <c r="RQ12" s="852"/>
      <c r="RR12" s="699"/>
      <c r="RS12" s="78">
        <f t="shared" si="67"/>
        <v>604.5</v>
      </c>
      <c r="RU12" s="424"/>
      <c r="RV12" s="2121"/>
      <c r="RW12" s="104"/>
      <c r="RX12" s="49"/>
      <c r="RY12" s="349"/>
      <c r="RZ12" s="78">
        <f t="shared" si="68"/>
        <v>297</v>
      </c>
      <c r="SB12" s="404"/>
      <c r="SC12" s="2124"/>
      <c r="SD12" s="22"/>
      <c r="SE12" s="31"/>
      <c r="SF12" s="787"/>
      <c r="SG12" s="78">
        <f t="shared" si="69"/>
        <v>0</v>
      </c>
      <c r="SI12" s="31"/>
      <c r="SJ12" s="2124"/>
      <c r="SK12" s="22"/>
      <c r="SL12" s="31"/>
      <c r="SM12" s="787"/>
      <c r="SN12" s="78">
        <f t="shared" si="70"/>
        <v>0</v>
      </c>
      <c r="SP12" s="31"/>
      <c r="SQ12" s="2124"/>
      <c r="SR12" s="22"/>
      <c r="SS12" s="31"/>
      <c r="ST12" s="787"/>
      <c r="SU12" s="78">
        <f t="shared" si="71"/>
        <v>0</v>
      </c>
      <c r="SW12" s="31"/>
      <c r="SX12" s="2124"/>
      <c r="SY12" s="22"/>
      <c r="SZ12" s="31"/>
      <c r="TA12" s="787"/>
      <c r="TB12" s="78">
        <f t="shared" si="72"/>
        <v>0</v>
      </c>
      <c r="TD12" s="31"/>
      <c r="TE12" s="2124"/>
      <c r="TF12" s="22"/>
      <c r="TG12" s="31"/>
      <c r="TH12" s="787"/>
      <c r="TI12" s="78">
        <f t="shared" si="73"/>
        <v>0</v>
      </c>
      <c r="TK12" s="31"/>
      <c r="TL12" s="2124"/>
      <c r="TM12" s="22"/>
      <c r="TN12" s="31"/>
      <c r="TO12" s="787"/>
      <c r="TP12" s="78">
        <f t="shared" si="74"/>
        <v>0</v>
      </c>
      <c r="TR12" s="49"/>
      <c r="TS12" s="2121"/>
      <c r="TT12" s="104"/>
      <c r="TU12" s="49"/>
      <c r="TV12" s="349"/>
      <c r="TW12" s="78">
        <f t="shared" si="75"/>
        <v>0</v>
      </c>
      <c r="TY12" s="31"/>
      <c r="TZ12" s="2124"/>
      <c r="UA12" s="22"/>
      <c r="UB12" s="31"/>
      <c r="UC12" s="787"/>
      <c r="UD12" s="78">
        <f t="shared" si="76"/>
        <v>0</v>
      </c>
      <c r="UF12" s="404"/>
      <c r="UG12" s="2124"/>
      <c r="UH12" s="22"/>
      <c r="UI12" s="31"/>
      <c r="UJ12" s="787"/>
      <c r="UK12" s="78">
        <f t="shared" si="77"/>
        <v>0</v>
      </c>
      <c r="UM12" s="424"/>
      <c r="UN12" s="2121"/>
      <c r="UO12" s="104"/>
      <c r="UP12" s="49"/>
      <c r="UQ12" s="389"/>
      <c r="UR12" s="78">
        <f t="shared" si="78"/>
        <v>-2822</v>
      </c>
      <c r="UT12" s="424"/>
      <c r="UU12" s="2121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21"/>
      <c r="VJ12" s="104"/>
      <c r="VK12" s="49"/>
      <c r="VL12" s="349"/>
      <c r="VM12" s="78">
        <f t="shared" si="81"/>
        <v>0</v>
      </c>
      <c r="VO12" s="31"/>
      <c r="VP12" s="2124"/>
      <c r="VQ12" s="104"/>
      <c r="VR12" s="49"/>
      <c r="VS12" s="349"/>
      <c r="VT12" s="78">
        <f t="shared" si="82"/>
        <v>0</v>
      </c>
      <c r="VV12" s="31"/>
      <c r="VW12" s="2124"/>
      <c r="VX12" s="22"/>
      <c r="VY12" s="31"/>
      <c r="VZ12" s="787"/>
      <c r="WA12" s="78">
        <f t="shared" si="83"/>
        <v>0</v>
      </c>
      <c r="WC12" s="424"/>
      <c r="WD12" s="2121"/>
      <c r="WE12" s="104"/>
      <c r="WF12" s="320"/>
      <c r="WG12" s="389"/>
      <c r="WH12" s="78">
        <f t="shared" si="84"/>
        <v>236</v>
      </c>
      <c r="WJ12" s="320"/>
      <c r="WK12" s="2121"/>
      <c r="WL12" s="104"/>
      <c r="WM12" s="49"/>
      <c r="WN12" s="349"/>
      <c r="WO12" s="78">
        <f t="shared" si="85"/>
        <v>151</v>
      </c>
      <c r="WQ12" s="424"/>
      <c r="WR12" s="1325"/>
      <c r="WS12" s="1235"/>
      <c r="WT12" s="1466"/>
      <c r="WU12" s="139"/>
      <c r="WV12" s="78">
        <f t="shared" si="86"/>
        <v>8041</v>
      </c>
      <c r="WX12" s="49"/>
      <c r="WY12" s="2121"/>
      <c r="WZ12" s="104"/>
      <c r="XA12" s="49"/>
      <c r="XB12" s="139"/>
      <c r="XC12" s="78">
        <f t="shared" si="87"/>
        <v>0</v>
      </c>
      <c r="XE12" s="424"/>
      <c r="XF12" s="2121"/>
      <c r="XG12" s="104"/>
      <c r="XH12" s="49"/>
      <c r="XI12" s="139"/>
      <c r="XJ12" s="78">
        <f t="shared" si="88"/>
        <v>0</v>
      </c>
      <c r="XL12" s="424"/>
      <c r="XM12" s="2121"/>
      <c r="XN12" s="104"/>
      <c r="XO12" s="49"/>
      <c r="XP12" s="139"/>
      <c r="XQ12" s="78">
        <f t="shared" si="89"/>
        <v>0</v>
      </c>
      <c r="XS12" s="404"/>
      <c r="XT12" s="2124"/>
      <c r="XU12" s="22"/>
      <c r="XV12" s="31"/>
      <c r="XW12" s="76"/>
      <c r="XX12" s="78">
        <f t="shared" si="90"/>
        <v>0</v>
      </c>
      <c r="XZ12" s="320"/>
      <c r="YA12" s="358"/>
      <c r="YB12" s="2121"/>
      <c r="YC12" s="104"/>
      <c r="YD12" s="49"/>
      <c r="YE12" s="139"/>
      <c r="YF12" s="78">
        <f t="shared" si="91"/>
        <v>0</v>
      </c>
      <c r="YH12" s="320"/>
      <c r="YI12" s="2121"/>
      <c r="YJ12" s="104"/>
      <c r="YK12" s="424"/>
      <c r="YL12" s="139"/>
      <c r="YM12" s="78">
        <f t="shared" si="92"/>
        <v>0</v>
      </c>
      <c r="YO12" s="424"/>
      <c r="YP12" s="481"/>
      <c r="YQ12" s="2121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5"/>
      <c r="ZF12" s="139"/>
      <c r="ZG12" s="49"/>
      <c r="ZH12" s="139"/>
      <c r="ZI12" s="78">
        <f t="shared" si="94"/>
        <v>930.44000000000051</v>
      </c>
      <c r="ZK12" s="404"/>
      <c r="ZL12" s="2124"/>
      <c r="ZM12" s="22"/>
      <c r="ZN12" s="31"/>
      <c r="ZO12" s="76"/>
      <c r="ZP12" s="78">
        <f t="shared" si="238"/>
        <v>0</v>
      </c>
      <c r="ZR12" s="404"/>
      <c r="ZS12" s="2124"/>
      <c r="ZT12" s="22"/>
      <c r="ZU12" s="31"/>
      <c r="ZV12" s="76"/>
      <c r="ZW12" s="78">
        <f t="shared" si="239"/>
        <v>0</v>
      </c>
      <c r="ZY12" s="1261"/>
      <c r="ZZ12" s="543"/>
      <c r="AAA12" s="1804"/>
      <c r="AAB12" s="1812"/>
      <c r="AAC12" s="2027"/>
      <c r="AAD12" s="139"/>
      <c r="AAE12" s="78">
        <f t="shared" si="95"/>
        <v>2062.3999999999996</v>
      </c>
      <c r="AAG12" s="712"/>
      <c r="AAH12" s="1833"/>
      <c r="AAI12" s="1899"/>
      <c r="AAJ12" s="1896"/>
      <c r="AAK12" s="1391"/>
      <c r="AAL12" s="78">
        <f t="shared" si="96"/>
        <v>0</v>
      </c>
      <c r="AAN12" s="424"/>
      <c r="AAO12" s="424"/>
      <c r="AAP12" s="1325"/>
      <c r="AAQ12" s="139"/>
      <c r="AAR12" s="320"/>
      <c r="AAS12" s="139"/>
      <c r="AAT12" s="78">
        <f t="shared" si="97"/>
        <v>0</v>
      </c>
      <c r="AAV12" s="320"/>
      <c r="AAW12" s="1325"/>
      <c r="AAX12" s="693"/>
      <c r="AAY12" s="320"/>
      <c r="AAZ12" s="139"/>
      <c r="ABA12" s="78">
        <f t="shared" si="98"/>
        <v>616</v>
      </c>
      <c r="ABC12" s="424"/>
      <c r="ABD12" s="2121"/>
      <c r="ABE12" s="104"/>
      <c r="ABF12" s="424"/>
      <c r="ABG12" s="139"/>
      <c r="ABH12" s="78">
        <f t="shared" si="99"/>
        <v>0</v>
      </c>
      <c r="ABJ12" s="424"/>
      <c r="ABK12" s="2121"/>
      <c r="ABL12" s="104"/>
      <c r="ABM12" s="49"/>
      <c r="ABN12" s="139"/>
      <c r="ABO12" s="78">
        <f t="shared" si="100"/>
        <v>0</v>
      </c>
      <c r="ABQ12" s="404"/>
      <c r="ABR12" s="1325"/>
      <c r="ABS12" s="139"/>
      <c r="ABT12" s="31"/>
      <c r="ABU12" s="76"/>
      <c r="ABV12" s="78">
        <f t="shared" si="101"/>
        <v>0</v>
      </c>
      <c r="ABX12" s="404"/>
      <c r="ABY12" s="1325"/>
      <c r="ABZ12" s="139"/>
      <c r="ACA12" s="31"/>
      <c r="ACB12" s="76"/>
      <c r="ACC12" s="78">
        <f t="shared" si="102"/>
        <v>0</v>
      </c>
      <c r="ACE12" s="424"/>
      <c r="ACF12" s="1325"/>
      <c r="ACG12" s="139"/>
      <c r="ACH12" s="307"/>
      <c r="ACI12" s="139"/>
      <c r="ACJ12" s="78">
        <f t="shared" si="103"/>
        <v>0</v>
      </c>
      <c r="ACL12" s="424"/>
      <c r="ACM12" s="481"/>
      <c r="ACN12" s="2121"/>
      <c r="ACO12" s="104"/>
      <c r="ACP12" s="344"/>
      <c r="ACQ12" s="139"/>
      <c r="ACR12" s="78">
        <f t="shared" si="104"/>
        <v>0</v>
      </c>
      <c r="ACT12" s="49"/>
      <c r="ACU12" s="2121"/>
      <c r="ACV12" s="104"/>
      <c r="ACW12" s="49"/>
      <c r="ACX12" s="139"/>
      <c r="ACY12" s="78">
        <f t="shared" ref="ACY12:ACY43" si="257">ACY11+ACV12-ACX12</f>
        <v>0</v>
      </c>
      <c r="ADA12" s="789"/>
      <c r="ADB12" s="2124"/>
      <c r="ADC12" s="22"/>
      <c r="ADD12" s="31"/>
      <c r="ADE12" s="76"/>
      <c r="ADF12" s="78">
        <f t="shared" si="105"/>
        <v>70699</v>
      </c>
      <c r="ADI12" s="763"/>
      <c r="ADJ12" s="2124"/>
      <c r="ADK12" s="22"/>
      <c r="ADL12" s="31"/>
      <c r="ADM12" s="76"/>
      <c r="ADN12" s="78">
        <f t="shared" ref="ADN12:ADN43" si="258">ADN11+ADK12-ADM12</f>
        <v>0</v>
      </c>
      <c r="ADP12" s="321"/>
      <c r="ADQ12" s="2124"/>
      <c r="ADR12" s="22"/>
      <c r="ADS12" s="404"/>
      <c r="ADT12" s="77"/>
      <c r="ADU12" s="78">
        <f t="shared" ref="ADU12:ADU43" si="259">ADU11+ADR12-ADT12</f>
        <v>0</v>
      </c>
      <c r="ADW12" s="404"/>
      <c r="ADX12" s="2124"/>
      <c r="ADY12" s="22"/>
      <c r="ADZ12" s="31"/>
      <c r="AEA12" s="76"/>
      <c r="AEB12" s="78">
        <f t="shared" ref="AEB12:AEB43" si="260">AEB11+ADY12-AEA12</f>
        <v>42311</v>
      </c>
      <c r="AED12" s="320"/>
      <c r="AEE12" s="2121"/>
      <c r="AEF12" s="104"/>
      <c r="AEG12" s="320"/>
      <c r="AEH12" s="139"/>
      <c r="AEI12" s="78">
        <f t="shared" si="254"/>
        <v>100.5</v>
      </c>
      <c r="AEK12" s="49"/>
      <c r="AEL12" s="2121"/>
      <c r="AEM12" s="104"/>
      <c r="AEN12" s="49"/>
      <c r="AEO12" s="139"/>
      <c r="AEP12" s="78">
        <f t="shared" si="1"/>
        <v>0</v>
      </c>
      <c r="AER12" s="49"/>
      <c r="AES12" s="2121"/>
      <c r="AET12" s="104"/>
      <c r="AEU12" s="49"/>
      <c r="AEV12" s="139"/>
      <c r="AEW12" s="78">
        <f t="shared" si="106"/>
        <v>0</v>
      </c>
      <c r="AEY12" s="31"/>
      <c r="AEZ12" s="2124"/>
      <c r="AFA12" s="22"/>
      <c r="AFB12" s="31"/>
      <c r="AFC12" s="76"/>
      <c r="AFD12" s="78">
        <f t="shared" si="107"/>
        <v>0</v>
      </c>
      <c r="AFF12" s="321"/>
      <c r="AFG12" s="2124"/>
      <c r="AFH12" s="22"/>
      <c r="AFI12" s="31"/>
      <c r="AFJ12" s="76"/>
      <c r="AFK12" s="78">
        <f t="shared" si="108"/>
        <v>0</v>
      </c>
      <c r="AFM12" s="321"/>
      <c r="AFN12" s="2124"/>
      <c r="AFO12" s="22"/>
      <c r="AFP12" s="31"/>
      <c r="AFQ12" s="76"/>
      <c r="AFR12" s="78">
        <f t="shared" si="109"/>
        <v>0</v>
      </c>
      <c r="AFT12" s="31"/>
      <c r="AFU12" s="2124"/>
      <c r="AFV12" s="22"/>
      <c r="AFW12" s="31"/>
      <c r="AFX12" s="76"/>
      <c r="AFY12" s="78">
        <f t="shared" si="110"/>
        <v>0</v>
      </c>
      <c r="AGA12" s="320"/>
      <c r="AGB12" s="2121"/>
      <c r="AGC12" s="104"/>
      <c r="AGD12" s="320"/>
      <c r="AGE12" s="139"/>
      <c r="AGF12" s="78">
        <f t="shared" si="111"/>
        <v>0</v>
      </c>
      <c r="AGH12" s="31"/>
      <c r="AGI12" s="2124"/>
      <c r="AGJ12" s="22"/>
      <c r="AGK12" s="31"/>
      <c r="AGL12" s="76"/>
      <c r="AGM12" s="78">
        <f t="shared" si="112"/>
        <v>0</v>
      </c>
      <c r="AGO12" s="321"/>
      <c r="AGP12" s="1325"/>
      <c r="AGQ12" s="139"/>
      <c r="AGR12" s="31"/>
      <c r="AGS12" s="76"/>
      <c r="AGT12" s="78">
        <f t="shared" si="113"/>
        <v>0</v>
      </c>
      <c r="AGV12" s="424"/>
      <c r="AGW12" s="2121"/>
      <c r="AGX12" s="104"/>
      <c r="AGY12" s="49"/>
      <c r="AGZ12" s="139"/>
      <c r="AHA12" s="78">
        <f t="shared" si="114"/>
        <v>0</v>
      </c>
      <c r="AHE12" s="2122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5"/>
      <c r="AHT12" s="773"/>
      <c r="AHU12" s="31"/>
      <c r="AHV12" s="76"/>
      <c r="AHW12" s="78">
        <f t="shared" si="117"/>
        <v>0</v>
      </c>
      <c r="AHY12" s="424"/>
      <c r="AHZ12" s="424"/>
      <c r="AIA12" s="2121"/>
      <c r="AIB12" s="693"/>
      <c r="AIC12" s="49"/>
      <c r="AID12" s="139"/>
      <c r="AIE12" s="78">
        <f t="shared" si="118"/>
        <v>4086</v>
      </c>
      <c r="AIG12" s="424"/>
      <c r="AIH12" s="1325"/>
      <c r="AII12" s="260"/>
      <c r="AIJ12" s="49"/>
      <c r="AIK12" s="139"/>
      <c r="AIL12" s="78">
        <f t="shared" si="119"/>
        <v>436</v>
      </c>
      <c r="AIN12" s="424"/>
      <c r="AIO12" s="2121"/>
      <c r="AIP12" s="104"/>
      <c r="AIQ12" s="49"/>
      <c r="AIR12" s="139"/>
      <c r="AIS12" s="78">
        <f t="shared" si="120"/>
        <v>0</v>
      </c>
      <c r="AIU12" s="424"/>
      <c r="AIV12" s="2121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21"/>
      <c r="AJK12" s="104"/>
      <c r="AJL12" s="320"/>
      <c r="AJM12" s="139"/>
      <c r="AJN12" s="78">
        <f t="shared" si="123"/>
        <v>3113</v>
      </c>
      <c r="AJP12" s="320"/>
      <c r="AJQ12" s="2121"/>
      <c r="AJR12" s="104"/>
      <c r="AJS12" s="49"/>
      <c r="AJT12" s="139"/>
      <c r="AJU12" s="78">
        <f t="shared" si="124"/>
        <v>0</v>
      </c>
      <c r="AJW12" s="320"/>
      <c r="AJX12" s="2121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24"/>
      <c r="AKG12" s="22"/>
      <c r="AKH12" s="31"/>
      <c r="AKI12" s="76"/>
      <c r="AKJ12" s="78">
        <f t="shared" si="126"/>
        <v>0</v>
      </c>
      <c r="AKL12" s="404"/>
      <c r="AKM12" s="2124"/>
      <c r="AKN12" s="22"/>
      <c r="AKO12" s="31"/>
      <c r="AKP12" s="76"/>
      <c r="AKQ12" s="78">
        <f t="shared" si="127"/>
        <v>0</v>
      </c>
      <c r="AKS12" s="424"/>
      <c r="AKT12" s="481"/>
      <c r="AKU12" s="2121"/>
      <c r="AKV12" s="104"/>
      <c r="AKW12" s="49"/>
      <c r="AKX12" s="139"/>
      <c r="AKY12" s="78">
        <f t="shared" si="128"/>
        <v>139</v>
      </c>
      <c r="ALA12" s="424"/>
      <c r="ALB12" s="2121"/>
      <c r="ALC12" s="104"/>
      <c r="ALD12" s="49"/>
      <c r="ALE12" s="139"/>
      <c r="ALF12" s="78">
        <f t="shared" si="129"/>
        <v>409</v>
      </c>
      <c r="ALH12" s="404"/>
      <c r="ALI12" s="2124"/>
      <c r="ALJ12" s="22"/>
      <c r="ALK12" s="31"/>
      <c r="ALL12" s="76"/>
      <c r="ALM12" s="78">
        <f t="shared" si="130"/>
        <v>0</v>
      </c>
      <c r="ALO12" s="424"/>
      <c r="ALP12" s="2121"/>
      <c r="ALQ12" s="104"/>
      <c r="ALR12" s="431"/>
      <c r="ALS12" s="139"/>
      <c r="ALT12" s="78">
        <f t="shared" si="131"/>
        <v>3598.5</v>
      </c>
      <c r="ALV12" s="424"/>
      <c r="ALW12" s="2121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24"/>
      <c r="AME12" s="22"/>
      <c r="AMF12" s="31"/>
      <c r="AMG12" s="76"/>
      <c r="AMH12" s="78">
        <f t="shared" si="133"/>
        <v>0</v>
      </c>
      <c r="AMJ12" s="424"/>
      <c r="AMK12" s="2121"/>
      <c r="AML12" s="104"/>
      <c r="AMM12" s="424"/>
      <c r="AMN12" s="139"/>
      <c r="AMO12" s="78">
        <f t="shared" si="134"/>
        <v>0</v>
      </c>
      <c r="AMQ12" s="404"/>
      <c r="AMR12" s="2124"/>
      <c r="AMS12" s="22"/>
      <c r="AMT12" s="31"/>
      <c r="AMU12" s="76"/>
      <c r="AMV12" s="78">
        <f t="shared" si="135"/>
        <v>0</v>
      </c>
      <c r="AMX12" s="321"/>
      <c r="AMY12" s="2124"/>
      <c r="AMZ12" s="825"/>
      <c r="ANA12" s="804"/>
      <c r="ANB12" s="76"/>
      <c r="ANC12" s="805">
        <f t="shared" si="204"/>
        <v>0</v>
      </c>
      <c r="ANE12" s="31"/>
      <c r="ANF12" s="2124"/>
      <c r="ANG12" s="825"/>
      <c r="ANH12" s="804"/>
      <c r="ANI12" s="76"/>
      <c r="ANJ12" s="805">
        <f t="shared" si="205"/>
        <v>0</v>
      </c>
      <c r="ANL12" s="320"/>
      <c r="ANM12" s="2121"/>
      <c r="ANN12" s="799"/>
      <c r="ANO12" s="392"/>
      <c r="ANP12" s="139"/>
      <c r="ANQ12" s="805">
        <f t="shared" si="206"/>
        <v>187.60000000000002</v>
      </c>
      <c r="ANS12" s="31"/>
      <c r="ANT12" s="31"/>
      <c r="ANU12" s="2124"/>
      <c r="ANV12" s="825"/>
      <c r="ANW12" s="804"/>
      <c r="ANX12" s="76"/>
      <c r="ANY12" s="805">
        <f t="shared" si="207"/>
        <v>0</v>
      </c>
      <c r="AOA12" s="1261"/>
      <c r="AOB12" s="543"/>
      <c r="AOC12" s="1804"/>
      <c r="AOD12" s="1812"/>
      <c r="AOE12" s="1853"/>
      <c r="AOF12" s="1827"/>
      <c r="AOG12" s="805">
        <f t="shared" si="208"/>
        <v>731</v>
      </c>
      <c r="AON12" s="78">
        <f t="shared" si="240"/>
        <v>0</v>
      </c>
      <c r="AOP12" s="49"/>
      <c r="AOQ12" s="2121"/>
      <c r="AOR12" s="800"/>
      <c r="AOS12" s="97"/>
      <c r="AOT12" s="139"/>
      <c r="AOU12" s="805">
        <f t="shared" si="210"/>
        <v>0</v>
      </c>
      <c r="AOW12" s="49"/>
      <c r="AOX12" s="2121"/>
      <c r="AOY12" s="800"/>
      <c r="AOZ12" s="459"/>
      <c r="APA12" s="139"/>
      <c r="APB12" s="805">
        <f>APB11+AOY12-APA12</f>
        <v>0</v>
      </c>
      <c r="APD12" s="49"/>
      <c r="APE12" s="2121"/>
      <c r="APF12" s="799"/>
      <c r="APG12" s="97"/>
      <c r="APH12" s="349"/>
      <c r="API12" s="78">
        <f t="shared" si="136"/>
        <v>0</v>
      </c>
      <c r="APK12" s="404"/>
      <c r="APL12" s="2124"/>
      <c r="APM12" s="825"/>
      <c r="APN12" s="804"/>
      <c r="APO12" s="76"/>
      <c r="APP12" s="805">
        <f t="shared" si="212"/>
        <v>0</v>
      </c>
      <c r="APR12" s="418"/>
      <c r="APS12" s="2121"/>
      <c r="APT12" s="800"/>
      <c r="APU12" s="97"/>
      <c r="APV12" s="139"/>
      <c r="APW12" s="805">
        <f t="shared" si="213"/>
        <v>0</v>
      </c>
      <c r="APY12" s="49"/>
      <c r="APZ12" s="2121"/>
      <c r="AQA12" s="800"/>
      <c r="AQB12" s="97"/>
      <c r="AQC12" s="139"/>
      <c r="AQD12" s="805">
        <f t="shared" si="214"/>
        <v>0</v>
      </c>
      <c r="AQF12" s="49"/>
      <c r="AQG12" s="2121"/>
      <c r="AQH12" s="799"/>
      <c r="AQI12" s="97"/>
      <c r="AQJ12" s="139"/>
      <c r="AQK12" s="805">
        <f t="shared" si="215"/>
        <v>0</v>
      </c>
      <c r="AQM12" s="49"/>
      <c r="AQN12" s="2121"/>
      <c r="AQO12" s="799"/>
      <c r="AQP12" s="97"/>
      <c r="AQQ12" s="139"/>
      <c r="AQR12" s="805">
        <f t="shared" si="216"/>
        <v>0</v>
      </c>
      <c r="AQT12" s="321"/>
      <c r="AQU12" s="2124"/>
      <c r="AQV12" s="825"/>
      <c r="AQW12" s="804"/>
      <c r="AQX12" s="76"/>
      <c r="AQY12" s="805">
        <f t="shared" si="217"/>
        <v>0</v>
      </c>
      <c r="ARA12" s="321"/>
      <c r="ARB12" s="2124"/>
      <c r="ARC12" s="825"/>
      <c r="ARD12" s="804"/>
      <c r="ARE12" s="76"/>
      <c r="ARF12" s="805">
        <f t="shared" si="218"/>
        <v>0</v>
      </c>
      <c r="ARH12" s="321"/>
      <c r="ARI12" s="2124"/>
      <c r="ARJ12" s="801"/>
      <c r="ARK12" s="804"/>
      <c r="ARL12" s="76"/>
      <c r="ARM12" s="805">
        <f t="shared" si="219"/>
        <v>399</v>
      </c>
      <c r="ARO12" s="424"/>
      <c r="ARP12" s="2121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24"/>
      <c r="ASE12" s="825"/>
      <c r="ASF12" s="804"/>
      <c r="ASG12" s="76"/>
      <c r="ASH12" s="805">
        <f t="shared" si="222"/>
        <v>0</v>
      </c>
      <c r="ASJ12" s="404"/>
      <c r="ASK12" s="2124"/>
      <c r="ASL12" s="825"/>
      <c r="ASM12" s="804"/>
      <c r="ASN12" s="76"/>
      <c r="ASO12" s="805">
        <f t="shared" si="223"/>
        <v>0</v>
      </c>
      <c r="ASQ12" s="424"/>
      <c r="ASR12" s="2122"/>
      <c r="ASS12" s="139"/>
      <c r="AST12" s="49"/>
      <c r="ASU12" s="139"/>
      <c r="ASV12" s="78">
        <f t="shared" si="241"/>
        <v>0</v>
      </c>
      <c r="ASX12" s="424"/>
      <c r="ASY12" s="481"/>
      <c r="ASZ12" s="2121"/>
      <c r="ATA12" s="104"/>
      <c r="ATB12" s="49"/>
      <c r="ATC12" s="139"/>
      <c r="ATD12" s="78">
        <f t="shared" si="242"/>
        <v>0</v>
      </c>
      <c r="ATF12" s="404"/>
      <c r="ATG12" s="2124"/>
      <c r="ATH12" s="104"/>
      <c r="ATI12" s="49"/>
      <c r="ATJ12" s="139"/>
      <c r="ATK12" s="78">
        <f t="shared" si="243"/>
        <v>0</v>
      </c>
      <c r="ATM12" s="320"/>
      <c r="ATN12" s="2121"/>
      <c r="ATO12" s="104"/>
      <c r="ATP12" s="49"/>
      <c r="ATQ12" s="139"/>
      <c r="ATR12" s="78">
        <f t="shared" si="244"/>
        <v>0</v>
      </c>
      <c r="ATT12" s="424"/>
      <c r="ATU12" s="481"/>
      <c r="ATV12" s="2121"/>
      <c r="ATW12" s="139"/>
      <c r="ATX12" s="49"/>
      <c r="ATY12" s="139"/>
      <c r="ATZ12" s="78">
        <f t="shared" si="245"/>
        <v>968</v>
      </c>
      <c r="AUB12" s="404"/>
      <c r="AUC12" s="734"/>
      <c r="AUD12" s="2124"/>
      <c r="AUE12" s="22"/>
      <c r="AUF12" s="31"/>
      <c r="AUG12" s="76"/>
      <c r="AUH12" s="78">
        <f t="shared" si="246"/>
        <v>0</v>
      </c>
      <c r="AUI12" s="76"/>
      <c r="AUJ12" s="404"/>
      <c r="AUK12" s="1325"/>
      <c r="AUL12" s="349"/>
      <c r="AUM12" s="31"/>
      <c r="AUN12" s="76"/>
      <c r="AUO12" s="78">
        <f t="shared" si="247"/>
        <v>0</v>
      </c>
      <c r="AUQ12" s="424"/>
      <c r="AUR12" s="2121"/>
      <c r="AUS12" s="1749"/>
      <c r="AUT12" s="1217"/>
      <c r="AUU12" s="139"/>
      <c r="AUV12" s="78">
        <f t="shared" si="248"/>
        <v>1754.5</v>
      </c>
      <c r="AUX12" s="424"/>
      <c r="AUY12" s="2121"/>
      <c r="AUZ12" s="260"/>
      <c r="AVA12" s="49"/>
      <c r="AVB12" s="139"/>
      <c r="AVC12" s="78">
        <f t="shared" si="249"/>
        <v>3312</v>
      </c>
      <c r="AVE12" s="424"/>
      <c r="AVF12" s="2121"/>
      <c r="AVG12" s="260"/>
      <c r="AVH12" s="49"/>
      <c r="AVI12" s="139"/>
      <c r="AVJ12" s="78">
        <f t="shared" si="250"/>
        <v>0</v>
      </c>
      <c r="AVL12" s="424"/>
      <c r="AVM12" s="2122"/>
      <c r="AVN12" s="260"/>
      <c r="AVO12" s="49"/>
      <c r="AVP12" s="139"/>
      <c r="AVQ12" s="78">
        <f t="shared" si="251"/>
        <v>0</v>
      </c>
      <c r="AVS12" s="424"/>
      <c r="AVT12" s="2121"/>
      <c r="AVU12" s="104"/>
      <c r="AVV12" s="49"/>
      <c r="AVW12" s="139"/>
      <c r="AVX12" s="78">
        <f t="shared" si="224"/>
        <v>0</v>
      </c>
      <c r="AVZ12" s="424"/>
      <c r="AWA12" s="2121"/>
      <c r="AWB12" s="104"/>
      <c r="AWC12" s="49"/>
      <c r="AWD12" s="139"/>
      <c r="AWE12" s="78">
        <f t="shared" si="225"/>
        <v>0</v>
      </c>
      <c r="AWG12" s="424"/>
      <c r="AWH12" s="2122"/>
      <c r="AWI12" s="139"/>
      <c r="AWJ12" s="49"/>
      <c r="AWK12" s="349"/>
      <c r="AWL12" s="78">
        <f t="shared" si="226"/>
        <v>0</v>
      </c>
      <c r="AWN12" s="320"/>
      <c r="AWO12" s="307"/>
      <c r="AWP12" s="2122"/>
      <c r="AWQ12" s="139"/>
      <c r="AWR12" s="320"/>
      <c r="AWS12" s="139"/>
      <c r="AWT12" s="78">
        <f t="shared" si="227"/>
        <v>5365</v>
      </c>
      <c r="AWV12" s="404"/>
      <c r="AWW12" s="734"/>
      <c r="AWX12" s="2124"/>
      <c r="AWY12" s="22"/>
      <c r="AWZ12" s="31"/>
      <c r="AXA12" s="76"/>
      <c r="AXB12" s="78">
        <f t="shared" ref="AXB12:AXB43" si="261">AXB11+AWY12-AXA12</f>
        <v>872</v>
      </c>
      <c r="AXD12" s="404"/>
      <c r="AXE12" s="2124"/>
      <c r="AXF12" s="825"/>
      <c r="AXG12" s="31"/>
      <c r="AXH12" s="76"/>
      <c r="AXI12" s="78">
        <f t="shared" ref="AXI12:AXI43" si="262">AXI11+AXF12-AXH12</f>
        <v>0</v>
      </c>
      <c r="AXK12" s="404"/>
      <c r="AXL12" s="2124"/>
      <c r="AXM12" s="22"/>
      <c r="AXN12" s="31"/>
      <c r="AXO12" s="76"/>
      <c r="AXP12" s="78">
        <f t="shared" ref="AXP12:AXP43" si="263">AXP11+AXM12-AXO12</f>
        <v>0</v>
      </c>
      <c r="AXR12" s="31"/>
      <c r="AXS12" s="2124"/>
      <c r="AXT12" s="22"/>
      <c r="AXU12" s="31"/>
      <c r="AXV12" s="76"/>
      <c r="AXW12" s="78">
        <f t="shared" ref="AXW12:AXW43" si="264">AXW11+AXT12-AXV12</f>
        <v>0</v>
      </c>
      <c r="AXY12" s="424"/>
      <c r="AXZ12" s="2122"/>
      <c r="AYA12" s="139"/>
      <c r="AYB12" s="424"/>
      <c r="AYC12" s="139"/>
      <c r="AYD12" s="78">
        <f t="shared" si="137"/>
        <v>0</v>
      </c>
      <c r="AYF12" s="424"/>
      <c r="AYG12" s="2121"/>
      <c r="AYH12" s="104"/>
      <c r="AYI12" s="49"/>
      <c r="AYJ12" s="139"/>
      <c r="AYK12" s="78">
        <f t="shared" si="138"/>
        <v>0</v>
      </c>
      <c r="AYM12" s="424"/>
      <c r="AYN12" s="2121"/>
      <c r="AYO12" s="104"/>
      <c r="AYP12" s="49"/>
      <c r="AYQ12" s="139"/>
      <c r="AYR12" s="78">
        <f t="shared" si="139"/>
        <v>0</v>
      </c>
      <c r="AYT12" s="49"/>
      <c r="AYU12" s="2121"/>
      <c r="AYV12" s="104"/>
      <c r="AYW12" s="49"/>
      <c r="AYX12" s="139"/>
      <c r="AYY12" s="78">
        <f t="shared" si="140"/>
        <v>0</v>
      </c>
      <c r="AZA12" s="404"/>
      <c r="AZB12" s="2124"/>
      <c r="AZC12" s="22"/>
      <c r="AZD12" s="31"/>
      <c r="AZE12" s="76"/>
      <c r="AZF12" s="78">
        <f t="shared" si="141"/>
        <v>0</v>
      </c>
      <c r="AZH12" s="49"/>
      <c r="AZI12" s="2121"/>
      <c r="AZJ12" s="104"/>
      <c r="AZK12" s="49"/>
      <c r="AZL12" s="139"/>
      <c r="AZM12" s="78">
        <f t="shared" si="142"/>
        <v>0</v>
      </c>
      <c r="AZO12" s="320"/>
      <c r="AZP12" s="2121"/>
      <c r="AZQ12" s="104"/>
      <c r="AZR12" s="320"/>
      <c r="AZS12" s="349"/>
      <c r="AZT12" s="78">
        <f t="shared" si="143"/>
        <v>123.27999999999975</v>
      </c>
      <c r="AZV12" s="320"/>
      <c r="AZW12" s="2121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24"/>
      <c r="BAL12" s="22"/>
      <c r="BAM12" s="404"/>
      <c r="BAN12" s="76"/>
      <c r="BAO12" s="78">
        <f t="shared" si="146"/>
        <v>0</v>
      </c>
      <c r="BAQ12" s="424"/>
      <c r="BAR12" s="2121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21"/>
      <c r="BAZ12" s="104"/>
      <c r="BBA12" s="49"/>
      <c r="BBB12" s="139"/>
      <c r="BBC12" s="78">
        <f t="shared" ref="BBC12:BBC43" si="265">BBC11+BAZ12-BBB12</f>
        <v>0</v>
      </c>
      <c r="BBE12" s="49"/>
      <c r="BBF12" s="2121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901"/>
      <c r="BBN12" s="2042"/>
      <c r="BBO12" s="433">
        <v>12040</v>
      </c>
      <c r="BBP12" s="2032">
        <v>42152</v>
      </c>
      <c r="BBQ12" s="1992">
        <v>12040</v>
      </c>
      <c r="BBR12" s="131">
        <f t="shared" si="148"/>
        <v>280000</v>
      </c>
      <c r="BBT12" s="31"/>
      <c r="BBU12" s="2124"/>
      <c r="BBV12" s="22"/>
      <c r="BBW12" s="31"/>
      <c r="BBX12" s="76"/>
      <c r="BBY12" s="78">
        <f t="shared" si="149"/>
        <v>1200</v>
      </c>
      <c r="BCA12" s="424">
        <v>42095</v>
      </c>
      <c r="BCB12" s="2121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24"/>
      <c r="BCJ12" s="22"/>
      <c r="BCK12" s="31"/>
      <c r="BCL12" s="76"/>
      <c r="BCM12" s="78">
        <f t="shared" si="151"/>
        <v>0</v>
      </c>
      <c r="BCO12" s="31"/>
      <c r="BCP12" s="2124"/>
      <c r="BCQ12" s="22"/>
      <c r="BCR12" s="31"/>
      <c r="BCS12" s="76"/>
      <c r="BCT12" s="78">
        <f t="shared" si="152"/>
        <v>0</v>
      </c>
      <c r="BCV12" s="424"/>
      <c r="BCW12" s="2121"/>
      <c r="BCX12" s="104"/>
      <c r="BCY12" s="382"/>
      <c r="BCZ12" s="139"/>
      <c r="BDA12" s="78">
        <f t="shared" si="153"/>
        <v>6086.5</v>
      </c>
      <c r="BDC12" s="424"/>
      <c r="BDD12" s="2121"/>
      <c r="BDE12" s="796"/>
      <c r="BDF12" s="797"/>
      <c r="BDG12" s="139"/>
      <c r="BDH12" s="78">
        <f t="shared" si="154"/>
        <v>5927.7999999999993</v>
      </c>
      <c r="BDJ12" s="321"/>
      <c r="BDK12" s="2124"/>
      <c r="BDL12" s="104"/>
      <c r="BDM12" s="49"/>
      <c r="BDN12" s="76"/>
      <c r="BDO12" s="78">
        <f t="shared" si="155"/>
        <v>0</v>
      </c>
      <c r="BDQ12" s="493"/>
      <c r="BDR12" s="481"/>
      <c r="BDS12" s="2121"/>
      <c r="BDT12" s="104"/>
      <c r="BDU12" s="424"/>
      <c r="BDV12" s="139"/>
      <c r="BDW12" s="78">
        <f t="shared" si="156"/>
        <v>308</v>
      </c>
      <c r="BDY12" s="49"/>
      <c r="BDZ12" s="808"/>
      <c r="BEA12" s="2121"/>
      <c r="BEB12" s="139"/>
      <c r="BEC12" s="49"/>
      <c r="BED12" s="139"/>
      <c r="BEE12" s="78">
        <f t="shared" si="157"/>
        <v>4361.25</v>
      </c>
      <c r="BEG12" s="320">
        <v>41792</v>
      </c>
      <c r="BEH12" s="2121">
        <v>2409</v>
      </c>
      <c r="BEI12" s="828" t="s">
        <v>2257</v>
      </c>
      <c r="BEJ12" s="2018">
        <v>4225</v>
      </c>
      <c r="BEK12" s="1816">
        <v>41796</v>
      </c>
      <c r="BEL12" s="139"/>
      <c r="BEM12" s="78">
        <f t="shared" si="158"/>
        <v>-3217.8999999999996</v>
      </c>
      <c r="BEO12" s="1261">
        <v>42254</v>
      </c>
      <c r="BEP12" s="2108" t="s">
        <v>2459</v>
      </c>
      <c r="BEQ12" s="543" t="s">
        <v>2458</v>
      </c>
      <c r="BER12" s="2040">
        <v>10668.88</v>
      </c>
      <c r="BES12" s="889">
        <v>42265</v>
      </c>
      <c r="BET12" s="2050">
        <v>10668.88</v>
      </c>
      <c r="BEU12" s="78">
        <f t="shared" si="159"/>
        <v>-17000</v>
      </c>
      <c r="BEW12" s="320"/>
      <c r="BEX12" s="2121"/>
      <c r="BEY12" s="139"/>
      <c r="BEZ12" s="49"/>
      <c r="BFA12" s="139"/>
      <c r="BFB12" s="78">
        <f t="shared" si="160"/>
        <v>0</v>
      </c>
      <c r="BFD12" s="320"/>
      <c r="BFE12" s="2121"/>
      <c r="BFF12" s="104"/>
      <c r="BFG12" s="31"/>
      <c r="BFH12" s="76"/>
      <c r="BFI12" s="78">
        <f t="shared" si="161"/>
        <v>970</v>
      </c>
      <c r="BFK12" s="341"/>
      <c r="BFL12" s="2121"/>
      <c r="BFM12" s="104"/>
      <c r="BFN12" s="424"/>
      <c r="BFO12" s="139"/>
      <c r="BFP12" s="131">
        <f t="shared" si="162"/>
        <v>0</v>
      </c>
      <c r="BFR12" s="321"/>
      <c r="BFS12" s="2124"/>
      <c r="BFT12" s="139"/>
      <c r="BFU12" s="404"/>
      <c r="BFV12" s="76"/>
      <c r="BFW12" s="78">
        <f t="shared" si="163"/>
        <v>0</v>
      </c>
      <c r="BFY12" s="31"/>
      <c r="BFZ12" s="2124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22"/>
      <c r="BGP12" s="716"/>
      <c r="BGQ12" s="852"/>
      <c r="BGR12" s="139"/>
      <c r="BGS12" s="78">
        <f t="shared" si="166"/>
        <v>1190.5999999999913</v>
      </c>
      <c r="BGU12" s="31"/>
      <c r="BGV12" s="2124"/>
      <c r="BGW12" s="22"/>
      <c r="BGX12" s="31"/>
      <c r="BGY12" s="76"/>
      <c r="BGZ12" s="78">
        <f t="shared" si="167"/>
        <v>0</v>
      </c>
      <c r="BHB12" s="424"/>
      <c r="BHC12" s="2122"/>
      <c r="BHD12" s="139"/>
      <c r="BHE12" s="49"/>
      <c r="BHF12" s="139"/>
      <c r="BHG12" s="78">
        <f t="shared" si="168"/>
        <v>229.79999999999927</v>
      </c>
      <c r="BHI12" s="404"/>
      <c r="BHJ12" s="31"/>
      <c r="BHK12" s="2124"/>
      <c r="BHL12" s="22"/>
      <c r="BHM12" s="31"/>
      <c r="BHN12" s="76"/>
      <c r="BHO12" s="78">
        <f t="shared" si="169"/>
        <v>0</v>
      </c>
      <c r="BHQ12" s="320"/>
      <c r="BHR12" s="1325"/>
      <c r="BHS12" s="693"/>
      <c r="BHT12" s="320"/>
      <c r="BHU12" s="260"/>
      <c r="BHV12" s="78">
        <f t="shared" si="170"/>
        <v>0</v>
      </c>
      <c r="BHX12" s="1261"/>
      <c r="BHY12" s="1390"/>
      <c r="BHZ12" s="1803"/>
      <c r="BIA12" s="1647"/>
      <c r="BIB12" s="1812"/>
      <c r="BIC12" s="1853"/>
      <c r="BID12" s="78">
        <f t="shared" si="171"/>
        <v>0</v>
      </c>
      <c r="BIF12" s="1261"/>
      <c r="BIG12" s="316"/>
      <c r="BIH12" s="543"/>
      <c r="BII12" s="1812"/>
      <c r="BIJ12" s="1813"/>
      <c r="BIK12" s="1391"/>
      <c r="BIL12" s="78">
        <f t="shared" si="172"/>
        <v>0</v>
      </c>
      <c r="BIN12" s="712"/>
      <c r="BIO12" s="1833"/>
      <c r="BIP12" s="1831"/>
      <c r="BIQ12" s="1825"/>
      <c r="BIR12" s="1391"/>
      <c r="BIS12" s="78">
        <f t="shared" si="173"/>
        <v>86</v>
      </c>
      <c r="BIT12" s="1391"/>
      <c r="BIU12" s="1920"/>
      <c r="BIV12" s="1828"/>
      <c r="BIW12" s="1960"/>
      <c r="BIX12" s="1391"/>
      <c r="BIY12" s="779"/>
      <c r="BIZ12" s="139"/>
      <c r="BJA12" s="78">
        <f t="shared" si="255"/>
        <v>0</v>
      </c>
      <c r="BJB12" s="1261"/>
      <c r="BJC12" s="543"/>
      <c r="BJD12" s="1804"/>
      <c r="BJE12" s="1647"/>
      <c r="BJF12" s="1809"/>
      <c r="BJG12" s="1813"/>
      <c r="BJH12" s="78">
        <f t="shared" si="174"/>
        <v>0</v>
      </c>
      <c r="BJI12" s="1391"/>
      <c r="BJJ12" s="1920"/>
      <c r="BJK12" s="1828"/>
      <c r="BJL12" s="1960"/>
      <c r="BJM12" s="1391"/>
      <c r="BJN12" s="779"/>
      <c r="BJO12" s="139"/>
      <c r="BJP12" s="78">
        <f t="shared" si="256"/>
        <v>0</v>
      </c>
      <c r="BJR12" s="712"/>
      <c r="BJS12" s="1963"/>
      <c r="BJT12" s="1831"/>
      <c r="BJU12" s="1825"/>
      <c r="BJV12" s="1391"/>
      <c r="BJW12" s="78">
        <f t="shared" si="228"/>
        <v>1883</v>
      </c>
      <c r="BJX12" s="1391"/>
      <c r="BJY12" s="404"/>
      <c r="BJZ12" s="2124"/>
      <c r="BKA12" s="22"/>
      <c r="BKB12" s="31"/>
      <c r="BKC12" s="76"/>
      <c r="BKD12" s="78">
        <f t="shared" si="175"/>
        <v>0</v>
      </c>
      <c r="BKF12" s="321"/>
      <c r="BKG12" s="732"/>
      <c r="BKH12" s="1462"/>
      <c r="BKI12" s="139"/>
      <c r="BKJ12" s="49"/>
      <c r="BKK12" s="139"/>
      <c r="BKL12" s="78">
        <f t="shared" si="176"/>
        <v>8883.5</v>
      </c>
      <c r="BKN12" s="424"/>
      <c r="BKO12" s="2121"/>
      <c r="BKP12" s="139"/>
      <c r="BKQ12" s="49"/>
      <c r="BKR12" s="139"/>
      <c r="BKS12" s="78">
        <f t="shared" si="177"/>
        <v>0</v>
      </c>
      <c r="BKU12" s="424"/>
      <c r="BKV12" s="2121"/>
      <c r="BKW12" s="139"/>
      <c r="BKX12" s="49"/>
      <c r="BKY12" s="139"/>
      <c r="BKZ12" s="78">
        <f t="shared" si="178"/>
        <v>0</v>
      </c>
      <c r="BLB12" s="424"/>
      <c r="BLC12" s="2121"/>
      <c r="BLD12" s="139"/>
      <c r="BLE12" s="49"/>
      <c r="BLF12" s="139"/>
      <c r="BLG12" s="78">
        <f t="shared" si="179"/>
        <v>0</v>
      </c>
      <c r="BLI12" s="404"/>
      <c r="BLJ12" s="2124"/>
      <c r="BLK12" s="22"/>
      <c r="BLL12" s="321"/>
      <c r="BLM12" s="76"/>
      <c r="BLN12" s="78">
        <f t="shared" si="180"/>
        <v>100</v>
      </c>
      <c r="BLP12" s="424"/>
      <c r="BLQ12" s="2121"/>
      <c r="BLR12" s="104"/>
      <c r="BLS12" s="49"/>
      <c r="BLT12" s="139"/>
      <c r="BLU12" s="78">
        <f t="shared" si="181"/>
        <v>0</v>
      </c>
      <c r="BLW12" s="424"/>
      <c r="BLX12" s="2121"/>
      <c r="BLY12" s="104"/>
      <c r="BLZ12" s="49"/>
      <c r="BMA12" s="139"/>
      <c r="BMB12" s="78">
        <f t="shared" si="182"/>
        <v>0</v>
      </c>
      <c r="BMD12" s="424"/>
      <c r="BME12" s="2121"/>
      <c r="BMF12" s="104"/>
      <c r="BMG12" s="424"/>
      <c r="BMH12" s="139"/>
      <c r="BMI12" s="78">
        <f t="shared" si="183"/>
        <v>0</v>
      </c>
      <c r="BMK12" s="404"/>
      <c r="BML12" s="2124"/>
      <c r="BMM12" s="22"/>
      <c r="BMN12" s="404"/>
      <c r="BMO12" s="76"/>
      <c r="BMP12" s="78">
        <f t="shared" si="184"/>
        <v>0</v>
      </c>
      <c r="BMR12" s="31"/>
      <c r="BMS12" s="2124"/>
      <c r="BMT12" s="22"/>
      <c r="BMU12" s="31"/>
      <c r="BMV12" s="76"/>
      <c r="BMW12" s="78">
        <f t="shared" si="185"/>
        <v>0</v>
      </c>
      <c r="BMY12" s="320"/>
      <c r="BMZ12" s="2122"/>
      <c r="BNA12" s="349"/>
      <c r="BNB12" s="49"/>
      <c r="BNC12" s="76"/>
      <c r="BND12" s="78">
        <f t="shared" si="229"/>
        <v>150</v>
      </c>
      <c r="BNF12" s="320"/>
      <c r="BNG12" s="2122"/>
      <c r="BNH12" s="139"/>
      <c r="BNI12" s="341"/>
      <c r="BNJ12" s="139"/>
      <c r="BNK12" s="78">
        <f t="shared" si="230"/>
        <v>289</v>
      </c>
      <c r="BNM12" s="49"/>
      <c r="BNN12" s="2121"/>
      <c r="BNO12" s="104"/>
      <c r="BNP12" s="49"/>
      <c r="BNQ12" s="139"/>
      <c r="BNR12" s="78">
        <f t="shared" si="231"/>
        <v>0</v>
      </c>
      <c r="BNT12" s="49"/>
      <c r="BNU12" s="307"/>
      <c r="BNV12" s="2121"/>
      <c r="BNW12" s="104"/>
      <c r="BNX12" s="49"/>
      <c r="BNY12" s="139"/>
      <c r="BNZ12" s="78">
        <f t="shared" si="232"/>
        <v>0</v>
      </c>
      <c r="BOB12" s="31"/>
      <c r="BOC12" s="2124"/>
      <c r="BOD12" s="22"/>
      <c r="BOE12" s="31"/>
      <c r="BOF12" s="76"/>
      <c r="BOG12" s="78">
        <f t="shared" si="233"/>
        <v>0</v>
      </c>
      <c r="BOI12" s="31"/>
      <c r="BOJ12" s="2124"/>
      <c r="BOK12" s="22"/>
      <c r="BOL12" s="31"/>
      <c r="BOM12" s="76"/>
      <c r="BON12" s="78">
        <f t="shared" si="234"/>
        <v>0</v>
      </c>
      <c r="BOP12" s="424"/>
      <c r="BOQ12" s="2121"/>
      <c r="BOR12" s="104"/>
      <c r="BOS12" s="49"/>
      <c r="BOT12" s="139"/>
      <c r="BOU12" s="78">
        <f t="shared" si="235"/>
        <v>1785.5</v>
      </c>
      <c r="BOW12" s="320"/>
      <c r="BOX12" s="2121"/>
      <c r="BOY12" s="139"/>
      <c r="BOZ12" s="49"/>
      <c r="BPA12" s="139"/>
      <c r="BPB12" s="78">
        <f t="shared" si="236"/>
        <v>0</v>
      </c>
      <c r="BPD12" s="404"/>
      <c r="BPE12" s="2124"/>
      <c r="BPF12" s="22"/>
      <c r="BPG12" s="31"/>
      <c r="BPH12" s="76"/>
      <c r="BPI12" s="78">
        <f t="shared" si="237"/>
        <v>0</v>
      </c>
      <c r="BPK12" s="404"/>
      <c r="BPL12" s="2124"/>
      <c r="BPM12" s="22"/>
      <c r="BPN12" s="31"/>
      <c r="BPO12" s="76"/>
      <c r="BPP12" s="78">
        <f t="shared" si="252"/>
        <v>2273.5</v>
      </c>
      <c r="BPR12" s="49"/>
      <c r="BPS12" s="2121"/>
      <c r="BPT12" s="104"/>
      <c r="BPU12" s="49"/>
      <c r="BPV12" s="139"/>
      <c r="BPW12" s="78">
        <f t="shared" si="186"/>
        <v>0</v>
      </c>
      <c r="BPY12" s="49"/>
      <c r="BPZ12" s="2121"/>
      <c r="BQA12" s="104"/>
      <c r="BQB12" s="49"/>
      <c r="BQC12" s="139"/>
      <c r="BQD12" s="78">
        <f t="shared" si="187"/>
        <v>0</v>
      </c>
      <c r="BQF12" s="31"/>
      <c r="BQG12" s="335"/>
      <c r="BQH12" s="2124"/>
      <c r="BQI12" s="22"/>
      <c r="BQJ12" s="31"/>
      <c r="BQK12" s="76"/>
      <c r="BQL12" s="78">
        <f t="shared" si="188"/>
        <v>118</v>
      </c>
      <c r="BQM12" s="76"/>
      <c r="BQN12" s="320"/>
      <c r="BQO12" s="2122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21"/>
      <c r="BQW12" s="104"/>
      <c r="BQX12" s="424"/>
      <c r="BQY12" s="139"/>
      <c r="BQZ12" s="78">
        <f t="shared" si="190"/>
        <v>70000</v>
      </c>
      <c r="BRC12" s="2125"/>
      <c r="BRD12" s="349"/>
      <c r="BRE12" s="404"/>
      <c r="BRF12" s="773"/>
      <c r="BRG12" s="78">
        <f t="shared" si="191"/>
        <v>70000</v>
      </c>
      <c r="BRI12" s="31"/>
      <c r="BRJ12" s="2124"/>
      <c r="BRK12" s="22"/>
      <c r="BRL12" s="31"/>
      <c r="BRM12" s="76"/>
      <c r="BRN12" s="78">
        <f t="shared" si="192"/>
        <v>0</v>
      </c>
      <c r="BRP12" s="321"/>
      <c r="BRQ12" s="335"/>
      <c r="BRR12" s="2125"/>
      <c r="BRS12" s="76"/>
      <c r="BRT12" s="31"/>
      <c r="BRU12" s="76"/>
      <c r="BRV12" s="78">
        <f t="shared" si="193"/>
        <v>0</v>
      </c>
      <c r="BRX12" s="404"/>
      <c r="BRY12" s="2124"/>
      <c r="BRZ12" s="22"/>
      <c r="BSA12" s="31"/>
      <c r="BSB12" s="76"/>
      <c r="BSC12" s="78">
        <f t="shared" si="194"/>
        <v>0</v>
      </c>
      <c r="BSE12" s="404"/>
      <c r="BSF12" s="2124"/>
      <c r="BSG12" s="22"/>
      <c r="BSH12" s="31"/>
      <c r="BSI12" s="76"/>
      <c r="BSJ12" s="78">
        <f t="shared" si="195"/>
        <v>0</v>
      </c>
      <c r="BSL12" s="49"/>
      <c r="BSM12" s="2121"/>
      <c r="BSN12" s="104"/>
      <c r="BSO12" s="49"/>
      <c r="BSP12" s="139"/>
      <c r="BSQ12" s="78">
        <f t="shared" si="196"/>
        <v>0</v>
      </c>
      <c r="BSS12" s="404"/>
      <c r="BST12" s="2124"/>
      <c r="BSU12" s="22"/>
      <c r="BSV12" s="31"/>
      <c r="BSW12" s="76"/>
      <c r="BSX12" s="78">
        <f t="shared" si="197"/>
        <v>0</v>
      </c>
      <c r="BSZ12" s="404"/>
      <c r="BTA12" s="2124"/>
      <c r="BTB12" s="22"/>
      <c r="BTC12" s="31"/>
      <c r="BTD12" s="76"/>
      <c r="BTE12" s="78">
        <f t="shared" si="198"/>
        <v>0</v>
      </c>
      <c r="BTG12" s="31"/>
      <c r="BTH12" s="2124"/>
      <c r="BTI12" s="22"/>
      <c r="BTJ12" s="31"/>
      <c r="BTK12" s="76"/>
      <c r="BTL12" s="78">
        <f t="shared" si="199"/>
        <v>0</v>
      </c>
      <c r="BTN12" s="31"/>
      <c r="BTO12" s="2124"/>
      <c r="BTP12" s="22"/>
      <c r="BTQ12" s="31"/>
      <c r="BTR12" s="76"/>
      <c r="BTS12" s="78">
        <f t="shared" si="200"/>
        <v>0</v>
      </c>
      <c r="BTU12" s="31"/>
      <c r="BTV12" s="2124"/>
      <c r="BTW12" s="22"/>
      <c r="BTX12" s="31"/>
      <c r="BTY12" s="76"/>
      <c r="BTZ12" s="78">
        <f t="shared" si="201"/>
        <v>0</v>
      </c>
      <c r="BUB12" s="31"/>
      <c r="BUC12" s="2124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5"/>
      <c r="C13" s="139"/>
      <c r="D13" s="31"/>
      <c r="E13" s="76"/>
      <c r="F13" s="78">
        <f t="shared" si="2"/>
        <v>172000</v>
      </c>
      <c r="H13" s="404">
        <v>41886</v>
      </c>
      <c r="I13" s="1325"/>
      <c r="J13" s="139">
        <v>80000</v>
      </c>
      <c r="K13" s="31"/>
      <c r="L13" s="76"/>
      <c r="M13" s="78">
        <f t="shared" si="3"/>
        <v>254750</v>
      </c>
      <c r="O13" s="49"/>
      <c r="P13" s="1325"/>
      <c r="Q13" s="139"/>
      <c r="R13" s="49"/>
      <c r="S13" s="139"/>
      <c r="T13" s="78">
        <f t="shared" si="4"/>
        <v>2500</v>
      </c>
      <c r="V13" s="31"/>
      <c r="W13" s="1325"/>
      <c r="X13" s="139"/>
      <c r="Y13" s="31"/>
      <c r="Z13" s="76"/>
      <c r="AA13" s="78">
        <f t="shared" si="5"/>
        <v>0</v>
      </c>
      <c r="AC13" s="31"/>
      <c r="AD13" s="1325"/>
      <c r="AE13" s="139"/>
      <c r="AF13" s="31"/>
      <c r="AG13" s="76"/>
      <c r="AH13" s="78">
        <f t="shared" si="6"/>
        <v>0</v>
      </c>
      <c r="AJ13" s="424"/>
      <c r="AK13" s="2121"/>
      <c r="AL13" s="104"/>
      <c r="AM13" s="424"/>
      <c r="AN13" s="139"/>
      <c r="AO13" s="78">
        <f t="shared" si="7"/>
        <v>1390</v>
      </c>
      <c r="AQ13" s="320"/>
      <c r="AR13" s="2121"/>
      <c r="AS13" s="796"/>
      <c r="AT13" s="1422"/>
      <c r="AU13" s="139"/>
      <c r="AV13" s="78">
        <f t="shared" si="8"/>
        <v>317405.71999999997</v>
      </c>
      <c r="AX13" s="31"/>
      <c r="AY13" s="1325"/>
      <c r="AZ13" s="139"/>
      <c r="BA13" s="31"/>
      <c r="BB13" s="76"/>
      <c r="BC13" s="78">
        <f t="shared" si="9"/>
        <v>0</v>
      </c>
      <c r="BE13" s="321"/>
      <c r="BF13" s="1325"/>
      <c r="BG13" s="139"/>
      <c r="BH13" s="31"/>
      <c r="BI13" s="76"/>
      <c r="BJ13" s="78">
        <f t="shared" si="10"/>
        <v>0</v>
      </c>
      <c r="BL13" s="424"/>
      <c r="BM13" s="1325"/>
      <c r="BN13" s="139"/>
      <c r="BO13" s="49"/>
      <c r="BP13" s="139"/>
      <c r="BQ13" s="78">
        <f t="shared" si="11"/>
        <v>0</v>
      </c>
      <c r="BS13" s="321"/>
      <c r="BT13" s="2124"/>
      <c r="BU13" s="22"/>
      <c r="BV13" s="31"/>
      <c r="BW13" s="76"/>
      <c r="BX13" s="78">
        <f t="shared" si="12"/>
        <v>0</v>
      </c>
      <c r="BZ13" s="424"/>
      <c r="CA13" s="481"/>
      <c r="CB13" s="2121"/>
      <c r="CC13" s="104"/>
      <c r="CD13" s="49"/>
      <c r="CE13" s="139"/>
      <c r="CF13" s="78">
        <f t="shared" si="13"/>
        <v>24829.5</v>
      </c>
      <c r="CH13" s="424"/>
      <c r="CI13" s="2122"/>
      <c r="CJ13" s="139"/>
      <c r="CK13" s="49"/>
      <c r="CL13" s="139"/>
      <c r="CM13" s="78">
        <f t="shared" si="14"/>
        <v>0</v>
      </c>
      <c r="CO13" s="424"/>
      <c r="CP13" s="2122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25"/>
      <c r="DG13" s="139"/>
      <c r="DH13" s="424"/>
      <c r="DI13" s="349"/>
      <c r="DJ13" s="78">
        <f t="shared" si="17"/>
        <v>633217.30000000005</v>
      </c>
      <c r="DL13" s="320"/>
      <c r="DM13" s="2121"/>
      <c r="DN13" s="104"/>
      <c r="DO13" s="49"/>
      <c r="DP13" s="139"/>
      <c r="DQ13" s="78">
        <f t="shared" si="18"/>
        <v>0</v>
      </c>
      <c r="DS13" s="320"/>
      <c r="DT13" s="2121"/>
      <c r="DU13" s="104"/>
      <c r="DV13" s="49"/>
      <c r="DW13" s="139"/>
      <c r="DX13" s="78">
        <f t="shared" si="19"/>
        <v>0</v>
      </c>
      <c r="DZ13" s="49"/>
      <c r="EA13" s="2121"/>
      <c r="EB13" s="260"/>
      <c r="EC13" s="49"/>
      <c r="ED13" s="139"/>
      <c r="EE13" s="78">
        <f t="shared" si="20"/>
        <v>1750.5</v>
      </c>
      <c r="EG13" s="320"/>
      <c r="EH13" s="2121"/>
      <c r="EI13" s="104"/>
      <c r="EJ13" s="49"/>
      <c r="EK13" s="139"/>
      <c r="EL13" s="78">
        <f t="shared" si="21"/>
        <v>0</v>
      </c>
      <c r="EN13" s="424"/>
      <c r="EO13" s="2122"/>
      <c r="EP13" s="139"/>
      <c r="EQ13" s="49"/>
      <c r="ER13" s="139"/>
      <c r="ES13" s="78">
        <f t="shared" si="22"/>
        <v>7999.8000000000029</v>
      </c>
      <c r="EU13" s="424"/>
      <c r="EV13" s="2121"/>
      <c r="EW13" s="104"/>
      <c r="EX13" s="49"/>
      <c r="EY13" s="139"/>
      <c r="EZ13" s="78">
        <f t="shared" si="23"/>
        <v>0</v>
      </c>
      <c r="FB13" s="1261"/>
      <c r="FC13" s="1390"/>
      <c r="FD13" s="1803"/>
      <c r="FE13" s="1647"/>
      <c r="FF13" s="1812"/>
      <c r="FG13" s="779"/>
      <c r="FH13" s="78">
        <f t="shared" si="24"/>
        <v>0</v>
      </c>
      <c r="FJ13" s="424"/>
      <c r="FK13" s="307"/>
      <c r="FL13" s="2122"/>
      <c r="FM13" s="139"/>
      <c r="FN13" s="49"/>
      <c r="FO13" s="139"/>
      <c r="FP13" s="78">
        <f t="shared" si="25"/>
        <v>1044.8300000000017</v>
      </c>
      <c r="FR13" s="424"/>
      <c r="FS13" s="307"/>
      <c r="FT13" s="2121"/>
      <c r="FU13" s="104"/>
      <c r="FV13" s="257"/>
      <c r="FW13" s="139"/>
      <c r="FX13" s="78">
        <f t="shared" si="26"/>
        <v>8038.1</v>
      </c>
      <c r="FY13" s="1261"/>
      <c r="FZ13" s="1390"/>
      <c r="GA13" s="1803"/>
      <c r="GB13" s="1795"/>
      <c r="GC13" s="1809"/>
      <c r="GD13" s="722"/>
      <c r="GE13" s="78">
        <f t="shared" si="203"/>
        <v>0</v>
      </c>
      <c r="GG13" s="424"/>
      <c r="GH13" s="1853"/>
      <c r="GI13" s="2121"/>
      <c r="GJ13" s="693"/>
      <c r="GK13" s="2025"/>
      <c r="GL13" s="1573"/>
      <c r="GM13" s="78">
        <f t="shared" si="27"/>
        <v>0</v>
      </c>
      <c r="GO13" s="49"/>
      <c r="GP13" s="1325"/>
      <c r="GQ13" s="139"/>
      <c r="GR13" s="49"/>
      <c r="GS13" s="139"/>
      <c r="GT13" s="78">
        <f t="shared" si="28"/>
        <v>3191.5</v>
      </c>
      <c r="GV13" s="424"/>
      <c r="GW13" s="307"/>
      <c r="GX13" s="2121"/>
      <c r="GY13" s="389"/>
      <c r="GZ13" s="49"/>
      <c r="HA13" s="139"/>
      <c r="HB13" s="78">
        <f t="shared" si="29"/>
        <v>2240.1000000000004</v>
      </c>
      <c r="HD13" s="424"/>
      <c r="HE13" s="2121"/>
      <c r="HF13" s="104"/>
      <c r="HG13" s="320"/>
      <c r="HH13" s="139"/>
      <c r="HI13" s="78">
        <f t="shared" si="30"/>
        <v>5990.5</v>
      </c>
      <c r="HK13" s="320"/>
      <c r="HL13" s="2121"/>
      <c r="HM13" s="693"/>
      <c r="HN13" s="49"/>
      <c r="HO13" s="139"/>
      <c r="HP13" s="78">
        <f t="shared" si="31"/>
        <v>3655.5</v>
      </c>
      <c r="HR13" s="424"/>
      <c r="HS13" s="1325"/>
      <c r="HT13" s="139"/>
      <c r="HU13" s="49"/>
      <c r="HV13" s="139"/>
      <c r="HW13" s="78">
        <f t="shared" si="32"/>
        <v>3000</v>
      </c>
      <c r="HY13" s="320"/>
      <c r="HZ13" s="2121"/>
      <c r="IA13" s="693"/>
      <c r="IB13" s="49"/>
      <c r="IC13" s="139"/>
      <c r="ID13" s="78">
        <f t="shared" si="33"/>
        <v>0</v>
      </c>
      <c r="IF13" s="320"/>
      <c r="IG13" s="2121"/>
      <c r="IH13" s="693"/>
      <c r="II13" s="49"/>
      <c r="IJ13" s="139"/>
      <c r="IK13" s="78">
        <f t="shared" si="34"/>
        <v>0</v>
      </c>
      <c r="IM13" s="320"/>
      <c r="IN13" s="2128"/>
      <c r="IO13" s="803"/>
      <c r="IP13" s="424"/>
      <c r="IQ13" s="139"/>
      <c r="IR13" s="78">
        <f t="shared" si="35"/>
        <v>12695</v>
      </c>
      <c r="IT13" s="404"/>
      <c r="IU13" s="2124"/>
      <c r="IV13" s="825"/>
      <c r="IW13" s="49"/>
      <c r="IX13" s="139"/>
      <c r="IY13" s="78">
        <f t="shared" si="36"/>
        <v>402</v>
      </c>
      <c r="JA13" s="424"/>
      <c r="JB13" s="2121"/>
      <c r="JC13" s="104"/>
      <c r="JD13" s="49"/>
      <c r="JE13" s="139"/>
      <c r="JF13" s="78">
        <f t="shared" si="37"/>
        <v>900</v>
      </c>
      <c r="JH13" s="1261"/>
      <c r="JI13" s="1390"/>
      <c r="JJ13" s="1919"/>
      <c r="JK13" s="1925"/>
      <c r="JL13" s="1919"/>
      <c r="JM13" s="78">
        <f t="shared" si="38"/>
        <v>90</v>
      </c>
      <c r="JN13" s="1391"/>
      <c r="JO13" s="320"/>
      <c r="JP13" s="2125"/>
      <c r="JQ13" s="699"/>
      <c r="JR13" s="321"/>
      <c r="JS13" s="699"/>
      <c r="JT13" s="78">
        <f t="shared" si="39"/>
        <v>90</v>
      </c>
      <c r="JV13" s="305"/>
      <c r="JW13" s="2125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21"/>
      <c r="KL13" s="104"/>
      <c r="KM13" s="49"/>
      <c r="KN13" s="139"/>
      <c r="KO13" s="78">
        <f t="shared" si="42"/>
        <v>300</v>
      </c>
      <c r="KQ13" s="321"/>
      <c r="KR13" s="1318"/>
      <c r="KS13" s="2124"/>
      <c r="KT13" s="22"/>
      <c r="KU13" s="31"/>
      <c r="KV13" s="76"/>
      <c r="KW13" s="78">
        <f t="shared" si="43"/>
        <v>198</v>
      </c>
      <c r="KY13" s="321"/>
      <c r="KZ13" s="1325"/>
      <c r="LA13" s="139"/>
      <c r="LB13" s="31"/>
      <c r="LC13" s="76"/>
      <c r="LD13" s="78">
        <f t="shared" si="44"/>
        <v>0</v>
      </c>
      <c r="LF13" s="320"/>
      <c r="LG13" s="2121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5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5"/>
      <c r="MQ13" s="139"/>
      <c r="MR13" s="31"/>
      <c r="MS13" s="76"/>
      <c r="MT13" s="78">
        <f t="shared" si="50"/>
        <v>0</v>
      </c>
      <c r="MV13" s="424"/>
      <c r="MW13" s="1325"/>
      <c r="MX13" s="139"/>
      <c r="MY13" s="49"/>
      <c r="MZ13" s="139"/>
      <c r="NA13" s="78">
        <f t="shared" si="51"/>
        <v>0</v>
      </c>
      <c r="NC13" s="404"/>
      <c r="ND13" s="1325"/>
      <c r="NE13" s="139"/>
      <c r="NF13" s="683"/>
      <c r="NG13" s="76"/>
      <c r="NH13" s="78">
        <f t="shared" si="52"/>
        <v>0</v>
      </c>
      <c r="NJ13" s="31"/>
      <c r="NK13" s="1325"/>
      <c r="NL13" s="139"/>
      <c r="NM13" s="683"/>
      <c r="NN13" s="76"/>
      <c r="NO13" s="78">
        <f t="shared" si="53"/>
        <v>0</v>
      </c>
      <c r="NQ13" s="31"/>
      <c r="NR13" s="1325"/>
      <c r="NS13" s="139"/>
      <c r="NT13" s="31"/>
      <c r="NU13" s="76"/>
      <c r="NV13" s="78">
        <f t="shared" si="54"/>
        <v>0</v>
      </c>
      <c r="NX13" s="424"/>
      <c r="NY13" s="1325"/>
      <c r="NZ13" s="139"/>
      <c r="OA13" s="424"/>
      <c r="OB13" s="139"/>
      <c r="OC13" s="78">
        <f t="shared" si="55"/>
        <v>0</v>
      </c>
      <c r="OE13" s="424"/>
      <c r="OF13" s="2121"/>
      <c r="OG13" s="693"/>
      <c r="OH13" s="49"/>
      <c r="OI13" s="139"/>
      <c r="OJ13" s="78">
        <f t="shared" si="56"/>
        <v>12799.5</v>
      </c>
      <c r="OL13" s="1261"/>
      <c r="OM13" s="1942"/>
      <c r="ON13" s="1804"/>
      <c r="OO13" s="1812"/>
      <c r="OP13" s="1813"/>
      <c r="OQ13" s="1391"/>
      <c r="OR13" s="131">
        <f t="shared" si="0"/>
        <v>0</v>
      </c>
      <c r="OT13" s="404"/>
      <c r="OU13" s="1325"/>
      <c r="OV13" s="139"/>
      <c r="OW13" s="31"/>
      <c r="OX13" s="76"/>
      <c r="OY13" s="78">
        <f t="shared" si="57"/>
        <v>0</v>
      </c>
      <c r="PA13" s="31"/>
      <c r="PB13" s="1325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22"/>
      <c r="QF13" s="139"/>
      <c r="QG13" s="307"/>
      <c r="QH13" s="139"/>
      <c r="QI13" s="131">
        <f t="shared" si="62"/>
        <v>0</v>
      </c>
      <c r="QJ13" s="243"/>
      <c r="QK13" s="321"/>
      <c r="QL13" s="2124"/>
      <c r="QM13" s="22"/>
      <c r="QN13" s="31"/>
      <c r="QO13" s="76"/>
      <c r="QP13" s="78">
        <f t="shared" si="63"/>
        <v>761.40000000000009</v>
      </c>
      <c r="QR13" s="31"/>
      <c r="QS13" s="2124"/>
      <c r="QT13" s="22"/>
      <c r="QU13" s="31"/>
      <c r="QV13" s="76"/>
      <c r="QW13" s="78">
        <f t="shared" si="64"/>
        <v>0</v>
      </c>
      <c r="QY13" s="49"/>
      <c r="QZ13" s="2121"/>
      <c r="RA13" s="104"/>
      <c r="RB13" s="49"/>
      <c r="RC13" s="139"/>
      <c r="RD13" s="78">
        <f t="shared" si="65"/>
        <v>0</v>
      </c>
      <c r="RF13" s="49"/>
      <c r="RG13" s="2121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21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21"/>
      <c r="RW13" s="260"/>
      <c r="RX13" s="49"/>
      <c r="RY13" s="349"/>
      <c r="RZ13" s="78">
        <f t="shared" si="68"/>
        <v>297</v>
      </c>
      <c r="SB13" s="404"/>
      <c r="SC13" s="2124"/>
      <c r="SD13" s="773"/>
      <c r="SE13" s="31"/>
      <c r="SF13" s="787"/>
      <c r="SG13" s="78">
        <f t="shared" si="69"/>
        <v>0</v>
      </c>
      <c r="SI13" s="31"/>
      <c r="SJ13" s="2124"/>
      <c r="SK13" s="773"/>
      <c r="SL13" s="31"/>
      <c r="SM13" s="787"/>
      <c r="SN13" s="78">
        <f t="shared" si="70"/>
        <v>0</v>
      </c>
      <c r="SP13" s="31"/>
      <c r="SQ13" s="2124"/>
      <c r="SR13" s="773"/>
      <c r="SS13" s="31"/>
      <c r="ST13" s="787"/>
      <c r="SU13" s="78">
        <f t="shared" si="71"/>
        <v>0</v>
      </c>
      <c r="SW13" s="31"/>
      <c r="SX13" s="2124"/>
      <c r="SY13" s="773"/>
      <c r="SZ13" s="31"/>
      <c r="TA13" s="787"/>
      <c r="TB13" s="78">
        <f t="shared" si="72"/>
        <v>0</v>
      </c>
      <c r="TD13" s="31"/>
      <c r="TE13" s="2124"/>
      <c r="TF13" s="773"/>
      <c r="TG13" s="31"/>
      <c r="TH13" s="787"/>
      <c r="TI13" s="78">
        <f t="shared" si="73"/>
        <v>0</v>
      </c>
      <c r="TK13" s="31"/>
      <c r="TL13" s="2124"/>
      <c r="TM13" s="773"/>
      <c r="TN13" s="31"/>
      <c r="TO13" s="787"/>
      <c r="TP13" s="78">
        <f t="shared" si="74"/>
        <v>0</v>
      </c>
      <c r="TR13" s="49"/>
      <c r="TS13" s="2121"/>
      <c r="TT13" s="104"/>
      <c r="TU13" s="344"/>
      <c r="TV13" s="349"/>
      <c r="TW13" s="78">
        <f t="shared" si="75"/>
        <v>0</v>
      </c>
      <c r="TY13" s="31"/>
      <c r="TZ13" s="2124"/>
      <c r="UA13" s="773"/>
      <c r="UB13" s="31"/>
      <c r="UC13" s="787"/>
      <c r="UD13" s="78">
        <f t="shared" si="76"/>
        <v>0</v>
      </c>
      <c r="UF13" s="404"/>
      <c r="UG13" s="2124"/>
      <c r="UH13" s="773"/>
      <c r="UI13" s="31"/>
      <c r="UJ13" s="787"/>
      <c r="UK13" s="78">
        <f t="shared" si="77"/>
        <v>0</v>
      </c>
      <c r="UM13" s="424"/>
      <c r="UN13" s="2121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21"/>
      <c r="VC13" s="260"/>
      <c r="VD13" s="320"/>
      <c r="VE13" s="349"/>
      <c r="VF13" s="78">
        <f t="shared" si="80"/>
        <v>0</v>
      </c>
      <c r="VH13" s="424"/>
      <c r="VI13" s="2121"/>
      <c r="VJ13" s="260"/>
      <c r="VK13" s="49"/>
      <c r="VL13" s="349"/>
      <c r="VM13" s="78">
        <f t="shared" si="81"/>
        <v>0</v>
      </c>
      <c r="VO13" s="31"/>
      <c r="VP13" s="2124"/>
      <c r="VQ13" s="773"/>
      <c r="VR13" s="31"/>
      <c r="VS13" s="787"/>
      <c r="VT13" s="78">
        <f t="shared" si="82"/>
        <v>0</v>
      </c>
      <c r="VV13" s="31"/>
      <c r="VW13" s="2124"/>
      <c r="VX13" s="773"/>
      <c r="VY13" s="31"/>
      <c r="VZ13" s="787"/>
      <c r="WA13" s="78">
        <f t="shared" si="83"/>
        <v>0</v>
      </c>
      <c r="WC13" s="424"/>
      <c r="WD13" s="2121"/>
      <c r="WE13" s="260"/>
      <c r="WF13" s="320"/>
      <c r="WG13" s="349"/>
      <c r="WH13" s="78">
        <f t="shared" si="84"/>
        <v>236</v>
      </c>
      <c r="WJ13" s="320"/>
      <c r="WK13" s="2121"/>
      <c r="WL13" s="260"/>
      <c r="WM13" s="49"/>
      <c r="WN13" s="349"/>
      <c r="WO13" s="78">
        <f t="shared" si="85"/>
        <v>151</v>
      </c>
      <c r="WQ13" s="424"/>
      <c r="WR13" s="1325"/>
      <c r="WS13" s="139"/>
      <c r="WT13" s="424"/>
      <c r="WU13" s="139"/>
      <c r="WV13" s="78">
        <f t="shared" si="86"/>
        <v>8041</v>
      </c>
      <c r="WX13" s="49"/>
      <c r="WY13" s="1325"/>
      <c r="WZ13" s="139"/>
      <c r="XA13" s="49"/>
      <c r="XB13" s="139"/>
      <c r="XC13" s="78">
        <f t="shared" si="87"/>
        <v>0</v>
      </c>
      <c r="XE13" s="424"/>
      <c r="XF13" s="1325"/>
      <c r="XG13" s="139"/>
      <c r="XH13" s="49"/>
      <c r="XI13" s="52"/>
      <c r="XJ13" s="78">
        <f t="shared" si="88"/>
        <v>0</v>
      </c>
      <c r="XL13" s="424"/>
      <c r="XM13" s="1325"/>
      <c r="XN13" s="139"/>
      <c r="XO13" s="49"/>
      <c r="XP13" s="139"/>
      <c r="XQ13" s="78">
        <f t="shared" si="89"/>
        <v>0</v>
      </c>
      <c r="XS13" s="404"/>
      <c r="XT13" s="1325"/>
      <c r="XU13" s="139"/>
      <c r="XV13" s="31"/>
      <c r="XW13" s="76"/>
      <c r="XX13" s="78">
        <f t="shared" si="90"/>
        <v>0</v>
      </c>
      <c r="XZ13" s="320"/>
      <c r="YA13" s="358"/>
      <c r="YB13" s="2121"/>
      <c r="YC13" s="104"/>
      <c r="YD13" s="49"/>
      <c r="YE13" s="139"/>
      <c r="YF13" s="78">
        <f t="shared" si="91"/>
        <v>0</v>
      </c>
      <c r="YH13" s="320"/>
      <c r="YI13" s="2121"/>
      <c r="YJ13" s="104"/>
      <c r="YK13" s="424"/>
      <c r="YL13" s="260"/>
      <c r="YM13" s="78">
        <f t="shared" si="92"/>
        <v>0</v>
      </c>
      <c r="YO13" s="424"/>
      <c r="YP13" s="481"/>
      <c r="YQ13" s="2121"/>
      <c r="YR13" s="104"/>
      <c r="YS13" s="779"/>
      <c r="YT13" s="139"/>
      <c r="YU13" s="78">
        <f t="shared" si="93"/>
        <v>2542.7000000000007</v>
      </c>
      <c r="YW13" s="321"/>
      <c r="YX13" s="1325"/>
      <c r="YY13" s="139"/>
      <c r="YZ13" s="31"/>
      <c r="ZA13" s="76"/>
      <c r="ZB13" s="78">
        <f t="shared" si="253"/>
        <v>0</v>
      </c>
      <c r="ZD13" s="320"/>
      <c r="ZE13" s="1325"/>
      <c r="ZF13" s="139"/>
      <c r="ZG13" s="49"/>
      <c r="ZH13" s="139"/>
      <c r="ZI13" s="78">
        <f t="shared" si="94"/>
        <v>930.44000000000051</v>
      </c>
      <c r="ZK13" s="404"/>
      <c r="ZL13" s="1325"/>
      <c r="ZM13" s="139"/>
      <c r="ZN13" s="31"/>
      <c r="ZO13" s="76"/>
      <c r="ZP13" s="78">
        <f t="shared" si="238"/>
        <v>0</v>
      </c>
      <c r="ZR13" s="404"/>
      <c r="ZS13" s="1325"/>
      <c r="ZT13" s="139"/>
      <c r="ZU13" s="31"/>
      <c r="ZV13" s="76"/>
      <c r="ZW13" s="78">
        <f t="shared" si="239"/>
        <v>0</v>
      </c>
      <c r="ZY13" s="1261"/>
      <c r="ZZ13" s="543"/>
      <c r="AAA13" s="1804"/>
      <c r="AAB13" s="1812"/>
      <c r="AAC13" s="2027"/>
      <c r="AAD13" s="139"/>
      <c r="AAE13" s="78">
        <f t="shared" si="95"/>
        <v>2062.3999999999996</v>
      </c>
      <c r="AAG13" s="712"/>
      <c r="AAH13" s="1833"/>
      <c r="AAI13" s="1831"/>
      <c r="AAJ13" s="1841"/>
      <c r="AAK13" s="1811"/>
      <c r="AAL13" s="78">
        <f t="shared" si="96"/>
        <v>0</v>
      </c>
      <c r="AAM13" s="243"/>
      <c r="AAN13" s="424"/>
      <c r="AAO13" s="424"/>
      <c r="AAP13" s="1325"/>
      <c r="AAQ13" s="139"/>
      <c r="AAR13" s="320"/>
      <c r="AAS13" s="139"/>
      <c r="AAT13" s="78">
        <f t="shared" si="97"/>
        <v>0</v>
      </c>
      <c r="AAV13" s="320"/>
      <c r="AAW13" s="2121"/>
      <c r="AAX13" s="349"/>
      <c r="AAY13" s="320"/>
      <c r="AAZ13" s="139"/>
      <c r="ABA13" s="78">
        <f t="shared" si="98"/>
        <v>616</v>
      </c>
      <c r="ABC13" s="424"/>
      <c r="ABD13" s="1325"/>
      <c r="ABE13" s="139"/>
      <c r="ABF13" s="424"/>
      <c r="ABG13" s="139"/>
      <c r="ABH13" s="78">
        <f t="shared" si="99"/>
        <v>0</v>
      </c>
      <c r="ABJ13" s="424"/>
      <c r="ABK13" s="1325"/>
      <c r="ABL13" s="139"/>
      <c r="ABM13" s="49"/>
      <c r="ABN13" s="139"/>
      <c r="ABO13" s="78">
        <f t="shared" si="100"/>
        <v>0</v>
      </c>
      <c r="ABQ13" s="404"/>
      <c r="ABR13" s="1325"/>
      <c r="ABS13" s="139"/>
      <c r="ABT13" s="31"/>
      <c r="ABU13" s="76"/>
      <c r="ABV13" s="78">
        <f t="shared" si="101"/>
        <v>0</v>
      </c>
      <c r="ABX13" s="404"/>
      <c r="ABY13" s="1325"/>
      <c r="ABZ13" s="139"/>
      <c r="ACA13" s="31"/>
      <c r="ACB13" s="76"/>
      <c r="ACC13" s="78">
        <f t="shared" si="102"/>
        <v>0</v>
      </c>
      <c r="ACE13" s="424"/>
      <c r="ACF13" s="1325"/>
      <c r="ACG13" s="139"/>
      <c r="ACH13" s="49"/>
      <c r="ACI13" s="139"/>
      <c r="ACJ13" s="78">
        <f t="shared" si="103"/>
        <v>0</v>
      </c>
      <c r="ACL13" s="424"/>
      <c r="ACM13" s="481"/>
      <c r="ACN13" s="2121"/>
      <c r="ACO13" s="104"/>
      <c r="ACP13" s="49"/>
      <c r="ACQ13" s="139"/>
      <c r="ACR13" s="78">
        <f t="shared" si="104"/>
        <v>0</v>
      </c>
      <c r="ACT13" s="49"/>
      <c r="ACU13" s="1325"/>
      <c r="ACV13" s="139"/>
      <c r="ACW13" s="49"/>
      <c r="ACX13" s="139"/>
      <c r="ACY13" s="78">
        <f t="shared" si="257"/>
        <v>0</v>
      </c>
      <c r="ADA13" s="635"/>
      <c r="ADB13" s="2124"/>
      <c r="ADC13" s="22"/>
      <c r="ADD13" s="31"/>
      <c r="ADE13" s="76"/>
      <c r="ADF13" s="78">
        <f t="shared" si="105"/>
        <v>70699</v>
      </c>
      <c r="ADI13" s="858"/>
      <c r="ADJ13" s="2124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5"/>
      <c r="ADY13" s="139"/>
      <c r="ADZ13" s="31"/>
      <c r="AEA13" s="76"/>
      <c r="AEB13" s="78">
        <f t="shared" si="260"/>
        <v>42311</v>
      </c>
      <c r="AED13" s="320"/>
      <c r="AEE13" s="2121"/>
      <c r="AEF13" s="104"/>
      <c r="AEG13" s="320"/>
      <c r="AEH13" s="139"/>
      <c r="AEI13" s="78">
        <f t="shared" si="254"/>
        <v>100.5</v>
      </c>
      <c r="AEK13" s="49"/>
      <c r="AEL13" s="2121"/>
      <c r="AEM13" s="104"/>
      <c r="AEN13" s="49"/>
      <c r="AEO13" s="139"/>
      <c r="AEP13" s="78">
        <f t="shared" si="1"/>
        <v>0</v>
      </c>
      <c r="AER13" s="49"/>
      <c r="AES13" s="1325"/>
      <c r="AET13" s="139"/>
      <c r="AEU13" s="49"/>
      <c r="AEV13" s="139"/>
      <c r="AEW13" s="78">
        <f t="shared" si="106"/>
        <v>0</v>
      </c>
      <c r="AEY13" s="31"/>
      <c r="AEZ13" s="1325"/>
      <c r="AFA13" s="139"/>
      <c r="AFB13" s="31"/>
      <c r="AFC13" s="76"/>
      <c r="AFD13" s="78">
        <f t="shared" si="107"/>
        <v>0</v>
      </c>
      <c r="AFF13" s="65"/>
      <c r="AFG13" s="1325"/>
      <c r="AFH13" s="139"/>
      <c r="AFI13" s="31"/>
      <c r="AFJ13" s="76"/>
      <c r="AFK13" s="78">
        <f t="shared" si="108"/>
        <v>0</v>
      </c>
      <c r="AFM13" s="321"/>
      <c r="AFN13" s="1325"/>
      <c r="AFO13" s="139"/>
      <c r="AFP13" s="31"/>
      <c r="AFQ13" s="76"/>
      <c r="AFR13" s="78">
        <f t="shared" si="109"/>
        <v>0</v>
      </c>
      <c r="AFT13" s="31"/>
      <c r="AFU13" s="1325"/>
      <c r="AFV13" s="139"/>
      <c r="AFW13" s="31"/>
      <c r="AFX13" s="76"/>
      <c r="AFY13" s="78">
        <f t="shared" si="110"/>
        <v>0</v>
      </c>
      <c r="AGA13" s="320"/>
      <c r="AGB13" s="1325"/>
      <c r="AGC13" s="139"/>
      <c r="AGD13" s="320"/>
      <c r="AGE13" s="139"/>
      <c r="AGF13" s="78">
        <f t="shared" si="111"/>
        <v>0</v>
      </c>
      <c r="AGH13" s="31"/>
      <c r="AGI13" s="1325"/>
      <c r="AGJ13" s="139"/>
      <c r="AGK13" s="31"/>
      <c r="AGL13" s="76"/>
      <c r="AGM13" s="78">
        <f t="shared" si="112"/>
        <v>0</v>
      </c>
      <c r="AGO13" s="321"/>
      <c r="AGP13" s="1325"/>
      <c r="AGQ13" s="139"/>
      <c r="AGR13" s="31"/>
      <c r="AGS13" s="76"/>
      <c r="AGT13" s="78">
        <f t="shared" si="113"/>
        <v>0</v>
      </c>
      <c r="AGV13" s="424"/>
      <c r="AGW13" s="1325"/>
      <c r="AGX13" s="139"/>
      <c r="AGY13" s="49"/>
      <c r="AGZ13" s="139"/>
      <c r="AHA13" s="78">
        <f t="shared" si="114"/>
        <v>0</v>
      </c>
      <c r="AHB13" s="2124"/>
      <c r="AHE13" s="2125"/>
      <c r="AHF13" s="76"/>
      <c r="AHG13" s="321"/>
      <c r="AHH13" s="76"/>
      <c r="AHI13" s="78">
        <f t="shared" si="115"/>
        <v>2343</v>
      </c>
      <c r="AHK13" s="404"/>
      <c r="AHL13" s="1325"/>
      <c r="AHM13" s="773"/>
      <c r="AHN13" s="31"/>
      <c r="AHO13" s="76"/>
      <c r="AHP13" s="78">
        <f t="shared" si="116"/>
        <v>0</v>
      </c>
      <c r="AHR13" s="404"/>
      <c r="AHS13" s="1325"/>
      <c r="AHT13" s="139"/>
      <c r="AHU13" s="31"/>
      <c r="AHV13" s="76"/>
      <c r="AHW13" s="78">
        <f t="shared" si="117"/>
        <v>0</v>
      </c>
      <c r="AHY13" s="424"/>
      <c r="AHZ13" s="424"/>
      <c r="AIA13" s="2121"/>
      <c r="AIB13" s="693"/>
      <c r="AIC13" s="49"/>
      <c r="AID13" s="139"/>
      <c r="AIE13" s="78">
        <f t="shared" si="118"/>
        <v>4086</v>
      </c>
      <c r="AIG13" s="424"/>
      <c r="AIH13" s="1325"/>
      <c r="AII13" s="260"/>
      <c r="AIJ13" s="49"/>
      <c r="AIK13" s="139"/>
      <c r="AIL13" s="78">
        <f t="shared" si="119"/>
        <v>436</v>
      </c>
      <c r="AIN13" s="424"/>
      <c r="AIO13" s="2121"/>
      <c r="AIP13" s="104"/>
      <c r="AIQ13" s="49"/>
      <c r="AIR13" s="139"/>
      <c r="AIS13" s="78">
        <f t="shared" si="120"/>
        <v>0</v>
      </c>
      <c r="AIU13" s="424"/>
      <c r="AIV13" s="2121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21"/>
      <c r="AJK13" s="104"/>
      <c r="AJL13" s="320"/>
      <c r="AJM13" s="139"/>
      <c r="AJN13" s="131">
        <f t="shared" si="123"/>
        <v>3113</v>
      </c>
      <c r="AJP13" s="320"/>
      <c r="AJQ13" s="2121"/>
      <c r="AJR13" s="104"/>
      <c r="AJS13" s="49"/>
      <c r="AJT13" s="139"/>
      <c r="AJU13" s="78">
        <f t="shared" si="124"/>
        <v>0</v>
      </c>
      <c r="AJW13" s="320"/>
      <c r="AJX13" s="2121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24"/>
      <c r="AKG13" s="104"/>
      <c r="AKH13" s="31"/>
      <c r="AKI13" s="76"/>
      <c r="AKJ13" s="78">
        <f t="shared" si="126"/>
        <v>0</v>
      </c>
      <c r="AKL13" s="404"/>
      <c r="AKM13" s="2124"/>
      <c r="AKN13" s="104"/>
      <c r="AKO13" s="31"/>
      <c r="AKP13" s="76"/>
      <c r="AKQ13" s="78">
        <f t="shared" si="127"/>
        <v>0</v>
      </c>
      <c r="AKS13" s="424"/>
      <c r="AKT13" s="481"/>
      <c r="AKU13" s="2121"/>
      <c r="AKV13" s="104"/>
      <c r="AKW13" s="49"/>
      <c r="AKX13" s="139"/>
      <c r="AKY13" s="78">
        <f t="shared" si="128"/>
        <v>139</v>
      </c>
      <c r="ALA13" s="424"/>
      <c r="ALB13" s="2121"/>
      <c r="ALC13" s="104"/>
      <c r="ALD13" s="49"/>
      <c r="ALE13" s="139"/>
      <c r="ALF13" s="78">
        <f t="shared" si="129"/>
        <v>409</v>
      </c>
      <c r="ALH13" s="404"/>
      <c r="ALI13" s="2124"/>
      <c r="ALJ13" s="22"/>
      <c r="ALK13" s="31"/>
      <c r="ALL13" s="76"/>
      <c r="ALM13" s="78">
        <f t="shared" si="130"/>
        <v>0</v>
      </c>
      <c r="ALO13" s="424"/>
      <c r="ALP13" s="2121"/>
      <c r="ALQ13" s="104"/>
      <c r="ALR13" s="49"/>
      <c r="ALS13" s="139"/>
      <c r="ALT13" s="78">
        <f t="shared" si="131"/>
        <v>3598.5</v>
      </c>
      <c r="ALV13" s="424"/>
      <c r="ALW13" s="2121"/>
      <c r="ALX13" s="693"/>
      <c r="ALY13" s="31"/>
      <c r="ALZ13" s="76"/>
      <c r="AMA13" s="78">
        <f t="shared" si="132"/>
        <v>37151</v>
      </c>
      <c r="AMC13" s="404"/>
      <c r="AMD13" s="2124"/>
      <c r="AME13" s="22"/>
      <c r="AMF13" s="31"/>
      <c r="AMG13" s="76"/>
      <c r="AMH13" s="78">
        <f t="shared" si="133"/>
        <v>0</v>
      </c>
      <c r="AMJ13" s="424"/>
      <c r="AMK13" s="2121"/>
      <c r="AML13" s="104"/>
      <c r="AMM13" s="424"/>
      <c r="AMN13" s="139"/>
      <c r="AMO13" s="78">
        <f t="shared" si="134"/>
        <v>0</v>
      </c>
      <c r="AMQ13" s="404"/>
      <c r="AMR13" s="2124"/>
      <c r="AMS13" s="22"/>
      <c r="AMT13" s="31"/>
      <c r="AMU13" s="76"/>
      <c r="AMV13" s="78">
        <f t="shared" si="135"/>
        <v>0</v>
      </c>
      <c r="AMX13" s="321"/>
      <c r="AMY13" s="1325"/>
      <c r="AMZ13" s="801"/>
      <c r="ANA13" s="804"/>
      <c r="ANB13" s="76"/>
      <c r="ANC13" s="805">
        <f t="shared" si="204"/>
        <v>0</v>
      </c>
      <c r="ANE13" s="31"/>
      <c r="ANF13" s="1325"/>
      <c r="ANG13" s="799"/>
      <c r="ANH13" s="97"/>
      <c r="ANI13" s="76"/>
      <c r="ANJ13" s="805">
        <f t="shared" si="205"/>
        <v>0</v>
      </c>
      <c r="ANL13" s="320"/>
      <c r="ANM13" s="2121"/>
      <c r="ANN13" s="799"/>
      <c r="ANO13" s="392"/>
      <c r="ANP13" s="139"/>
      <c r="ANQ13" s="805">
        <f t="shared" si="206"/>
        <v>187.60000000000002</v>
      </c>
      <c r="ANS13" s="31"/>
      <c r="ANT13" s="31"/>
      <c r="ANU13" s="2124"/>
      <c r="ANV13" s="825"/>
      <c r="ANW13" s="804"/>
      <c r="ANX13" s="76"/>
      <c r="ANY13" s="805">
        <f t="shared" si="207"/>
        <v>0</v>
      </c>
      <c r="AOA13" s="1261"/>
      <c r="AOB13" s="543"/>
      <c r="AOC13" s="1804"/>
      <c r="AOD13" s="1812"/>
      <c r="AOE13" s="1813"/>
      <c r="AOF13" s="1827"/>
      <c r="AOG13" s="805">
        <f t="shared" si="208"/>
        <v>731</v>
      </c>
      <c r="AON13" s="78">
        <f t="shared" si="240"/>
        <v>0</v>
      </c>
      <c r="AOP13" s="49"/>
      <c r="AOQ13" s="1325"/>
      <c r="AOR13" s="799"/>
      <c r="AOS13" s="97"/>
      <c r="AOT13" s="139"/>
      <c r="AOU13" s="805">
        <f t="shared" si="210"/>
        <v>0</v>
      </c>
      <c r="AOW13" s="49"/>
      <c r="AOX13" s="2121"/>
      <c r="AOY13" s="800"/>
      <c r="AOZ13" s="97"/>
      <c r="APA13" s="139"/>
      <c r="APB13" s="805">
        <f t="shared" si="211"/>
        <v>0</v>
      </c>
      <c r="APD13" s="49"/>
      <c r="APE13" s="2121"/>
      <c r="APF13" s="799"/>
      <c r="APG13" s="97"/>
      <c r="APH13" s="139"/>
      <c r="API13" s="78">
        <f t="shared" si="136"/>
        <v>0</v>
      </c>
      <c r="APK13" s="404"/>
      <c r="APL13" s="1325"/>
      <c r="APM13" s="801"/>
      <c r="APN13" s="804"/>
      <c r="APO13" s="76"/>
      <c r="APP13" s="805">
        <f t="shared" si="212"/>
        <v>0</v>
      </c>
      <c r="APR13" s="320"/>
      <c r="APS13" s="1325"/>
      <c r="APT13" s="799"/>
      <c r="APU13" s="97"/>
      <c r="APV13" s="139"/>
      <c r="APW13" s="805">
        <f t="shared" si="213"/>
        <v>0</v>
      </c>
      <c r="APY13" s="49"/>
      <c r="APZ13" s="1325"/>
      <c r="AQA13" s="799"/>
      <c r="AQB13" s="97"/>
      <c r="AQC13" s="139"/>
      <c r="AQD13" s="805">
        <f t="shared" si="214"/>
        <v>0</v>
      </c>
      <c r="AQF13" s="31"/>
      <c r="AQG13" s="1325"/>
      <c r="AQH13" s="801"/>
      <c r="AQI13" s="804"/>
      <c r="AQJ13" s="76"/>
      <c r="AQK13" s="805">
        <f t="shared" si="215"/>
        <v>0</v>
      </c>
      <c r="AQM13" s="31"/>
      <c r="AQN13" s="1325"/>
      <c r="AQO13" s="801"/>
      <c r="AQP13" s="804"/>
      <c r="AQQ13" s="76"/>
      <c r="AQR13" s="805">
        <f t="shared" si="216"/>
        <v>0</v>
      </c>
      <c r="AQT13" s="321"/>
      <c r="AQU13" s="1325"/>
      <c r="AQV13" s="801"/>
      <c r="AQW13" s="804"/>
      <c r="AQX13" s="76"/>
      <c r="AQY13" s="805">
        <f t="shared" si="217"/>
        <v>0</v>
      </c>
      <c r="ARA13" s="321"/>
      <c r="ARB13" s="1325"/>
      <c r="ARC13" s="801"/>
      <c r="ARD13" s="804"/>
      <c r="ARE13" s="76"/>
      <c r="ARF13" s="805">
        <f t="shared" si="218"/>
        <v>0</v>
      </c>
      <c r="ARH13" s="321"/>
      <c r="ARI13" s="2124"/>
      <c r="ARJ13" s="825"/>
      <c r="ARK13" s="804"/>
      <c r="ARL13" s="76"/>
      <c r="ARM13" s="805">
        <f t="shared" si="219"/>
        <v>399</v>
      </c>
      <c r="ARO13" s="424"/>
      <c r="ARP13" s="1325"/>
      <c r="ARQ13" s="799"/>
      <c r="ARR13" s="97"/>
      <c r="ARS13" s="139"/>
      <c r="ART13" s="805">
        <f t="shared" si="220"/>
        <v>0</v>
      </c>
      <c r="ARV13" s="404"/>
      <c r="ARW13" s="1325"/>
      <c r="ARX13" s="801"/>
      <c r="ARY13" s="804"/>
      <c r="ARZ13" s="76"/>
      <c r="ASA13" s="805">
        <f t="shared" si="221"/>
        <v>0</v>
      </c>
      <c r="ASC13" s="404"/>
      <c r="ASD13" s="1325"/>
      <c r="ASE13" s="801"/>
      <c r="ASF13" s="804"/>
      <c r="ASG13" s="76"/>
      <c r="ASH13" s="805">
        <f t="shared" si="222"/>
        <v>0</v>
      </c>
      <c r="ASJ13" s="424"/>
      <c r="ASK13" s="1325"/>
      <c r="ASL13" s="799"/>
      <c r="ASM13" s="97"/>
      <c r="ASN13" s="139"/>
      <c r="ASO13" s="805">
        <f t="shared" si="223"/>
        <v>0</v>
      </c>
      <c r="ASQ13" s="424"/>
      <c r="ASR13" s="2122"/>
      <c r="ASS13" s="139"/>
      <c r="AST13" s="49"/>
      <c r="ASU13" s="139"/>
      <c r="ASV13" s="78">
        <f t="shared" si="241"/>
        <v>0</v>
      </c>
      <c r="ASX13" s="424"/>
      <c r="ASY13" s="481"/>
      <c r="ASZ13" s="1325"/>
      <c r="ATA13" s="139"/>
      <c r="ATB13" s="49"/>
      <c r="ATC13" s="139"/>
      <c r="ATD13" s="78">
        <f t="shared" si="242"/>
        <v>0</v>
      </c>
      <c r="ATF13" s="424"/>
      <c r="ATG13" s="2121"/>
      <c r="ATH13" s="104"/>
      <c r="ATI13" s="49"/>
      <c r="ATJ13" s="139"/>
      <c r="ATK13" s="78">
        <f t="shared" si="243"/>
        <v>0</v>
      </c>
      <c r="ATM13" s="320"/>
      <c r="ATN13" s="2121"/>
      <c r="ATO13" s="139"/>
      <c r="ATP13" s="49"/>
      <c r="ATQ13" s="139"/>
      <c r="ATR13" s="78">
        <f t="shared" si="244"/>
        <v>0</v>
      </c>
      <c r="ATT13" s="424"/>
      <c r="ATU13" s="481"/>
      <c r="ATV13" s="2121"/>
      <c r="ATW13" s="104"/>
      <c r="ATX13" s="49"/>
      <c r="ATY13" s="139"/>
      <c r="ATZ13" s="78">
        <f t="shared" si="245"/>
        <v>968</v>
      </c>
      <c r="AUB13" s="404"/>
      <c r="AUC13" s="734"/>
      <c r="AUD13" s="2124"/>
      <c r="AUE13" s="139"/>
      <c r="AUF13" s="31"/>
      <c r="AUG13" s="76"/>
      <c r="AUH13" s="78">
        <f t="shared" si="246"/>
        <v>0</v>
      </c>
      <c r="AUI13" s="76"/>
      <c r="AUJ13" s="404"/>
      <c r="AUK13" s="2124"/>
      <c r="AUL13" s="777"/>
      <c r="AUM13" s="31"/>
      <c r="AUN13" s="76"/>
      <c r="AUO13" s="78">
        <f t="shared" si="247"/>
        <v>0</v>
      </c>
      <c r="AUQ13" s="424"/>
      <c r="AUR13" s="2121"/>
      <c r="AUS13" s="104"/>
      <c r="AUT13" s="49"/>
      <c r="AUU13" s="139"/>
      <c r="AUV13" s="78">
        <f t="shared" si="248"/>
        <v>1754.5</v>
      </c>
      <c r="AUX13" s="424"/>
      <c r="AUY13" s="2121"/>
      <c r="AUZ13" s="260"/>
      <c r="AVA13" s="49"/>
      <c r="AVB13" s="139"/>
      <c r="AVC13" s="78">
        <f t="shared" si="249"/>
        <v>3312</v>
      </c>
      <c r="AVE13" s="424"/>
      <c r="AVF13" s="2121"/>
      <c r="AVG13" s="260"/>
      <c r="AVH13" s="49"/>
      <c r="AVI13" s="139"/>
      <c r="AVJ13" s="78">
        <f t="shared" si="250"/>
        <v>0</v>
      </c>
      <c r="AVL13" s="424"/>
      <c r="AVM13" s="2122"/>
      <c r="AVN13" s="260"/>
      <c r="AVO13" s="49"/>
      <c r="AVP13" s="139"/>
      <c r="AVQ13" s="78">
        <f t="shared" si="251"/>
        <v>0</v>
      </c>
      <c r="AVS13" s="424"/>
      <c r="AVT13" s="1325"/>
      <c r="AVU13" s="139"/>
      <c r="AVV13" s="49"/>
      <c r="AVW13" s="139"/>
      <c r="AVX13" s="78">
        <f t="shared" si="224"/>
        <v>0</v>
      </c>
      <c r="AVZ13" s="424"/>
      <c r="AWA13" s="1325"/>
      <c r="AWB13" s="139"/>
      <c r="AWC13" s="49"/>
      <c r="AWD13" s="139"/>
      <c r="AWE13" s="78">
        <f t="shared" si="225"/>
        <v>0</v>
      </c>
      <c r="AWG13" s="424"/>
      <c r="AWH13" s="2122"/>
      <c r="AWI13" s="139"/>
      <c r="AWJ13" s="49"/>
      <c r="AWK13" s="349"/>
      <c r="AWL13" s="78">
        <f t="shared" si="226"/>
        <v>0</v>
      </c>
      <c r="AWN13" s="320"/>
      <c r="AWO13" s="307"/>
      <c r="AWP13" s="2122"/>
      <c r="AWQ13" s="139"/>
      <c r="AWR13" s="320"/>
      <c r="AWS13" s="139"/>
      <c r="AWT13" s="78">
        <f t="shared" si="227"/>
        <v>5365</v>
      </c>
      <c r="AWV13" s="404"/>
      <c r="AWW13" s="734"/>
      <c r="AWX13" s="2124"/>
      <c r="AWY13" s="22"/>
      <c r="AWZ13" s="31"/>
      <c r="AXA13" s="76"/>
      <c r="AXB13" s="78">
        <f t="shared" si="261"/>
        <v>872</v>
      </c>
      <c r="AXD13" s="404"/>
      <c r="AXE13" s="2124"/>
      <c r="AXF13" s="22"/>
      <c r="AXG13" s="31"/>
      <c r="AXH13" s="76"/>
      <c r="AXI13" s="78">
        <f t="shared" si="262"/>
        <v>0</v>
      </c>
      <c r="AXK13" s="404"/>
      <c r="AXL13" s="2124"/>
      <c r="AXM13" s="22"/>
      <c r="AXN13" s="31"/>
      <c r="AXO13" s="76"/>
      <c r="AXP13" s="78">
        <f t="shared" si="263"/>
        <v>0</v>
      </c>
      <c r="AXR13" s="31"/>
      <c r="AXS13" s="2124"/>
      <c r="AXT13" s="22"/>
      <c r="AXU13" s="31"/>
      <c r="AXV13" s="76"/>
      <c r="AXW13" s="78">
        <f t="shared" si="264"/>
        <v>0</v>
      </c>
      <c r="AXY13" s="424"/>
      <c r="AXZ13" s="2121"/>
      <c r="AYA13" s="104"/>
      <c r="AYB13" s="424"/>
      <c r="AYC13" s="139"/>
      <c r="AYD13" s="78">
        <f t="shared" si="137"/>
        <v>0</v>
      </c>
      <c r="AYF13" s="424"/>
      <c r="AYG13" s="2121"/>
      <c r="AYH13" s="104"/>
      <c r="AYI13" s="49"/>
      <c r="AYJ13" s="139"/>
      <c r="AYK13" s="78">
        <f t="shared" si="138"/>
        <v>0</v>
      </c>
      <c r="AYM13" s="424"/>
      <c r="AYN13" s="2121"/>
      <c r="AYO13" s="104"/>
      <c r="AYP13" s="49"/>
      <c r="AYQ13" s="139"/>
      <c r="AYR13" s="78">
        <f t="shared" si="139"/>
        <v>0</v>
      </c>
      <c r="AYT13" s="49"/>
      <c r="AYU13" s="2121"/>
      <c r="AYV13" s="104"/>
      <c r="AYW13" s="49"/>
      <c r="AYX13" s="139"/>
      <c r="AYY13" s="78">
        <f t="shared" si="140"/>
        <v>0</v>
      </c>
      <c r="AZA13" s="404"/>
      <c r="AZB13" s="2124"/>
      <c r="AZC13" s="22"/>
      <c r="AZD13" s="31"/>
      <c r="AZE13" s="76"/>
      <c r="AZF13" s="78">
        <f t="shared" si="141"/>
        <v>0</v>
      </c>
      <c r="AZH13" s="49"/>
      <c r="AZI13" s="2121"/>
      <c r="AZJ13" s="104"/>
      <c r="AZK13" s="49"/>
      <c r="AZL13" s="139"/>
      <c r="AZM13" s="78">
        <f t="shared" si="142"/>
        <v>0</v>
      </c>
      <c r="AZO13" s="320"/>
      <c r="AZP13" s="2121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21"/>
      <c r="BAE13" s="104"/>
      <c r="BAF13" s="424"/>
      <c r="BAG13" s="699"/>
      <c r="BAH13" s="78">
        <f t="shared" si="145"/>
        <v>11550.9</v>
      </c>
      <c r="BAJ13" s="404"/>
      <c r="BAK13" s="2124"/>
      <c r="BAL13" s="22"/>
      <c r="BAM13" s="404"/>
      <c r="BAN13" s="76"/>
      <c r="BAO13" s="78">
        <f t="shared" si="146"/>
        <v>0</v>
      </c>
      <c r="BAQ13" s="424"/>
      <c r="BAR13" s="2121"/>
      <c r="BAS13" s="104"/>
      <c r="BAT13" s="49"/>
      <c r="BAU13" s="139"/>
      <c r="BAV13" s="78">
        <f t="shared" si="147"/>
        <v>839.20000000000073</v>
      </c>
      <c r="BAX13" s="49"/>
      <c r="BAY13" s="2121"/>
      <c r="BAZ13" s="104"/>
      <c r="BBA13" s="49"/>
      <c r="BBB13" s="139"/>
      <c r="BBC13" s="78">
        <f t="shared" si="265"/>
        <v>0</v>
      </c>
      <c r="BBE13" s="49"/>
      <c r="BBF13" s="2121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5">
        <v>1353.5</v>
      </c>
      <c r="BBR13" s="131">
        <f t="shared" si="148"/>
        <v>280000</v>
      </c>
      <c r="BBS13" s="1261"/>
      <c r="BBT13" s="543"/>
      <c r="BBU13" s="1804"/>
      <c r="BBV13" s="2006"/>
      <c r="BBW13" s="1812"/>
      <c r="BBX13" s="722"/>
      <c r="BBY13" s="78">
        <f t="shared" si="149"/>
        <v>1200</v>
      </c>
      <c r="BCA13" s="424">
        <v>42096</v>
      </c>
      <c r="BCB13" s="2121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24"/>
      <c r="BCJ13" s="22"/>
      <c r="BCK13" s="31"/>
      <c r="BCL13" s="76"/>
      <c r="BCM13" s="78">
        <f t="shared" si="151"/>
        <v>0</v>
      </c>
      <c r="BCO13" s="31"/>
      <c r="BCP13" s="2124"/>
      <c r="BCQ13" s="22"/>
      <c r="BCR13" s="31"/>
      <c r="BCS13" s="76"/>
      <c r="BCT13" s="78">
        <f t="shared" si="152"/>
        <v>0</v>
      </c>
      <c r="BCV13" s="424"/>
      <c r="BCW13" s="2121"/>
      <c r="BCX13" s="104"/>
      <c r="BCY13" s="49"/>
      <c r="BCZ13" s="139"/>
      <c r="BDA13" s="78">
        <f t="shared" si="153"/>
        <v>6086.5</v>
      </c>
      <c r="BDC13" s="424">
        <v>41561</v>
      </c>
      <c r="BDD13" s="2122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24"/>
      <c r="BDL13" s="22"/>
      <c r="BDM13" s="31"/>
      <c r="BDN13" s="76"/>
      <c r="BDO13" s="78">
        <f t="shared" si="155"/>
        <v>0</v>
      </c>
      <c r="BDQ13" s="424"/>
      <c r="BDR13" s="481"/>
      <c r="BDS13" s="2121"/>
      <c r="BDT13" s="139"/>
      <c r="BDU13" s="424"/>
      <c r="BDV13" s="139"/>
      <c r="BDW13" s="78">
        <f t="shared" si="156"/>
        <v>308</v>
      </c>
      <c r="BDY13" s="49"/>
      <c r="BDZ13" s="808"/>
      <c r="BEA13" s="2121"/>
      <c r="BEB13" s="104"/>
      <c r="BEC13" s="49"/>
      <c r="BED13" s="139"/>
      <c r="BEE13" s="78">
        <f t="shared" si="157"/>
        <v>4361.25</v>
      </c>
      <c r="BEG13" s="320">
        <v>41799</v>
      </c>
      <c r="BEH13" s="2121" t="s">
        <v>2264</v>
      </c>
      <c r="BEI13" s="828" t="s">
        <v>2262</v>
      </c>
      <c r="BEJ13" s="2019">
        <v>2368.8000000000002</v>
      </c>
      <c r="BEK13" s="1815">
        <v>41823</v>
      </c>
      <c r="BEL13" s="139"/>
      <c r="BEM13" s="78">
        <f t="shared" si="158"/>
        <v>-849.09999999999945</v>
      </c>
      <c r="BEO13" s="1261">
        <v>42261</v>
      </c>
      <c r="BEP13" s="2108" t="s">
        <v>2511</v>
      </c>
      <c r="BEQ13" s="543" t="s">
        <v>2464</v>
      </c>
      <c r="BER13" s="2040">
        <v>8653.36</v>
      </c>
      <c r="BES13" s="889">
        <v>42287</v>
      </c>
      <c r="BET13" s="2115">
        <v>8653.36</v>
      </c>
      <c r="BEU13" s="78">
        <f t="shared" si="159"/>
        <v>-17000</v>
      </c>
      <c r="BEW13" s="320"/>
      <c r="BEX13" s="2121"/>
      <c r="BEY13" s="104"/>
      <c r="BEZ13" s="49"/>
      <c r="BFA13" s="139"/>
      <c r="BFB13" s="78">
        <f t="shared" si="160"/>
        <v>0</v>
      </c>
      <c r="BFD13" s="321"/>
      <c r="BFE13" s="2124"/>
      <c r="BFF13" s="22"/>
      <c r="BFG13" s="31"/>
      <c r="BFH13" s="76"/>
      <c r="BFI13" s="78">
        <f t="shared" si="161"/>
        <v>970</v>
      </c>
      <c r="BFK13" s="341"/>
      <c r="BFL13" s="2121"/>
      <c r="BFM13" s="104"/>
      <c r="BFN13" s="424"/>
      <c r="BFO13" s="139"/>
      <c r="BFP13" s="131">
        <f t="shared" si="162"/>
        <v>0</v>
      </c>
      <c r="BFR13" s="321"/>
      <c r="BFS13" s="2124"/>
      <c r="BFT13" s="139"/>
      <c r="BFU13" s="404"/>
      <c r="BFV13" s="76"/>
      <c r="BFW13" s="78">
        <f t="shared" si="163"/>
        <v>0</v>
      </c>
      <c r="BFY13" s="31"/>
      <c r="BFZ13" s="2124"/>
      <c r="BGA13" s="139"/>
      <c r="BGB13" s="31"/>
      <c r="BGC13" s="76"/>
      <c r="BGD13" s="78">
        <f t="shared" si="164"/>
        <v>0</v>
      </c>
      <c r="BGF13" s="320"/>
      <c r="BGG13" s="2121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22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24"/>
      <c r="BGW13" s="22"/>
      <c r="BGX13" s="31"/>
      <c r="BGY13" s="76"/>
      <c r="BGZ13" s="78">
        <f t="shared" si="167"/>
        <v>0</v>
      </c>
      <c r="BHB13" s="404"/>
      <c r="BHC13" s="2125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5"/>
      <c r="BHS13" s="693"/>
      <c r="BHT13" s="320"/>
      <c r="BHU13" s="260"/>
      <c r="BHV13" s="78">
        <f t="shared" si="170"/>
        <v>0</v>
      </c>
      <c r="BHX13" s="1261"/>
      <c r="BHY13" s="1390"/>
      <c r="BHZ13" s="1803"/>
      <c r="BIA13" s="1647"/>
      <c r="BIB13" s="1812"/>
      <c r="BIC13" s="1942"/>
      <c r="BID13" s="78">
        <f t="shared" si="171"/>
        <v>0</v>
      </c>
      <c r="BIF13" s="1261"/>
      <c r="BIG13" s="316"/>
      <c r="BIH13" s="1390"/>
      <c r="BII13" s="1812"/>
      <c r="BIJ13" s="1813"/>
      <c r="BIK13" s="1391"/>
      <c r="BIL13" s="78">
        <f t="shared" si="172"/>
        <v>0</v>
      </c>
      <c r="BIN13" s="712"/>
      <c r="BIO13" s="1833"/>
      <c r="BIP13" s="1831"/>
      <c r="BIQ13" s="1841"/>
      <c r="BIR13" s="1811"/>
      <c r="BIS13" s="78">
        <f t="shared" si="173"/>
        <v>86</v>
      </c>
      <c r="BIT13" s="1391"/>
      <c r="BIU13" s="1261"/>
      <c r="BIV13" s="409"/>
      <c r="BIW13" s="1961"/>
      <c r="BIX13" s="139"/>
      <c r="BIY13" s="320"/>
      <c r="BIZ13" s="139"/>
      <c r="BJA13" s="78">
        <f t="shared" si="255"/>
        <v>0</v>
      </c>
      <c r="BJB13" s="1261"/>
      <c r="BJC13" s="543"/>
      <c r="BJD13" s="1804"/>
      <c r="BJE13" s="1647"/>
      <c r="BJF13" s="1812"/>
      <c r="BJG13" s="1813"/>
      <c r="BJH13" s="78">
        <f t="shared" si="174"/>
        <v>0</v>
      </c>
      <c r="BJI13" s="139"/>
      <c r="BJJ13" s="1261"/>
      <c r="BJK13" s="409"/>
      <c r="BJL13" s="1961"/>
      <c r="BJM13" s="139"/>
      <c r="BJN13" s="320"/>
      <c r="BJO13" s="139"/>
      <c r="BJP13" s="78">
        <f t="shared" si="256"/>
        <v>0</v>
      </c>
      <c r="BJR13" s="712"/>
      <c r="BJS13" s="1963"/>
      <c r="BJT13" s="1831"/>
      <c r="BJU13" s="1825"/>
      <c r="BJV13" s="1391"/>
      <c r="BJW13" s="78">
        <f t="shared" si="228"/>
        <v>1883</v>
      </c>
      <c r="BJX13" s="139"/>
      <c r="BJY13" s="424"/>
      <c r="BJZ13" s="2124"/>
      <c r="BKA13" s="1579"/>
      <c r="BKB13" s="31"/>
      <c r="BKC13" s="76"/>
      <c r="BKD13" s="78">
        <f t="shared" si="175"/>
        <v>0</v>
      </c>
      <c r="BKF13" s="404"/>
      <c r="BKG13" s="734"/>
      <c r="BKH13" s="2124"/>
      <c r="BKI13" s="104"/>
      <c r="BKJ13" s="49"/>
      <c r="BKK13" s="76"/>
      <c r="BKL13" s="78">
        <f t="shared" si="176"/>
        <v>8883.5</v>
      </c>
      <c r="BKN13" s="404"/>
      <c r="BKO13" s="2124"/>
      <c r="BKP13" s="22"/>
      <c r="BKQ13" s="31"/>
      <c r="BKR13" s="76"/>
      <c r="BKS13" s="78">
        <f t="shared" si="177"/>
        <v>0</v>
      </c>
      <c r="BKU13" s="424"/>
      <c r="BKV13" s="2121"/>
      <c r="BKW13" s="104"/>
      <c r="BKX13" s="49"/>
      <c r="BKY13" s="139"/>
      <c r="BKZ13" s="78">
        <f t="shared" si="178"/>
        <v>0</v>
      </c>
      <c r="BLB13" s="424"/>
      <c r="BLC13" s="2121"/>
      <c r="BLD13" s="104"/>
      <c r="BLE13" s="49"/>
      <c r="BLF13" s="139"/>
      <c r="BLG13" s="78">
        <f t="shared" si="179"/>
        <v>0</v>
      </c>
      <c r="BLI13" s="404"/>
      <c r="BLJ13" s="2124"/>
      <c r="BLK13" s="22"/>
      <c r="BLL13" s="321"/>
      <c r="BLM13" s="76"/>
      <c r="BLN13" s="78">
        <f t="shared" si="180"/>
        <v>100</v>
      </c>
      <c r="BLP13" s="424"/>
      <c r="BLQ13" s="2121"/>
      <c r="BLR13" s="104"/>
      <c r="BLS13" s="49"/>
      <c r="BLT13" s="139"/>
      <c r="BLU13" s="78">
        <f t="shared" si="181"/>
        <v>0</v>
      </c>
      <c r="BLW13" s="424"/>
      <c r="BLX13" s="2121"/>
      <c r="BLY13" s="104"/>
      <c r="BLZ13" s="49"/>
      <c r="BMA13" s="139"/>
      <c r="BMB13" s="78">
        <f t="shared" si="182"/>
        <v>0</v>
      </c>
      <c r="BMD13" s="424"/>
      <c r="BME13" s="2121"/>
      <c r="BMF13" s="104"/>
      <c r="BMG13" s="424"/>
      <c r="BMH13" s="139"/>
      <c r="BMI13" s="78">
        <f t="shared" si="183"/>
        <v>0</v>
      </c>
      <c r="BMK13" s="404"/>
      <c r="BML13" s="2124"/>
      <c r="BMM13" s="22"/>
      <c r="BMN13" s="404"/>
      <c r="BMO13" s="76"/>
      <c r="BMP13" s="78">
        <f t="shared" si="184"/>
        <v>0</v>
      </c>
      <c r="BMR13" s="31"/>
      <c r="BMS13" s="2124"/>
      <c r="BMT13" s="22"/>
      <c r="BMU13" s="31"/>
      <c r="BMV13" s="76"/>
      <c r="BMW13" s="78">
        <f t="shared" si="185"/>
        <v>0</v>
      </c>
      <c r="BMY13" s="320"/>
      <c r="BMZ13" s="2121"/>
      <c r="BNA13" s="693"/>
      <c r="BNB13" s="49"/>
      <c r="BNC13" s="76"/>
      <c r="BND13" s="78">
        <f t="shared" si="229"/>
        <v>150</v>
      </c>
      <c r="BNF13" s="320">
        <v>41452</v>
      </c>
      <c r="BNG13" s="2121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21"/>
      <c r="BNO13" s="104"/>
      <c r="BNP13" s="49"/>
      <c r="BNQ13" s="139"/>
      <c r="BNR13" s="78">
        <f t="shared" si="231"/>
        <v>0</v>
      </c>
      <c r="BNT13" s="49"/>
      <c r="BNU13" s="307"/>
      <c r="BNV13" s="2121"/>
      <c r="BNW13" s="104"/>
      <c r="BNX13" s="49"/>
      <c r="BNY13" s="139"/>
      <c r="BNZ13" s="78">
        <f t="shared" si="232"/>
        <v>0</v>
      </c>
      <c r="BOB13" s="31"/>
      <c r="BOC13" s="2124"/>
      <c r="BOD13" s="22"/>
      <c r="BOE13" s="31"/>
      <c r="BOF13" s="76"/>
      <c r="BOG13" s="78">
        <f t="shared" si="233"/>
        <v>0</v>
      </c>
      <c r="BOI13" s="31"/>
      <c r="BOJ13" s="2124"/>
      <c r="BOK13" s="22"/>
      <c r="BOL13" s="31"/>
      <c r="BOM13" s="76"/>
      <c r="BON13" s="78">
        <f t="shared" si="234"/>
        <v>0</v>
      </c>
      <c r="BOP13" s="424"/>
      <c r="BOQ13" s="2121"/>
      <c r="BOR13" s="104"/>
      <c r="BOS13" s="49"/>
      <c r="BOT13" s="139"/>
      <c r="BOU13" s="78">
        <f t="shared" si="235"/>
        <v>1785.5</v>
      </c>
      <c r="BOW13" s="320"/>
      <c r="BOX13" s="2122"/>
      <c r="BOY13" s="139"/>
      <c r="BOZ13" s="49"/>
      <c r="BPA13" s="139"/>
      <c r="BPB13" s="78">
        <f t="shared" si="236"/>
        <v>0</v>
      </c>
      <c r="BPD13" s="404"/>
      <c r="BPE13" s="2124"/>
      <c r="BPF13" s="22"/>
      <c r="BPG13" s="31"/>
      <c r="BPH13" s="76"/>
      <c r="BPI13" s="78">
        <f t="shared" si="237"/>
        <v>0</v>
      </c>
      <c r="BPK13" s="404"/>
      <c r="BPL13" s="2124"/>
      <c r="BPM13" s="22"/>
      <c r="BPN13" s="31"/>
      <c r="BPO13" s="76"/>
      <c r="BPP13" s="78">
        <f t="shared" si="252"/>
        <v>2273.5</v>
      </c>
      <c r="BPR13" s="49"/>
      <c r="BPS13" s="2121"/>
      <c r="BPT13" s="799"/>
      <c r="BPU13" s="49"/>
      <c r="BPV13" s="139"/>
      <c r="BPW13" s="78">
        <f t="shared" si="186"/>
        <v>0</v>
      </c>
      <c r="BPY13" s="49"/>
      <c r="BPZ13" s="2121"/>
      <c r="BQA13" s="799"/>
      <c r="BQB13" s="49"/>
      <c r="BQC13" s="139"/>
      <c r="BQD13" s="78">
        <f t="shared" si="187"/>
        <v>0</v>
      </c>
      <c r="BQF13" s="31"/>
      <c r="BQG13" s="335"/>
      <c r="BQH13" s="2124"/>
      <c r="BQI13" s="801"/>
      <c r="BQJ13" s="31"/>
      <c r="BQK13" s="76"/>
      <c r="BQL13" s="78">
        <f t="shared" si="188"/>
        <v>118</v>
      </c>
      <c r="BQM13" s="76"/>
      <c r="BQN13" s="320"/>
      <c r="BQO13" s="2122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21"/>
      <c r="BQW13" s="104"/>
      <c r="BQX13" s="424"/>
      <c r="BQY13" s="139"/>
      <c r="BQZ13" s="78">
        <f t="shared" si="190"/>
        <v>70000</v>
      </c>
      <c r="BRC13" s="2125"/>
      <c r="BRD13" s="349"/>
      <c r="BRE13" s="404"/>
      <c r="BRF13" s="773"/>
      <c r="BRG13" s="78">
        <f t="shared" si="191"/>
        <v>70000</v>
      </c>
      <c r="BRI13" s="31"/>
      <c r="BRJ13" s="2124"/>
      <c r="BRK13" s="22"/>
      <c r="BRL13" s="31"/>
      <c r="BRM13" s="76"/>
      <c r="BRN13" s="78">
        <f t="shared" si="192"/>
        <v>0</v>
      </c>
      <c r="BRP13" s="321"/>
      <c r="BRQ13" s="335"/>
      <c r="BRR13" s="2122"/>
      <c r="BRS13" s="139"/>
      <c r="BRT13" s="31"/>
      <c r="BRU13" s="76"/>
      <c r="BRV13" s="78">
        <f t="shared" si="193"/>
        <v>0</v>
      </c>
      <c r="BRX13" s="404"/>
      <c r="BRY13" s="2124"/>
      <c r="BRZ13" s="22"/>
      <c r="BSA13" s="31"/>
      <c r="BSB13" s="76"/>
      <c r="BSC13" s="78">
        <f t="shared" si="194"/>
        <v>0</v>
      </c>
      <c r="BSE13" s="320"/>
      <c r="BSF13" s="2121"/>
      <c r="BSG13" s="104"/>
      <c r="BSH13" s="31"/>
      <c r="BSI13" s="76"/>
      <c r="BSJ13" s="78">
        <f t="shared" si="195"/>
        <v>0</v>
      </c>
      <c r="BSL13" s="49"/>
      <c r="BSM13" s="2121"/>
      <c r="BSN13" s="104"/>
      <c r="BSO13" s="49"/>
      <c r="BSP13" s="139"/>
      <c r="BSQ13" s="78">
        <f t="shared" si="196"/>
        <v>0</v>
      </c>
      <c r="BSS13" s="404"/>
      <c r="BST13" s="2124"/>
      <c r="BSU13" s="22"/>
      <c r="BSV13" s="31"/>
      <c r="BSW13" s="76"/>
      <c r="BSX13" s="78">
        <f t="shared" si="197"/>
        <v>0</v>
      </c>
      <c r="BSZ13" s="404"/>
      <c r="BTA13" s="2124"/>
      <c r="BTB13" s="22"/>
      <c r="BTC13" s="31"/>
      <c r="BTD13" s="76"/>
      <c r="BTE13" s="78">
        <f t="shared" si="198"/>
        <v>0</v>
      </c>
      <c r="BTG13" s="31"/>
      <c r="BTH13" s="2124"/>
      <c r="BTI13" s="22"/>
      <c r="BTJ13" s="31"/>
      <c r="BTK13" s="76"/>
      <c r="BTL13" s="78">
        <f t="shared" si="199"/>
        <v>0</v>
      </c>
      <c r="BTN13" s="31"/>
      <c r="BTO13" s="2124"/>
      <c r="BTP13" s="22"/>
      <c r="BTQ13" s="31"/>
      <c r="BTR13" s="76"/>
      <c r="BTS13" s="78">
        <f t="shared" si="200"/>
        <v>0</v>
      </c>
      <c r="BTU13" s="31"/>
      <c r="BTV13" s="2124"/>
      <c r="BTW13" s="22"/>
      <c r="BTX13" s="31"/>
      <c r="BTY13" s="76"/>
      <c r="BTZ13" s="78">
        <f t="shared" si="201"/>
        <v>0</v>
      </c>
      <c r="BUB13" s="31"/>
      <c r="BUC13" s="2124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5"/>
      <c r="C14" s="139"/>
      <c r="D14" s="31"/>
      <c r="E14" s="76"/>
      <c r="F14" s="78">
        <f t="shared" si="2"/>
        <v>172000</v>
      </c>
      <c r="H14" s="404">
        <v>41886</v>
      </c>
      <c r="I14" s="1325"/>
      <c r="J14" s="139">
        <v>100000</v>
      </c>
      <c r="K14" s="31"/>
      <c r="L14" s="76"/>
      <c r="M14" s="78">
        <f t="shared" si="3"/>
        <v>354750</v>
      </c>
      <c r="O14" s="31"/>
      <c r="P14" s="1325"/>
      <c r="Q14" s="139"/>
      <c r="R14" s="31"/>
      <c r="S14" s="76"/>
      <c r="T14" s="78">
        <f t="shared" si="4"/>
        <v>2500</v>
      </c>
      <c r="V14" s="31"/>
      <c r="W14" s="1325"/>
      <c r="X14" s="139"/>
      <c r="Y14" s="31"/>
      <c r="Z14" s="76"/>
      <c r="AA14" s="78">
        <f t="shared" si="5"/>
        <v>0</v>
      </c>
      <c r="AC14" s="31"/>
      <c r="AD14" s="1325"/>
      <c r="AE14" s="139"/>
      <c r="AF14" s="31"/>
      <c r="AG14" s="76"/>
      <c r="AH14" s="78">
        <f t="shared" si="6"/>
        <v>0</v>
      </c>
      <c r="AJ14" s="424"/>
      <c r="AK14" s="2121"/>
      <c r="AL14" s="104"/>
      <c r="AM14" s="424"/>
      <c r="AN14" s="139"/>
      <c r="AO14" s="78">
        <f t="shared" si="7"/>
        <v>1390</v>
      </c>
      <c r="AQ14" s="320"/>
      <c r="AR14" s="2121"/>
      <c r="AS14" s="104"/>
      <c r="AT14" s="320"/>
      <c r="AU14" s="139"/>
      <c r="AV14" s="78">
        <f t="shared" si="8"/>
        <v>317405.71999999997</v>
      </c>
      <c r="AX14" s="31"/>
      <c r="AY14" s="1325"/>
      <c r="AZ14" s="139"/>
      <c r="BA14" s="31"/>
      <c r="BB14" s="76"/>
      <c r="BC14" s="78">
        <f t="shared" si="9"/>
        <v>0</v>
      </c>
      <c r="BE14" s="321"/>
      <c r="BF14" s="1325"/>
      <c r="BG14" s="139"/>
      <c r="BH14" s="31"/>
      <c r="BI14" s="76"/>
      <c r="BJ14" s="78">
        <f t="shared" si="10"/>
        <v>0</v>
      </c>
      <c r="BL14" s="424"/>
      <c r="BM14" s="1325"/>
      <c r="BN14" s="139"/>
      <c r="BO14" s="49"/>
      <c r="BP14" s="139"/>
      <c r="BQ14" s="78">
        <f t="shared" si="11"/>
        <v>0</v>
      </c>
      <c r="BS14" s="321"/>
      <c r="BT14" s="1325"/>
      <c r="BU14" s="139"/>
      <c r="BV14" s="31"/>
      <c r="BW14" s="76"/>
      <c r="BX14" s="78">
        <f t="shared" si="12"/>
        <v>0</v>
      </c>
      <c r="BZ14" s="424"/>
      <c r="CA14" s="481"/>
      <c r="CB14" s="2121"/>
      <c r="CC14" s="104"/>
      <c r="CD14" s="49"/>
      <c r="CE14" s="139"/>
      <c r="CF14" s="78">
        <f t="shared" si="13"/>
        <v>24829.5</v>
      </c>
      <c r="CH14" s="424"/>
      <c r="CI14" s="2122"/>
      <c r="CJ14" s="139"/>
      <c r="CK14" s="49"/>
      <c r="CL14" s="139"/>
      <c r="CM14" s="78">
        <f t="shared" si="14"/>
        <v>0</v>
      </c>
      <c r="CO14" s="424"/>
      <c r="CP14" s="2122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25"/>
      <c r="DG14" s="139"/>
      <c r="DH14" s="424"/>
      <c r="DI14" s="349"/>
      <c r="DJ14" s="78">
        <f t="shared" si="17"/>
        <v>633217.30000000005</v>
      </c>
      <c r="DL14" s="320"/>
      <c r="DM14" s="2121"/>
      <c r="DN14" s="104"/>
      <c r="DO14" s="49"/>
      <c r="DP14" s="139"/>
      <c r="DQ14" s="131">
        <f t="shared" si="18"/>
        <v>0</v>
      </c>
      <c r="DS14" s="320"/>
      <c r="DT14" s="2121"/>
      <c r="DU14" s="104"/>
      <c r="DV14" s="344"/>
      <c r="DW14" s="139"/>
      <c r="DX14" s="131">
        <f t="shared" si="19"/>
        <v>0</v>
      </c>
      <c r="DZ14" s="49"/>
      <c r="EA14" s="2121"/>
      <c r="EB14" s="260"/>
      <c r="EC14" s="49"/>
      <c r="ED14" s="139"/>
      <c r="EE14" s="78">
        <f t="shared" si="20"/>
        <v>1750.5</v>
      </c>
      <c r="EG14" s="320"/>
      <c r="EH14" s="2121"/>
      <c r="EI14" s="693"/>
      <c r="EJ14" s="49"/>
      <c r="EK14" s="139"/>
      <c r="EL14" s="78">
        <f t="shared" si="21"/>
        <v>0</v>
      </c>
      <c r="EN14" s="424"/>
      <c r="EO14" s="2122"/>
      <c r="EP14" s="139"/>
      <c r="EQ14" s="49"/>
      <c r="ER14" s="139"/>
      <c r="ES14" s="78">
        <f t="shared" si="22"/>
        <v>7999.8000000000029</v>
      </c>
      <c r="EU14" s="424"/>
      <c r="EV14" s="2121"/>
      <c r="EW14" s="104"/>
      <c r="EX14" s="344"/>
      <c r="EY14" s="139"/>
      <c r="EZ14" s="78">
        <f t="shared" si="23"/>
        <v>0</v>
      </c>
      <c r="FB14" s="1261"/>
      <c r="FC14" s="543"/>
      <c r="FD14" s="1804"/>
      <c r="FE14" s="1795"/>
      <c r="FF14" s="1809"/>
      <c r="FG14" s="1813"/>
      <c r="FH14" s="78">
        <f t="shared" si="24"/>
        <v>0</v>
      </c>
      <c r="FJ14" s="424"/>
      <c r="FK14" s="307"/>
      <c r="FL14" s="2122"/>
      <c r="FM14" s="139"/>
      <c r="FN14" s="49"/>
      <c r="FO14" s="139"/>
      <c r="FP14" s="78">
        <f t="shared" si="25"/>
        <v>1044.8300000000017</v>
      </c>
      <c r="FR14" s="424"/>
      <c r="FS14" s="307"/>
      <c r="FT14" s="2121"/>
      <c r="FU14" s="104"/>
      <c r="FV14" s="307"/>
      <c r="FW14" s="139"/>
      <c r="FX14" s="78">
        <f t="shared" si="26"/>
        <v>8038.1</v>
      </c>
      <c r="FY14" s="1261"/>
      <c r="FZ14" s="1390"/>
      <c r="GA14" s="1803"/>
      <c r="GB14" s="1647"/>
      <c r="GC14" s="1812"/>
      <c r="GD14" s="722"/>
      <c r="GE14" s="78">
        <f t="shared" si="203"/>
        <v>0</v>
      </c>
      <c r="GG14" s="424"/>
      <c r="GH14" s="481"/>
      <c r="GI14" s="2122"/>
      <c r="GJ14" s="349"/>
      <c r="GK14" s="2025"/>
      <c r="GL14" s="1573"/>
      <c r="GM14" s="78">
        <f t="shared" si="27"/>
        <v>0</v>
      </c>
      <c r="GO14" s="49"/>
      <c r="GP14" s="1325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21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21"/>
      <c r="HF14" s="693"/>
      <c r="HG14" s="320"/>
      <c r="HH14" s="139"/>
      <c r="HI14" s="78">
        <f t="shared" si="30"/>
        <v>5990.5</v>
      </c>
      <c r="HK14" s="320"/>
      <c r="HL14" s="1325"/>
      <c r="HM14" s="693"/>
      <c r="HN14" s="49"/>
      <c r="HO14" s="139"/>
      <c r="HP14" s="78">
        <f t="shared" si="31"/>
        <v>3655.5</v>
      </c>
      <c r="HR14" s="424"/>
      <c r="HS14" s="1325"/>
      <c r="HT14" s="139"/>
      <c r="HU14" s="344"/>
      <c r="HV14" s="139"/>
      <c r="HW14" s="78">
        <f t="shared" si="32"/>
        <v>3000</v>
      </c>
      <c r="HY14" s="320"/>
      <c r="HZ14" s="1325"/>
      <c r="IA14" s="693"/>
      <c r="IB14" s="49"/>
      <c r="IC14" s="139"/>
      <c r="ID14" s="78">
        <f t="shared" si="33"/>
        <v>0</v>
      </c>
      <c r="IF14" s="320"/>
      <c r="IG14" s="1325"/>
      <c r="IH14" s="693"/>
      <c r="II14" s="49"/>
      <c r="IJ14" s="139"/>
      <c r="IK14" s="78">
        <f t="shared" si="34"/>
        <v>0</v>
      </c>
      <c r="IM14" s="320">
        <v>41532</v>
      </c>
      <c r="IN14" s="2128"/>
      <c r="IO14" s="803">
        <v>6000</v>
      </c>
      <c r="IP14" s="424"/>
      <c r="IQ14" s="139"/>
      <c r="IR14" s="78">
        <f t="shared" si="35"/>
        <v>18695</v>
      </c>
      <c r="IT14" s="404"/>
      <c r="IU14" s="1325"/>
      <c r="IV14" s="801"/>
      <c r="IW14" s="49"/>
      <c r="IX14" s="139"/>
      <c r="IY14" s="78">
        <f t="shared" si="36"/>
        <v>402</v>
      </c>
      <c r="JA14" s="424"/>
      <c r="JB14" s="2121"/>
      <c r="JC14" s="104"/>
      <c r="JD14" s="344"/>
      <c r="JE14" s="139"/>
      <c r="JF14" s="78">
        <f t="shared" si="37"/>
        <v>900</v>
      </c>
      <c r="JH14" s="1261"/>
      <c r="JI14" s="1390"/>
      <c r="JJ14" s="1919"/>
      <c r="JK14" s="1925"/>
      <c r="JL14" s="1919"/>
      <c r="JM14" s="78">
        <f t="shared" si="38"/>
        <v>90</v>
      </c>
      <c r="JN14" s="1391"/>
      <c r="JO14" s="320"/>
      <c r="JP14" s="2125"/>
      <c r="JQ14" s="699"/>
      <c r="JR14" s="321"/>
      <c r="JS14" s="699"/>
      <c r="JT14" s="78">
        <f t="shared" si="39"/>
        <v>90</v>
      </c>
      <c r="JV14" s="321"/>
      <c r="JW14" s="2125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21"/>
      <c r="KL14" s="104"/>
      <c r="KM14" s="49"/>
      <c r="KN14" s="139"/>
      <c r="KO14" s="78">
        <f t="shared" si="42"/>
        <v>300</v>
      </c>
      <c r="KQ14" s="321"/>
      <c r="KR14" s="1318"/>
      <c r="KS14" s="2124"/>
      <c r="KT14" s="22"/>
      <c r="KU14" s="31"/>
      <c r="KV14" s="76"/>
      <c r="KW14" s="78">
        <f t="shared" si="43"/>
        <v>198</v>
      </c>
      <c r="KZ14" s="1325"/>
      <c r="LA14" s="139"/>
      <c r="LB14" s="31"/>
      <c r="LC14" s="76"/>
      <c r="LD14" s="78">
        <f t="shared" si="44"/>
        <v>0</v>
      </c>
      <c r="LF14" s="320"/>
      <c r="LG14" s="2121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5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5"/>
      <c r="MQ14" s="139"/>
      <c r="MR14" s="31"/>
      <c r="MS14" s="76"/>
      <c r="MT14" s="78">
        <f t="shared" si="50"/>
        <v>0</v>
      </c>
      <c r="MV14" s="424"/>
      <c r="MW14" s="1325"/>
      <c r="MX14" s="139"/>
      <c r="MY14" s="344"/>
      <c r="MZ14" s="139"/>
      <c r="NA14" s="78">
        <f t="shared" si="51"/>
        <v>0</v>
      </c>
      <c r="NC14" s="404"/>
      <c r="ND14" s="1325"/>
      <c r="NE14" s="139"/>
      <c r="NF14" s="683"/>
      <c r="NG14" s="76"/>
      <c r="NH14" s="78">
        <f t="shared" si="52"/>
        <v>0</v>
      </c>
      <c r="NJ14" s="31"/>
      <c r="NK14" s="1325"/>
      <c r="NL14" s="139"/>
      <c r="NM14" s="683"/>
      <c r="NN14" s="76"/>
      <c r="NO14" s="78">
        <f t="shared" si="53"/>
        <v>0</v>
      </c>
      <c r="NQ14" s="31"/>
      <c r="NR14" s="1325"/>
      <c r="NS14" s="139"/>
      <c r="NT14" s="31"/>
      <c r="NU14" s="76"/>
      <c r="NV14" s="78">
        <f t="shared" si="54"/>
        <v>0</v>
      </c>
      <c r="NX14" s="404"/>
      <c r="NY14" s="1325"/>
      <c r="NZ14" s="139"/>
      <c r="OA14" s="404"/>
      <c r="OB14" s="76"/>
      <c r="OC14" s="78">
        <f t="shared" si="55"/>
        <v>0</v>
      </c>
      <c r="OE14" s="404"/>
      <c r="OF14" s="2124"/>
      <c r="OG14" s="777"/>
      <c r="OH14" s="31"/>
      <c r="OI14" s="76"/>
      <c r="OJ14" s="78">
        <f t="shared" si="56"/>
        <v>12799.5</v>
      </c>
      <c r="OL14" s="1261"/>
      <c r="OM14" s="1983"/>
      <c r="ON14" s="1390"/>
      <c r="OO14" s="1812"/>
      <c r="OP14" s="722"/>
      <c r="OQ14" s="1391"/>
      <c r="OR14" s="131">
        <f t="shared" si="0"/>
        <v>0</v>
      </c>
      <c r="OT14" s="404"/>
      <c r="OU14" s="1325"/>
      <c r="OV14" s="139"/>
      <c r="OW14" s="31"/>
      <c r="OX14" s="76"/>
      <c r="OY14" s="78">
        <f t="shared" si="57"/>
        <v>0</v>
      </c>
      <c r="PA14" s="31"/>
      <c r="PB14" s="1325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22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22"/>
      <c r="QF14" s="139"/>
      <c r="QG14" s="307"/>
      <c r="QH14" s="139"/>
      <c r="QI14" s="131">
        <f t="shared" si="62"/>
        <v>0</v>
      </c>
      <c r="QJ14" s="243"/>
      <c r="QK14" s="320"/>
      <c r="QL14" s="2121"/>
      <c r="QM14" s="104"/>
      <c r="QN14" s="49"/>
      <c r="QO14" s="139"/>
      <c r="QP14" s="78">
        <f t="shared" si="63"/>
        <v>761.40000000000009</v>
      </c>
      <c r="QR14" s="31"/>
      <c r="QS14" s="1325"/>
      <c r="QT14" s="139"/>
      <c r="QU14" s="31"/>
      <c r="QV14" s="76"/>
      <c r="QW14" s="78">
        <f t="shared" si="64"/>
        <v>0</v>
      </c>
      <c r="QY14" s="31"/>
      <c r="QZ14" s="2124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21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21"/>
      <c r="RW14" s="260"/>
      <c r="RX14" s="49"/>
      <c r="RY14" s="349"/>
      <c r="RZ14" s="78">
        <f t="shared" si="68"/>
        <v>297</v>
      </c>
      <c r="SB14" s="424"/>
      <c r="SC14" s="2121"/>
      <c r="SD14" s="104"/>
      <c r="SE14" s="49"/>
      <c r="SF14" s="349"/>
      <c r="SG14" s="78">
        <f t="shared" si="69"/>
        <v>0</v>
      </c>
      <c r="SI14" s="49"/>
      <c r="SJ14" s="2121"/>
      <c r="SK14" s="104"/>
      <c r="SL14" s="49"/>
      <c r="SM14" s="349"/>
      <c r="SN14" s="78">
        <f t="shared" si="70"/>
        <v>0</v>
      </c>
      <c r="SP14" s="49"/>
      <c r="SQ14" s="2121"/>
      <c r="SR14" s="104"/>
      <c r="SS14" s="49"/>
      <c r="ST14" s="349"/>
      <c r="SU14" s="78">
        <f t="shared" si="71"/>
        <v>0</v>
      </c>
      <c r="SW14" s="49"/>
      <c r="SX14" s="2121"/>
      <c r="SY14" s="104"/>
      <c r="SZ14" s="49"/>
      <c r="TA14" s="349"/>
      <c r="TB14" s="78">
        <f t="shared" si="72"/>
        <v>0</v>
      </c>
      <c r="TD14" s="49"/>
      <c r="TE14" s="2121"/>
      <c r="TF14" s="104"/>
      <c r="TG14" s="49"/>
      <c r="TH14" s="349"/>
      <c r="TI14" s="78">
        <f t="shared" si="73"/>
        <v>0</v>
      </c>
      <c r="TK14" s="49"/>
      <c r="TL14" s="2121"/>
      <c r="TM14" s="104"/>
      <c r="TN14" s="49"/>
      <c r="TO14" s="349"/>
      <c r="TP14" s="78">
        <f t="shared" si="74"/>
        <v>0</v>
      </c>
      <c r="TR14" s="49"/>
      <c r="TS14" s="2121"/>
      <c r="TT14" s="104"/>
      <c r="TU14" s="49"/>
      <c r="TV14" s="349"/>
      <c r="TW14" s="78">
        <f t="shared" si="75"/>
        <v>0</v>
      </c>
      <c r="TY14" s="49"/>
      <c r="TZ14" s="2121"/>
      <c r="UA14" s="104"/>
      <c r="UB14" s="49"/>
      <c r="UC14" s="349"/>
      <c r="UD14" s="78">
        <f t="shared" si="76"/>
        <v>0</v>
      </c>
      <c r="UF14" s="424"/>
      <c r="UG14" s="2121"/>
      <c r="UH14" s="104"/>
      <c r="UI14" s="49"/>
      <c r="UJ14" s="349"/>
      <c r="UK14" s="78">
        <f t="shared" si="77"/>
        <v>0</v>
      </c>
      <c r="UM14" s="424"/>
      <c r="UN14" s="2121"/>
      <c r="UO14" s="104"/>
      <c r="UP14" s="49"/>
      <c r="UQ14" s="349"/>
      <c r="UR14" s="78">
        <f t="shared" si="78"/>
        <v>-2822</v>
      </c>
      <c r="UT14" s="424"/>
      <c r="UU14" s="2121"/>
      <c r="UV14" s="104"/>
      <c r="UW14" s="49"/>
      <c r="UX14" s="349"/>
      <c r="UY14" s="78">
        <f t="shared" si="79"/>
        <v>0</v>
      </c>
      <c r="VA14" s="320"/>
      <c r="VB14" s="1325"/>
      <c r="VC14" s="104"/>
      <c r="VD14" s="320"/>
      <c r="VE14" s="349"/>
      <c r="VF14" s="78">
        <f t="shared" si="80"/>
        <v>0</v>
      </c>
      <c r="VH14" s="424"/>
      <c r="VI14" s="2121"/>
      <c r="VJ14" s="104"/>
      <c r="VK14" s="49"/>
      <c r="VL14" s="349"/>
      <c r="VM14" s="78">
        <f t="shared" si="81"/>
        <v>0</v>
      </c>
      <c r="VO14" s="49"/>
      <c r="VP14" s="2121"/>
      <c r="VQ14" s="104"/>
      <c r="VR14" s="49"/>
      <c r="VS14" s="349"/>
      <c r="VT14" s="78">
        <f t="shared" si="82"/>
        <v>0</v>
      </c>
      <c r="VV14" s="49"/>
      <c r="VW14" s="2121"/>
      <c r="VX14" s="104"/>
      <c r="VY14" s="49"/>
      <c r="VZ14" s="349"/>
      <c r="WA14" s="78">
        <f t="shared" si="83"/>
        <v>0</v>
      </c>
      <c r="WC14" s="424"/>
      <c r="WD14" s="2121"/>
      <c r="WE14" s="260"/>
      <c r="WF14" s="320"/>
      <c r="WG14" s="349"/>
      <c r="WH14" s="78">
        <f t="shared" si="84"/>
        <v>236</v>
      </c>
      <c r="WJ14" s="320"/>
      <c r="WK14" s="2121"/>
      <c r="WL14" s="260"/>
      <c r="WM14" s="49"/>
      <c r="WN14" s="349"/>
      <c r="WO14" s="78">
        <f t="shared" si="85"/>
        <v>151</v>
      </c>
      <c r="WQ14" s="424"/>
      <c r="WR14" s="1325"/>
      <c r="WS14" s="139"/>
      <c r="WT14" s="848"/>
      <c r="WU14" s="139"/>
      <c r="WV14" s="78">
        <f t="shared" si="86"/>
        <v>8041</v>
      </c>
      <c r="WX14" s="49"/>
      <c r="WY14" s="1325"/>
      <c r="WZ14" s="139"/>
      <c r="XA14" s="49"/>
      <c r="XB14" s="139"/>
      <c r="XC14" s="78">
        <f t="shared" si="87"/>
        <v>0</v>
      </c>
      <c r="XE14" s="424"/>
      <c r="XF14" s="1325"/>
      <c r="XG14" s="139"/>
      <c r="XH14" s="49"/>
      <c r="XI14" s="139"/>
      <c r="XJ14" s="78">
        <f t="shared" si="88"/>
        <v>0</v>
      </c>
      <c r="XL14" s="424"/>
      <c r="XM14" s="1325"/>
      <c r="XN14" s="139"/>
      <c r="XO14" s="49"/>
      <c r="XP14" s="139"/>
      <c r="XQ14" s="78">
        <f t="shared" si="89"/>
        <v>0</v>
      </c>
      <c r="XS14" s="404"/>
      <c r="XT14" s="1325"/>
      <c r="XU14" s="139"/>
      <c r="XV14" s="31"/>
      <c r="XW14" s="76"/>
      <c r="XX14" s="78">
        <f t="shared" si="90"/>
        <v>0</v>
      </c>
      <c r="XZ14" s="320"/>
      <c r="YA14" s="358"/>
      <c r="YB14" s="1325"/>
      <c r="YC14" s="139"/>
      <c r="YD14" s="49"/>
      <c r="YE14" s="139"/>
      <c r="YF14" s="78">
        <f t="shared" si="91"/>
        <v>0</v>
      </c>
      <c r="YH14" s="320"/>
      <c r="YI14" s="2121"/>
      <c r="YJ14" s="104"/>
      <c r="YK14" s="424"/>
      <c r="YL14" s="139"/>
      <c r="YM14" s="78">
        <f t="shared" si="92"/>
        <v>0</v>
      </c>
      <c r="YO14" s="424"/>
      <c r="YP14" s="481"/>
      <c r="YQ14" s="1325"/>
      <c r="YR14" s="139"/>
      <c r="YS14" s="779"/>
      <c r="YT14" s="52"/>
      <c r="YU14" s="78">
        <f t="shared" si="93"/>
        <v>2542.7000000000007</v>
      </c>
      <c r="YW14" s="321"/>
      <c r="YX14" s="1325"/>
      <c r="YY14" s="139"/>
      <c r="YZ14" s="31"/>
      <c r="ZA14" s="76"/>
      <c r="ZB14" s="78">
        <f t="shared" si="253"/>
        <v>0</v>
      </c>
      <c r="ZD14" s="320"/>
      <c r="ZE14" s="1325"/>
      <c r="ZF14" s="139"/>
      <c r="ZG14" s="49"/>
      <c r="ZH14" s="139"/>
      <c r="ZI14" s="78">
        <f t="shared" si="94"/>
        <v>930.44000000000051</v>
      </c>
      <c r="ZK14" s="404"/>
      <c r="ZL14" s="1325"/>
      <c r="ZM14" s="139"/>
      <c r="ZN14" s="31"/>
      <c r="ZO14" s="76"/>
      <c r="ZP14" s="78">
        <f t="shared" si="238"/>
        <v>0</v>
      </c>
      <c r="ZR14" s="404"/>
      <c r="ZS14" s="1325"/>
      <c r="ZT14" s="139"/>
      <c r="ZU14" s="31"/>
      <c r="ZV14" s="76"/>
      <c r="ZW14" s="78">
        <f t="shared" si="239"/>
        <v>0</v>
      </c>
      <c r="ZY14" s="1261"/>
      <c r="ZZ14" s="543"/>
      <c r="AAA14" s="1804"/>
      <c r="AAB14" s="1812"/>
      <c r="AAC14" s="2027"/>
      <c r="AAD14" s="139"/>
      <c r="AAE14" s="78">
        <f t="shared" si="95"/>
        <v>2062.3999999999996</v>
      </c>
      <c r="AAG14" s="889"/>
      <c r="AAH14" s="1835"/>
      <c r="AAI14" s="1834"/>
      <c r="AAJ14" s="1841"/>
      <c r="AAK14" s="1811"/>
      <c r="AAL14" s="78">
        <f t="shared" si="96"/>
        <v>0</v>
      </c>
      <c r="AAM14" s="243"/>
      <c r="AAN14" s="424"/>
      <c r="AAO14" s="424"/>
      <c r="AAP14" s="2121"/>
      <c r="AAQ14" s="104"/>
      <c r="AAR14" s="320"/>
      <c r="AAS14" s="139"/>
      <c r="AAT14" s="78">
        <f t="shared" si="97"/>
        <v>0</v>
      </c>
      <c r="AAV14" s="320"/>
      <c r="AAW14" s="1325"/>
      <c r="AAX14" s="693"/>
      <c r="AAY14" s="320"/>
      <c r="AAZ14" s="139"/>
      <c r="ABA14" s="78">
        <f t="shared" si="98"/>
        <v>616</v>
      </c>
      <c r="ABC14" s="404"/>
      <c r="ABD14" s="1325"/>
      <c r="ABE14" s="139"/>
      <c r="ABF14" s="404"/>
      <c r="ABG14" s="76"/>
      <c r="ABH14" s="78">
        <f t="shared" si="99"/>
        <v>0</v>
      </c>
      <c r="ABJ14" s="424"/>
      <c r="ABK14" s="1386"/>
      <c r="ABL14" s="139"/>
      <c r="ABM14" s="49"/>
      <c r="ABN14" s="52"/>
      <c r="ABO14" s="78">
        <f t="shared" si="100"/>
        <v>0</v>
      </c>
      <c r="ABQ14" s="424"/>
      <c r="ABR14" s="1325"/>
      <c r="ABS14" s="139"/>
      <c r="ABT14" s="49"/>
      <c r="ABU14" s="139"/>
      <c r="ABV14" s="78">
        <f t="shared" si="101"/>
        <v>0</v>
      </c>
      <c r="ABX14" s="404"/>
      <c r="ABY14" s="1325"/>
      <c r="ABZ14" s="139"/>
      <c r="ACA14" s="31"/>
      <c r="ACB14" s="76"/>
      <c r="ACC14" s="78">
        <f t="shared" si="102"/>
        <v>0</v>
      </c>
      <c r="ACE14" s="424"/>
      <c r="ACF14" s="1325"/>
      <c r="ACG14" s="139"/>
      <c r="ACH14" s="49"/>
      <c r="ACI14" s="139"/>
      <c r="ACJ14" s="78">
        <f t="shared" si="103"/>
        <v>0</v>
      </c>
      <c r="ACL14" s="404"/>
      <c r="ACM14" s="734"/>
      <c r="ACN14" s="1325"/>
      <c r="ACO14" s="139"/>
      <c r="ACP14" s="31"/>
      <c r="ACQ14" s="76"/>
      <c r="ACR14" s="78">
        <f t="shared" si="104"/>
        <v>0</v>
      </c>
      <c r="ACT14" s="49"/>
      <c r="ACU14" s="1325"/>
      <c r="ACV14" s="139"/>
      <c r="ACW14" s="49"/>
      <c r="ACX14" s="139"/>
      <c r="ACY14" s="78">
        <f t="shared" si="257"/>
        <v>0</v>
      </c>
      <c r="ADA14" s="31"/>
      <c r="ADB14" s="2124"/>
      <c r="ADC14" s="22"/>
      <c r="ADD14" s="31"/>
      <c r="ADE14" s="76"/>
      <c r="ADF14" s="78">
        <f t="shared" si="105"/>
        <v>70699</v>
      </c>
      <c r="ADI14" s="858"/>
      <c r="ADJ14" s="2124"/>
      <c r="ADK14" s="699"/>
      <c r="ADL14" s="31"/>
      <c r="ADM14" s="76"/>
      <c r="ADN14" s="78">
        <f t="shared" si="258"/>
        <v>0</v>
      </c>
      <c r="ADP14" s="321"/>
      <c r="ADQ14" s="1325"/>
      <c r="ADR14" s="139"/>
      <c r="ADS14" s="404"/>
      <c r="ADT14" s="76"/>
      <c r="ADU14" s="78">
        <f t="shared" si="259"/>
        <v>0</v>
      </c>
      <c r="ADX14" s="1325"/>
      <c r="ADY14" s="139"/>
      <c r="ADZ14" s="31"/>
      <c r="AEA14" s="76"/>
      <c r="AEB14" s="78">
        <f t="shared" si="260"/>
        <v>42311</v>
      </c>
      <c r="AED14" s="320"/>
      <c r="AEE14" s="2121"/>
      <c r="AEF14" s="104"/>
      <c r="AEG14" s="320"/>
      <c r="AEH14" s="139"/>
      <c r="AEI14" s="78">
        <f t="shared" si="254"/>
        <v>100.5</v>
      </c>
      <c r="AEK14" s="49"/>
      <c r="AEL14" s="1325"/>
      <c r="AEM14" s="139"/>
      <c r="AEN14" s="49"/>
      <c r="AEO14" s="139"/>
      <c r="AEP14" s="78">
        <f t="shared" si="1"/>
        <v>0</v>
      </c>
      <c r="AER14" s="49"/>
      <c r="AES14" s="2121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5"/>
      <c r="AFH14" s="139"/>
      <c r="AFI14" s="31"/>
      <c r="AFJ14" s="76"/>
      <c r="AFK14" s="78">
        <f t="shared" si="108"/>
        <v>0</v>
      </c>
      <c r="AFM14" s="321"/>
      <c r="AFN14" s="1325"/>
      <c r="AFO14" s="139"/>
      <c r="AFP14" s="31"/>
      <c r="AFQ14" s="76"/>
      <c r="AFR14" s="78">
        <f t="shared" si="109"/>
        <v>0</v>
      </c>
      <c r="AFT14" s="31"/>
      <c r="AFU14" s="1325"/>
      <c r="AFV14" s="139"/>
      <c r="AFW14" s="31"/>
      <c r="AFX14" s="76"/>
      <c r="AFY14" s="78">
        <f t="shared" si="110"/>
        <v>0</v>
      </c>
      <c r="AGA14" s="320"/>
      <c r="AGB14" s="2121"/>
      <c r="AGC14" s="104"/>
      <c r="AGD14" s="320"/>
      <c r="AGE14" s="139"/>
      <c r="AGF14" s="78">
        <f t="shared" si="111"/>
        <v>0</v>
      </c>
      <c r="AGH14" s="31"/>
      <c r="AGI14" s="1325"/>
      <c r="AGJ14" s="139"/>
      <c r="AGK14" s="31"/>
      <c r="AGL14" s="76"/>
      <c r="AGM14" s="78">
        <f t="shared" si="112"/>
        <v>0</v>
      </c>
      <c r="AGO14" s="321"/>
      <c r="AGP14" s="1325"/>
      <c r="AGQ14" s="139"/>
      <c r="AGR14" s="31"/>
      <c r="AGS14" s="76"/>
      <c r="AGT14" s="78">
        <f t="shared" si="113"/>
        <v>0</v>
      </c>
      <c r="AGV14" s="424"/>
      <c r="AGW14" s="1325"/>
      <c r="AGX14" s="139"/>
      <c r="AGY14" s="49"/>
      <c r="AGZ14" s="139"/>
      <c r="AHA14" s="78">
        <f t="shared" si="114"/>
        <v>0</v>
      </c>
      <c r="AHE14" s="2122"/>
      <c r="AHF14" s="773"/>
      <c r="AHG14" s="321"/>
      <c r="AHH14" s="76"/>
      <c r="AHI14" s="78">
        <f t="shared" si="115"/>
        <v>2343</v>
      </c>
      <c r="AHK14" s="404"/>
      <c r="AHL14" s="1325"/>
      <c r="AHM14" s="773"/>
      <c r="AHN14" s="31"/>
      <c r="AHO14" s="76"/>
      <c r="AHP14" s="78">
        <f t="shared" si="116"/>
        <v>0</v>
      </c>
      <c r="AHR14" s="404"/>
      <c r="AHS14" s="1325"/>
      <c r="AHT14" s="773"/>
      <c r="AHU14" s="31"/>
      <c r="AHV14" s="76"/>
      <c r="AHW14" s="78">
        <f t="shared" si="117"/>
        <v>0</v>
      </c>
      <c r="AHY14" s="424"/>
      <c r="AHZ14" s="424"/>
      <c r="AIA14" s="2121"/>
      <c r="AIB14" s="693"/>
      <c r="AIC14" s="49"/>
      <c r="AID14" s="139"/>
      <c r="AIE14" s="78">
        <f t="shared" si="118"/>
        <v>4086</v>
      </c>
      <c r="AIG14" s="424"/>
      <c r="AIH14" s="1325"/>
      <c r="AII14" s="260"/>
      <c r="AIJ14" s="49"/>
      <c r="AIK14" s="139"/>
      <c r="AIL14" s="78">
        <f t="shared" si="119"/>
        <v>436</v>
      </c>
      <c r="AIN14" s="424"/>
      <c r="AIO14" s="2121"/>
      <c r="AIP14" s="104"/>
      <c r="AIQ14" s="49"/>
      <c r="AIR14" s="139"/>
      <c r="AIS14" s="78">
        <f t="shared" si="120"/>
        <v>0</v>
      </c>
      <c r="AIU14" s="424"/>
      <c r="AIV14" s="2121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21"/>
      <c r="AJK14" s="104"/>
      <c r="AJL14" s="320"/>
      <c r="AJM14" s="139"/>
      <c r="AJN14" s="78">
        <f t="shared" si="123"/>
        <v>3113</v>
      </c>
      <c r="AJP14" s="320"/>
      <c r="AJQ14" s="2121"/>
      <c r="AJR14" s="104"/>
      <c r="AJS14" s="49"/>
      <c r="AJT14" s="139"/>
      <c r="AJU14" s="78">
        <f t="shared" si="124"/>
        <v>0</v>
      </c>
      <c r="AJW14" s="320"/>
      <c r="AJX14" s="2121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24"/>
      <c r="AKG14" s="104"/>
      <c r="AKH14" s="31"/>
      <c r="AKI14" s="76"/>
      <c r="AKJ14" s="78">
        <f t="shared" si="126"/>
        <v>0</v>
      </c>
      <c r="AKL14" s="404"/>
      <c r="AKM14" s="2124"/>
      <c r="AKN14" s="104"/>
      <c r="AKO14" s="31"/>
      <c r="AKP14" s="76"/>
      <c r="AKQ14" s="78">
        <f t="shared" si="127"/>
        <v>0</v>
      </c>
      <c r="AKS14" s="424"/>
      <c r="AKT14" s="481"/>
      <c r="AKU14" s="2121"/>
      <c r="AKV14" s="104"/>
      <c r="AKW14" s="49"/>
      <c r="AKX14" s="139"/>
      <c r="AKY14" s="78">
        <f t="shared" si="128"/>
        <v>139</v>
      </c>
      <c r="ALA14" s="424"/>
      <c r="ALB14" s="2121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21"/>
      <c r="ALQ14" s="104"/>
      <c r="ALR14" s="49"/>
      <c r="ALS14" s="139"/>
      <c r="ALT14" s="78">
        <f t="shared" si="131"/>
        <v>3598.5</v>
      </c>
      <c r="ALV14" s="424"/>
      <c r="ALW14" s="2121"/>
      <c r="ALX14" s="693"/>
      <c r="ALY14" s="49"/>
      <c r="ALZ14" s="76"/>
      <c r="AMA14" s="78">
        <f t="shared" si="132"/>
        <v>37151</v>
      </c>
      <c r="AMC14" s="404"/>
      <c r="AMD14" s="2124"/>
      <c r="AME14" s="22"/>
      <c r="AMF14" s="31"/>
      <c r="AMG14" s="139"/>
      <c r="AMH14" s="78">
        <f t="shared" si="133"/>
        <v>0</v>
      </c>
      <c r="AMJ14" s="424"/>
      <c r="AMK14" s="2121"/>
      <c r="AML14" s="104"/>
      <c r="AMM14" s="424"/>
      <c r="AMN14" s="139"/>
      <c r="AMO14" s="78">
        <f t="shared" si="134"/>
        <v>0</v>
      </c>
      <c r="AMQ14" s="404"/>
      <c r="AMR14" s="2124"/>
      <c r="AMS14" s="22"/>
      <c r="AMT14" s="31"/>
      <c r="AMU14" s="139"/>
      <c r="AMV14" s="78">
        <f t="shared" si="135"/>
        <v>0</v>
      </c>
      <c r="AMX14" s="321"/>
      <c r="AMY14" s="1325"/>
      <c r="AMZ14" s="801"/>
      <c r="ANA14" s="804"/>
      <c r="ANB14" s="76"/>
      <c r="ANC14" s="805">
        <f t="shared" si="204"/>
        <v>0</v>
      </c>
      <c r="ANE14" s="31"/>
      <c r="ANF14" s="1325"/>
      <c r="ANG14" s="799"/>
      <c r="ANH14" s="97"/>
      <c r="ANI14" s="76"/>
      <c r="ANJ14" s="805">
        <f t="shared" si="205"/>
        <v>0</v>
      </c>
      <c r="ANL14" s="320"/>
      <c r="ANM14" s="2121"/>
      <c r="ANN14" s="799"/>
      <c r="ANO14" s="392"/>
      <c r="ANP14" s="139"/>
      <c r="ANQ14" s="805">
        <f t="shared" si="206"/>
        <v>187.60000000000002</v>
      </c>
      <c r="ANS14" s="31"/>
      <c r="ANT14" s="335"/>
      <c r="ANU14" s="1325"/>
      <c r="ANV14" s="801"/>
      <c r="ANW14" s="804"/>
      <c r="ANX14" s="76"/>
      <c r="ANY14" s="805">
        <f t="shared" si="207"/>
        <v>0</v>
      </c>
      <c r="AOA14" s="1261"/>
      <c r="AOB14" s="543"/>
      <c r="AOC14" s="1804"/>
      <c r="AOD14" s="1812"/>
      <c r="AOE14" s="1813"/>
      <c r="AOF14" s="1827"/>
      <c r="AOG14" s="805">
        <f t="shared" si="208"/>
        <v>731</v>
      </c>
      <c r="AON14" s="78">
        <f t="shared" si="240"/>
        <v>0</v>
      </c>
      <c r="AOP14" s="49"/>
      <c r="AOQ14" s="1325"/>
      <c r="AOR14" s="799"/>
      <c r="AOS14" s="97"/>
      <c r="AOT14" s="139"/>
      <c r="AOU14" s="805">
        <f t="shared" si="210"/>
        <v>0</v>
      </c>
      <c r="AOW14" s="49"/>
      <c r="AOX14" s="2121"/>
      <c r="AOY14" s="800"/>
      <c r="AOZ14" s="97"/>
      <c r="APA14" s="139"/>
      <c r="APB14" s="805">
        <f t="shared" si="211"/>
        <v>0</v>
      </c>
      <c r="APD14" s="49"/>
      <c r="APE14" s="2121"/>
      <c r="APF14" s="799"/>
      <c r="APG14" s="97"/>
      <c r="APH14" s="139"/>
      <c r="API14" s="78">
        <f t="shared" si="136"/>
        <v>0</v>
      </c>
      <c r="APK14" s="404"/>
      <c r="APL14" s="1325"/>
      <c r="APM14" s="801"/>
      <c r="APN14" s="804"/>
      <c r="APO14" s="76"/>
      <c r="APP14" s="805">
        <f t="shared" si="212"/>
        <v>0</v>
      </c>
      <c r="APR14" s="320"/>
      <c r="APS14" s="1325"/>
      <c r="APT14" s="799"/>
      <c r="APU14" s="97"/>
      <c r="APV14" s="139"/>
      <c r="APW14" s="805">
        <f t="shared" si="213"/>
        <v>0</v>
      </c>
      <c r="APY14" s="49"/>
      <c r="APZ14" s="1325"/>
      <c r="AQA14" s="799"/>
      <c r="AQB14" s="97"/>
      <c r="AQC14" s="139"/>
      <c r="AQD14" s="805">
        <f t="shared" si="214"/>
        <v>0</v>
      </c>
      <c r="AQF14" s="31"/>
      <c r="AQG14" s="1325"/>
      <c r="AQH14" s="801"/>
      <c r="AQI14" s="804"/>
      <c r="AQJ14" s="76"/>
      <c r="AQK14" s="805">
        <f t="shared" si="215"/>
        <v>0</v>
      </c>
      <c r="AQM14" s="31"/>
      <c r="AQN14" s="1325"/>
      <c r="AQO14" s="801"/>
      <c r="AQP14" s="804"/>
      <c r="AQQ14" s="76"/>
      <c r="AQR14" s="805">
        <f t="shared" si="216"/>
        <v>0</v>
      </c>
      <c r="AQT14" s="321"/>
      <c r="AQU14" s="1325"/>
      <c r="AQV14" s="801"/>
      <c r="AQW14" s="804"/>
      <c r="AQX14" s="76"/>
      <c r="AQY14" s="805">
        <f t="shared" si="217"/>
        <v>0</v>
      </c>
      <c r="ARA14" s="321"/>
      <c r="ARB14" s="1325"/>
      <c r="ARC14" s="801"/>
      <c r="ARD14" s="804"/>
      <c r="ARE14" s="76"/>
      <c r="ARF14" s="805">
        <f t="shared" si="218"/>
        <v>0</v>
      </c>
      <c r="ARH14" s="321"/>
      <c r="ARI14" s="1325"/>
      <c r="ARJ14" s="799"/>
      <c r="ARK14" s="97"/>
      <c r="ARL14" s="76"/>
      <c r="ARM14" s="805">
        <f t="shared" si="219"/>
        <v>399</v>
      </c>
      <c r="ARO14" s="424"/>
      <c r="ARP14" s="1325"/>
      <c r="ARQ14" s="799"/>
      <c r="ARR14" s="97"/>
      <c r="ARS14" s="139"/>
      <c r="ART14" s="805">
        <f t="shared" si="220"/>
        <v>0</v>
      </c>
      <c r="ARV14" s="404"/>
      <c r="ARW14" s="1325"/>
      <c r="ARX14" s="801"/>
      <c r="ARY14" s="804"/>
      <c r="ARZ14" s="76"/>
      <c r="ASA14" s="805">
        <f t="shared" si="221"/>
        <v>0</v>
      </c>
      <c r="ASC14" s="404"/>
      <c r="ASD14" s="1325"/>
      <c r="ASE14" s="801"/>
      <c r="ASF14" s="804"/>
      <c r="ASG14" s="76"/>
      <c r="ASH14" s="805">
        <f t="shared" si="222"/>
        <v>0</v>
      </c>
      <c r="ASJ14" s="424"/>
      <c r="ASK14" s="2121"/>
      <c r="ASL14" s="800"/>
      <c r="ASM14" s="97"/>
      <c r="ASN14" s="139"/>
      <c r="ASO14" s="805">
        <f t="shared" si="223"/>
        <v>0</v>
      </c>
      <c r="ASQ14" s="424"/>
      <c r="ASR14" s="2122"/>
      <c r="ASS14" s="139"/>
      <c r="AST14" s="49"/>
      <c r="ASU14" s="139"/>
      <c r="ASV14" s="78">
        <f t="shared" si="241"/>
        <v>0</v>
      </c>
      <c r="ASX14" s="424"/>
      <c r="ASY14" s="481"/>
      <c r="ASZ14" s="1325"/>
      <c r="ATA14" s="139"/>
      <c r="ATB14" s="49"/>
      <c r="ATC14" s="139"/>
      <c r="ATD14" s="78">
        <f t="shared" si="242"/>
        <v>0</v>
      </c>
      <c r="ATF14" s="424"/>
      <c r="ATG14" s="2121"/>
      <c r="ATH14" s="104"/>
      <c r="ATI14" s="49"/>
      <c r="ATJ14" s="139"/>
      <c r="ATK14" s="78">
        <f t="shared" si="243"/>
        <v>0</v>
      </c>
      <c r="ATM14" s="418"/>
      <c r="ATN14" s="2121"/>
      <c r="ATO14" s="139"/>
      <c r="ATP14" s="49"/>
      <c r="ATQ14" s="139"/>
      <c r="ATR14" s="78">
        <f t="shared" si="244"/>
        <v>0</v>
      </c>
      <c r="ATT14" s="424"/>
      <c r="ATU14" s="481"/>
      <c r="ATV14" s="2121"/>
      <c r="ATW14" s="139"/>
      <c r="ATX14" s="49"/>
      <c r="ATY14" s="139"/>
      <c r="ATZ14" s="78">
        <f t="shared" si="245"/>
        <v>968</v>
      </c>
      <c r="AUB14" s="404"/>
      <c r="AUC14" s="734"/>
      <c r="AUD14" s="2124"/>
      <c r="AUE14" s="139"/>
      <c r="AUF14" s="31"/>
      <c r="AUG14" s="76"/>
      <c r="AUH14" s="78">
        <f t="shared" si="246"/>
        <v>0</v>
      </c>
      <c r="AUI14" s="76"/>
      <c r="AUJ14" s="404"/>
      <c r="AUK14" s="1325"/>
      <c r="AUL14" s="699"/>
      <c r="AUM14" s="31"/>
      <c r="AUN14" s="76"/>
      <c r="AUO14" s="78">
        <f>AUO13+AUL14-AUN14</f>
        <v>0</v>
      </c>
      <c r="AUQ14" s="424"/>
      <c r="AUR14" s="2121"/>
      <c r="AUS14" s="260"/>
      <c r="AUT14" s="49"/>
      <c r="AUU14" s="139"/>
      <c r="AUV14" s="78">
        <f t="shared" si="248"/>
        <v>1754.5</v>
      </c>
      <c r="AUX14" s="424"/>
      <c r="AUY14" s="2121"/>
      <c r="AUZ14" s="104"/>
      <c r="AVA14" s="49"/>
      <c r="AVB14" s="139"/>
      <c r="AVC14" s="78">
        <f t="shared" si="249"/>
        <v>3312</v>
      </c>
      <c r="AVE14" s="424"/>
      <c r="AVF14" s="2121"/>
      <c r="AVG14" s="104"/>
      <c r="AVH14" s="49"/>
      <c r="AVI14" s="139"/>
      <c r="AVJ14" s="78">
        <f t="shared" si="250"/>
        <v>0</v>
      </c>
      <c r="AVL14" s="424"/>
      <c r="AVM14" s="2122"/>
      <c r="AVN14" s="139"/>
      <c r="AVO14" s="49"/>
      <c r="AVP14" s="139"/>
      <c r="AVQ14" s="78">
        <f t="shared" si="251"/>
        <v>0</v>
      </c>
      <c r="AVS14" s="404"/>
      <c r="AVT14" s="1325"/>
      <c r="AVU14" s="139"/>
      <c r="AVV14" s="31"/>
      <c r="AVW14" s="76"/>
      <c r="AVX14" s="78">
        <f t="shared" si="224"/>
        <v>0</v>
      </c>
      <c r="AVZ14" s="404"/>
      <c r="AWA14" s="1325"/>
      <c r="AWB14" s="139"/>
      <c r="AWC14" s="31"/>
      <c r="AWD14" s="76"/>
      <c r="AWE14" s="78">
        <f t="shared" si="225"/>
        <v>0</v>
      </c>
      <c r="AWG14" s="424"/>
      <c r="AWH14" s="2122"/>
      <c r="AWI14" s="139"/>
      <c r="AWJ14" s="49"/>
      <c r="AWK14" s="349"/>
      <c r="AWL14" s="78">
        <f t="shared" si="226"/>
        <v>0</v>
      </c>
      <c r="AWN14" s="320"/>
      <c r="AWO14" s="307"/>
      <c r="AWP14" s="2122"/>
      <c r="AWQ14" s="139"/>
      <c r="AWR14" s="320"/>
      <c r="AWS14" s="139"/>
      <c r="AWT14" s="78">
        <f t="shared" si="227"/>
        <v>5365</v>
      </c>
      <c r="AWV14" s="404"/>
      <c r="AWW14" s="734"/>
      <c r="AWX14" s="2124"/>
      <c r="AWY14" s="22"/>
      <c r="AWZ14" s="31"/>
      <c r="AXA14" s="76"/>
      <c r="AXB14" s="78">
        <f t="shared" si="261"/>
        <v>872</v>
      </c>
      <c r="AXD14" s="404"/>
      <c r="AXE14" s="2124"/>
      <c r="AXF14" s="22"/>
      <c r="AXG14" s="31"/>
      <c r="AXH14" s="76"/>
      <c r="AXI14" s="78">
        <f t="shared" si="262"/>
        <v>0</v>
      </c>
      <c r="AXK14" s="404"/>
      <c r="AXL14" s="2124"/>
      <c r="AXM14" s="22"/>
      <c r="AXN14" s="31"/>
      <c r="AXO14" s="76"/>
      <c r="AXP14" s="78">
        <f t="shared" si="263"/>
        <v>0</v>
      </c>
      <c r="AXR14" s="31"/>
      <c r="AXS14" s="2124"/>
      <c r="AXT14" s="22"/>
      <c r="AXU14" s="31"/>
      <c r="AXV14" s="76"/>
      <c r="AXW14" s="78">
        <f t="shared" si="264"/>
        <v>0</v>
      </c>
      <c r="AXY14" s="424"/>
      <c r="AXZ14" s="2122"/>
      <c r="AYA14" s="139"/>
      <c r="AYB14" s="424"/>
      <c r="AYC14" s="139"/>
      <c r="AYD14" s="78">
        <f t="shared" si="137"/>
        <v>0</v>
      </c>
      <c r="AYF14" s="424"/>
      <c r="AYG14" s="2121"/>
      <c r="AYH14" s="104"/>
      <c r="AYI14" s="49"/>
      <c r="AYJ14" s="139"/>
      <c r="AYK14" s="78">
        <f t="shared" si="138"/>
        <v>0</v>
      </c>
      <c r="AYM14" s="424"/>
      <c r="AYN14" s="2121"/>
      <c r="AYO14" s="104"/>
      <c r="AYP14" s="49"/>
      <c r="AYQ14" s="139"/>
      <c r="AYR14" s="78">
        <f t="shared" si="139"/>
        <v>0</v>
      </c>
      <c r="AYT14" s="49"/>
      <c r="AYU14" s="2121"/>
      <c r="AYV14" s="104"/>
      <c r="AYW14" s="49"/>
      <c r="AYX14" s="139"/>
      <c r="AYY14" s="78">
        <f t="shared" si="140"/>
        <v>0</v>
      </c>
      <c r="AZA14" s="404"/>
      <c r="AZB14" s="2124"/>
      <c r="AZC14" s="22"/>
      <c r="AZD14" s="31"/>
      <c r="AZE14" s="76"/>
      <c r="AZF14" s="78">
        <f t="shared" si="141"/>
        <v>0</v>
      </c>
      <c r="AZH14" s="49"/>
      <c r="AZI14" s="2121"/>
      <c r="AZJ14" s="104"/>
      <c r="AZK14" s="49"/>
      <c r="AZL14" s="139"/>
      <c r="AZM14" s="78">
        <f t="shared" si="142"/>
        <v>0</v>
      </c>
      <c r="AZO14" s="320"/>
      <c r="AZP14" s="2121"/>
      <c r="AZQ14" s="104"/>
      <c r="AZR14" s="320"/>
      <c r="AZS14" s="349"/>
      <c r="AZT14" s="78">
        <f t="shared" si="143"/>
        <v>123.27999999999975</v>
      </c>
      <c r="AZV14" s="320"/>
      <c r="AZW14" s="2121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24"/>
      <c r="BAL14" s="22"/>
      <c r="BAM14" s="404"/>
      <c r="BAN14" s="76"/>
      <c r="BAO14" s="78">
        <f t="shared" si="146"/>
        <v>0</v>
      </c>
      <c r="BAQ14" s="424">
        <v>41544</v>
      </c>
      <c r="BAR14" s="2121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21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22"/>
      <c r="BBO14" s="389">
        <v>5575</v>
      </c>
      <c r="BBP14" s="1901">
        <v>42152</v>
      </c>
      <c r="BBQ14" s="1992">
        <v>5575</v>
      </c>
      <c r="BBR14" s="131">
        <f t="shared" si="148"/>
        <v>280000</v>
      </c>
      <c r="BBS14" s="1261"/>
      <c r="BBT14" s="543"/>
      <c r="BBU14" s="1804"/>
      <c r="BBV14" s="1647"/>
      <c r="BBW14" s="1812"/>
      <c r="BBX14" s="722"/>
      <c r="BBY14" s="78">
        <f t="shared" si="149"/>
        <v>1200</v>
      </c>
      <c r="BCA14" s="424">
        <v>42099</v>
      </c>
      <c r="BCB14" s="2122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24"/>
      <c r="BCJ14" s="22"/>
      <c r="BCK14" s="31"/>
      <c r="BCL14" s="76"/>
      <c r="BCM14" s="78">
        <f t="shared" si="151"/>
        <v>0</v>
      </c>
      <c r="BCO14" s="31"/>
      <c r="BCP14" s="2124"/>
      <c r="BCQ14" s="22"/>
      <c r="BCR14" s="31"/>
      <c r="BCS14" s="76"/>
      <c r="BCT14" s="78">
        <f t="shared" si="152"/>
        <v>0</v>
      </c>
      <c r="BCV14" s="424"/>
      <c r="BCW14" s="2121"/>
      <c r="BCX14" s="104"/>
      <c r="BCY14" s="49"/>
      <c r="BCZ14" s="139"/>
      <c r="BDA14" s="131">
        <f t="shared" si="153"/>
        <v>6086.5</v>
      </c>
      <c r="BDC14" s="424"/>
      <c r="BDD14" s="2122"/>
      <c r="BDE14" s="716"/>
      <c r="BDF14" s="797"/>
      <c r="BDG14" s="139"/>
      <c r="BDH14" s="78">
        <f t="shared" si="154"/>
        <v>7718.8000000000029</v>
      </c>
      <c r="BDJ14" s="321"/>
      <c r="BDK14" s="2124"/>
      <c r="BDL14" s="22"/>
      <c r="BDM14" s="31"/>
      <c r="BDN14" s="76"/>
      <c r="BDO14" s="78">
        <f t="shared" si="155"/>
        <v>0</v>
      </c>
      <c r="BDQ14" s="424"/>
      <c r="BDR14" s="481"/>
      <c r="BDS14" s="2121"/>
      <c r="BDT14" s="139"/>
      <c r="BDU14" s="424"/>
      <c r="BDV14" s="139"/>
      <c r="BDW14" s="78">
        <f t="shared" si="156"/>
        <v>308</v>
      </c>
      <c r="BDY14" s="49"/>
      <c r="BDZ14" s="808"/>
      <c r="BEA14" s="2121"/>
      <c r="BEB14" s="104"/>
      <c r="BEC14" s="49"/>
      <c r="BED14" s="139"/>
      <c r="BEE14" s="78">
        <f t="shared" si="157"/>
        <v>4361.25</v>
      </c>
      <c r="BEG14" s="320">
        <v>41806</v>
      </c>
      <c r="BEH14" s="2121" t="s">
        <v>2265</v>
      </c>
      <c r="BEI14" s="828" t="s">
        <v>2263</v>
      </c>
      <c r="BEJ14" s="1908">
        <v>4314.5</v>
      </c>
      <c r="BEK14" s="1815">
        <v>41823</v>
      </c>
      <c r="BEL14" s="139"/>
      <c r="BEM14" s="78">
        <f t="shared" si="158"/>
        <v>3465.4000000000005</v>
      </c>
      <c r="BEO14" s="424">
        <v>42268</v>
      </c>
      <c r="BEP14" s="481" t="s">
        <v>2482</v>
      </c>
      <c r="BEQ14" s="2121" t="s">
        <v>2481</v>
      </c>
      <c r="BER14" s="104">
        <v>14023.14</v>
      </c>
      <c r="BES14" s="49">
        <v>42287</v>
      </c>
      <c r="BET14" s="139">
        <v>14023.14</v>
      </c>
      <c r="BEU14" s="78">
        <f t="shared" si="159"/>
        <v>-17000</v>
      </c>
      <c r="BEW14" s="320"/>
      <c r="BEX14" s="2121"/>
      <c r="BEY14" s="104"/>
      <c r="BEZ14" s="49"/>
      <c r="BFA14" s="139"/>
      <c r="BFB14" s="78">
        <f t="shared" si="160"/>
        <v>0</v>
      </c>
      <c r="BFD14" s="321"/>
      <c r="BFE14" s="2124"/>
      <c r="BFF14" s="22"/>
      <c r="BFG14" s="31"/>
      <c r="BFH14" s="76"/>
      <c r="BFI14" s="78">
        <f t="shared" si="161"/>
        <v>970</v>
      </c>
      <c r="BFK14" s="341"/>
      <c r="BFL14" s="2121"/>
      <c r="BFM14" s="104"/>
      <c r="BFN14" s="424"/>
      <c r="BFO14" s="139"/>
      <c r="BFP14" s="131">
        <f t="shared" si="162"/>
        <v>0</v>
      </c>
      <c r="BFR14" s="321"/>
      <c r="BFS14" s="2124"/>
      <c r="BFT14" s="22"/>
      <c r="BFU14" s="404"/>
      <c r="BFV14" s="76"/>
      <c r="BFW14" s="78">
        <f t="shared" si="163"/>
        <v>0</v>
      </c>
      <c r="BFY14" s="31"/>
      <c r="BFZ14" s="2124"/>
      <c r="BGA14" s="22"/>
      <c r="BGB14" s="31"/>
      <c r="BGC14" s="76"/>
      <c r="BGD14" s="78">
        <f t="shared" si="164"/>
        <v>0</v>
      </c>
      <c r="BGF14" s="320"/>
      <c r="BGG14" s="2121"/>
      <c r="BGH14" s="104"/>
      <c r="BGI14" s="320"/>
      <c r="BGJ14" s="139"/>
      <c r="BGK14" s="78">
        <f t="shared" si="165"/>
        <v>0</v>
      </c>
      <c r="BGM14" s="424"/>
      <c r="BGN14" s="424"/>
      <c r="BGO14" s="2122"/>
      <c r="BGP14" s="716"/>
      <c r="BGQ14" s="852"/>
      <c r="BGR14" s="139"/>
      <c r="BGS14" s="78">
        <f t="shared" si="166"/>
        <v>1350.5999999999913</v>
      </c>
      <c r="BGU14" s="31"/>
      <c r="BGV14" s="2124"/>
      <c r="BGW14" s="22"/>
      <c r="BGX14" s="31"/>
      <c r="BGY14" s="76"/>
      <c r="BGZ14" s="78">
        <f t="shared" si="167"/>
        <v>0</v>
      </c>
      <c r="BHB14" s="404"/>
      <c r="BHC14" s="2125"/>
      <c r="BHD14" s="139"/>
      <c r="BHE14" s="49"/>
      <c r="BHF14" s="76"/>
      <c r="BHG14" s="78">
        <f t="shared" si="168"/>
        <v>229.79999999999927</v>
      </c>
      <c r="BHI14" s="404"/>
      <c r="BHJ14" s="31"/>
      <c r="BHK14" s="2124"/>
      <c r="BHL14" s="22"/>
      <c r="BHM14" s="31"/>
      <c r="BHN14" s="76"/>
      <c r="BHO14" s="78">
        <f t="shared" si="169"/>
        <v>0</v>
      </c>
      <c r="BHQ14" s="320"/>
      <c r="BHR14" s="1325"/>
      <c r="BHS14" s="693"/>
      <c r="BHT14" s="320"/>
      <c r="BHU14" s="260"/>
      <c r="BHV14" s="78">
        <f t="shared" si="170"/>
        <v>0</v>
      </c>
      <c r="BHX14" s="1261"/>
      <c r="BHY14" s="1390"/>
      <c r="BHZ14" s="1803"/>
      <c r="BIA14" s="1647"/>
      <c r="BIB14" s="1812"/>
      <c r="BIC14" s="1853"/>
      <c r="BID14" s="78">
        <f t="shared" si="171"/>
        <v>0</v>
      </c>
      <c r="BIF14" s="1261"/>
      <c r="BIG14" s="316"/>
      <c r="BIH14" s="1390"/>
      <c r="BII14" s="1919"/>
      <c r="BIJ14" s="1813"/>
      <c r="BIK14" s="1391"/>
      <c r="BIL14" s="78">
        <f t="shared" si="172"/>
        <v>0</v>
      </c>
      <c r="BIN14" s="712"/>
      <c r="BIO14" s="1833"/>
      <c r="BIP14" s="1831"/>
      <c r="BIQ14" s="1825"/>
      <c r="BIR14" s="1391"/>
      <c r="BIS14" s="78">
        <f t="shared" si="173"/>
        <v>86</v>
      </c>
      <c r="BIT14" s="1391"/>
      <c r="BIU14" s="1261"/>
      <c r="BIV14" s="409"/>
      <c r="BIW14" s="1961"/>
      <c r="BIX14" s="139"/>
      <c r="BIY14" s="320"/>
      <c r="BIZ14" s="139"/>
      <c r="BJA14" s="78">
        <f t="shared" si="255"/>
        <v>0</v>
      </c>
      <c r="BJB14" s="1261"/>
      <c r="BJC14" s="543"/>
      <c r="BJD14" s="1804"/>
      <c r="BJE14" s="1647"/>
      <c r="BJF14" s="1812"/>
      <c r="BJG14" s="1813"/>
      <c r="BJH14" s="78">
        <f t="shared" si="174"/>
        <v>0</v>
      </c>
      <c r="BJI14" s="1391"/>
      <c r="BJJ14" s="1261"/>
      <c r="BJK14" s="409"/>
      <c r="BJL14" s="1962"/>
      <c r="BJM14" s="139"/>
      <c r="BJN14" s="320"/>
      <c r="BJO14" s="139"/>
      <c r="BJP14" s="78">
        <f t="shared" si="256"/>
        <v>0</v>
      </c>
      <c r="BJR14" s="712"/>
      <c r="BJS14" s="1921"/>
      <c r="BJT14" s="1903"/>
      <c r="BJU14" s="1825"/>
      <c r="BJV14" s="1391"/>
      <c r="BJW14" s="78">
        <f t="shared" si="228"/>
        <v>1883</v>
      </c>
      <c r="BJX14" s="1391"/>
      <c r="BJY14" s="424"/>
      <c r="BJZ14" s="2124"/>
      <c r="BKA14" s="22"/>
      <c r="BKB14" s="31"/>
      <c r="BKC14" s="76"/>
      <c r="BKD14" s="78">
        <f t="shared" si="175"/>
        <v>0</v>
      </c>
      <c r="BKF14" s="404"/>
      <c r="BKG14" s="734"/>
      <c r="BKH14" s="2124"/>
      <c r="BKI14" s="22"/>
      <c r="BKJ14" s="31"/>
      <c r="BKK14" s="76"/>
      <c r="BKL14" s="78">
        <f t="shared" si="176"/>
        <v>8883.5</v>
      </c>
      <c r="BKN14" s="404"/>
      <c r="BKO14" s="2124"/>
      <c r="BKP14" s="22"/>
      <c r="BKQ14" s="31"/>
      <c r="BKR14" s="76"/>
      <c r="BKS14" s="78">
        <f t="shared" si="177"/>
        <v>0</v>
      </c>
      <c r="BKU14" s="404"/>
      <c r="BKV14" s="2124"/>
      <c r="BKW14" s="22"/>
      <c r="BKX14" s="31"/>
      <c r="BKY14" s="76"/>
      <c r="BKZ14" s="78">
        <f t="shared" si="178"/>
        <v>0</v>
      </c>
      <c r="BLB14" s="404"/>
      <c r="BLC14" s="2124"/>
      <c r="BLD14" s="22"/>
      <c r="BLE14" s="31"/>
      <c r="BLF14" s="76"/>
      <c r="BLG14" s="78">
        <f t="shared" si="179"/>
        <v>0</v>
      </c>
      <c r="BLI14" s="404"/>
      <c r="BLJ14" s="2124"/>
      <c r="BLK14" s="22"/>
      <c r="BLL14" s="321"/>
      <c r="BLM14" s="76"/>
      <c r="BLN14" s="78">
        <f t="shared" si="180"/>
        <v>100</v>
      </c>
      <c r="BLP14" s="424"/>
      <c r="BLQ14" s="2121"/>
      <c r="BLR14" s="104"/>
      <c r="BLS14" s="49"/>
      <c r="BLT14" s="139"/>
      <c r="BLU14" s="78">
        <f t="shared" si="181"/>
        <v>0</v>
      </c>
      <c r="BLW14" s="424"/>
      <c r="BLX14" s="2121"/>
      <c r="BLY14" s="104"/>
      <c r="BLZ14" s="49"/>
      <c r="BMA14" s="139"/>
      <c r="BMB14" s="78">
        <f t="shared" si="182"/>
        <v>0</v>
      </c>
      <c r="BMD14" s="424"/>
      <c r="BME14" s="2121"/>
      <c r="BMF14" s="104"/>
      <c r="BMG14" s="424"/>
      <c r="BMH14" s="139"/>
      <c r="BMI14" s="78">
        <f t="shared" si="183"/>
        <v>0</v>
      </c>
      <c r="BMK14" s="320"/>
      <c r="BML14" s="1325"/>
      <c r="BMM14" s="693"/>
      <c r="BMN14" s="424"/>
      <c r="BMO14" s="260"/>
      <c r="BMP14" s="78">
        <f t="shared" si="184"/>
        <v>0</v>
      </c>
      <c r="BMR14" s="31"/>
      <c r="BMS14" s="2124"/>
      <c r="BMT14" s="22"/>
      <c r="BMU14" s="31"/>
      <c r="BMV14" s="76"/>
      <c r="BMW14" s="78">
        <f t="shared" si="185"/>
        <v>0</v>
      </c>
      <c r="BMY14" s="320"/>
      <c r="BMZ14" s="2121"/>
      <c r="BNA14" s="104"/>
      <c r="BNB14" s="49"/>
      <c r="BNC14" s="76"/>
      <c r="BND14" s="78">
        <f t="shared" si="229"/>
        <v>150</v>
      </c>
      <c r="BNF14" s="320"/>
      <c r="BNG14" s="2121"/>
      <c r="BNH14" s="1419"/>
      <c r="BNI14" s="1593" t="s">
        <v>1541</v>
      </c>
      <c r="BNJ14" s="1421">
        <v>0</v>
      </c>
      <c r="BNK14" s="78">
        <f t="shared" si="230"/>
        <v>21409</v>
      </c>
      <c r="BNM14" s="49"/>
      <c r="BNN14" s="2121"/>
      <c r="BNO14" s="104"/>
      <c r="BNP14" s="49"/>
      <c r="BNQ14" s="139"/>
      <c r="BNR14" s="78">
        <f t="shared" si="231"/>
        <v>0</v>
      </c>
      <c r="BNT14" s="49"/>
      <c r="BNU14" s="307"/>
      <c r="BNV14" s="2121"/>
      <c r="BNW14" s="104"/>
      <c r="BNX14" s="49"/>
      <c r="BNY14" s="139"/>
      <c r="BNZ14" s="78">
        <f t="shared" si="232"/>
        <v>0</v>
      </c>
      <c r="BOB14" s="31"/>
      <c r="BOC14" s="2124"/>
      <c r="BOD14" s="22"/>
      <c r="BOE14" s="31"/>
      <c r="BOF14" s="76"/>
      <c r="BOG14" s="78">
        <f t="shared" si="233"/>
        <v>0</v>
      </c>
      <c r="BOI14" s="31"/>
      <c r="BOJ14" s="2124"/>
      <c r="BOK14" s="22"/>
      <c r="BOL14" s="31"/>
      <c r="BOM14" s="76"/>
      <c r="BON14" s="78">
        <f t="shared" si="234"/>
        <v>0</v>
      </c>
      <c r="BOP14" s="424"/>
      <c r="BOQ14" s="2121"/>
      <c r="BOR14" s="104"/>
      <c r="BOS14" s="49"/>
      <c r="BOT14" s="139"/>
      <c r="BOU14" s="78">
        <f t="shared" si="235"/>
        <v>1785.5</v>
      </c>
      <c r="BOW14" s="320"/>
      <c r="BOX14" s="2122"/>
      <c r="BOY14" s="139"/>
      <c r="BOZ14" s="49"/>
      <c r="BPA14" s="139"/>
      <c r="BPB14" s="78">
        <f t="shared" si="236"/>
        <v>0</v>
      </c>
      <c r="BPD14" s="404"/>
      <c r="BPE14" s="2124"/>
      <c r="BPF14" s="22"/>
      <c r="BPG14" s="31"/>
      <c r="BPH14" s="76"/>
      <c r="BPI14" s="78">
        <f t="shared" si="237"/>
        <v>0</v>
      </c>
      <c r="BPK14" s="404"/>
      <c r="BPL14" s="2124"/>
      <c r="BPM14" s="22"/>
      <c r="BPN14" s="31"/>
      <c r="BPO14" s="76"/>
      <c r="BPP14" s="78">
        <f t="shared" si="252"/>
        <v>2273.5</v>
      </c>
      <c r="BPR14" s="49"/>
      <c r="BPS14" s="2121"/>
      <c r="BPT14" s="104"/>
      <c r="BPU14" s="49"/>
      <c r="BPV14" s="139"/>
      <c r="BPW14" s="78">
        <f t="shared" si="186"/>
        <v>0</v>
      </c>
      <c r="BPY14" s="49"/>
      <c r="BPZ14" s="2121"/>
      <c r="BQA14" s="104"/>
      <c r="BQB14" s="49"/>
      <c r="BQC14" s="139"/>
      <c r="BQD14" s="78">
        <f t="shared" si="187"/>
        <v>0</v>
      </c>
      <c r="BQF14" s="31"/>
      <c r="BQG14" s="335"/>
      <c r="BQH14" s="2124"/>
      <c r="BQI14" s="22"/>
      <c r="BQJ14" s="31"/>
      <c r="BQK14" s="76"/>
      <c r="BQL14" s="78">
        <f t="shared" si="188"/>
        <v>118</v>
      </c>
      <c r="BQM14" s="76"/>
      <c r="BQN14" s="320"/>
      <c r="BQO14" s="2122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22"/>
      <c r="BQW14" s="139"/>
      <c r="BQX14" s="424"/>
      <c r="BQY14" s="139"/>
      <c r="BQZ14" s="78">
        <f t="shared" si="190"/>
        <v>70000</v>
      </c>
      <c r="BRC14" s="2125"/>
      <c r="BRD14" s="349"/>
      <c r="BRE14" s="404"/>
      <c r="BRF14" s="773"/>
      <c r="BRG14" s="78">
        <f t="shared" si="191"/>
        <v>70000</v>
      </c>
      <c r="BRI14" s="31"/>
      <c r="BRJ14" s="2124"/>
      <c r="BRK14" s="22"/>
      <c r="BRL14" s="31"/>
      <c r="BRM14" s="76"/>
      <c r="BRN14" s="78">
        <f t="shared" si="192"/>
        <v>0</v>
      </c>
      <c r="BRP14" s="321"/>
      <c r="BRQ14" s="335"/>
      <c r="BRR14" s="2125"/>
      <c r="BRS14" s="76"/>
      <c r="BRT14" s="31"/>
      <c r="BRU14" s="76"/>
      <c r="BRV14" s="78">
        <f t="shared" si="193"/>
        <v>0</v>
      </c>
      <c r="BRX14" s="404"/>
      <c r="BRY14" s="2124"/>
      <c r="BRZ14" s="22"/>
      <c r="BSA14" s="31"/>
      <c r="BSB14" s="76"/>
      <c r="BSC14" s="78">
        <f t="shared" si="194"/>
        <v>0</v>
      </c>
      <c r="BSE14" s="404"/>
      <c r="BSF14" s="2124"/>
      <c r="BSG14" s="22"/>
      <c r="BSH14" s="31"/>
      <c r="BSI14" s="76"/>
      <c r="BSJ14" s="78">
        <f t="shared" si="195"/>
        <v>0</v>
      </c>
      <c r="BSL14" s="49"/>
      <c r="BSM14" s="2121"/>
      <c r="BSN14" s="104"/>
      <c r="BSO14" s="49"/>
      <c r="BSP14" s="139"/>
      <c r="BSQ14" s="78">
        <f t="shared" si="196"/>
        <v>0</v>
      </c>
      <c r="BSS14" s="404"/>
      <c r="BST14" s="2124"/>
      <c r="BSU14" s="22"/>
      <c r="BSV14" s="31"/>
      <c r="BSW14" s="76"/>
      <c r="BSX14" s="78">
        <f t="shared" si="197"/>
        <v>0</v>
      </c>
      <c r="BSZ14" s="404"/>
      <c r="BTA14" s="2124"/>
      <c r="BTB14" s="22"/>
      <c r="BTC14" s="31"/>
      <c r="BTD14" s="76"/>
      <c r="BTE14" s="78">
        <f t="shared" si="198"/>
        <v>0</v>
      </c>
      <c r="BTG14" s="31"/>
      <c r="BTH14" s="2124"/>
      <c r="BTI14" s="22"/>
      <c r="BTJ14" s="31"/>
      <c r="BTK14" s="76"/>
      <c r="BTL14" s="78">
        <f t="shared" si="199"/>
        <v>0</v>
      </c>
      <c r="BTN14" s="31"/>
      <c r="BTO14" s="2124"/>
      <c r="BTP14" s="22"/>
      <c r="BTQ14" s="31"/>
      <c r="BTR14" s="76"/>
      <c r="BTS14" s="78">
        <f t="shared" si="200"/>
        <v>0</v>
      </c>
      <c r="BTU14" s="31"/>
      <c r="BTV14" s="2124"/>
      <c r="BTW14" s="22"/>
      <c r="BTX14" s="31"/>
      <c r="BTY14" s="76"/>
      <c r="BTZ14" s="78">
        <f t="shared" si="201"/>
        <v>0</v>
      </c>
      <c r="BUB14" s="31"/>
      <c r="BUC14" s="2124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24"/>
      <c r="C15" s="22"/>
      <c r="D15" s="31"/>
      <c r="E15" s="76"/>
      <c r="F15" s="78">
        <f t="shared" si="2"/>
        <v>172000</v>
      </c>
      <c r="H15" s="404"/>
      <c r="I15" s="2124"/>
      <c r="J15" s="22"/>
      <c r="K15" s="31"/>
      <c r="L15" s="76"/>
      <c r="M15" s="78">
        <f t="shared" si="3"/>
        <v>354750</v>
      </c>
      <c r="O15" s="31"/>
      <c r="P15" s="2124"/>
      <c r="Q15" s="22"/>
      <c r="R15" s="31"/>
      <c r="S15" s="76"/>
      <c r="T15" s="78">
        <f t="shared" si="4"/>
        <v>2500</v>
      </c>
      <c r="V15" s="31"/>
      <c r="W15" s="2124"/>
      <c r="X15" s="22"/>
      <c r="Y15" s="31"/>
      <c r="Z15" s="76"/>
      <c r="AA15" s="78">
        <f t="shared" si="5"/>
        <v>0</v>
      </c>
      <c r="AC15" s="31"/>
      <c r="AD15" s="2124"/>
      <c r="AE15" s="22"/>
      <c r="AF15" s="31"/>
      <c r="AG15" s="76"/>
      <c r="AH15" s="78">
        <f t="shared" si="6"/>
        <v>0</v>
      </c>
      <c r="AJ15" s="424"/>
      <c r="AK15" s="2121"/>
      <c r="AL15" s="104"/>
      <c r="AM15" s="848"/>
      <c r="AN15" s="139"/>
      <c r="AO15" s="78">
        <f t="shared" si="7"/>
        <v>1390</v>
      </c>
      <c r="AQ15" s="320"/>
      <c r="AR15" s="2121"/>
      <c r="AS15" s="104"/>
      <c r="AT15" s="320"/>
      <c r="AU15" s="139"/>
      <c r="AV15" s="78">
        <f t="shared" si="8"/>
        <v>317405.71999999997</v>
      </c>
      <c r="AX15" s="31"/>
      <c r="AY15" s="2124"/>
      <c r="AZ15" s="22"/>
      <c r="BA15" s="31"/>
      <c r="BB15" s="76"/>
      <c r="BC15" s="78">
        <f t="shared" si="9"/>
        <v>0</v>
      </c>
      <c r="BE15" s="321"/>
      <c r="BF15" s="2124"/>
      <c r="BG15" s="22"/>
      <c r="BH15" s="31"/>
      <c r="BI15" s="76"/>
      <c r="BJ15" s="78">
        <f t="shared" si="10"/>
        <v>0</v>
      </c>
      <c r="BL15" s="424"/>
      <c r="BM15" s="2121"/>
      <c r="BN15" s="104"/>
      <c r="BO15" s="49"/>
      <c r="BP15" s="139"/>
      <c r="BQ15" s="78">
        <f t="shared" si="11"/>
        <v>0</v>
      </c>
      <c r="BS15" s="321"/>
      <c r="BT15" s="2124"/>
      <c r="BU15" s="22"/>
      <c r="BV15" s="31"/>
      <c r="BW15" s="76"/>
      <c r="BX15" s="78">
        <f t="shared" si="12"/>
        <v>0</v>
      </c>
      <c r="BZ15" s="424"/>
      <c r="CA15" s="481"/>
      <c r="CB15" s="2121"/>
      <c r="CC15" s="104"/>
      <c r="CD15" s="49"/>
      <c r="CE15" s="139"/>
      <c r="CF15" s="78">
        <f t="shared" si="13"/>
        <v>24829.5</v>
      </c>
      <c r="CH15" s="424"/>
      <c r="CI15" s="2122"/>
      <c r="CJ15" s="139"/>
      <c r="CK15" s="49"/>
      <c r="CL15" s="139"/>
      <c r="CM15" s="78">
        <f t="shared" si="14"/>
        <v>0</v>
      </c>
      <c r="CO15" s="424"/>
      <c r="CP15" s="2122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25"/>
      <c r="DG15" s="139"/>
      <c r="DH15" s="424"/>
      <c r="DI15" s="349"/>
      <c r="DJ15" s="78">
        <f t="shared" si="17"/>
        <v>633217.30000000005</v>
      </c>
      <c r="DL15" s="320"/>
      <c r="DM15" s="2121"/>
      <c r="DN15" s="104"/>
      <c r="DO15" s="49"/>
      <c r="DP15" s="139"/>
      <c r="DQ15" s="78">
        <f t="shared" si="18"/>
        <v>0</v>
      </c>
      <c r="DS15" s="320"/>
      <c r="DT15" s="2121"/>
      <c r="DU15" s="104"/>
      <c r="DV15" s="49"/>
      <c r="DW15" s="139"/>
      <c r="DX15" s="78">
        <f t="shared" si="19"/>
        <v>0</v>
      </c>
      <c r="DZ15" s="49"/>
      <c r="EA15" s="2121"/>
      <c r="EB15" s="104"/>
      <c r="EC15" s="49"/>
      <c r="ED15" s="139"/>
      <c r="EE15" s="78">
        <f t="shared" si="20"/>
        <v>1750.5</v>
      </c>
      <c r="EG15" s="320"/>
      <c r="EH15" s="2121"/>
      <c r="EI15" s="693"/>
      <c r="EJ15" s="49"/>
      <c r="EK15" s="139"/>
      <c r="EL15" s="78">
        <f t="shared" si="21"/>
        <v>0</v>
      </c>
      <c r="EN15" s="424"/>
      <c r="EO15" s="2122"/>
      <c r="EP15" s="139"/>
      <c r="EQ15" s="49"/>
      <c r="ER15" s="139"/>
      <c r="ES15" s="78">
        <f t="shared" si="22"/>
        <v>7999.8000000000029</v>
      </c>
      <c r="EU15" s="424"/>
      <c r="EV15" s="2121"/>
      <c r="EW15" s="104"/>
      <c r="EX15" s="49"/>
      <c r="EY15" s="139"/>
      <c r="EZ15" s="78">
        <f t="shared" si="23"/>
        <v>0</v>
      </c>
      <c r="FB15" s="1261"/>
      <c r="FC15" s="543"/>
      <c r="FD15" s="1804"/>
      <c r="FE15" s="1647"/>
      <c r="FF15" s="1812"/>
      <c r="FG15" s="1813"/>
      <c r="FH15" s="78">
        <f t="shared" si="24"/>
        <v>0</v>
      </c>
      <c r="FJ15" s="424"/>
      <c r="FK15" s="346"/>
      <c r="FL15" s="2122"/>
      <c r="FM15" s="139"/>
      <c r="FN15" s="1813"/>
      <c r="FO15" s="139"/>
      <c r="FP15" s="78">
        <f t="shared" si="25"/>
        <v>1044.8300000000017</v>
      </c>
      <c r="FR15" s="424"/>
      <c r="FS15" s="307"/>
      <c r="FT15" s="2121"/>
      <c r="FU15" s="104"/>
      <c r="FV15" s="203"/>
      <c r="FW15" s="139"/>
      <c r="FX15" s="78">
        <f t="shared" si="26"/>
        <v>8038.1</v>
      </c>
      <c r="FY15" s="1261"/>
      <c r="FZ15" s="1390"/>
      <c r="GA15" s="1803"/>
      <c r="GB15" s="1647"/>
      <c r="GC15" s="1812"/>
      <c r="GD15" s="722"/>
      <c r="GE15" s="78">
        <f t="shared" si="203"/>
        <v>0</v>
      </c>
      <c r="GG15" s="1261"/>
      <c r="GH15" s="1390"/>
      <c r="GI15" s="1803"/>
      <c r="GJ15" s="1808"/>
      <c r="GK15" s="2025"/>
      <c r="GL15" s="1573"/>
      <c r="GM15" s="78">
        <f t="shared" si="27"/>
        <v>0</v>
      </c>
      <c r="GO15" s="49"/>
      <c r="GP15" s="2121"/>
      <c r="GQ15" s="104"/>
      <c r="GR15" s="49"/>
      <c r="GS15" s="139"/>
      <c r="GT15" s="78">
        <f t="shared" si="28"/>
        <v>3191.5</v>
      </c>
      <c r="GV15" s="424"/>
      <c r="GW15" s="49"/>
      <c r="GX15" s="2121"/>
      <c r="GY15" s="104"/>
      <c r="GZ15" s="49"/>
      <c r="HA15" s="139"/>
      <c r="HB15" s="78">
        <f t="shared" si="29"/>
        <v>12652.35</v>
      </c>
      <c r="HD15" s="424"/>
      <c r="HE15" s="2121"/>
      <c r="HF15" s="693"/>
      <c r="HG15" s="320"/>
      <c r="HH15" s="139"/>
      <c r="HI15" s="78">
        <f t="shared" si="30"/>
        <v>5990.5</v>
      </c>
      <c r="HK15" s="320"/>
      <c r="HL15" s="2121"/>
      <c r="HM15" s="104"/>
      <c r="HN15" s="49"/>
      <c r="HO15" s="139"/>
      <c r="HP15" s="78">
        <f t="shared" si="31"/>
        <v>3655.5</v>
      </c>
      <c r="HR15" s="424"/>
      <c r="HS15" s="2121"/>
      <c r="HT15" s="104"/>
      <c r="HU15" s="49"/>
      <c r="HV15" s="139"/>
      <c r="HW15" s="78">
        <f t="shared" si="32"/>
        <v>3000</v>
      </c>
      <c r="HY15" s="320"/>
      <c r="HZ15" s="1325"/>
      <c r="IA15" s="693"/>
      <c r="IB15" s="49"/>
      <c r="IC15" s="139"/>
      <c r="ID15" s="78">
        <f t="shared" si="33"/>
        <v>0</v>
      </c>
      <c r="IF15" s="320"/>
      <c r="IG15" s="1325"/>
      <c r="IH15" s="693"/>
      <c r="II15" s="49"/>
      <c r="IJ15" s="139"/>
      <c r="IK15" s="78">
        <f t="shared" si="34"/>
        <v>0</v>
      </c>
      <c r="IM15" s="320"/>
      <c r="IN15" s="2128"/>
      <c r="IO15" s="1358"/>
      <c r="IP15" s="424">
        <v>42334</v>
      </c>
      <c r="IQ15" s="139">
        <v>18695</v>
      </c>
      <c r="IR15" s="78">
        <f t="shared" si="35"/>
        <v>0</v>
      </c>
      <c r="IT15" s="424"/>
      <c r="IU15" s="2121"/>
      <c r="IV15" s="104"/>
      <c r="IW15" s="49"/>
      <c r="IX15" s="139"/>
      <c r="IY15" s="78">
        <f t="shared" si="36"/>
        <v>402</v>
      </c>
      <c r="JA15" s="424"/>
      <c r="JB15" s="2121"/>
      <c r="JC15" s="104"/>
      <c r="JD15" s="49"/>
      <c r="JE15" s="139"/>
      <c r="JF15" s="78">
        <f t="shared" si="37"/>
        <v>900</v>
      </c>
      <c r="JH15" s="1261"/>
      <c r="JI15" s="1390"/>
      <c r="JJ15" s="1919"/>
      <c r="JK15" s="1925"/>
      <c r="JL15" s="1919"/>
      <c r="JM15" s="78">
        <f t="shared" si="38"/>
        <v>90</v>
      </c>
      <c r="JN15" s="1391"/>
      <c r="JO15" s="320"/>
      <c r="JP15" s="2125"/>
      <c r="JQ15" s="699"/>
      <c r="JR15" s="321"/>
      <c r="JS15" s="699"/>
      <c r="JT15" s="78">
        <f t="shared" si="39"/>
        <v>90</v>
      </c>
      <c r="JV15" s="321"/>
      <c r="JW15" s="2125"/>
      <c r="JX15" s="76"/>
      <c r="JY15" s="790"/>
      <c r="JZ15" s="699"/>
      <c r="KA15" s="78">
        <f t="shared" si="40"/>
        <v>90</v>
      </c>
      <c r="KC15" s="424"/>
      <c r="KD15" s="2121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21"/>
      <c r="KL15" s="104"/>
      <c r="KM15" s="49"/>
      <c r="KN15" s="139"/>
      <c r="KO15" s="78">
        <f t="shared" si="42"/>
        <v>300</v>
      </c>
      <c r="KQ15" s="321"/>
      <c r="KR15" s="1318"/>
      <c r="KS15" s="2124"/>
      <c r="KT15" s="104"/>
      <c r="KU15" s="49"/>
      <c r="KV15" s="76"/>
      <c r="KW15" s="78">
        <f t="shared" si="43"/>
        <v>198</v>
      </c>
      <c r="KY15" s="321"/>
      <c r="KZ15" s="2124"/>
      <c r="LA15" s="22"/>
      <c r="LB15" s="31"/>
      <c r="LC15" s="76"/>
      <c r="LD15" s="78">
        <f t="shared" si="44"/>
        <v>0</v>
      </c>
      <c r="LF15" s="320"/>
      <c r="LG15" s="2121"/>
      <c r="LH15" s="104"/>
      <c r="LI15" s="49"/>
      <c r="LJ15" s="139"/>
      <c r="LK15" s="78">
        <f t="shared" si="45"/>
        <v>0</v>
      </c>
      <c r="LM15" s="2121"/>
      <c r="LN15" s="2121"/>
      <c r="LO15" s="104"/>
      <c r="LP15" s="49"/>
      <c r="LQ15" s="139"/>
      <c r="LR15" s="78">
        <f t="shared" si="46"/>
        <v>0</v>
      </c>
      <c r="LT15" s="31"/>
      <c r="LU15" s="2124"/>
      <c r="LV15" s="22"/>
      <c r="LW15" s="31"/>
      <c r="LX15" s="76"/>
      <c r="LY15" s="78">
        <f t="shared" si="47"/>
        <v>0</v>
      </c>
      <c r="MA15" s="31"/>
      <c r="MB15" s="2124"/>
      <c r="MC15" s="22"/>
      <c r="MD15" s="31"/>
      <c r="ME15" s="76"/>
      <c r="MF15" s="78">
        <f t="shared" si="48"/>
        <v>0</v>
      </c>
      <c r="MH15" s="31"/>
      <c r="MI15" s="2124"/>
      <c r="MJ15" s="22"/>
      <c r="MK15" s="31"/>
      <c r="ML15" s="76"/>
      <c r="MM15" s="78">
        <f t="shared" si="49"/>
        <v>0</v>
      </c>
      <c r="MO15" s="404"/>
      <c r="MP15" s="2124"/>
      <c r="MQ15" s="22"/>
      <c r="MR15" s="31"/>
      <c r="MS15" s="76"/>
      <c r="MT15" s="78">
        <f t="shared" si="50"/>
        <v>0</v>
      </c>
      <c r="MV15" s="424"/>
      <c r="MW15" s="2121"/>
      <c r="MX15" s="104"/>
      <c r="MY15" s="49"/>
      <c r="MZ15" s="139"/>
      <c r="NA15" s="78">
        <f t="shared" si="51"/>
        <v>0</v>
      </c>
      <c r="NC15" s="404"/>
      <c r="ND15" s="2124"/>
      <c r="NE15" s="22"/>
      <c r="NF15" s="683"/>
      <c r="NG15" s="76"/>
      <c r="NH15" s="78">
        <f t="shared" si="52"/>
        <v>0</v>
      </c>
      <c r="NJ15" s="31"/>
      <c r="NK15" s="2124"/>
      <c r="NL15" s="22"/>
      <c r="NM15" s="683"/>
      <c r="NN15" s="76"/>
      <c r="NO15" s="78">
        <f t="shared" si="53"/>
        <v>0</v>
      </c>
      <c r="NQ15" s="31"/>
      <c r="NR15" s="2124"/>
      <c r="NS15" s="22"/>
      <c r="NT15" s="31"/>
      <c r="NU15" s="76"/>
      <c r="NV15" s="78">
        <f t="shared" si="54"/>
        <v>0</v>
      </c>
      <c r="NX15" s="404"/>
      <c r="NY15" s="2124"/>
      <c r="NZ15" s="22"/>
      <c r="OA15" s="404"/>
      <c r="OB15" s="76"/>
      <c r="OC15" s="78">
        <f t="shared" si="55"/>
        <v>0</v>
      </c>
      <c r="OE15" s="404"/>
      <c r="OF15" s="2124"/>
      <c r="OG15" s="22"/>
      <c r="OH15" s="31"/>
      <c r="OI15" s="76"/>
      <c r="OJ15" s="78">
        <f t="shared" si="56"/>
        <v>12799.5</v>
      </c>
      <c r="OL15" s="1261"/>
      <c r="OM15" s="1942"/>
      <c r="ON15" s="1390"/>
      <c r="OO15" s="1919"/>
      <c r="OP15" s="1813"/>
      <c r="OQ15" s="1391"/>
      <c r="OR15" s="131">
        <f t="shared" si="0"/>
        <v>0</v>
      </c>
      <c r="OT15" s="404"/>
      <c r="OU15" s="2124"/>
      <c r="OV15" s="22"/>
      <c r="OW15" s="31"/>
      <c r="OX15" s="76"/>
      <c r="OY15" s="78">
        <f t="shared" si="57"/>
        <v>0</v>
      </c>
      <c r="PA15" s="31"/>
      <c r="PB15" s="2124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22"/>
      <c r="QF15" s="139"/>
      <c r="QG15" s="307"/>
      <c r="QH15" s="139"/>
      <c r="QI15" s="131">
        <f t="shared" si="62"/>
        <v>0</v>
      </c>
      <c r="QJ15" s="243"/>
      <c r="QK15" s="320"/>
      <c r="QL15" s="2121"/>
      <c r="QM15" s="104"/>
      <c r="QN15" s="49"/>
      <c r="QO15" s="139"/>
      <c r="QP15" s="78">
        <f t="shared" si="63"/>
        <v>761.40000000000009</v>
      </c>
      <c r="QR15" s="31"/>
      <c r="QS15" s="2124"/>
      <c r="QT15" s="22"/>
      <c r="QU15" s="31"/>
      <c r="QV15" s="76"/>
      <c r="QW15" s="78">
        <f t="shared" si="64"/>
        <v>0</v>
      </c>
      <c r="QY15" s="2124"/>
      <c r="QZ15" s="2124"/>
      <c r="RA15" s="777"/>
      <c r="RB15" s="31"/>
      <c r="RC15" s="76"/>
      <c r="RD15" s="78">
        <f t="shared" si="65"/>
        <v>0</v>
      </c>
      <c r="RF15" s="2124"/>
      <c r="RG15" s="2124"/>
      <c r="RH15" s="22"/>
      <c r="RI15" s="31"/>
      <c r="RJ15" s="76"/>
      <c r="RK15" s="78">
        <f t="shared" si="66"/>
        <v>0</v>
      </c>
      <c r="RM15" s="424"/>
      <c r="RN15" s="481"/>
      <c r="RO15" s="2121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5"/>
      <c r="RW15" s="139"/>
      <c r="RX15" s="49"/>
      <c r="RY15" s="349"/>
      <c r="RZ15" s="78">
        <f t="shared" si="68"/>
        <v>297</v>
      </c>
      <c r="SB15" s="424"/>
      <c r="SC15" s="1325"/>
      <c r="SD15" s="139"/>
      <c r="SE15" s="49"/>
      <c r="SF15" s="349"/>
      <c r="SG15" s="78">
        <f t="shared" si="69"/>
        <v>0</v>
      </c>
      <c r="SI15" s="49"/>
      <c r="SJ15" s="1325"/>
      <c r="SK15" s="139"/>
      <c r="SL15" s="49"/>
      <c r="SM15" s="349"/>
      <c r="SN15" s="78">
        <f t="shared" si="70"/>
        <v>0</v>
      </c>
      <c r="SP15" s="49"/>
      <c r="SQ15" s="1325"/>
      <c r="SR15" s="139"/>
      <c r="SS15" s="49"/>
      <c r="ST15" s="349"/>
      <c r="SU15" s="78">
        <f t="shared" si="71"/>
        <v>0</v>
      </c>
      <c r="SW15" s="49"/>
      <c r="SX15" s="1325"/>
      <c r="SY15" s="139"/>
      <c r="SZ15" s="49"/>
      <c r="TA15" s="349"/>
      <c r="TB15" s="78">
        <f t="shared" si="72"/>
        <v>0</v>
      </c>
      <c r="TD15" s="49"/>
      <c r="TE15" s="1325"/>
      <c r="TF15" s="139"/>
      <c r="TG15" s="49"/>
      <c r="TH15" s="349"/>
      <c r="TI15" s="78">
        <f t="shared" si="73"/>
        <v>0</v>
      </c>
      <c r="TK15" s="49"/>
      <c r="TL15" s="1325"/>
      <c r="TM15" s="139"/>
      <c r="TN15" s="49"/>
      <c r="TO15" s="349"/>
      <c r="TP15" s="78">
        <f t="shared" si="74"/>
        <v>0</v>
      </c>
      <c r="TR15" s="49"/>
      <c r="TS15" s="1325"/>
      <c r="TT15" s="139"/>
      <c r="TU15" s="49"/>
      <c r="TV15" s="349"/>
      <c r="TW15" s="78">
        <f t="shared" si="75"/>
        <v>0</v>
      </c>
      <c r="TY15" s="49"/>
      <c r="TZ15" s="1325"/>
      <c r="UA15" s="139"/>
      <c r="UB15" s="49"/>
      <c r="UC15" s="349"/>
      <c r="UD15" s="78">
        <f t="shared" si="76"/>
        <v>0</v>
      </c>
      <c r="UF15" s="424"/>
      <c r="UG15" s="1325"/>
      <c r="UH15" s="139"/>
      <c r="UI15" s="49"/>
      <c r="UJ15" s="349"/>
      <c r="UK15" s="78">
        <f t="shared" si="77"/>
        <v>0</v>
      </c>
      <c r="UM15" s="424"/>
      <c r="UN15" s="1325"/>
      <c r="UO15" s="139"/>
      <c r="UP15" s="49"/>
      <c r="UQ15" s="349"/>
      <c r="UR15" s="78">
        <f t="shared" si="78"/>
        <v>-2822</v>
      </c>
      <c r="UT15" s="424"/>
      <c r="UU15" s="1325"/>
      <c r="UV15" s="139"/>
      <c r="UW15" s="49"/>
      <c r="UX15" s="349"/>
      <c r="UY15" s="78">
        <f t="shared" si="79"/>
        <v>0</v>
      </c>
      <c r="VA15" s="320"/>
      <c r="VB15" s="2121"/>
      <c r="VC15" s="139"/>
      <c r="VD15" s="320"/>
      <c r="VE15" s="349"/>
      <c r="VF15" s="78">
        <f t="shared" si="80"/>
        <v>0</v>
      </c>
      <c r="VH15" s="424"/>
      <c r="VI15" s="1325"/>
      <c r="VJ15" s="139"/>
      <c r="VK15" s="49"/>
      <c r="VL15" s="349"/>
      <c r="VM15" s="78">
        <f t="shared" si="81"/>
        <v>0</v>
      </c>
      <c r="VO15" s="49"/>
      <c r="VP15" s="1325"/>
      <c r="VQ15" s="139"/>
      <c r="VR15" s="49"/>
      <c r="VS15" s="349"/>
      <c r="VT15" s="78">
        <f t="shared" si="82"/>
        <v>0</v>
      </c>
      <c r="VV15" s="49"/>
      <c r="VW15" s="1325"/>
      <c r="VX15" s="139"/>
      <c r="VY15" s="49"/>
      <c r="VZ15" s="349"/>
      <c r="WA15" s="78">
        <f t="shared" si="83"/>
        <v>0</v>
      </c>
      <c r="WC15" s="424"/>
      <c r="WD15" s="2121"/>
      <c r="WE15" s="260"/>
      <c r="WF15" s="320"/>
      <c r="WG15" s="349"/>
      <c r="WH15" s="78">
        <f t="shared" si="84"/>
        <v>236</v>
      </c>
      <c r="WJ15" s="320"/>
      <c r="WK15" s="1325"/>
      <c r="WL15" s="139"/>
      <c r="WM15" s="49"/>
      <c r="WN15" s="349"/>
      <c r="WO15" s="78">
        <f t="shared" si="85"/>
        <v>151</v>
      </c>
      <c r="WQ15" s="424"/>
      <c r="WR15" s="1325"/>
      <c r="WS15" s="139"/>
      <c r="WT15" s="424"/>
      <c r="WU15" s="139"/>
      <c r="WV15" s="78">
        <f t="shared" si="86"/>
        <v>8041</v>
      </c>
      <c r="WX15" s="49"/>
      <c r="WY15" s="2121"/>
      <c r="WZ15" s="104"/>
      <c r="XA15" s="49"/>
      <c r="XB15" s="139"/>
      <c r="XC15" s="78">
        <f t="shared" si="87"/>
        <v>0</v>
      </c>
      <c r="XE15" s="424"/>
      <c r="XF15" s="1325"/>
      <c r="XG15" s="139"/>
      <c r="XH15" s="49"/>
      <c r="XI15" s="139"/>
      <c r="XJ15" s="78">
        <f t="shared" si="88"/>
        <v>0</v>
      </c>
      <c r="XL15" s="404"/>
      <c r="XM15" s="2124"/>
      <c r="XN15" s="22"/>
      <c r="XO15" s="31"/>
      <c r="XP15" s="76"/>
      <c r="XQ15" s="78">
        <f t="shared" si="89"/>
        <v>0</v>
      </c>
      <c r="XS15" s="404"/>
      <c r="XT15" s="2124"/>
      <c r="XU15" s="22"/>
      <c r="XV15" s="31"/>
      <c r="XW15" s="76"/>
      <c r="XX15" s="78">
        <f t="shared" si="90"/>
        <v>0</v>
      </c>
      <c r="XZ15" s="320"/>
      <c r="YA15" s="358"/>
      <c r="YB15" s="2121"/>
      <c r="YC15" s="104"/>
      <c r="YD15" s="49"/>
      <c r="YE15" s="139"/>
      <c r="YF15" s="78">
        <f t="shared" si="91"/>
        <v>0</v>
      </c>
      <c r="YH15" s="320"/>
      <c r="YI15" s="2121"/>
      <c r="YJ15" s="104"/>
      <c r="YK15" s="424"/>
      <c r="YL15" s="260"/>
      <c r="YM15" s="78">
        <f t="shared" si="92"/>
        <v>0</v>
      </c>
      <c r="YO15" s="424"/>
      <c r="YP15" s="481"/>
      <c r="YQ15" s="2121"/>
      <c r="YR15" s="104"/>
      <c r="YS15" s="1206"/>
      <c r="YT15" s="139"/>
      <c r="YU15" s="78">
        <f t="shared" si="93"/>
        <v>2542.7000000000007</v>
      </c>
      <c r="YW15" s="321"/>
      <c r="YX15" s="2124"/>
      <c r="YY15" s="22"/>
      <c r="YZ15" s="31"/>
      <c r="ZA15" s="76"/>
      <c r="ZB15" s="78">
        <f t="shared" si="253"/>
        <v>0</v>
      </c>
      <c r="ZD15" s="320"/>
      <c r="ZE15" s="2121"/>
      <c r="ZF15" s="104"/>
      <c r="ZG15" s="49"/>
      <c r="ZH15" s="139"/>
      <c r="ZI15" s="78">
        <f t="shared" si="94"/>
        <v>930.44000000000051</v>
      </c>
      <c r="ZK15" s="404"/>
      <c r="ZL15" s="2124"/>
      <c r="ZM15" s="22"/>
      <c r="ZN15" s="31"/>
      <c r="ZO15" s="76"/>
      <c r="ZP15" s="78">
        <f t="shared" si="238"/>
        <v>0</v>
      </c>
      <c r="ZR15" s="404"/>
      <c r="ZS15" s="2124"/>
      <c r="ZT15" s="22"/>
      <c r="ZU15" s="31"/>
      <c r="ZV15" s="76"/>
      <c r="ZW15" s="78">
        <f t="shared" si="239"/>
        <v>0</v>
      </c>
      <c r="ZY15" s="1261"/>
      <c r="ZZ15" s="543"/>
      <c r="AAA15" s="1804"/>
      <c r="AAB15" s="1812"/>
      <c r="AAC15" s="2027"/>
      <c r="AAD15" s="139"/>
      <c r="AAE15" s="78">
        <f t="shared" si="95"/>
        <v>2062.3999999999996</v>
      </c>
      <c r="AAG15" s="889"/>
      <c r="AAH15" s="1835"/>
      <c r="AAI15" s="1834"/>
      <c r="AAJ15" s="1841"/>
      <c r="AAK15" s="1811"/>
      <c r="AAL15" s="78">
        <f t="shared" si="96"/>
        <v>0</v>
      </c>
      <c r="AAM15" s="243"/>
      <c r="AAN15" s="424"/>
      <c r="AAO15" s="424"/>
      <c r="AAP15" s="2121"/>
      <c r="AAQ15" s="104"/>
      <c r="AAR15" s="320"/>
      <c r="AAS15" s="139"/>
      <c r="AAT15" s="78">
        <f t="shared" si="97"/>
        <v>0</v>
      </c>
      <c r="AAV15" s="320"/>
      <c r="AAW15" s="2121"/>
      <c r="AAX15" s="693"/>
      <c r="AAY15" s="320"/>
      <c r="AAZ15" s="139"/>
      <c r="ABA15" s="78">
        <f t="shared" si="98"/>
        <v>616</v>
      </c>
      <c r="ABC15" s="404"/>
      <c r="ABD15" s="2124"/>
      <c r="ABE15" s="22"/>
      <c r="ABF15" s="404"/>
      <c r="ABG15" s="76"/>
      <c r="ABH15" s="78">
        <f t="shared" si="99"/>
        <v>0</v>
      </c>
      <c r="ABJ15" s="424"/>
      <c r="ABK15" s="1325"/>
      <c r="ABL15" s="139"/>
      <c r="ABM15" s="49"/>
      <c r="ABN15" s="139"/>
      <c r="ABO15" s="78">
        <f t="shared" si="100"/>
        <v>0</v>
      </c>
      <c r="ABQ15" s="424"/>
      <c r="ABR15" s="1325"/>
      <c r="ABS15" s="139"/>
      <c r="ABT15" s="49"/>
      <c r="ABU15" s="139"/>
      <c r="ABV15" s="78">
        <f t="shared" si="101"/>
        <v>0</v>
      </c>
      <c r="ABX15" s="404"/>
      <c r="ABY15" s="2124"/>
      <c r="ABZ15" s="22"/>
      <c r="ACA15" s="31"/>
      <c r="ACB15" s="76"/>
      <c r="ACC15" s="78">
        <f t="shared" si="102"/>
        <v>0</v>
      </c>
      <c r="ACE15" s="424"/>
      <c r="ACF15" s="2121"/>
      <c r="ACG15" s="104"/>
      <c r="ACH15" s="49"/>
      <c r="ACI15" s="139"/>
      <c r="ACJ15" s="78">
        <f t="shared" si="103"/>
        <v>0</v>
      </c>
      <c r="ACL15" s="404"/>
      <c r="ACM15" s="734"/>
      <c r="ACN15" s="2124"/>
      <c r="ACO15" s="22"/>
      <c r="ACP15" s="31"/>
      <c r="ACQ15" s="76"/>
      <c r="ACR15" s="78">
        <f t="shared" si="104"/>
        <v>0</v>
      </c>
      <c r="ACT15" s="49"/>
      <c r="ACU15" s="2121"/>
      <c r="ACV15" s="104"/>
      <c r="ACW15" s="49"/>
      <c r="ACX15" s="139"/>
      <c r="ACY15" s="78">
        <f t="shared" si="257"/>
        <v>0</v>
      </c>
      <c r="ADA15" s="31"/>
      <c r="ADB15" s="2124"/>
      <c r="ADC15" s="22"/>
      <c r="ADD15" s="31"/>
      <c r="ADE15" s="76"/>
      <c r="ADF15" s="78">
        <f t="shared" si="105"/>
        <v>70699</v>
      </c>
      <c r="ADI15" s="763"/>
      <c r="ADJ15" s="2124"/>
      <c r="ADK15" s="777"/>
      <c r="ADL15" s="31"/>
      <c r="ADM15" s="76"/>
      <c r="ADN15" s="78">
        <f t="shared" si="258"/>
        <v>0</v>
      </c>
      <c r="ADP15" s="321"/>
      <c r="ADQ15" s="2124"/>
      <c r="ADR15" s="22"/>
      <c r="ADS15" s="404"/>
      <c r="ADT15" s="76"/>
      <c r="ADU15" s="78">
        <f t="shared" si="259"/>
        <v>0</v>
      </c>
      <c r="ADW15" s="404"/>
      <c r="ADX15" s="2124"/>
      <c r="ADY15" s="22"/>
      <c r="ADZ15" s="31"/>
      <c r="AEA15" s="76"/>
      <c r="AEB15" s="78">
        <f t="shared" si="260"/>
        <v>42311</v>
      </c>
      <c r="AED15" s="320"/>
      <c r="AEE15" s="2121"/>
      <c r="AEF15" s="104"/>
      <c r="AEG15" s="320"/>
      <c r="AEH15" s="139"/>
      <c r="AEI15" s="78">
        <f t="shared" si="254"/>
        <v>100.5</v>
      </c>
      <c r="AEK15" s="49"/>
      <c r="AEL15" s="2121"/>
      <c r="AEM15" s="104"/>
      <c r="AEN15" s="49"/>
      <c r="AEO15" s="139"/>
      <c r="AEP15" s="78">
        <f t="shared" si="1"/>
        <v>0</v>
      </c>
      <c r="AER15" s="49"/>
      <c r="AES15" s="2121"/>
      <c r="AET15" s="693"/>
      <c r="AEU15" s="49"/>
      <c r="AEV15" s="139"/>
      <c r="AEW15" s="78">
        <f t="shared" si="106"/>
        <v>0</v>
      </c>
      <c r="AEY15" s="2124"/>
      <c r="AEZ15" s="2124"/>
      <c r="AFA15" s="22"/>
      <c r="AFB15" s="31"/>
      <c r="AFC15" s="76"/>
      <c r="AFD15" s="78">
        <f t="shared" si="107"/>
        <v>0</v>
      </c>
      <c r="AFF15" s="31"/>
      <c r="AFG15" s="2124"/>
      <c r="AFH15" s="22"/>
      <c r="AFI15" s="31"/>
      <c r="AFJ15" s="76"/>
      <c r="AFK15" s="78">
        <f t="shared" si="108"/>
        <v>0</v>
      </c>
      <c r="AFM15" s="321"/>
      <c r="AFN15" s="2124"/>
      <c r="AFO15" s="22"/>
      <c r="AFP15" s="31"/>
      <c r="AFQ15" s="76"/>
      <c r="AFR15" s="78">
        <f t="shared" si="109"/>
        <v>0</v>
      </c>
      <c r="AFT15" s="31"/>
      <c r="AFU15" s="2124"/>
      <c r="AFV15" s="22"/>
      <c r="AFW15" s="31"/>
      <c r="AFX15" s="76"/>
      <c r="AFY15" s="78">
        <f t="shared" si="110"/>
        <v>0</v>
      </c>
      <c r="AGA15" s="320"/>
      <c r="AGB15" s="2121"/>
      <c r="AGC15" s="104"/>
      <c r="AGD15" s="320"/>
      <c r="AGE15" s="139"/>
      <c r="AGF15" s="78">
        <f t="shared" si="111"/>
        <v>0</v>
      </c>
      <c r="AGH15" s="31"/>
      <c r="AGI15" s="2124"/>
      <c r="AGJ15" s="22"/>
      <c r="AGK15" s="31"/>
      <c r="AGL15" s="76"/>
      <c r="AGM15" s="78">
        <f t="shared" si="112"/>
        <v>0</v>
      </c>
      <c r="AGO15" s="321"/>
      <c r="AGP15" s="1325"/>
      <c r="AGQ15" s="139"/>
      <c r="AGR15" s="31"/>
      <c r="AGS15" s="76"/>
      <c r="AGT15" s="78">
        <f t="shared" si="113"/>
        <v>0</v>
      </c>
      <c r="AGV15" s="424"/>
      <c r="AGW15" s="2121"/>
      <c r="AGX15" s="104"/>
      <c r="AGY15" s="49"/>
      <c r="AGZ15" s="139"/>
      <c r="AHA15" s="78">
        <f t="shared" si="114"/>
        <v>0</v>
      </c>
      <c r="AHE15" s="2124"/>
      <c r="AHF15" s="22"/>
      <c r="AHG15" s="321"/>
      <c r="AHH15" s="76"/>
      <c r="AHI15" s="78">
        <f t="shared" si="115"/>
        <v>2343</v>
      </c>
      <c r="AHK15" s="404"/>
      <c r="AHL15" s="2124"/>
      <c r="AHM15" s="22"/>
      <c r="AHN15" s="31"/>
      <c r="AHO15" s="76"/>
      <c r="AHP15" s="78">
        <f t="shared" si="116"/>
        <v>0</v>
      </c>
      <c r="AHR15" s="404"/>
      <c r="AHS15" s="2124"/>
      <c r="AHT15" s="22"/>
      <c r="AHU15" s="31"/>
      <c r="AHV15" s="76"/>
      <c r="AHW15" s="78">
        <f t="shared" si="117"/>
        <v>0</v>
      </c>
      <c r="AHY15" s="424"/>
      <c r="AHZ15" s="424"/>
      <c r="AIA15" s="2121"/>
      <c r="AIB15" s="693"/>
      <c r="AIC15" s="49"/>
      <c r="AID15" s="139"/>
      <c r="AIE15" s="78">
        <f t="shared" si="118"/>
        <v>4086</v>
      </c>
      <c r="AIG15" s="424"/>
      <c r="AIH15" s="1325"/>
      <c r="AII15" s="389"/>
      <c r="AIJ15" s="49"/>
      <c r="AIK15" s="139"/>
      <c r="AIL15" s="78">
        <f t="shared" si="119"/>
        <v>436</v>
      </c>
      <c r="AIN15" s="424"/>
      <c r="AIO15" s="2121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21"/>
      <c r="AJK15" s="104"/>
      <c r="AJL15" s="530"/>
      <c r="AJM15" s="139"/>
      <c r="AJN15" s="78">
        <f t="shared" si="123"/>
        <v>3113</v>
      </c>
      <c r="AJP15" s="320"/>
      <c r="AJQ15" s="2121"/>
      <c r="AJR15" s="104"/>
      <c r="AJS15" s="49"/>
      <c r="AJT15" s="139"/>
      <c r="AJU15" s="78">
        <f t="shared" si="124"/>
        <v>0</v>
      </c>
      <c r="AJW15" s="320"/>
      <c r="AJX15" s="2121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24"/>
      <c r="AKG15" s="22"/>
      <c r="AKH15" s="31"/>
      <c r="AKI15" s="76"/>
      <c r="AKJ15" s="78">
        <f t="shared" si="126"/>
        <v>0</v>
      </c>
      <c r="AKL15" s="404"/>
      <c r="AKM15" s="2124"/>
      <c r="AKN15" s="22"/>
      <c r="AKO15" s="31"/>
      <c r="AKP15" s="76"/>
      <c r="AKQ15" s="78">
        <f t="shared" si="127"/>
        <v>0</v>
      </c>
      <c r="AKS15" s="424"/>
      <c r="AKT15" s="481"/>
      <c r="AKU15" s="2121"/>
      <c r="AKV15" s="104"/>
      <c r="AKW15" s="49"/>
      <c r="AKX15" s="139"/>
      <c r="AKY15" s="78">
        <f t="shared" si="128"/>
        <v>139</v>
      </c>
      <c r="ALA15" s="424"/>
      <c r="ALB15" s="2121"/>
      <c r="ALC15" s="104"/>
      <c r="ALD15" s="49"/>
      <c r="ALE15" s="139"/>
      <c r="ALF15" s="78">
        <f t="shared" si="129"/>
        <v>409</v>
      </c>
      <c r="ALH15" s="404"/>
      <c r="ALI15" s="2124"/>
      <c r="ALJ15" s="22"/>
      <c r="ALK15" s="31"/>
      <c r="ALL15" s="76"/>
      <c r="ALM15" s="78">
        <f t="shared" si="130"/>
        <v>0</v>
      </c>
      <c r="ALO15" s="424"/>
      <c r="ALP15" s="2121"/>
      <c r="ALQ15" s="104"/>
      <c r="ALR15" s="49"/>
      <c r="ALS15" s="52"/>
      <c r="ALT15" s="78">
        <f t="shared" si="131"/>
        <v>3598.5</v>
      </c>
      <c r="ALV15" s="424"/>
      <c r="ALW15" s="2121"/>
      <c r="ALX15" s="693"/>
      <c r="ALY15" s="49"/>
      <c r="ALZ15" s="139"/>
      <c r="AMA15" s="78">
        <f t="shared" si="132"/>
        <v>37151</v>
      </c>
      <c r="AMC15" s="404"/>
      <c r="AMD15" s="2124"/>
      <c r="AME15" s="22"/>
      <c r="AMF15" s="31"/>
      <c r="AMG15" s="76"/>
      <c r="AMH15" s="78">
        <f t="shared" si="133"/>
        <v>0</v>
      </c>
      <c r="AMJ15" s="424"/>
      <c r="AMK15" s="2121"/>
      <c r="AML15" s="104"/>
      <c r="AMM15" s="424"/>
      <c r="AMN15" s="139"/>
      <c r="AMO15" s="78">
        <f t="shared" si="134"/>
        <v>0</v>
      </c>
      <c r="AMQ15" s="404"/>
      <c r="AMR15" s="2124"/>
      <c r="AMS15" s="22"/>
      <c r="AMT15" s="31"/>
      <c r="AMU15" s="76"/>
      <c r="AMV15" s="78">
        <f t="shared" si="135"/>
        <v>0</v>
      </c>
      <c r="AMX15" s="321"/>
      <c r="AMY15" s="2124"/>
      <c r="AMZ15" s="801"/>
      <c r="ANA15" s="804"/>
      <c r="ANB15" s="76"/>
      <c r="ANC15" s="805">
        <f t="shared" si="204"/>
        <v>0</v>
      </c>
      <c r="ANE15" s="31"/>
      <c r="ANF15" s="2124"/>
      <c r="ANG15" s="799"/>
      <c r="ANH15" s="97"/>
      <c r="ANI15" s="76"/>
      <c r="ANJ15" s="805">
        <f t="shared" si="205"/>
        <v>0</v>
      </c>
      <c r="ANL15" s="320"/>
      <c r="ANM15" s="2121"/>
      <c r="ANN15" s="799"/>
      <c r="ANO15" s="392"/>
      <c r="ANP15" s="139"/>
      <c r="ANQ15" s="805">
        <f t="shared" si="206"/>
        <v>187.60000000000002</v>
      </c>
      <c r="ANS15" s="31"/>
      <c r="ANT15" s="335"/>
      <c r="ANU15" s="2124"/>
      <c r="ANV15" s="801"/>
      <c r="ANW15" s="804"/>
      <c r="ANX15" s="76"/>
      <c r="ANY15" s="805">
        <f t="shared" si="207"/>
        <v>0</v>
      </c>
      <c r="AOA15" s="1261"/>
      <c r="AOB15" s="543"/>
      <c r="AOC15" s="1804"/>
      <c r="AOD15" s="1812"/>
      <c r="AOE15" s="1813"/>
      <c r="AOF15" s="388"/>
      <c r="AOG15" s="805">
        <f t="shared" si="208"/>
        <v>731</v>
      </c>
      <c r="AON15" s="78">
        <f t="shared" si="240"/>
        <v>0</v>
      </c>
      <c r="AOP15" s="49"/>
      <c r="AOQ15" s="2121"/>
      <c r="AOR15" s="799"/>
      <c r="AOS15" s="97"/>
      <c r="AOT15" s="139"/>
      <c r="AOU15" s="805">
        <f t="shared" si="210"/>
        <v>0</v>
      </c>
      <c r="AOW15" s="49"/>
      <c r="AOX15" s="2121"/>
      <c r="AOY15" s="800"/>
      <c r="AOZ15" s="97"/>
      <c r="APA15" s="139"/>
      <c r="APB15" s="805">
        <f t="shared" si="211"/>
        <v>0</v>
      </c>
      <c r="APD15" s="49"/>
      <c r="APE15" s="2121"/>
      <c r="APF15" s="799"/>
      <c r="APG15" s="97"/>
      <c r="APH15" s="139"/>
      <c r="API15" s="78">
        <f t="shared" si="136"/>
        <v>0</v>
      </c>
      <c r="APK15" s="404"/>
      <c r="APL15" s="2124"/>
      <c r="APM15" s="801"/>
      <c r="APN15" s="804"/>
      <c r="APO15" s="76"/>
      <c r="APP15" s="805">
        <f t="shared" si="212"/>
        <v>0</v>
      </c>
      <c r="APR15" s="320"/>
      <c r="APS15" s="2121"/>
      <c r="APT15" s="799"/>
      <c r="APU15" s="97"/>
      <c r="APV15" s="139"/>
      <c r="APW15" s="805">
        <f t="shared" si="213"/>
        <v>0</v>
      </c>
      <c r="APY15" s="49"/>
      <c r="APZ15" s="1325"/>
      <c r="AQA15" s="799"/>
      <c r="AQB15" s="97"/>
      <c r="AQC15" s="139"/>
      <c r="AQD15" s="805">
        <f t="shared" si="214"/>
        <v>0</v>
      </c>
      <c r="AQF15" s="31"/>
      <c r="AQG15" s="2124"/>
      <c r="AQH15" s="801"/>
      <c r="AQI15" s="804"/>
      <c r="AQJ15" s="76"/>
      <c r="AQK15" s="805">
        <f t="shared" si="215"/>
        <v>0</v>
      </c>
      <c r="AQM15" s="31"/>
      <c r="AQN15" s="2124"/>
      <c r="AQO15" s="801"/>
      <c r="AQP15" s="804"/>
      <c r="AQQ15" s="76"/>
      <c r="AQR15" s="805">
        <f t="shared" si="216"/>
        <v>0</v>
      </c>
      <c r="AQT15" s="321"/>
      <c r="AQU15" s="2124"/>
      <c r="AQV15" s="801"/>
      <c r="AQW15" s="804"/>
      <c r="AQX15" s="76"/>
      <c r="AQY15" s="805">
        <f t="shared" si="217"/>
        <v>0</v>
      </c>
      <c r="ARA15" s="321"/>
      <c r="ARB15" s="2124"/>
      <c r="ARC15" s="801"/>
      <c r="ARD15" s="804"/>
      <c r="ARE15" s="76"/>
      <c r="ARF15" s="805">
        <f t="shared" si="218"/>
        <v>0</v>
      </c>
      <c r="ARH15" s="321"/>
      <c r="ARI15" s="1325"/>
      <c r="ARJ15" s="801"/>
      <c r="ARK15" s="804"/>
      <c r="ARL15" s="76"/>
      <c r="ARM15" s="805">
        <f t="shared" si="219"/>
        <v>399</v>
      </c>
      <c r="ARO15" s="424"/>
      <c r="ARP15" s="2121"/>
      <c r="ARQ15" s="799"/>
      <c r="ARR15" s="97"/>
      <c r="ARS15" s="139"/>
      <c r="ART15" s="805">
        <f t="shared" si="220"/>
        <v>0</v>
      </c>
      <c r="ARV15" s="404"/>
      <c r="ARW15" s="2124"/>
      <c r="ARX15" s="801"/>
      <c r="ARY15" s="804"/>
      <c r="ARZ15" s="76"/>
      <c r="ASA15" s="805">
        <f t="shared" si="221"/>
        <v>0</v>
      </c>
      <c r="ASC15" s="404"/>
      <c r="ASD15" s="2124"/>
      <c r="ASE15" s="801"/>
      <c r="ASF15" s="804"/>
      <c r="ASG15" s="76"/>
      <c r="ASH15" s="805">
        <f t="shared" si="222"/>
        <v>0</v>
      </c>
      <c r="ASJ15" s="424"/>
      <c r="ASK15" s="2121"/>
      <c r="ASL15" s="800"/>
      <c r="ASM15" s="97"/>
      <c r="ASN15" s="139"/>
      <c r="ASO15" s="805">
        <f t="shared" si="223"/>
        <v>0</v>
      </c>
      <c r="ASQ15" s="424"/>
      <c r="ASR15" s="2122"/>
      <c r="ASS15" s="139"/>
      <c r="AST15" s="49"/>
      <c r="ASU15" s="139"/>
      <c r="ASV15" s="78">
        <f t="shared" si="241"/>
        <v>0</v>
      </c>
      <c r="ASX15" s="424"/>
      <c r="ASY15" s="481"/>
      <c r="ASZ15" s="2121"/>
      <c r="ATA15" s="104"/>
      <c r="ATB15" s="49"/>
      <c r="ATC15" s="52"/>
      <c r="ATD15" s="78">
        <f t="shared" si="242"/>
        <v>0</v>
      </c>
      <c r="ATF15" s="424"/>
      <c r="ATG15" s="2121"/>
      <c r="ATH15" s="104"/>
      <c r="ATI15" s="49"/>
      <c r="ATJ15" s="139"/>
      <c r="ATK15" s="78">
        <f t="shared" si="243"/>
        <v>0</v>
      </c>
      <c r="ATM15" s="320"/>
      <c r="ATN15" s="2121"/>
      <c r="ATO15" s="104"/>
      <c r="ATP15" s="49"/>
      <c r="ATQ15" s="139"/>
      <c r="ATR15" s="78">
        <f t="shared" si="244"/>
        <v>0</v>
      </c>
      <c r="ATT15" s="424"/>
      <c r="ATU15" s="481"/>
      <c r="ATV15" s="2121"/>
      <c r="ATW15" s="104"/>
      <c r="ATX15" s="49"/>
      <c r="ATY15" s="139"/>
      <c r="ATZ15" s="78">
        <f t="shared" si="245"/>
        <v>968</v>
      </c>
      <c r="AUB15" s="404"/>
      <c r="AUC15" s="734"/>
      <c r="AUD15" s="2124"/>
      <c r="AUE15" s="22"/>
      <c r="AUF15" s="31"/>
      <c r="AUG15" s="76"/>
      <c r="AUH15" s="78">
        <f t="shared" si="246"/>
        <v>0</v>
      </c>
      <c r="AUI15" s="76"/>
      <c r="AUJ15" s="404"/>
      <c r="AUK15" s="1325"/>
      <c r="AUL15" s="699"/>
      <c r="AUM15" s="31"/>
      <c r="AUN15" s="76"/>
      <c r="AUO15" s="78">
        <f t="shared" si="247"/>
        <v>0</v>
      </c>
      <c r="AUQ15" s="424"/>
      <c r="AUR15" s="2121"/>
      <c r="AUS15" s="260"/>
      <c r="AUT15" s="49"/>
      <c r="AUU15" s="139"/>
      <c r="AUV15" s="78">
        <f t="shared" si="248"/>
        <v>1754.5</v>
      </c>
      <c r="AUX15" s="424"/>
      <c r="AUY15" s="2121"/>
      <c r="AUZ15" s="104"/>
      <c r="AVA15" s="49"/>
      <c r="AVB15" s="139"/>
      <c r="AVC15" s="78">
        <f t="shared" si="249"/>
        <v>3312</v>
      </c>
      <c r="AVE15" s="424"/>
      <c r="AVF15" s="2121"/>
      <c r="AVG15" s="104"/>
      <c r="AVH15" s="49"/>
      <c r="AVI15" s="139"/>
      <c r="AVJ15" s="78">
        <f t="shared" si="250"/>
        <v>0</v>
      </c>
      <c r="AVL15" s="424"/>
      <c r="AVM15" s="2122"/>
      <c r="AVN15" s="139"/>
      <c r="AVO15" s="49"/>
      <c r="AVP15" s="139"/>
      <c r="AVQ15" s="78">
        <f t="shared" si="251"/>
        <v>0</v>
      </c>
      <c r="AVS15" s="404"/>
      <c r="AVT15" s="2124"/>
      <c r="AVU15" s="22"/>
      <c r="AVV15" s="31"/>
      <c r="AVW15" s="76"/>
      <c r="AVX15" s="78">
        <f t="shared" si="224"/>
        <v>0</v>
      </c>
      <c r="AVZ15" s="404"/>
      <c r="AWA15" s="2124"/>
      <c r="AWB15" s="22"/>
      <c r="AWC15" s="31"/>
      <c r="AWD15" s="76"/>
      <c r="AWE15" s="78">
        <f t="shared" si="225"/>
        <v>0</v>
      </c>
      <c r="AWG15" s="424"/>
      <c r="AWH15" s="2122"/>
      <c r="AWI15" s="139"/>
      <c r="AWJ15" s="49"/>
      <c r="AWK15" s="349"/>
      <c r="AWL15" s="78">
        <f t="shared" si="226"/>
        <v>0</v>
      </c>
      <c r="AWN15" s="320"/>
      <c r="AWO15" s="307"/>
      <c r="AWP15" s="2122"/>
      <c r="AWQ15" s="139"/>
      <c r="AWR15" s="320"/>
      <c r="AWS15" s="139"/>
      <c r="AWT15" s="78">
        <f t="shared" si="227"/>
        <v>5365</v>
      </c>
      <c r="AWV15" s="404"/>
      <c r="AWW15" s="734"/>
      <c r="AWX15" s="2124"/>
      <c r="AWY15" s="22"/>
      <c r="AWZ15" s="31"/>
      <c r="AXA15" s="76"/>
      <c r="AXB15" s="78">
        <f t="shared" si="261"/>
        <v>872</v>
      </c>
      <c r="AXD15" s="404"/>
      <c r="AXE15" s="2124"/>
      <c r="AXF15" s="22"/>
      <c r="AXG15" s="31"/>
      <c r="AXH15" s="76"/>
      <c r="AXI15" s="78">
        <f t="shared" si="262"/>
        <v>0</v>
      </c>
      <c r="AXK15" s="404"/>
      <c r="AXL15" s="2124"/>
      <c r="AXM15" s="22"/>
      <c r="AXN15" s="31"/>
      <c r="AXO15" s="76"/>
      <c r="AXP15" s="78">
        <f t="shared" si="263"/>
        <v>0</v>
      </c>
      <c r="AXR15" s="31"/>
      <c r="AXS15" s="2124"/>
      <c r="AXT15" s="22"/>
      <c r="AXU15" s="1463"/>
      <c r="AXV15" s="76"/>
      <c r="AXW15" s="78">
        <f t="shared" si="264"/>
        <v>0</v>
      </c>
      <c r="AXY15" s="424"/>
      <c r="AXZ15" s="2122"/>
      <c r="AYA15" s="139"/>
      <c r="AYB15" s="424"/>
      <c r="AYC15" s="139"/>
      <c r="AYD15" s="78">
        <f t="shared" si="137"/>
        <v>0</v>
      </c>
      <c r="AYF15" s="424"/>
      <c r="AYG15" s="2121"/>
      <c r="AYH15" s="104"/>
      <c r="AYI15" s="49"/>
      <c r="AYJ15" s="139"/>
      <c r="AYK15" s="78">
        <f t="shared" si="138"/>
        <v>0</v>
      </c>
      <c r="AYM15" s="424"/>
      <c r="AYN15" s="2121"/>
      <c r="AYO15" s="104"/>
      <c r="AYP15" s="49"/>
      <c r="AYQ15" s="139"/>
      <c r="AYR15" s="78">
        <f t="shared" si="139"/>
        <v>0</v>
      </c>
      <c r="AYT15" s="49"/>
      <c r="AYU15" s="2121"/>
      <c r="AYV15" s="104"/>
      <c r="AYW15" s="49"/>
      <c r="AYX15" s="139"/>
      <c r="AYY15" s="78">
        <f t="shared" si="140"/>
        <v>0</v>
      </c>
      <c r="AZA15" s="404"/>
      <c r="AZB15" s="2124"/>
      <c r="AZC15" s="22"/>
      <c r="AZD15" s="31"/>
      <c r="AZE15" s="76"/>
      <c r="AZF15" s="78">
        <f t="shared" si="141"/>
        <v>0</v>
      </c>
      <c r="AZH15" s="49"/>
      <c r="AZI15" s="2121"/>
      <c r="AZJ15" s="104"/>
      <c r="AZK15" s="49"/>
      <c r="AZL15" s="139"/>
      <c r="AZM15" s="78">
        <f t="shared" si="142"/>
        <v>0</v>
      </c>
      <c r="AZO15" s="320"/>
      <c r="AZP15" s="2121"/>
      <c r="AZQ15" s="104"/>
      <c r="AZR15" s="320"/>
      <c r="AZS15" s="349"/>
      <c r="AZT15" s="78">
        <f t="shared" si="143"/>
        <v>123.27999999999975</v>
      </c>
      <c r="AZV15" s="320"/>
      <c r="AZW15" s="2121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24"/>
      <c r="BAL15" s="22"/>
      <c r="BAM15" s="404"/>
      <c r="BAN15" s="76"/>
      <c r="BAO15" s="78">
        <f t="shared" si="146"/>
        <v>0</v>
      </c>
      <c r="BAQ15" s="424"/>
      <c r="BAR15" s="212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21"/>
      <c r="BAZ15" s="104"/>
      <c r="BBA15" s="49"/>
      <c r="BBB15" s="139"/>
      <c r="BBC15" s="78">
        <f t="shared" si="265"/>
        <v>0</v>
      </c>
      <c r="BBE15" s="49"/>
      <c r="BBF15" s="2121"/>
      <c r="BBG15" s="104"/>
      <c r="BBH15" s="49"/>
      <c r="BBI15" s="139"/>
      <c r="BBJ15" s="78">
        <f t="shared" si="266"/>
        <v>1292</v>
      </c>
      <c r="BBL15" s="320"/>
      <c r="BBM15" s="320"/>
      <c r="BBN15" s="2122"/>
      <c r="BBO15" s="389"/>
      <c r="BBP15" s="1901"/>
      <c r="BBQ15" s="1992"/>
      <c r="BBR15" s="131">
        <f t="shared" si="148"/>
        <v>280000</v>
      </c>
      <c r="BBS15" s="1261"/>
      <c r="BBT15" s="543"/>
      <c r="BBU15" s="1804"/>
      <c r="BBV15" s="1647"/>
      <c r="BBW15" s="1812"/>
      <c r="BBX15" s="722"/>
      <c r="BBY15" s="78">
        <f t="shared" si="149"/>
        <v>1200</v>
      </c>
      <c r="BCA15" s="424"/>
      <c r="BCB15" s="2374" t="s">
        <v>2392</v>
      </c>
      <c r="BCC15" s="2374"/>
      <c r="BCD15" s="2374"/>
      <c r="BCE15" s="2374"/>
      <c r="BCF15" s="78">
        <f t="shared" si="150"/>
        <v>0</v>
      </c>
      <c r="BCH15" s="31"/>
      <c r="BCI15" s="2124"/>
      <c r="BCJ15" s="22"/>
      <c r="BCK15" s="31"/>
      <c r="BCL15" s="76"/>
      <c r="BCM15" s="78">
        <f t="shared" si="151"/>
        <v>0</v>
      </c>
      <c r="BCO15" s="31"/>
      <c r="BCP15" s="2124"/>
      <c r="BCQ15" s="22"/>
      <c r="BCR15" s="31"/>
      <c r="BCS15" s="76"/>
      <c r="BCT15" s="78">
        <f t="shared" si="152"/>
        <v>0</v>
      </c>
      <c r="BCV15" s="424"/>
      <c r="BCW15" s="2121"/>
      <c r="BCX15" s="104"/>
      <c r="BCY15" s="49"/>
      <c r="BCZ15" s="139"/>
      <c r="BDA15" s="78">
        <f t="shared" si="153"/>
        <v>6086.5</v>
      </c>
      <c r="BDC15" s="424">
        <v>41575</v>
      </c>
      <c r="BDD15" s="2121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24"/>
      <c r="BDL15" s="22"/>
      <c r="BDM15" s="31"/>
      <c r="BDN15" s="76"/>
      <c r="BDO15" s="78">
        <f t="shared" si="155"/>
        <v>0</v>
      </c>
      <c r="BDQ15" s="424"/>
      <c r="BDR15" s="481"/>
      <c r="BDS15" s="2121"/>
      <c r="BDT15" s="104"/>
      <c r="BDU15" s="424"/>
      <c r="BDV15" s="139"/>
      <c r="BDW15" s="78">
        <f t="shared" si="156"/>
        <v>308</v>
      </c>
      <c r="BDY15" s="49"/>
      <c r="BDZ15" s="808"/>
      <c r="BEA15" s="2121"/>
      <c r="BEB15" s="104"/>
      <c r="BEC15" s="49"/>
      <c r="BED15" s="139"/>
      <c r="BEE15" s="78">
        <f t="shared" si="157"/>
        <v>4361.25</v>
      </c>
      <c r="BEG15" s="320">
        <v>41814</v>
      </c>
      <c r="BEH15" s="2121" t="s">
        <v>2269</v>
      </c>
      <c r="BEI15" s="828" t="s">
        <v>2267</v>
      </c>
      <c r="BEJ15" s="1908">
        <v>2510.1999999999998</v>
      </c>
      <c r="BEK15" s="1815">
        <v>41823</v>
      </c>
      <c r="BEL15" s="139"/>
      <c r="BEM15" s="78">
        <f t="shared" si="158"/>
        <v>5975.6</v>
      </c>
      <c r="BEO15" s="424">
        <v>42275</v>
      </c>
      <c r="BEP15" s="481" t="s">
        <v>2533</v>
      </c>
      <c r="BEQ15" s="2121" t="s">
        <v>2484</v>
      </c>
      <c r="BER15" s="104">
        <v>11075.48</v>
      </c>
      <c r="BES15" s="49">
        <v>42293</v>
      </c>
      <c r="BET15" s="139">
        <v>11075.48</v>
      </c>
      <c r="BEU15" s="78">
        <f t="shared" si="159"/>
        <v>-17000</v>
      </c>
      <c r="BEW15" s="320"/>
      <c r="BEX15" s="2121"/>
      <c r="BEY15" s="104"/>
      <c r="BEZ15" s="49"/>
      <c r="BFA15" s="139"/>
      <c r="BFB15" s="78">
        <f t="shared" si="160"/>
        <v>0</v>
      </c>
      <c r="BFD15" s="321"/>
      <c r="BFE15" s="2124"/>
      <c r="BFF15" s="22"/>
      <c r="BFG15" s="31"/>
      <c r="BFH15" s="76"/>
      <c r="BFI15" s="78">
        <f t="shared" si="161"/>
        <v>970</v>
      </c>
      <c r="BFK15" s="320"/>
      <c r="BFL15" s="2122"/>
      <c r="BFM15" s="349"/>
      <c r="BFN15" s="424"/>
      <c r="BFO15" s="139"/>
      <c r="BFP15" s="131">
        <f t="shared" si="162"/>
        <v>0</v>
      </c>
      <c r="BFR15" s="321"/>
      <c r="BFS15" s="2124"/>
      <c r="BFT15" s="22"/>
      <c r="BFU15" s="404"/>
      <c r="BFV15" s="76"/>
      <c r="BFW15" s="78">
        <f t="shared" si="163"/>
        <v>0</v>
      </c>
      <c r="BFY15" s="31"/>
      <c r="BFZ15" s="2124"/>
      <c r="BGA15" s="22"/>
      <c r="BGB15" s="31"/>
      <c r="BGC15" s="76"/>
      <c r="BGD15" s="78">
        <f t="shared" si="164"/>
        <v>0</v>
      </c>
      <c r="BGF15" s="320"/>
      <c r="BGG15" s="2121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21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24"/>
      <c r="BGW15" s="22"/>
      <c r="BGX15" s="31"/>
      <c r="BGY15" s="76"/>
      <c r="BGZ15" s="78">
        <f t="shared" si="167"/>
        <v>0</v>
      </c>
      <c r="BHB15" s="404"/>
      <c r="BHC15" s="2125"/>
      <c r="BHD15" s="139"/>
      <c r="BHE15" s="49"/>
      <c r="BHF15" s="139"/>
      <c r="BHG15" s="78">
        <f t="shared" si="168"/>
        <v>229.79999999999927</v>
      </c>
      <c r="BHI15" s="404"/>
      <c r="BHJ15" s="31"/>
      <c r="BHK15" s="2124"/>
      <c r="BHL15" s="22"/>
      <c r="BHM15" s="31"/>
      <c r="BHN15" s="76"/>
      <c r="BHO15" s="78">
        <f t="shared" si="169"/>
        <v>0</v>
      </c>
      <c r="BHQ15" s="320"/>
      <c r="BHR15" s="2121"/>
      <c r="BHS15" s="104"/>
      <c r="BHT15" s="530"/>
      <c r="BHU15" s="139"/>
      <c r="BHV15" s="78">
        <f t="shared" si="170"/>
        <v>0</v>
      </c>
      <c r="BHX15" s="1261"/>
      <c r="BHY15" s="1390"/>
      <c r="BHZ15" s="1803"/>
      <c r="BIA15" s="1647"/>
      <c r="BIB15" s="1812"/>
      <c r="BIC15" s="1853"/>
      <c r="BID15" s="78">
        <f t="shared" si="171"/>
        <v>0</v>
      </c>
      <c r="BIF15" s="1261"/>
      <c r="BIG15" s="316"/>
      <c r="BIH15" s="1390"/>
      <c r="BII15" s="1919"/>
      <c r="BIJ15" s="722"/>
      <c r="BIK15" s="1391"/>
      <c r="BIL15" s="78">
        <f t="shared" si="172"/>
        <v>0</v>
      </c>
      <c r="BIN15" s="712"/>
      <c r="BIO15" s="1833"/>
      <c r="BIP15" s="1831"/>
      <c r="BIQ15" s="1825"/>
      <c r="BIR15" s="1391"/>
      <c r="BIS15" s="78">
        <f t="shared" si="173"/>
        <v>86</v>
      </c>
      <c r="BIT15" s="139"/>
      <c r="BIU15" s="1261"/>
      <c r="BIV15" s="409"/>
      <c r="BIW15" s="1961"/>
      <c r="BIX15" s="139"/>
      <c r="BIY15" s="320"/>
      <c r="BIZ15" s="139"/>
      <c r="BJA15" s="78">
        <f t="shared" si="255"/>
        <v>0</v>
      </c>
      <c r="BJB15" s="1261"/>
      <c r="BJC15" s="1390"/>
      <c r="BJD15" s="1803"/>
      <c r="BJE15" s="1795"/>
      <c r="BJF15" s="1809"/>
      <c r="BJG15" s="1813"/>
      <c r="BJH15" s="78">
        <f t="shared" si="174"/>
        <v>0</v>
      </c>
      <c r="BJI15" s="139"/>
      <c r="BJJ15" s="1261"/>
      <c r="BJK15" s="409"/>
      <c r="BJL15" s="1962"/>
      <c r="BJM15" s="139"/>
      <c r="BJN15" s="320"/>
      <c r="BJO15" s="139"/>
      <c r="BJP15" s="78">
        <f t="shared" si="256"/>
        <v>0</v>
      </c>
      <c r="BJR15" s="712"/>
      <c r="BJS15" s="1921"/>
      <c r="BJT15" s="1903"/>
      <c r="BJU15" s="1841"/>
      <c r="BJV15" s="1811"/>
      <c r="BJW15" s="78">
        <f t="shared" si="228"/>
        <v>1883</v>
      </c>
      <c r="BJX15" s="139"/>
      <c r="BJY15" s="424"/>
      <c r="BJZ15" s="2124"/>
      <c r="BKA15" s="22"/>
      <c r="BKB15" s="31"/>
      <c r="BKC15" s="76"/>
      <c r="BKD15" s="78">
        <f t="shared" si="175"/>
        <v>0</v>
      </c>
      <c r="BKF15" s="404"/>
      <c r="BKG15" s="734"/>
      <c r="BKH15" s="2124"/>
      <c r="BKI15" s="22"/>
      <c r="BKJ15" s="31"/>
      <c r="BKK15" s="76"/>
      <c r="BKL15" s="78">
        <f t="shared" si="176"/>
        <v>8883.5</v>
      </c>
      <c r="BKN15" s="404"/>
      <c r="BKO15" s="2124"/>
      <c r="BKP15" s="22"/>
      <c r="BKQ15" s="31"/>
      <c r="BKR15" s="76"/>
      <c r="BKS15" s="78">
        <f t="shared" si="177"/>
        <v>0</v>
      </c>
      <c r="BKU15" s="404"/>
      <c r="BKV15" s="2124"/>
      <c r="BKW15" s="22"/>
      <c r="BKX15" s="31"/>
      <c r="BKY15" s="76"/>
      <c r="BKZ15" s="78">
        <f t="shared" si="178"/>
        <v>0</v>
      </c>
      <c r="BLB15" s="404"/>
      <c r="BLC15" s="2124"/>
      <c r="BLD15" s="22"/>
      <c r="BLE15" s="31"/>
      <c r="BLF15" s="76"/>
      <c r="BLG15" s="78">
        <f t="shared" si="179"/>
        <v>0</v>
      </c>
      <c r="BLI15" s="404"/>
      <c r="BLJ15" s="2124"/>
      <c r="BLK15" s="22"/>
      <c r="BLL15" s="321"/>
      <c r="BLM15" s="76"/>
      <c r="BLN15" s="78">
        <f t="shared" si="180"/>
        <v>100</v>
      </c>
      <c r="BLP15" s="424"/>
      <c r="BLQ15" s="2121"/>
      <c r="BLR15" s="104"/>
      <c r="BLS15" s="49"/>
      <c r="BLT15" s="139"/>
      <c r="BLU15" s="78">
        <f t="shared" si="181"/>
        <v>0</v>
      </c>
      <c r="BLW15" s="424"/>
      <c r="BLX15" s="2121"/>
      <c r="BLY15" s="104"/>
      <c r="BLZ15" s="49"/>
      <c r="BMA15" s="139"/>
      <c r="BMB15" s="78">
        <f t="shared" si="182"/>
        <v>0</v>
      </c>
      <c r="BMD15" s="424"/>
      <c r="BME15" s="2121"/>
      <c r="BMF15" s="104"/>
      <c r="BMG15" s="424"/>
      <c r="BMH15" s="139"/>
      <c r="BMI15" s="78">
        <f t="shared" si="183"/>
        <v>0</v>
      </c>
      <c r="BMK15" s="404"/>
      <c r="BML15" s="2124"/>
      <c r="BMM15" s="22"/>
      <c r="BMN15" s="404"/>
      <c r="BMO15" s="76"/>
      <c r="BMP15" s="78">
        <f t="shared" si="184"/>
        <v>0</v>
      </c>
      <c r="BMR15" s="31"/>
      <c r="BMS15" s="2124"/>
      <c r="BMT15" s="22"/>
      <c r="BMU15" s="31"/>
      <c r="BMV15" s="76"/>
      <c r="BMW15" s="78">
        <f t="shared" si="185"/>
        <v>0</v>
      </c>
      <c r="BMY15" s="320"/>
      <c r="BMZ15" s="2121"/>
      <c r="BNA15" s="693"/>
      <c r="BNB15" s="49"/>
      <c r="BNC15" s="76"/>
      <c r="BND15" s="78">
        <f t="shared" si="229"/>
        <v>150</v>
      </c>
      <c r="BNF15" s="320"/>
      <c r="BNG15" s="2121"/>
      <c r="BNH15" s="796"/>
      <c r="BNI15" s="1232">
        <v>41457</v>
      </c>
      <c r="BNJ15" s="139">
        <v>21000</v>
      </c>
      <c r="BNK15" s="78">
        <f t="shared" si="230"/>
        <v>409</v>
      </c>
      <c r="BNM15" s="49"/>
      <c r="BNN15" s="2121"/>
      <c r="BNO15" s="104"/>
      <c r="BNP15" s="49"/>
      <c r="BNQ15" s="139"/>
      <c r="BNR15" s="78">
        <f t="shared" si="231"/>
        <v>0</v>
      </c>
      <c r="BNT15" s="49"/>
      <c r="BNU15" s="307"/>
      <c r="BNV15" s="2121"/>
      <c r="BNW15" s="104"/>
      <c r="BNX15" s="49"/>
      <c r="BNY15" s="139"/>
      <c r="BNZ15" s="78">
        <f t="shared" si="232"/>
        <v>0</v>
      </c>
      <c r="BOB15" s="31"/>
      <c r="BOC15" s="2124"/>
      <c r="BOD15" s="22"/>
      <c r="BOE15" s="31"/>
      <c r="BOF15" s="76"/>
      <c r="BOG15" s="78">
        <f t="shared" si="233"/>
        <v>0</v>
      </c>
      <c r="BOI15" s="31"/>
      <c r="BOJ15" s="2124"/>
      <c r="BOK15" s="22"/>
      <c r="BOL15" s="31"/>
      <c r="BOM15" s="76"/>
      <c r="BON15" s="78">
        <f t="shared" si="234"/>
        <v>0</v>
      </c>
      <c r="BOP15" s="424"/>
      <c r="BOQ15" s="2121"/>
      <c r="BOR15" s="104"/>
      <c r="BOS15" s="49"/>
      <c r="BOT15" s="139"/>
      <c r="BOU15" s="78">
        <f t="shared" si="235"/>
        <v>1785.5</v>
      </c>
      <c r="BOW15" s="320"/>
      <c r="BOX15" s="2122"/>
      <c r="BOY15" s="139"/>
      <c r="BOZ15" s="49"/>
      <c r="BPA15" s="139"/>
      <c r="BPB15" s="78">
        <f t="shared" si="236"/>
        <v>0</v>
      </c>
      <c r="BPD15" s="404"/>
      <c r="BPE15" s="2124"/>
      <c r="BPF15" s="22"/>
      <c r="BPG15" s="31"/>
      <c r="BPH15" s="76"/>
      <c r="BPI15" s="78">
        <f t="shared" si="237"/>
        <v>0</v>
      </c>
      <c r="BPK15" s="404"/>
      <c r="BPL15" s="2124"/>
      <c r="BPM15" s="22"/>
      <c r="BPN15" s="31"/>
      <c r="BPO15" s="76"/>
      <c r="BPP15" s="78">
        <f t="shared" si="252"/>
        <v>2273.5</v>
      </c>
      <c r="BPR15" s="31"/>
      <c r="BPS15" s="2124"/>
      <c r="BPT15" s="22"/>
      <c r="BPU15" s="31"/>
      <c r="BPV15" s="76"/>
      <c r="BPW15" s="78">
        <f t="shared" si="186"/>
        <v>0</v>
      </c>
      <c r="BPY15" s="31"/>
      <c r="BPZ15" s="2124"/>
      <c r="BQA15" s="22"/>
      <c r="BQB15" s="31"/>
      <c r="BQC15" s="76"/>
      <c r="BQD15" s="78">
        <f t="shared" si="187"/>
        <v>0</v>
      </c>
      <c r="BQF15" s="31"/>
      <c r="BQG15" s="335"/>
      <c r="BQH15" s="2124"/>
      <c r="BQI15" s="22"/>
      <c r="BQJ15" s="31"/>
      <c r="BQK15" s="76"/>
      <c r="BQL15" s="78">
        <f t="shared" si="188"/>
        <v>118</v>
      </c>
      <c r="BQM15" s="76"/>
      <c r="BQN15" s="320"/>
      <c r="BQO15" s="2122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22"/>
      <c r="BQW15" s="139"/>
      <c r="BQX15" s="424"/>
      <c r="BQY15" s="139"/>
      <c r="BQZ15" s="78">
        <f t="shared" si="190"/>
        <v>70000</v>
      </c>
      <c r="BRC15" s="2125"/>
      <c r="BRD15" s="349"/>
      <c r="BRE15" s="404"/>
      <c r="BRF15" s="773"/>
      <c r="BRG15" s="78">
        <f t="shared" si="191"/>
        <v>70000</v>
      </c>
      <c r="BRI15" s="31"/>
      <c r="BRJ15" s="2124"/>
      <c r="BRK15" s="22"/>
      <c r="BRL15" s="31"/>
      <c r="BRM15" s="76"/>
      <c r="BRN15" s="78">
        <f t="shared" si="192"/>
        <v>0</v>
      </c>
      <c r="BRP15" s="321"/>
      <c r="BRQ15" s="335"/>
      <c r="BRR15" s="2125"/>
      <c r="BRS15" s="76"/>
      <c r="BRT15" s="31"/>
      <c r="BRU15" s="76"/>
      <c r="BRV15" s="78">
        <f t="shared" si="193"/>
        <v>0</v>
      </c>
      <c r="BRX15" s="404"/>
      <c r="BRY15" s="2124"/>
      <c r="BRZ15" s="22"/>
      <c r="BSA15" s="31"/>
      <c r="BSB15" s="76"/>
      <c r="BSC15" s="78">
        <f t="shared" si="194"/>
        <v>0</v>
      </c>
      <c r="BSE15" s="404"/>
      <c r="BSF15" s="2124"/>
      <c r="BSG15" s="22"/>
      <c r="BSH15" s="31"/>
      <c r="BSI15" s="76"/>
      <c r="BSJ15" s="78">
        <f t="shared" si="195"/>
        <v>0</v>
      </c>
      <c r="BSL15" s="49"/>
      <c r="BSM15" s="2121"/>
      <c r="BSN15" s="104"/>
      <c r="BSO15" s="49"/>
      <c r="BSP15" s="139"/>
      <c r="BSQ15" s="78">
        <f t="shared" si="196"/>
        <v>0</v>
      </c>
      <c r="BSS15" s="404"/>
      <c r="BST15" s="2124"/>
      <c r="BSU15" s="22"/>
      <c r="BSV15" s="31"/>
      <c r="BSW15" s="76"/>
      <c r="BSX15" s="78">
        <f t="shared" si="197"/>
        <v>0</v>
      </c>
      <c r="BSZ15" s="404"/>
      <c r="BTA15" s="2124"/>
      <c r="BTB15" s="22"/>
      <c r="BTC15" s="31"/>
      <c r="BTD15" s="76"/>
      <c r="BTE15" s="78">
        <f t="shared" si="198"/>
        <v>0</v>
      </c>
      <c r="BTG15" s="31"/>
      <c r="BTH15" s="2124"/>
      <c r="BTI15" s="22"/>
      <c r="BTJ15" s="31"/>
      <c r="BTK15" s="76"/>
      <c r="BTL15" s="78">
        <f t="shared" si="199"/>
        <v>0</v>
      </c>
      <c r="BTN15" s="31"/>
      <c r="BTO15" s="2124"/>
      <c r="BTP15" s="22"/>
      <c r="BTQ15" s="31"/>
      <c r="BTR15" s="76"/>
      <c r="BTS15" s="78">
        <f t="shared" si="200"/>
        <v>0</v>
      </c>
      <c r="BTU15" s="31"/>
      <c r="BTV15" s="2124"/>
      <c r="BTW15" s="22"/>
      <c r="BTX15" s="31"/>
      <c r="BTY15" s="76"/>
      <c r="BTZ15" s="78">
        <f t="shared" si="201"/>
        <v>0</v>
      </c>
      <c r="BUB15" s="31"/>
      <c r="BUC15" s="2124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24"/>
      <c r="C16" s="22"/>
      <c r="D16" s="31"/>
      <c r="E16" s="76"/>
      <c r="F16" s="78">
        <f t="shared" si="2"/>
        <v>172000</v>
      </c>
      <c r="H16" s="404"/>
      <c r="I16" s="2124"/>
      <c r="J16" s="22"/>
      <c r="K16" s="31"/>
      <c r="L16" s="76"/>
      <c r="M16" s="78">
        <f t="shared" si="3"/>
        <v>354750</v>
      </c>
      <c r="O16" s="31"/>
      <c r="P16" s="2124"/>
      <c r="Q16" s="22"/>
      <c r="R16" s="31"/>
      <c r="S16" s="76"/>
      <c r="T16" s="78">
        <f t="shared" si="4"/>
        <v>2500</v>
      </c>
      <c r="V16" s="31"/>
      <c r="W16" s="2124"/>
      <c r="X16" s="22"/>
      <c r="Y16" s="31"/>
      <c r="Z16" s="76"/>
      <c r="AA16" s="78">
        <f t="shared" si="5"/>
        <v>0</v>
      </c>
      <c r="AC16" s="31"/>
      <c r="AD16" s="2124"/>
      <c r="AE16" s="22"/>
      <c r="AF16" s="31"/>
      <c r="AG16" s="76"/>
      <c r="AH16" s="78">
        <f t="shared" si="6"/>
        <v>0</v>
      </c>
      <c r="AJ16" s="424"/>
      <c r="AK16" s="2121"/>
      <c r="AL16" s="104"/>
      <c r="AM16" s="424"/>
      <c r="AN16" s="139"/>
      <c r="AO16" s="78">
        <f t="shared" si="7"/>
        <v>1390</v>
      </c>
      <c r="AQ16" s="320"/>
      <c r="AR16" s="2121"/>
      <c r="AS16" s="104"/>
      <c r="AT16" s="399"/>
      <c r="AU16" s="139"/>
      <c r="AV16" s="78">
        <f t="shared" si="8"/>
        <v>317405.71999999997</v>
      </c>
      <c r="AX16" s="31"/>
      <c r="AY16" s="2124"/>
      <c r="AZ16" s="22"/>
      <c r="BA16" s="31"/>
      <c r="BB16" s="76"/>
      <c r="BC16" s="78">
        <f t="shared" si="9"/>
        <v>0</v>
      </c>
      <c r="BE16" s="321"/>
      <c r="BF16" s="2124"/>
      <c r="BG16" s="22"/>
      <c r="BH16" s="31"/>
      <c r="BI16" s="76"/>
      <c r="BJ16" s="78">
        <f t="shared" si="10"/>
        <v>0</v>
      </c>
      <c r="BL16" s="424"/>
      <c r="BM16" s="2121"/>
      <c r="BN16" s="104"/>
      <c r="BO16" s="49"/>
      <c r="BP16" s="139"/>
      <c r="BQ16" s="78">
        <f t="shared" si="11"/>
        <v>0</v>
      </c>
      <c r="BS16" s="321"/>
      <c r="BT16" s="2124"/>
      <c r="BU16" s="22"/>
      <c r="BV16" s="31"/>
      <c r="BW16" s="76"/>
      <c r="BX16" s="78">
        <f t="shared" si="12"/>
        <v>0</v>
      </c>
      <c r="BZ16" s="424"/>
      <c r="CA16" s="424"/>
      <c r="CB16" s="2121"/>
      <c r="CC16" s="104"/>
      <c r="CD16" s="49"/>
      <c r="CE16" s="139"/>
      <c r="CF16" s="78">
        <f t="shared" si="13"/>
        <v>24829.5</v>
      </c>
      <c r="CH16" s="424"/>
      <c r="CI16" s="2122"/>
      <c r="CJ16" s="139"/>
      <c r="CK16" s="49"/>
      <c r="CL16" s="139"/>
      <c r="CM16" s="78">
        <f t="shared" si="14"/>
        <v>0</v>
      </c>
      <c r="CO16" s="424"/>
      <c r="CP16" s="2122"/>
      <c r="CQ16" s="139"/>
      <c r="CR16" s="49"/>
      <c r="CS16" s="139"/>
      <c r="CT16" s="78">
        <f t="shared" si="15"/>
        <v>0</v>
      </c>
      <c r="CV16" s="977">
        <v>41124</v>
      </c>
      <c r="CW16" s="1878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21"/>
      <c r="DG16" s="104"/>
      <c r="DH16" s="424"/>
      <c r="DI16" s="349"/>
      <c r="DJ16" s="78">
        <f t="shared" si="17"/>
        <v>633217.30000000005</v>
      </c>
      <c r="DL16" s="320"/>
      <c r="DM16" s="2121"/>
      <c r="DN16" s="104"/>
      <c r="DO16" s="49"/>
      <c r="DP16" s="139"/>
      <c r="DQ16" s="78">
        <f t="shared" si="18"/>
        <v>0</v>
      </c>
      <c r="DS16" s="320"/>
      <c r="DT16" s="2121"/>
      <c r="DU16" s="104"/>
      <c r="DV16" s="49"/>
      <c r="DW16" s="139"/>
      <c r="DX16" s="78">
        <f t="shared" si="19"/>
        <v>0</v>
      </c>
      <c r="DZ16" s="49"/>
      <c r="EA16" s="2121"/>
      <c r="EB16" s="104"/>
      <c r="EC16" s="49"/>
      <c r="ED16" s="139"/>
      <c r="EE16" s="78">
        <f t="shared" si="20"/>
        <v>1750.5</v>
      </c>
      <c r="EG16" s="320"/>
      <c r="EH16" s="2121"/>
      <c r="EI16" s="104"/>
      <c r="EJ16" s="49"/>
      <c r="EK16" s="139"/>
      <c r="EL16" s="78">
        <f t="shared" si="21"/>
        <v>0</v>
      </c>
      <c r="EN16" s="424"/>
      <c r="EO16" s="2122"/>
      <c r="EP16" s="139"/>
      <c r="EQ16" s="49"/>
      <c r="ER16" s="139"/>
      <c r="ES16" s="78">
        <f t="shared" si="22"/>
        <v>7999.8000000000029</v>
      </c>
      <c r="EU16" s="424"/>
      <c r="EV16" s="2121"/>
      <c r="EW16" s="104"/>
      <c r="EX16" s="49"/>
      <c r="EY16" s="139"/>
      <c r="EZ16" s="78">
        <f t="shared" si="23"/>
        <v>0</v>
      </c>
      <c r="FB16" s="1261"/>
      <c r="FC16" s="1964"/>
      <c r="FD16" s="1965"/>
      <c r="FE16" s="1647"/>
      <c r="FF16" s="1812"/>
      <c r="FG16" s="1813"/>
      <c r="FH16" s="78">
        <f t="shared" si="24"/>
        <v>0</v>
      </c>
      <c r="FJ16" s="712"/>
      <c r="FK16" s="1833"/>
      <c r="FL16" s="1971"/>
      <c r="FM16" s="1940"/>
      <c r="FN16" s="1391"/>
      <c r="FO16" s="1853"/>
      <c r="FP16" s="78">
        <f t="shared" si="25"/>
        <v>1044.8300000000017</v>
      </c>
      <c r="FR16" s="424"/>
      <c r="FS16" s="307"/>
      <c r="FT16" s="2121"/>
      <c r="FU16" s="104"/>
      <c r="FV16" s="307"/>
      <c r="FW16" s="139"/>
      <c r="FX16" s="78">
        <f t="shared" si="26"/>
        <v>8038.1</v>
      </c>
      <c r="FY16" s="1261"/>
      <c r="FZ16" s="1390"/>
      <c r="GA16" s="1803"/>
      <c r="GB16" s="1647"/>
      <c r="GC16" s="1812"/>
      <c r="GD16" s="722"/>
      <c r="GE16" s="78">
        <f t="shared" si="203"/>
        <v>0</v>
      </c>
      <c r="GG16" s="1261"/>
      <c r="GH16" s="1957"/>
      <c r="GI16" s="1803"/>
      <c r="GJ16" s="1808"/>
      <c r="GK16" s="2025"/>
      <c r="GL16" s="1814"/>
      <c r="GM16" s="78">
        <f t="shared" si="27"/>
        <v>0</v>
      </c>
      <c r="GO16" s="49"/>
      <c r="GP16" s="2121"/>
      <c r="GQ16" s="104"/>
      <c r="GR16" s="49"/>
      <c r="GS16" s="139"/>
      <c r="GT16" s="78">
        <f t="shared" si="28"/>
        <v>3191.5</v>
      </c>
      <c r="GV16" s="424"/>
      <c r="GW16" s="243"/>
      <c r="GX16" s="2121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21"/>
      <c r="HM16" s="693"/>
      <c r="HN16" s="49"/>
      <c r="HO16" s="139"/>
      <c r="HP16" s="78">
        <f t="shared" si="31"/>
        <v>3655.5</v>
      </c>
      <c r="HR16" s="424"/>
      <c r="HS16" s="2121"/>
      <c r="HT16" s="104"/>
      <c r="HU16" s="49"/>
      <c r="HV16" s="139"/>
      <c r="HW16" s="78">
        <f t="shared" si="32"/>
        <v>3000</v>
      </c>
      <c r="HY16" s="320"/>
      <c r="HZ16" s="2121"/>
      <c r="IA16" s="693"/>
      <c r="IB16" s="49"/>
      <c r="IC16" s="139"/>
      <c r="ID16" s="78">
        <f t="shared" si="33"/>
        <v>0</v>
      </c>
      <c r="IF16" s="320"/>
      <c r="IG16" s="2121"/>
      <c r="IH16" s="693"/>
      <c r="II16" s="49"/>
      <c r="IJ16" s="139"/>
      <c r="IK16" s="78">
        <f t="shared" si="34"/>
        <v>0</v>
      </c>
      <c r="IM16" s="320"/>
      <c r="IN16" s="2131" t="s">
        <v>2534</v>
      </c>
      <c r="IO16" s="2132">
        <f>IO14+IO12+IO8</f>
        <v>56195</v>
      </c>
      <c r="IP16" s="424"/>
      <c r="IQ16" s="139"/>
      <c r="IR16" s="78">
        <v>0</v>
      </c>
      <c r="IT16" s="424"/>
      <c r="IU16" s="2121"/>
      <c r="IV16" s="104"/>
      <c r="IW16" s="49"/>
      <c r="IX16" s="139"/>
      <c r="IY16" s="78">
        <f t="shared" si="36"/>
        <v>402</v>
      </c>
      <c r="JA16" s="424"/>
      <c r="JB16" s="2121"/>
      <c r="JC16" s="104"/>
      <c r="JD16" s="49"/>
      <c r="JE16" s="139"/>
      <c r="JF16" s="78">
        <f t="shared" si="37"/>
        <v>900</v>
      </c>
      <c r="JH16" s="1261"/>
      <c r="JI16" s="1390"/>
      <c r="JJ16" s="1708"/>
      <c r="JK16" s="1984"/>
      <c r="JL16" s="1708"/>
      <c r="JM16" s="78">
        <f t="shared" si="38"/>
        <v>90</v>
      </c>
      <c r="JN16" s="139"/>
      <c r="JO16" s="320"/>
      <c r="JP16" s="2125"/>
      <c r="JQ16" s="699"/>
      <c r="JR16" s="321"/>
      <c r="JS16" s="699"/>
      <c r="JT16" s="78">
        <f t="shared" si="39"/>
        <v>90</v>
      </c>
      <c r="JV16" s="321"/>
      <c r="JW16" s="2125"/>
      <c r="JX16" s="699"/>
      <c r="JY16" s="790"/>
      <c r="JZ16" s="699"/>
      <c r="KA16" s="78">
        <f t="shared" si="40"/>
        <v>90</v>
      </c>
      <c r="KC16" s="424"/>
      <c r="KD16" s="2121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21"/>
      <c r="KL16" s="104"/>
      <c r="KM16" s="49"/>
      <c r="KN16" s="139"/>
      <c r="KO16" s="78">
        <f t="shared" si="42"/>
        <v>300</v>
      </c>
      <c r="KQ16" s="321"/>
      <c r="KR16" s="1318"/>
      <c r="KS16" s="2124"/>
      <c r="KT16" s="22"/>
      <c r="KU16" s="31"/>
      <c r="KV16" s="76"/>
      <c r="KW16" s="78">
        <f t="shared" si="43"/>
        <v>198</v>
      </c>
      <c r="KY16" s="321"/>
      <c r="KZ16" s="2124"/>
      <c r="LA16" s="22"/>
      <c r="LB16" s="31"/>
      <c r="LC16" s="76"/>
      <c r="LD16" s="78">
        <f t="shared" si="44"/>
        <v>0</v>
      </c>
      <c r="LF16" s="320"/>
      <c r="LG16" s="2121"/>
      <c r="LH16" s="104"/>
      <c r="LI16" s="49"/>
      <c r="LJ16" s="139"/>
      <c r="LK16" s="78">
        <f t="shared" si="45"/>
        <v>0</v>
      </c>
      <c r="LM16" s="2124"/>
      <c r="LN16" s="2124"/>
      <c r="LO16" s="22"/>
      <c r="LP16" s="31"/>
      <c r="LQ16" s="76"/>
      <c r="LR16" s="78">
        <f t="shared" si="46"/>
        <v>0</v>
      </c>
      <c r="LT16" s="31"/>
      <c r="LU16" s="2124"/>
      <c r="LV16" s="22"/>
      <c r="LW16" s="31"/>
      <c r="LX16" s="76"/>
      <c r="LY16" s="78">
        <f t="shared" si="47"/>
        <v>0</v>
      </c>
      <c r="MA16" s="2124"/>
      <c r="MB16" s="2124"/>
      <c r="MC16" s="22"/>
      <c r="MD16" s="31"/>
      <c r="ME16" s="76"/>
      <c r="MF16" s="78">
        <f t="shared" si="48"/>
        <v>0</v>
      </c>
      <c r="MH16" s="2124"/>
      <c r="MI16" s="2124"/>
      <c r="MJ16" s="22"/>
      <c r="MK16" s="31"/>
      <c r="ML16" s="76"/>
      <c r="MM16" s="78">
        <f t="shared" si="49"/>
        <v>0</v>
      </c>
      <c r="MO16" s="404"/>
      <c r="MP16" s="2124"/>
      <c r="MQ16" s="22"/>
      <c r="MR16" s="31"/>
      <c r="MS16" s="76"/>
      <c r="MT16" s="78">
        <f t="shared" si="50"/>
        <v>0</v>
      </c>
      <c r="MV16" s="424"/>
      <c r="MW16" s="2121"/>
      <c r="MX16" s="104"/>
      <c r="MY16" s="49"/>
      <c r="MZ16" s="139"/>
      <c r="NA16" s="78">
        <f t="shared" si="51"/>
        <v>0</v>
      </c>
      <c r="NC16" s="404"/>
      <c r="ND16" s="2124"/>
      <c r="NE16" s="22"/>
      <c r="NF16" s="683"/>
      <c r="NG16" s="76"/>
      <c r="NH16" s="78">
        <f t="shared" si="52"/>
        <v>0</v>
      </c>
      <c r="NJ16" s="31"/>
      <c r="NK16" s="2124"/>
      <c r="NL16" s="22"/>
      <c r="NM16" s="683"/>
      <c r="NN16" s="76"/>
      <c r="NO16" s="78">
        <f t="shared" si="53"/>
        <v>0</v>
      </c>
      <c r="NQ16" s="31"/>
      <c r="NR16" s="2124"/>
      <c r="NS16" s="22"/>
      <c r="NT16" s="31"/>
      <c r="NU16" s="76"/>
      <c r="NV16" s="78">
        <f t="shared" si="54"/>
        <v>0</v>
      </c>
      <c r="NX16" s="404"/>
      <c r="NY16" s="2124"/>
      <c r="NZ16" s="22"/>
      <c r="OA16" s="404"/>
      <c r="OB16" s="76"/>
      <c r="OC16" s="78">
        <f t="shared" si="55"/>
        <v>0</v>
      </c>
      <c r="OE16" s="404"/>
      <c r="OF16" s="2124"/>
      <c r="OG16" s="22"/>
      <c r="OH16" s="31"/>
      <c r="OI16" s="76"/>
      <c r="OJ16" s="78">
        <f t="shared" si="56"/>
        <v>12799.5</v>
      </c>
      <c r="OL16" s="1261"/>
      <c r="OM16" s="2000"/>
      <c r="ON16" s="1390"/>
      <c r="OO16" s="1812"/>
      <c r="OP16" s="722"/>
      <c r="OQ16" s="1746"/>
      <c r="OR16" s="131">
        <f t="shared" si="0"/>
        <v>0</v>
      </c>
      <c r="OT16" s="404"/>
      <c r="OU16" s="2124"/>
      <c r="OV16" s="22"/>
      <c r="OW16" s="31"/>
      <c r="OX16" s="76"/>
      <c r="OY16" s="78">
        <f t="shared" si="57"/>
        <v>0</v>
      </c>
      <c r="PA16" s="31"/>
      <c r="PB16" s="2124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21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22"/>
      <c r="QF16" s="139"/>
      <c r="QG16" s="307"/>
      <c r="QH16" s="139"/>
      <c r="QI16" s="131">
        <f t="shared" si="62"/>
        <v>0</v>
      </c>
      <c r="QJ16" s="243"/>
      <c r="QK16" s="320"/>
      <c r="QL16" s="2121"/>
      <c r="QM16" s="104"/>
      <c r="QN16" s="344"/>
      <c r="QO16" s="139"/>
      <c r="QP16" s="78">
        <f t="shared" si="63"/>
        <v>761.40000000000009</v>
      </c>
      <c r="QR16" s="31"/>
      <c r="QS16" s="2124"/>
      <c r="QT16" s="22"/>
      <c r="QU16" s="31"/>
      <c r="QV16" s="76"/>
      <c r="QW16" s="78">
        <f t="shared" si="64"/>
        <v>0</v>
      </c>
      <c r="QY16" s="2124"/>
      <c r="QZ16" s="2124"/>
      <c r="RA16" s="777"/>
      <c r="RB16" s="31"/>
      <c r="RC16" s="76"/>
      <c r="RD16" s="78">
        <f t="shared" si="65"/>
        <v>0</v>
      </c>
      <c r="RF16" s="2124"/>
      <c r="RG16" s="2124"/>
      <c r="RH16" s="22"/>
      <c r="RI16" s="31"/>
      <c r="RJ16" s="76"/>
      <c r="RK16" s="78">
        <f t="shared" si="66"/>
        <v>0</v>
      </c>
      <c r="RM16" s="424"/>
      <c r="RN16" s="481"/>
      <c r="RO16" s="2121"/>
      <c r="RP16" s="796"/>
      <c r="RQ16" s="852"/>
      <c r="RR16" s="139"/>
      <c r="RS16" s="78">
        <f t="shared" si="67"/>
        <v>3204.5</v>
      </c>
      <c r="RU16" s="424"/>
      <c r="RV16" s="1325"/>
      <c r="RW16" s="139"/>
      <c r="RX16" s="49"/>
      <c r="RY16" s="349"/>
      <c r="RZ16" s="78">
        <f t="shared" si="68"/>
        <v>297</v>
      </c>
      <c r="SB16" s="424"/>
      <c r="SC16" s="1325"/>
      <c r="SD16" s="139"/>
      <c r="SE16" s="49"/>
      <c r="SF16" s="349"/>
      <c r="SG16" s="78">
        <f t="shared" si="69"/>
        <v>0</v>
      </c>
      <c r="SI16" s="49"/>
      <c r="SJ16" s="1325"/>
      <c r="SK16" s="139"/>
      <c r="SL16" s="49"/>
      <c r="SM16" s="349"/>
      <c r="SN16" s="78">
        <f t="shared" si="70"/>
        <v>0</v>
      </c>
      <c r="SP16" s="49"/>
      <c r="SQ16" s="1325"/>
      <c r="SR16" s="139"/>
      <c r="SS16" s="49"/>
      <c r="ST16" s="349"/>
      <c r="SU16" s="78">
        <f t="shared" si="71"/>
        <v>0</v>
      </c>
      <c r="SW16" s="49"/>
      <c r="SX16" s="1325"/>
      <c r="SY16" s="139"/>
      <c r="SZ16" s="49"/>
      <c r="TA16" s="349"/>
      <c r="TB16" s="78">
        <f t="shared" si="72"/>
        <v>0</v>
      </c>
      <c r="TD16" s="49"/>
      <c r="TE16" s="1325"/>
      <c r="TF16" s="139"/>
      <c r="TG16" s="49"/>
      <c r="TH16" s="349"/>
      <c r="TI16" s="78">
        <f t="shared" si="73"/>
        <v>0</v>
      </c>
      <c r="TK16" s="49"/>
      <c r="TL16" s="1325"/>
      <c r="TM16" s="139"/>
      <c r="TN16" s="49"/>
      <c r="TO16" s="349"/>
      <c r="TP16" s="78">
        <f t="shared" si="74"/>
        <v>0</v>
      </c>
      <c r="TR16" s="49"/>
      <c r="TS16" s="1325"/>
      <c r="TT16" s="139"/>
      <c r="TU16" s="49"/>
      <c r="TV16" s="349"/>
      <c r="TW16" s="78">
        <f t="shared" si="75"/>
        <v>0</v>
      </c>
      <c r="TY16" s="49"/>
      <c r="TZ16" s="1325"/>
      <c r="UA16" s="139"/>
      <c r="UB16" s="49"/>
      <c r="UC16" s="349"/>
      <c r="UD16" s="78">
        <f t="shared" si="76"/>
        <v>0</v>
      </c>
      <c r="UF16" s="424"/>
      <c r="UG16" s="1325"/>
      <c r="UH16" s="139"/>
      <c r="UI16" s="49"/>
      <c r="UJ16" s="349"/>
      <c r="UK16" s="78">
        <f t="shared" si="77"/>
        <v>0</v>
      </c>
      <c r="UM16" s="424"/>
      <c r="UN16" s="1325"/>
      <c r="UO16" s="139"/>
      <c r="UP16" s="49"/>
      <c r="UQ16" s="349"/>
      <c r="UR16" s="78">
        <f t="shared" si="78"/>
        <v>-2822</v>
      </c>
      <c r="UT16" s="424"/>
      <c r="UU16" s="1325"/>
      <c r="UV16" s="139"/>
      <c r="UW16" s="49"/>
      <c r="UX16" s="349"/>
      <c r="UY16" s="78">
        <f t="shared" si="79"/>
        <v>0</v>
      </c>
      <c r="VA16" s="320"/>
      <c r="VB16" s="1325"/>
      <c r="VC16" s="139"/>
      <c r="VD16" s="320"/>
      <c r="VE16" s="349"/>
      <c r="VF16" s="78">
        <f t="shared" si="80"/>
        <v>0</v>
      </c>
      <c r="VH16" s="424"/>
      <c r="VI16" s="1325"/>
      <c r="VJ16" s="139"/>
      <c r="VK16" s="49"/>
      <c r="VL16" s="349"/>
      <c r="VM16" s="78">
        <f t="shared" si="81"/>
        <v>0</v>
      </c>
      <c r="VO16" s="31"/>
      <c r="VP16" s="2124"/>
      <c r="VQ16" s="22"/>
      <c r="VR16" s="49"/>
      <c r="VS16" s="349"/>
      <c r="VT16" s="78">
        <f t="shared" si="82"/>
        <v>0</v>
      </c>
      <c r="VV16" s="49"/>
      <c r="VW16" s="1325"/>
      <c r="VX16" s="389"/>
      <c r="VY16" s="49"/>
      <c r="VZ16" s="349"/>
      <c r="WA16" s="78">
        <f t="shared" si="83"/>
        <v>0</v>
      </c>
      <c r="WC16" s="424"/>
      <c r="WD16" s="2121"/>
      <c r="WE16" s="104"/>
      <c r="WF16" s="320"/>
      <c r="WG16" s="349"/>
      <c r="WH16" s="78">
        <f t="shared" si="84"/>
        <v>236</v>
      </c>
      <c r="WJ16" s="320"/>
      <c r="WK16" s="1325"/>
      <c r="WL16" s="139"/>
      <c r="WM16" s="49"/>
      <c r="WN16" s="349"/>
      <c r="WO16" s="78">
        <f t="shared" si="85"/>
        <v>151</v>
      </c>
      <c r="WQ16" s="424"/>
      <c r="WR16" s="2121"/>
      <c r="WS16" s="104"/>
      <c r="WT16" s="424"/>
      <c r="WU16" s="139"/>
      <c r="WV16" s="78">
        <f t="shared" si="86"/>
        <v>8041</v>
      </c>
      <c r="WX16" s="49"/>
      <c r="WY16" s="2121"/>
      <c r="WZ16" s="104"/>
      <c r="XA16" s="49"/>
      <c r="XB16" s="139"/>
      <c r="XC16" s="78">
        <f t="shared" si="87"/>
        <v>0</v>
      </c>
      <c r="XE16" s="424"/>
      <c r="XF16" s="2121"/>
      <c r="XG16" s="104"/>
      <c r="XH16" s="49"/>
      <c r="XI16" s="139"/>
      <c r="XJ16" s="78">
        <f t="shared" si="88"/>
        <v>0</v>
      </c>
      <c r="XL16" s="404"/>
      <c r="XM16" s="2124"/>
      <c r="XN16" s="22"/>
      <c r="XO16" s="31"/>
      <c r="XP16" s="76"/>
      <c r="XQ16" s="78">
        <f t="shared" si="89"/>
        <v>0</v>
      </c>
      <c r="XS16" s="404"/>
      <c r="XT16" s="2124"/>
      <c r="XU16" s="22"/>
      <c r="XV16" s="31"/>
      <c r="XW16" s="76"/>
      <c r="XX16" s="78">
        <f t="shared" si="90"/>
        <v>0</v>
      </c>
      <c r="XZ16" s="320"/>
      <c r="YA16" s="358"/>
      <c r="YB16" s="2121"/>
      <c r="YC16" s="104"/>
      <c r="YD16" s="49"/>
      <c r="YE16" s="139"/>
      <c r="YF16" s="78">
        <f t="shared" si="91"/>
        <v>0</v>
      </c>
      <c r="YH16" s="320"/>
      <c r="YI16" s="2121"/>
      <c r="YJ16" s="104"/>
      <c r="YK16" s="424"/>
      <c r="YL16" s="139"/>
      <c r="YM16" s="78">
        <f t="shared" si="92"/>
        <v>0</v>
      </c>
      <c r="YO16" s="424"/>
      <c r="YP16" s="481"/>
      <c r="YQ16" s="2121"/>
      <c r="YR16" s="389"/>
      <c r="YS16" s="1206"/>
      <c r="YT16" s="139"/>
      <c r="YU16" s="78">
        <f t="shared" si="93"/>
        <v>2542.7000000000007</v>
      </c>
      <c r="YW16" s="321"/>
      <c r="YX16" s="2124"/>
      <c r="YY16" s="22"/>
      <c r="YZ16" s="31"/>
      <c r="ZA16" s="76"/>
      <c r="ZB16" s="78">
        <f t="shared" si="253"/>
        <v>0</v>
      </c>
      <c r="ZD16" s="320"/>
      <c r="ZE16" s="2121"/>
      <c r="ZF16" s="104"/>
      <c r="ZG16" s="49"/>
      <c r="ZH16" s="139"/>
      <c r="ZI16" s="78">
        <f t="shared" si="94"/>
        <v>930.44000000000051</v>
      </c>
      <c r="ZK16" s="404"/>
      <c r="ZL16" s="2124"/>
      <c r="ZM16" s="22"/>
      <c r="ZN16" s="31"/>
      <c r="ZO16" s="76"/>
      <c r="ZP16" s="78">
        <f t="shared" si="238"/>
        <v>0</v>
      </c>
      <c r="ZR16" s="404"/>
      <c r="ZS16" s="2124"/>
      <c r="ZT16" s="22"/>
      <c r="ZU16" s="31"/>
      <c r="ZV16" s="76"/>
      <c r="ZW16" s="78">
        <f t="shared" si="239"/>
        <v>0</v>
      </c>
      <c r="ZY16" s="1261"/>
      <c r="ZZ16" s="543"/>
      <c r="AAA16" s="1804"/>
      <c r="AAB16" s="1812"/>
      <c r="AAC16" s="722"/>
      <c r="AAD16" s="1391"/>
      <c r="AAE16" s="78">
        <f t="shared" si="95"/>
        <v>2062.3999999999996</v>
      </c>
      <c r="AAG16" s="889"/>
      <c r="AAH16" s="1835"/>
      <c r="AAI16" s="1834"/>
      <c r="AAJ16" s="1841"/>
      <c r="AAK16" s="1811"/>
      <c r="AAL16" s="78">
        <f t="shared" si="96"/>
        <v>0</v>
      </c>
      <c r="AAM16" s="243"/>
      <c r="AAN16" s="424"/>
      <c r="AAO16" s="424"/>
      <c r="AAP16" s="2121"/>
      <c r="AAQ16" s="104"/>
      <c r="AAR16" s="320"/>
      <c r="AAS16" s="139"/>
      <c r="AAT16" s="78">
        <f t="shared" si="97"/>
        <v>0</v>
      </c>
      <c r="AAV16" s="320"/>
      <c r="AAW16" s="2121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5"/>
      <c r="ABL16" s="139"/>
      <c r="ABM16" s="49"/>
      <c r="ABN16" s="139"/>
      <c r="ABO16" s="78">
        <f t="shared" si="100"/>
        <v>0</v>
      </c>
      <c r="ABQ16" s="424"/>
      <c r="ABR16" s="1325"/>
      <c r="ABS16" s="139"/>
      <c r="ABT16" s="49"/>
      <c r="ABU16" s="139"/>
      <c r="ABV16" s="78">
        <f t="shared" si="101"/>
        <v>0</v>
      </c>
      <c r="ABX16" s="404"/>
      <c r="ABY16" s="2124"/>
      <c r="ABZ16" s="22"/>
      <c r="ACA16" s="31"/>
      <c r="ACB16" s="76"/>
      <c r="ACC16" s="78">
        <f t="shared" si="102"/>
        <v>0</v>
      </c>
      <c r="ACE16" s="404"/>
      <c r="ACF16" s="2124"/>
      <c r="ACG16" s="22"/>
      <c r="ACH16" s="31"/>
      <c r="ACI16" s="76"/>
      <c r="ACJ16" s="78">
        <f t="shared" si="103"/>
        <v>0</v>
      </c>
      <c r="ACL16" s="404"/>
      <c r="ACM16" s="734"/>
      <c r="ACN16" s="2124"/>
      <c r="ACO16" s="22"/>
      <c r="ACP16" s="31"/>
      <c r="ACQ16" s="76"/>
      <c r="ACR16" s="78">
        <f t="shared" si="104"/>
        <v>0</v>
      </c>
      <c r="ACT16" s="49"/>
      <c r="ACU16" s="2121"/>
      <c r="ACV16" s="104"/>
      <c r="ACW16" s="49"/>
      <c r="ACX16" s="139"/>
      <c r="ACY16" s="78">
        <f t="shared" si="257"/>
        <v>0</v>
      </c>
      <c r="ADA16" s="31"/>
      <c r="ADB16" s="2124"/>
      <c r="ADC16" s="104"/>
      <c r="ADD16" s="31"/>
      <c r="ADE16" s="76"/>
      <c r="ADF16" s="78">
        <f t="shared" si="105"/>
        <v>70699</v>
      </c>
      <c r="ADI16" s="763"/>
      <c r="ADJ16" s="2124"/>
      <c r="ADK16" s="777"/>
      <c r="ADL16" s="31"/>
      <c r="ADM16" s="76"/>
      <c r="ADN16" s="78">
        <f t="shared" si="258"/>
        <v>0</v>
      </c>
      <c r="ADP16" s="321"/>
      <c r="ADQ16" s="2124"/>
      <c r="ADR16" s="22"/>
      <c r="ADS16" s="404"/>
      <c r="ADT16" s="76"/>
      <c r="ADU16" s="78">
        <f t="shared" si="259"/>
        <v>0</v>
      </c>
      <c r="ADW16" s="404"/>
      <c r="ADX16" s="2124"/>
      <c r="ADY16" s="22"/>
      <c r="ADZ16" s="31"/>
      <c r="AEA16" s="76"/>
      <c r="AEB16" s="78">
        <f t="shared" si="260"/>
        <v>42311</v>
      </c>
      <c r="AED16" s="320"/>
      <c r="AEE16" s="2121"/>
      <c r="AEF16" s="903"/>
      <c r="AEG16" s="320"/>
      <c r="AEH16" s="139"/>
      <c r="AEI16" s="78">
        <f t="shared" si="254"/>
        <v>100.5</v>
      </c>
      <c r="AEK16" s="49"/>
      <c r="AEL16" s="2121"/>
      <c r="AEM16" s="104"/>
      <c r="AEN16" s="49"/>
      <c r="AEO16" s="139"/>
      <c r="AEP16" s="78">
        <f t="shared" si="1"/>
        <v>0</v>
      </c>
      <c r="AER16" s="49"/>
      <c r="AES16" s="2121"/>
      <c r="AET16" s="693"/>
      <c r="AEU16" s="49"/>
      <c r="AEV16" s="139"/>
      <c r="AEW16" s="78">
        <f t="shared" si="106"/>
        <v>0</v>
      </c>
      <c r="AEY16" s="2124"/>
      <c r="AEZ16" s="2124"/>
      <c r="AFA16" s="22"/>
      <c r="AFB16" s="31"/>
      <c r="AFC16" s="76"/>
      <c r="AFD16" s="78">
        <f t="shared" si="107"/>
        <v>0</v>
      </c>
      <c r="AFF16" s="31"/>
      <c r="AFG16" s="2124"/>
      <c r="AFH16" s="22"/>
      <c r="AFI16" s="31"/>
      <c r="AFJ16" s="76"/>
      <c r="AFK16" s="78">
        <f t="shared" si="108"/>
        <v>0</v>
      </c>
      <c r="AFM16" s="321"/>
      <c r="AFN16" s="2124"/>
      <c r="AFO16" s="22"/>
      <c r="AFP16" s="31"/>
      <c r="AFQ16" s="76"/>
      <c r="AFR16" s="78">
        <f t="shared" si="109"/>
        <v>0</v>
      </c>
      <c r="AFT16" s="31"/>
      <c r="AFU16" s="2124"/>
      <c r="AFV16" s="22"/>
      <c r="AFW16" s="31"/>
      <c r="AFX16" s="76"/>
      <c r="AFY16" s="78">
        <f t="shared" si="110"/>
        <v>0</v>
      </c>
      <c r="AGA16" s="321"/>
      <c r="AGB16" s="2124"/>
      <c r="AGC16" s="22"/>
      <c r="AGD16" s="321"/>
      <c r="AGE16" s="76"/>
      <c r="AGF16" s="78">
        <f t="shared" si="111"/>
        <v>0</v>
      </c>
      <c r="AGH16" s="31"/>
      <c r="AGI16" s="2124"/>
      <c r="AGJ16" s="22"/>
      <c r="AGK16" s="31"/>
      <c r="AGL16" s="76"/>
      <c r="AGM16" s="78">
        <f t="shared" si="112"/>
        <v>0</v>
      </c>
      <c r="AGO16" s="321"/>
      <c r="AGP16" s="2124"/>
      <c r="AGQ16" s="22"/>
      <c r="AGR16" s="31"/>
      <c r="AGS16" s="76"/>
      <c r="AGT16" s="78">
        <f t="shared" si="113"/>
        <v>0</v>
      </c>
      <c r="AGV16" s="424"/>
      <c r="AGW16" s="2121"/>
      <c r="AGX16" s="104"/>
      <c r="AGY16" s="49"/>
      <c r="AGZ16" s="139"/>
      <c r="AHA16" s="78">
        <f t="shared" si="114"/>
        <v>0</v>
      </c>
      <c r="AHE16" s="2124"/>
      <c r="AHF16" s="22"/>
      <c r="AHG16" s="321"/>
      <c r="AHH16" s="76"/>
      <c r="AHI16" s="78">
        <f t="shared" si="115"/>
        <v>2343</v>
      </c>
      <c r="AHK16" s="404"/>
      <c r="AHL16" s="2124"/>
      <c r="AHM16" s="22"/>
      <c r="AHN16" s="31"/>
      <c r="AHO16" s="76"/>
      <c r="AHP16" s="78">
        <f t="shared" si="116"/>
        <v>0</v>
      </c>
      <c r="AHR16" s="404"/>
      <c r="AHS16" s="2124"/>
      <c r="AHT16" s="22"/>
      <c r="AHU16" s="31"/>
      <c r="AHV16" s="76"/>
      <c r="AHW16" s="78">
        <f t="shared" si="117"/>
        <v>0</v>
      </c>
      <c r="AHY16" s="424"/>
      <c r="AHZ16" s="424"/>
      <c r="AIA16" s="2121"/>
      <c r="AIB16" s="693"/>
      <c r="AIC16" s="49"/>
      <c r="AID16" s="139"/>
      <c r="AIE16" s="78">
        <f t="shared" si="118"/>
        <v>4086</v>
      </c>
      <c r="AIG16" s="424"/>
      <c r="AIH16" s="2121"/>
      <c r="AII16" s="104"/>
      <c r="AIJ16" s="49"/>
      <c r="AIK16" s="139"/>
      <c r="AIL16" s="78">
        <f t="shared" si="119"/>
        <v>436</v>
      </c>
      <c r="AIN16" s="424"/>
      <c r="AIO16" s="2121"/>
      <c r="AIP16" s="104"/>
      <c r="AIQ16" s="49"/>
      <c r="AIR16" s="139"/>
      <c r="AIS16" s="78">
        <f t="shared" si="120"/>
        <v>0</v>
      </c>
      <c r="AIU16" s="424"/>
      <c r="AIV16" s="2121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21"/>
      <c r="AJK16" s="104"/>
      <c r="AJL16" s="320"/>
      <c r="AJM16" s="139"/>
      <c r="AJN16" s="78">
        <f t="shared" si="123"/>
        <v>3113</v>
      </c>
      <c r="AJP16" s="320"/>
      <c r="AJQ16" s="2121"/>
      <c r="AJR16" s="104"/>
      <c r="AJS16" s="49"/>
      <c r="AJT16" s="139"/>
      <c r="AJU16" s="78">
        <f t="shared" si="124"/>
        <v>0</v>
      </c>
      <c r="AJW16" s="320"/>
      <c r="AJX16" s="2121"/>
      <c r="AJY16" s="104"/>
      <c r="AJZ16" s="320">
        <v>40988</v>
      </c>
      <c r="AKA16" s="139">
        <v>500</v>
      </c>
      <c r="AKB16" s="78">
        <f t="shared" si="125"/>
        <v>8055.5</v>
      </c>
      <c r="AKD16" s="2124"/>
      <c r="AKE16" s="732"/>
      <c r="AKF16" s="2124"/>
      <c r="AKG16" s="22"/>
      <c r="AKH16" s="31"/>
      <c r="AKI16" s="76"/>
      <c r="AKJ16" s="78">
        <f t="shared" si="126"/>
        <v>0</v>
      </c>
      <c r="AKL16" s="404"/>
      <c r="AKM16" s="2124"/>
      <c r="AKN16" s="22"/>
      <c r="AKO16" s="31"/>
      <c r="AKP16" s="76"/>
      <c r="AKQ16" s="78">
        <f t="shared" si="127"/>
        <v>0</v>
      </c>
      <c r="AKS16" s="424"/>
      <c r="AKT16" s="481"/>
      <c r="AKU16" s="2121"/>
      <c r="AKV16" s="104"/>
      <c r="AKW16" s="49"/>
      <c r="AKX16" s="139"/>
      <c r="AKY16" s="78">
        <f t="shared" si="128"/>
        <v>139</v>
      </c>
      <c r="ALA16" s="424"/>
      <c r="ALB16" s="2121"/>
      <c r="ALC16" s="104"/>
      <c r="ALD16" s="49"/>
      <c r="ALE16" s="139"/>
      <c r="ALF16" s="78">
        <f t="shared" si="129"/>
        <v>409</v>
      </c>
      <c r="ALH16" s="404"/>
      <c r="ALI16" s="2124"/>
      <c r="ALJ16" s="22"/>
      <c r="ALK16" s="31"/>
      <c r="ALL16" s="76"/>
      <c r="ALM16" s="78">
        <f t="shared" si="130"/>
        <v>0</v>
      </c>
      <c r="ALO16" s="404"/>
      <c r="ALP16" s="2124"/>
      <c r="ALQ16" s="22"/>
      <c r="ALR16" s="31"/>
      <c r="ALS16" s="76"/>
      <c r="ALT16" s="78">
        <f t="shared" si="131"/>
        <v>3598.5</v>
      </c>
      <c r="ALV16" s="424"/>
      <c r="ALW16" s="2121"/>
      <c r="ALX16" s="693"/>
      <c r="ALY16" s="49"/>
      <c r="ALZ16" s="139"/>
      <c r="AMA16" s="78">
        <f t="shared" si="132"/>
        <v>37151</v>
      </c>
      <c r="AMC16" s="404"/>
      <c r="AMD16" s="2124"/>
      <c r="AME16" s="104"/>
      <c r="AMF16" s="31"/>
      <c r="AMG16" s="76"/>
      <c r="AMH16" s="78">
        <f t="shared" si="133"/>
        <v>0</v>
      </c>
      <c r="AMJ16" s="424"/>
      <c r="AMK16" s="2121"/>
      <c r="AML16" s="104"/>
      <c r="AMM16" s="848"/>
      <c r="AMN16" s="139"/>
      <c r="AMO16" s="78">
        <f t="shared" si="134"/>
        <v>0</v>
      </c>
      <c r="AMQ16" s="404"/>
      <c r="AMR16" s="2124"/>
      <c r="AMS16" s="104"/>
      <c r="AMT16" s="31"/>
      <c r="AMU16" s="76"/>
      <c r="AMV16" s="78">
        <f t="shared" si="135"/>
        <v>0</v>
      </c>
      <c r="AMX16" s="321"/>
      <c r="AMY16" s="2124"/>
      <c r="AMZ16" s="801"/>
      <c r="ANA16" s="804"/>
      <c r="ANB16" s="76"/>
      <c r="ANC16" s="805">
        <f t="shared" si="204"/>
        <v>0</v>
      </c>
      <c r="ANE16" s="31"/>
      <c r="ANF16" s="2124"/>
      <c r="ANG16" s="801"/>
      <c r="ANH16" s="804"/>
      <c r="ANI16" s="76"/>
      <c r="ANJ16" s="805">
        <f t="shared" si="205"/>
        <v>0</v>
      </c>
      <c r="ANL16" s="320"/>
      <c r="ANM16" s="2121"/>
      <c r="ANN16" s="799"/>
      <c r="ANO16" s="392"/>
      <c r="ANP16" s="139"/>
      <c r="ANQ16" s="805">
        <f t="shared" si="206"/>
        <v>187.60000000000002</v>
      </c>
      <c r="ANS16" s="31"/>
      <c r="ANT16" s="335"/>
      <c r="ANU16" s="2124"/>
      <c r="ANV16" s="801"/>
      <c r="ANW16" s="804"/>
      <c r="ANX16" s="76"/>
      <c r="ANY16" s="805">
        <f t="shared" si="207"/>
        <v>0</v>
      </c>
      <c r="AOA16" s="1261"/>
      <c r="AOB16" s="543"/>
      <c r="AOC16" s="1804"/>
      <c r="AOD16" s="1812"/>
      <c r="AOE16" s="1813"/>
      <c r="AOF16" s="388"/>
      <c r="AOG16" s="805">
        <f t="shared" si="208"/>
        <v>731</v>
      </c>
      <c r="AON16" s="78">
        <f t="shared" si="240"/>
        <v>0</v>
      </c>
      <c r="AOP16" s="31"/>
      <c r="AOQ16" s="2124"/>
      <c r="AOR16" s="801"/>
      <c r="AOS16" s="804"/>
      <c r="AOT16" s="76"/>
      <c r="AOU16" s="805">
        <f t="shared" si="210"/>
        <v>0</v>
      </c>
      <c r="AOW16" s="49"/>
      <c r="AOX16" s="1325"/>
      <c r="AOY16" s="799"/>
      <c r="AOZ16" s="97"/>
      <c r="APA16" s="139"/>
      <c r="APB16" s="805">
        <f t="shared" si="211"/>
        <v>0</v>
      </c>
      <c r="APD16" s="49"/>
      <c r="APE16" s="2121"/>
      <c r="APF16" s="799"/>
      <c r="APG16" s="97"/>
      <c r="APH16" s="139"/>
      <c r="API16" s="78">
        <f t="shared" si="136"/>
        <v>0</v>
      </c>
      <c r="APK16" s="404"/>
      <c r="APL16" s="2124"/>
      <c r="APM16" s="801"/>
      <c r="APN16" s="804"/>
      <c r="APO16" s="76"/>
      <c r="APP16" s="805">
        <f t="shared" si="212"/>
        <v>0</v>
      </c>
      <c r="APR16" s="320"/>
      <c r="APS16" s="2121"/>
      <c r="APT16" s="799"/>
      <c r="APU16" s="97"/>
      <c r="APV16" s="139"/>
      <c r="APW16" s="805">
        <f t="shared" si="213"/>
        <v>0</v>
      </c>
      <c r="APY16" s="49"/>
      <c r="APZ16" s="2121"/>
      <c r="AQA16" s="799"/>
      <c r="AQB16" s="97"/>
      <c r="AQC16" s="139"/>
      <c r="AQD16" s="805">
        <f t="shared" si="214"/>
        <v>0</v>
      </c>
      <c r="AQF16" s="31"/>
      <c r="AQG16" s="2124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24"/>
      <c r="AQV16" s="801"/>
      <c r="AQW16" s="804"/>
      <c r="AQX16" s="76"/>
      <c r="AQY16" s="805">
        <f t="shared" si="217"/>
        <v>0</v>
      </c>
      <c r="ARA16" s="321"/>
      <c r="ARB16" s="2124"/>
      <c r="ARC16" s="801"/>
      <c r="ARD16" s="804"/>
      <c r="ARE16" s="76"/>
      <c r="ARF16" s="805">
        <f t="shared" si="218"/>
        <v>0</v>
      </c>
      <c r="ARH16" s="321"/>
      <c r="ARI16" s="1325"/>
      <c r="ARJ16" s="799"/>
      <c r="ARK16" s="97"/>
      <c r="ARL16" s="76"/>
      <c r="ARM16" s="805">
        <f t="shared" si="219"/>
        <v>399</v>
      </c>
      <c r="ARO16" s="424"/>
      <c r="ARP16" s="2121"/>
      <c r="ARQ16" s="799"/>
      <c r="ARR16" s="97"/>
      <c r="ARS16" s="139"/>
      <c r="ART16" s="805">
        <f t="shared" si="220"/>
        <v>0</v>
      </c>
      <c r="ARV16" s="404"/>
      <c r="ARW16" s="2124"/>
      <c r="ARX16" s="801"/>
      <c r="ARY16" s="804"/>
      <c r="ARZ16" s="76"/>
      <c r="ASA16" s="805">
        <f t="shared" si="221"/>
        <v>0</v>
      </c>
      <c r="ASC16" s="404"/>
      <c r="ASD16" s="2124"/>
      <c r="ASE16" s="801"/>
      <c r="ASF16" s="804"/>
      <c r="ASG16" s="76"/>
      <c r="ASH16" s="805">
        <f t="shared" si="222"/>
        <v>0</v>
      </c>
      <c r="ASJ16" s="424"/>
      <c r="ASK16" s="2121"/>
      <c r="ASL16" s="800"/>
      <c r="ASM16" s="97"/>
      <c r="ASN16" s="139"/>
      <c r="ASO16" s="805">
        <f t="shared" si="223"/>
        <v>0</v>
      </c>
      <c r="ASQ16" s="424"/>
      <c r="ASR16" s="2122"/>
      <c r="ASS16" s="139"/>
      <c r="AST16" s="49"/>
      <c r="ASU16" s="139"/>
      <c r="ASV16" s="78">
        <f t="shared" si="241"/>
        <v>0</v>
      </c>
      <c r="ASX16" s="424"/>
      <c r="ASY16" s="481"/>
      <c r="ASZ16" s="2121"/>
      <c r="ATA16" s="104"/>
      <c r="ATB16" s="49"/>
      <c r="ATC16" s="52"/>
      <c r="ATD16" s="78">
        <f t="shared" si="242"/>
        <v>0</v>
      </c>
      <c r="ATF16" s="424"/>
      <c r="ATG16" s="2121"/>
      <c r="ATH16" s="104"/>
      <c r="ATI16" s="49"/>
      <c r="ATJ16" s="139"/>
      <c r="ATK16" s="78">
        <f t="shared" si="243"/>
        <v>0</v>
      </c>
      <c r="ATM16" s="320"/>
      <c r="ATN16" s="2121"/>
      <c r="ATO16" s="104"/>
      <c r="ATP16" s="49"/>
      <c r="ATQ16" s="139"/>
      <c r="ATR16" s="78">
        <f t="shared" si="244"/>
        <v>0</v>
      </c>
      <c r="ATT16" s="404"/>
      <c r="ATU16" s="734"/>
      <c r="ATV16" s="2124"/>
      <c r="ATW16" s="22"/>
      <c r="ATX16" s="31"/>
      <c r="ATY16" s="76"/>
      <c r="ATZ16" s="78">
        <f t="shared" si="245"/>
        <v>968</v>
      </c>
      <c r="AUB16" s="404"/>
      <c r="AUC16" s="734"/>
      <c r="AUD16" s="2124"/>
      <c r="AUE16" s="22"/>
      <c r="AUF16" s="31"/>
      <c r="AUG16" s="76"/>
      <c r="AUH16" s="78">
        <f t="shared" si="246"/>
        <v>0</v>
      </c>
      <c r="AUI16" s="76"/>
      <c r="AUJ16" s="404"/>
      <c r="AUK16" s="2124"/>
      <c r="AUL16" s="777"/>
      <c r="AUM16" s="31"/>
      <c r="AUN16" s="76"/>
      <c r="AUO16" s="78">
        <f t="shared" si="247"/>
        <v>0</v>
      </c>
      <c r="AUQ16" s="424"/>
      <c r="AUR16" s="2121"/>
      <c r="AUS16" s="260"/>
      <c r="AUT16" s="49"/>
      <c r="AUU16" s="139"/>
      <c r="AUV16" s="78">
        <f t="shared" si="248"/>
        <v>1754.5</v>
      </c>
      <c r="AUX16" s="424"/>
      <c r="AUY16" s="2121"/>
      <c r="AUZ16" s="104"/>
      <c r="AVA16" s="49"/>
      <c r="AVB16" s="139"/>
      <c r="AVC16" s="78">
        <f t="shared" si="249"/>
        <v>3312</v>
      </c>
      <c r="AVE16" s="424"/>
      <c r="AVF16" s="2121"/>
      <c r="AVG16" s="104"/>
      <c r="AVH16" s="49"/>
      <c r="AVI16" s="139"/>
      <c r="AVJ16" s="78">
        <f t="shared" si="250"/>
        <v>0</v>
      </c>
      <c r="AVL16" s="424"/>
      <c r="AVM16" s="2122"/>
      <c r="AVN16" s="139"/>
      <c r="AVO16" s="49"/>
      <c r="AVP16" s="139"/>
      <c r="AVQ16" s="78">
        <f t="shared" si="251"/>
        <v>0</v>
      </c>
      <c r="AVS16" s="404"/>
      <c r="AVT16" s="2124"/>
      <c r="AVU16" s="22"/>
      <c r="AVV16" s="31"/>
      <c r="AVW16" s="76"/>
      <c r="AVX16" s="78">
        <f t="shared" si="224"/>
        <v>0</v>
      </c>
      <c r="AVZ16" s="404"/>
      <c r="AWA16" s="2124"/>
      <c r="AWB16" s="22"/>
      <c r="AWC16" s="31"/>
      <c r="AWD16" s="76"/>
      <c r="AWE16" s="78">
        <f t="shared" si="225"/>
        <v>0</v>
      </c>
      <c r="AWG16" s="424"/>
      <c r="AWH16" s="2122"/>
      <c r="AWI16" s="139"/>
      <c r="AWJ16" s="49"/>
      <c r="AWK16" s="349"/>
      <c r="AWL16" s="78">
        <f t="shared" si="226"/>
        <v>0</v>
      </c>
      <c r="AWN16" s="320"/>
      <c r="AWO16" s="307"/>
      <c r="AWP16" s="2122"/>
      <c r="AWQ16" s="139"/>
      <c r="AWR16" s="320"/>
      <c r="AWS16" s="139"/>
      <c r="AWT16" s="78">
        <f t="shared" si="227"/>
        <v>5365</v>
      </c>
      <c r="AWV16" s="404"/>
      <c r="AWW16" s="734"/>
      <c r="AWX16" s="2124"/>
      <c r="AWY16" s="22"/>
      <c r="AWZ16" s="31"/>
      <c r="AXA16" s="76"/>
      <c r="AXB16" s="78">
        <f t="shared" si="261"/>
        <v>872</v>
      </c>
      <c r="AXD16" s="404"/>
      <c r="AXE16" s="2124"/>
      <c r="AXF16" s="22"/>
      <c r="AXG16" s="31"/>
      <c r="AXH16" s="76"/>
      <c r="AXI16" s="78">
        <f t="shared" si="262"/>
        <v>0</v>
      </c>
      <c r="AXK16" s="404"/>
      <c r="AXL16" s="2124"/>
      <c r="AXM16" s="22"/>
      <c r="AXN16" s="31"/>
      <c r="AXO16" s="76"/>
      <c r="AXP16" s="78">
        <f t="shared" si="263"/>
        <v>0</v>
      </c>
      <c r="AXR16" s="31"/>
      <c r="AXS16" s="2124"/>
      <c r="AXT16" s="22"/>
      <c r="AXU16" s="31"/>
      <c r="AXV16" s="76"/>
      <c r="AXW16" s="78">
        <f t="shared" si="264"/>
        <v>0</v>
      </c>
      <c r="AXY16" s="424"/>
      <c r="AXZ16" s="2122"/>
      <c r="AYA16" s="139"/>
      <c r="AYB16" s="481"/>
      <c r="AYC16" s="139"/>
      <c r="AYD16" s="78">
        <f t="shared" si="137"/>
        <v>0</v>
      </c>
      <c r="AYF16" s="424"/>
      <c r="AYG16" s="2121"/>
      <c r="AYH16" s="104"/>
      <c r="AYI16" s="49"/>
      <c r="AYJ16" s="139"/>
      <c r="AYK16" s="78">
        <f t="shared" si="138"/>
        <v>0</v>
      </c>
      <c r="AYM16" s="424"/>
      <c r="AYN16" s="2121"/>
      <c r="AYO16" s="104"/>
      <c r="AYP16" s="344"/>
      <c r="AYQ16" s="139"/>
      <c r="AYR16" s="78">
        <f t="shared" si="139"/>
        <v>0</v>
      </c>
      <c r="AYT16" s="404"/>
      <c r="AYU16" s="2124"/>
      <c r="AYV16" s="22"/>
      <c r="AYW16" s="31"/>
      <c r="AYX16" s="76"/>
      <c r="AYY16" s="78">
        <f t="shared" si="140"/>
        <v>0</v>
      </c>
      <c r="AZA16" s="404"/>
      <c r="AZB16" s="2124"/>
      <c r="AZC16" s="22"/>
      <c r="AZD16" s="31"/>
      <c r="AZE16" s="76"/>
      <c r="AZF16" s="78">
        <f t="shared" si="141"/>
        <v>0</v>
      </c>
      <c r="AZH16" s="49"/>
      <c r="AZI16" s="2121"/>
      <c r="AZJ16" s="104"/>
      <c r="AZK16" s="49"/>
      <c r="AZL16" s="139"/>
      <c r="AZM16" s="78">
        <f t="shared" si="142"/>
        <v>0</v>
      </c>
      <c r="AZO16" s="320"/>
      <c r="AZP16" s="2121"/>
      <c r="AZQ16" s="104"/>
      <c r="AZR16" s="320"/>
      <c r="AZS16" s="139"/>
      <c r="AZT16" s="78">
        <f t="shared" si="143"/>
        <v>123.27999999999975</v>
      </c>
      <c r="AZV16" s="320"/>
      <c r="AZW16" s="2121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24"/>
      <c r="BAL16" s="22"/>
      <c r="BAM16" s="404"/>
      <c r="BAN16" s="76"/>
      <c r="BAO16" s="78">
        <f t="shared" si="146"/>
        <v>0</v>
      </c>
      <c r="BAQ16" s="424"/>
      <c r="BAR16" s="2122"/>
      <c r="BAS16" s="716"/>
      <c r="BAT16" s="797"/>
      <c r="BAU16" s="139"/>
      <c r="BAV16" s="78">
        <f t="shared" si="147"/>
        <v>1940.1999999999971</v>
      </c>
      <c r="BAX16" s="49"/>
      <c r="BAY16" s="2121"/>
      <c r="BAZ16" s="104"/>
      <c r="BBA16" s="49"/>
      <c r="BBB16" s="139"/>
      <c r="BBC16" s="78">
        <f t="shared" si="265"/>
        <v>0</v>
      </c>
      <c r="BBE16" s="49"/>
      <c r="BBF16" s="2121"/>
      <c r="BBG16" s="104"/>
      <c r="BBH16" s="49"/>
      <c r="BBI16" s="139"/>
      <c r="BBJ16" s="78">
        <f t="shared" si="266"/>
        <v>1292</v>
      </c>
      <c r="BBL16" s="424"/>
      <c r="BBM16" s="2100"/>
      <c r="BBN16" s="2101" t="s">
        <v>2274</v>
      </c>
      <c r="BBO16" s="2102"/>
      <c r="BBP16" s="2073">
        <v>42210</v>
      </c>
      <c r="BBQ16" s="2103">
        <v>810.48</v>
      </c>
      <c r="BBR16" s="131">
        <f>BBO16-BBQ16</f>
        <v>-810.48</v>
      </c>
      <c r="BBS16" s="1261"/>
      <c r="BBT16" s="543"/>
      <c r="BBU16" s="1804"/>
      <c r="BBV16" s="1647"/>
      <c r="BBW16" s="1812"/>
      <c r="BBX16" s="722"/>
      <c r="BBY16" s="78">
        <f t="shared" si="149"/>
        <v>1200</v>
      </c>
      <c r="BCA16" s="424"/>
      <c r="BCB16" s="2374"/>
      <c r="BCC16" s="2374"/>
      <c r="BCD16" s="2374"/>
      <c r="BCE16" s="2374"/>
      <c r="BCF16" s="78">
        <f t="shared" si="150"/>
        <v>0</v>
      </c>
      <c r="BCH16" s="31"/>
      <c r="BCI16" s="2124"/>
      <c r="BCJ16" s="22"/>
      <c r="BCK16" s="31"/>
      <c r="BCL16" s="76"/>
      <c r="BCM16" s="78">
        <f t="shared" si="151"/>
        <v>0</v>
      </c>
      <c r="BCO16" s="31"/>
      <c r="BCP16" s="2124"/>
      <c r="BCQ16" s="22"/>
      <c r="BCR16" s="31"/>
      <c r="BCS16" s="76"/>
      <c r="BCT16" s="78">
        <f t="shared" si="152"/>
        <v>0</v>
      </c>
      <c r="BCV16" s="424"/>
      <c r="BCW16" s="2121"/>
      <c r="BCX16" s="104"/>
      <c r="BCY16" s="49"/>
      <c r="BCZ16" s="139"/>
      <c r="BDA16" s="78">
        <f t="shared" si="153"/>
        <v>6086.5</v>
      </c>
      <c r="BDC16" s="424"/>
      <c r="BDD16" s="2121"/>
      <c r="BDE16" s="1216"/>
      <c r="BDF16" s="1217"/>
      <c r="BDG16" s="139"/>
      <c r="BDH16" s="78">
        <f t="shared" si="154"/>
        <v>8774.6000000000022</v>
      </c>
      <c r="BDJ16" s="321"/>
      <c r="BDK16" s="2124"/>
      <c r="BDL16" s="22"/>
      <c r="BDM16" s="31"/>
      <c r="BDN16" s="76"/>
      <c r="BDO16" s="78">
        <f t="shared" si="155"/>
        <v>0</v>
      </c>
      <c r="BDQ16" s="424"/>
      <c r="BDR16" s="481"/>
      <c r="BDS16" s="2121"/>
      <c r="BDT16" s="104"/>
      <c r="BDU16" s="848"/>
      <c r="BDV16" s="139"/>
      <c r="BDW16" s="78">
        <f t="shared" si="156"/>
        <v>308</v>
      </c>
      <c r="BDY16" s="49"/>
      <c r="BDZ16" s="808"/>
      <c r="BEA16" s="2121"/>
      <c r="BEB16" s="104"/>
      <c r="BEC16" s="49"/>
      <c r="BED16" s="139"/>
      <c r="BEE16" s="78">
        <f t="shared" si="157"/>
        <v>4361.25</v>
      </c>
      <c r="BEG16" s="320">
        <v>41820</v>
      </c>
      <c r="BEH16" s="2121" t="s">
        <v>2272</v>
      </c>
      <c r="BEI16" s="828" t="s">
        <v>2270</v>
      </c>
      <c r="BEJ16" s="1908">
        <v>3425.1</v>
      </c>
      <c r="BEK16" s="1815">
        <v>41823</v>
      </c>
      <c r="BEL16" s="139"/>
      <c r="BEM16" s="78">
        <f t="shared" si="158"/>
        <v>9400.7000000000007</v>
      </c>
      <c r="BEO16" s="424">
        <v>42282</v>
      </c>
      <c r="BEP16" s="481" t="s">
        <v>2506</v>
      </c>
      <c r="BEQ16" s="2121" t="s">
        <v>2505</v>
      </c>
      <c r="BER16" s="104">
        <v>10250.120000000001</v>
      </c>
      <c r="BES16" s="49">
        <v>42305</v>
      </c>
      <c r="BET16" s="139">
        <v>10250.120000000001</v>
      </c>
      <c r="BEU16" s="78">
        <f t="shared" si="159"/>
        <v>-17000</v>
      </c>
      <c r="BEW16" s="320"/>
      <c r="BEX16" s="2121"/>
      <c r="BEY16" s="104"/>
      <c r="BEZ16" s="49"/>
      <c r="BFA16" s="139"/>
      <c r="BFB16" s="78">
        <f t="shared" si="160"/>
        <v>0</v>
      </c>
      <c r="BFD16" s="321"/>
      <c r="BFE16" s="2124"/>
      <c r="BFF16" s="22"/>
      <c r="BFG16" s="31"/>
      <c r="BFH16" s="76"/>
      <c r="BFI16" s="78">
        <f t="shared" si="161"/>
        <v>970</v>
      </c>
      <c r="BFK16" s="341"/>
      <c r="BFL16" s="2121"/>
      <c r="BFM16" s="104"/>
      <c r="BFN16" s="424"/>
      <c r="BFO16" s="52"/>
      <c r="BFP16" s="131">
        <f t="shared" si="162"/>
        <v>0</v>
      </c>
      <c r="BFR16" s="321"/>
      <c r="BFS16" s="2124"/>
      <c r="BFT16" s="22"/>
      <c r="BFU16" s="404"/>
      <c r="BFV16" s="77"/>
      <c r="BFW16" s="78">
        <f t="shared" si="163"/>
        <v>0</v>
      </c>
      <c r="BFY16" s="31"/>
      <c r="BFZ16" s="2124"/>
      <c r="BGA16" s="22"/>
      <c r="BGB16" s="31"/>
      <c r="BGC16" s="76"/>
      <c r="BGD16" s="78">
        <f t="shared" si="164"/>
        <v>0</v>
      </c>
      <c r="BGF16" s="320"/>
      <c r="BGG16" s="2121"/>
      <c r="BGH16" s="104"/>
      <c r="BGI16" s="320"/>
      <c r="BGJ16" s="139"/>
      <c r="BGK16" s="78">
        <f t="shared" si="165"/>
        <v>0</v>
      </c>
      <c r="BGM16" s="712"/>
      <c r="BGN16" s="712"/>
      <c r="BGO16" s="2122"/>
      <c r="BGP16" s="1472"/>
      <c r="BGQ16" s="852"/>
      <c r="BGR16" s="829"/>
      <c r="BGS16" s="78">
        <f t="shared" si="166"/>
        <v>1403.0999999999913</v>
      </c>
      <c r="BGU16" s="31"/>
      <c r="BGV16" s="2124"/>
      <c r="BGW16" s="22"/>
      <c r="BGX16" s="31"/>
      <c r="BGY16" s="76"/>
      <c r="BGZ16" s="78">
        <f t="shared" si="167"/>
        <v>0</v>
      </c>
      <c r="BHB16" s="404"/>
      <c r="BHC16" s="2125"/>
      <c r="BHD16" s="139"/>
      <c r="BHE16" s="49"/>
      <c r="BHF16" s="139"/>
      <c r="BHG16" s="78">
        <f t="shared" si="168"/>
        <v>229.79999999999927</v>
      </c>
      <c r="BHI16" s="404"/>
      <c r="BHJ16" s="31"/>
      <c r="BHK16" s="2124"/>
      <c r="BHL16" s="22"/>
      <c r="BHM16" s="31"/>
      <c r="BHN16" s="76"/>
      <c r="BHO16" s="78">
        <f t="shared" si="169"/>
        <v>0</v>
      </c>
      <c r="BHQ16" s="320"/>
      <c r="BHR16" s="2121"/>
      <c r="BHS16" s="104"/>
      <c r="BHT16" s="320"/>
      <c r="BHU16" s="139"/>
      <c r="BHV16" s="78">
        <f t="shared" si="170"/>
        <v>0</v>
      </c>
      <c r="BHX16" s="1261"/>
      <c r="BHY16" s="543"/>
      <c r="BHZ16" s="1804"/>
      <c r="BIA16" s="1647"/>
      <c r="BIB16" s="1812"/>
      <c r="BIC16" s="722"/>
      <c r="BID16" s="78">
        <f t="shared" si="171"/>
        <v>0</v>
      </c>
      <c r="BIF16" s="1261"/>
      <c r="BIG16" s="316"/>
      <c r="BIH16" s="1390"/>
      <c r="BII16" s="1812"/>
      <c r="BIJ16" s="1813"/>
      <c r="BIK16" s="1746"/>
      <c r="BIL16" s="78">
        <f t="shared" si="172"/>
        <v>0</v>
      </c>
      <c r="BIN16" s="712"/>
      <c r="BIO16" s="1829"/>
      <c r="BIP16" s="1903"/>
      <c r="BIQ16" s="1825"/>
      <c r="BIR16" s="1391"/>
      <c r="BIS16" s="78">
        <f t="shared" si="173"/>
        <v>86</v>
      </c>
      <c r="BIT16" s="1391"/>
      <c r="BIU16" s="1261"/>
      <c r="BIV16" s="409"/>
      <c r="BIW16" s="1961"/>
      <c r="BIX16" s="139"/>
      <c r="BIY16" s="320"/>
      <c r="BIZ16" s="139"/>
      <c r="BJA16" s="78">
        <f t="shared" si="255"/>
        <v>0</v>
      </c>
      <c r="BJB16" s="1261"/>
      <c r="BJC16" s="1390"/>
      <c r="BJD16" s="1803"/>
      <c r="BJE16" s="1925"/>
      <c r="BJF16" s="1919"/>
      <c r="BJG16" s="1813"/>
      <c r="BJH16" s="78">
        <f t="shared" si="174"/>
        <v>0</v>
      </c>
      <c r="BJI16" s="1391"/>
      <c r="BJJ16" s="320"/>
      <c r="BJK16" s="409"/>
      <c r="BJL16" s="2122"/>
      <c r="BJM16" s="139"/>
      <c r="BJN16" s="320"/>
      <c r="BJO16" s="139"/>
      <c r="BJP16" s="78">
        <f t="shared" si="256"/>
        <v>0</v>
      </c>
      <c r="BJR16" s="804"/>
      <c r="BJS16" s="2125"/>
      <c r="BJT16" s="76"/>
      <c r="BJU16" s="804"/>
      <c r="BJV16" s="76"/>
      <c r="BJW16" s="78">
        <f t="shared" si="228"/>
        <v>1883</v>
      </c>
      <c r="BJX16" s="243"/>
      <c r="BJY16" s="424"/>
      <c r="BJZ16" s="2124"/>
      <c r="BKA16" s="22"/>
      <c r="BKB16" s="31"/>
      <c r="BKC16" s="76"/>
      <c r="BKD16" s="78">
        <f t="shared" si="175"/>
        <v>0</v>
      </c>
      <c r="BKF16" s="404"/>
      <c r="BKG16" s="734"/>
      <c r="BKH16" s="2124"/>
      <c r="BKI16" s="22"/>
      <c r="BKJ16" s="31"/>
      <c r="BKK16" s="76"/>
      <c r="BKL16" s="78">
        <f t="shared" si="176"/>
        <v>8883.5</v>
      </c>
      <c r="BKN16" s="404"/>
      <c r="BKO16" s="2124"/>
      <c r="BKP16" s="22"/>
      <c r="BKQ16" s="31"/>
      <c r="BKR16" s="76"/>
      <c r="BKS16" s="78">
        <f t="shared" si="177"/>
        <v>0</v>
      </c>
      <c r="BKU16" s="404"/>
      <c r="BKV16" s="2124"/>
      <c r="BKW16" s="22"/>
      <c r="BKX16" s="31"/>
      <c r="BKY16" s="76"/>
      <c r="BKZ16" s="78">
        <f t="shared" si="178"/>
        <v>0</v>
      </c>
      <c r="BLB16" s="404"/>
      <c r="BLC16" s="2124"/>
      <c r="BLD16" s="22"/>
      <c r="BLE16" s="31"/>
      <c r="BLF16" s="76"/>
      <c r="BLG16" s="78">
        <f t="shared" si="179"/>
        <v>0</v>
      </c>
      <c r="BLI16" s="404"/>
      <c r="BLJ16" s="2124"/>
      <c r="BLK16" s="22"/>
      <c r="BLL16" s="321"/>
      <c r="BLM16" s="76"/>
      <c r="BLN16" s="78">
        <f t="shared" si="180"/>
        <v>100</v>
      </c>
      <c r="BLP16" s="424"/>
      <c r="BLQ16" s="2121"/>
      <c r="BLR16" s="104"/>
      <c r="BLS16" s="257"/>
      <c r="BLT16" s="139"/>
      <c r="BLU16" s="78">
        <f t="shared" si="181"/>
        <v>0</v>
      </c>
      <c r="BLW16" s="424"/>
      <c r="BLX16" s="2122"/>
      <c r="BLY16" s="139"/>
      <c r="BLZ16" s="49"/>
      <c r="BMA16" s="139"/>
      <c r="BMB16" s="78">
        <f t="shared" si="182"/>
        <v>0</v>
      </c>
      <c r="BMD16" s="424"/>
      <c r="BME16" s="2122"/>
      <c r="BMF16" s="139"/>
      <c r="BMG16" s="424"/>
      <c r="BMH16" s="139"/>
      <c r="BMI16" s="78">
        <f t="shared" si="183"/>
        <v>0</v>
      </c>
      <c r="BMK16" s="404"/>
      <c r="BML16" s="2124"/>
      <c r="BMM16" s="22"/>
      <c r="BMN16" s="404"/>
      <c r="BMO16" s="76"/>
      <c r="BMP16" s="78">
        <f t="shared" si="184"/>
        <v>0</v>
      </c>
      <c r="BMR16" s="31"/>
      <c r="BMS16" s="2124"/>
      <c r="BMT16" s="22"/>
      <c r="BMU16" s="31"/>
      <c r="BMV16" s="76"/>
      <c r="BMW16" s="78">
        <f t="shared" si="185"/>
        <v>0</v>
      </c>
      <c r="BMY16" s="321"/>
      <c r="BMZ16" s="2124"/>
      <c r="BNA16" s="777"/>
      <c r="BNB16" s="31"/>
      <c r="BNC16" s="76"/>
      <c r="BND16" s="78">
        <f t="shared" si="229"/>
        <v>150</v>
      </c>
      <c r="BNF16" s="320"/>
      <c r="BNG16" s="2121"/>
      <c r="BNH16" s="104"/>
      <c r="BNI16" s="320"/>
      <c r="BNJ16" s="139"/>
      <c r="BNK16" s="78">
        <f t="shared" si="230"/>
        <v>409</v>
      </c>
      <c r="BNM16" s="49"/>
      <c r="BNN16" s="2121"/>
      <c r="BNO16" s="104"/>
      <c r="BNP16" s="49"/>
      <c r="BNQ16" s="139"/>
      <c r="BNR16" s="78">
        <f t="shared" si="231"/>
        <v>0</v>
      </c>
      <c r="BNT16" s="49"/>
      <c r="BNU16" s="307"/>
      <c r="BNV16" s="2121"/>
      <c r="BNW16" s="104"/>
      <c r="BNX16" s="49"/>
      <c r="BNY16" s="139"/>
      <c r="BNZ16" s="78">
        <f t="shared" si="232"/>
        <v>0</v>
      </c>
      <c r="BOB16" s="31"/>
      <c r="BOC16" s="2124"/>
      <c r="BOD16" s="22"/>
      <c r="BOE16" s="31"/>
      <c r="BOF16" s="76"/>
      <c r="BOG16" s="78">
        <f t="shared" si="233"/>
        <v>0</v>
      </c>
      <c r="BOI16" s="31"/>
      <c r="BOJ16" s="2124"/>
      <c r="BOK16" s="22"/>
      <c r="BOL16" s="31"/>
      <c r="BOM16" s="76"/>
      <c r="BON16" s="78">
        <f t="shared" si="234"/>
        <v>0</v>
      </c>
      <c r="BOP16" s="31"/>
      <c r="BOQ16" s="2124"/>
      <c r="BOR16" s="22"/>
      <c r="BOS16" s="31"/>
      <c r="BOT16" s="76"/>
      <c r="BOU16" s="78">
        <f t="shared" si="235"/>
        <v>1785.5</v>
      </c>
      <c r="BOW16" s="320"/>
      <c r="BOX16" s="2122"/>
      <c r="BOY16" s="139"/>
      <c r="BOZ16" s="49"/>
      <c r="BPA16" s="139"/>
      <c r="BPB16" s="78">
        <f t="shared" si="236"/>
        <v>0</v>
      </c>
      <c r="BPD16" s="404"/>
      <c r="BPE16" s="2124"/>
      <c r="BPF16" s="22"/>
      <c r="BPG16" s="31"/>
      <c r="BPH16" s="76"/>
      <c r="BPI16" s="78">
        <f t="shared" si="237"/>
        <v>0</v>
      </c>
      <c r="BPK16" s="404"/>
      <c r="BPL16" s="2124"/>
      <c r="BPM16" s="22"/>
      <c r="BPN16" s="31"/>
      <c r="BPO16" s="76"/>
      <c r="BPP16" s="78">
        <f t="shared" si="252"/>
        <v>2273.5</v>
      </c>
      <c r="BPR16" s="31"/>
      <c r="BPS16" s="2124"/>
      <c r="BPT16" s="22"/>
      <c r="BPU16" s="31"/>
      <c r="BPV16" s="76"/>
      <c r="BPW16" s="78">
        <f t="shared" si="186"/>
        <v>0</v>
      </c>
      <c r="BPY16" s="31"/>
      <c r="BPZ16" s="2124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21"/>
      <c r="BQP16" s="104"/>
      <c r="BQQ16" s="424"/>
      <c r="BQR16" s="139"/>
      <c r="BQS16" s="78">
        <f t="shared" si="189"/>
        <v>-4</v>
      </c>
      <c r="BQU16" s="320"/>
      <c r="BQV16" s="2122"/>
      <c r="BQW16" s="139"/>
      <c r="BQX16" s="424"/>
      <c r="BQY16" s="139"/>
      <c r="BQZ16" s="78">
        <f t="shared" si="190"/>
        <v>70000</v>
      </c>
      <c r="BRC16" s="2125"/>
      <c r="BRD16" s="349"/>
      <c r="BRE16" s="404"/>
      <c r="BRF16" s="773"/>
      <c r="BRG16" s="78">
        <f t="shared" si="191"/>
        <v>70000</v>
      </c>
      <c r="BRI16" s="31"/>
      <c r="BRJ16" s="2124"/>
      <c r="BRK16" s="22"/>
      <c r="BRL16" s="31"/>
      <c r="BRM16" s="76"/>
      <c r="BRN16" s="78">
        <f t="shared" si="192"/>
        <v>0</v>
      </c>
      <c r="BRP16" s="321"/>
      <c r="BRQ16" s="335"/>
      <c r="BRR16" s="2125"/>
      <c r="BRS16" s="76"/>
      <c r="BRT16" s="31"/>
      <c r="BRU16" s="76"/>
      <c r="BRV16" s="78">
        <f t="shared" si="193"/>
        <v>0</v>
      </c>
      <c r="BRX16" s="404"/>
      <c r="BRY16" s="2124"/>
      <c r="BRZ16" s="22"/>
      <c r="BSA16" s="31"/>
      <c r="BSB16" s="76"/>
      <c r="BSC16" s="78">
        <f t="shared" si="194"/>
        <v>0</v>
      </c>
      <c r="BSE16" s="404"/>
      <c r="BSF16" s="2124"/>
      <c r="BSG16" s="22"/>
      <c r="BSH16" s="31"/>
      <c r="BSI16" s="76"/>
      <c r="BSJ16" s="78">
        <f t="shared" si="195"/>
        <v>0</v>
      </c>
      <c r="BSL16" s="49"/>
      <c r="BSM16" s="2121"/>
      <c r="BSN16" s="104"/>
      <c r="BSO16" s="49"/>
      <c r="BSP16" s="139"/>
      <c r="BSQ16" s="78">
        <f t="shared" si="196"/>
        <v>0</v>
      </c>
      <c r="BSS16" s="404"/>
      <c r="BST16" s="2124"/>
      <c r="BSU16" s="22"/>
      <c r="BSV16" s="31"/>
      <c r="BSW16" s="76"/>
      <c r="BSX16" s="78">
        <f t="shared" si="197"/>
        <v>0</v>
      </c>
      <c r="BSZ16" s="404"/>
      <c r="BTA16" s="2124"/>
      <c r="BTB16" s="22"/>
      <c r="BTC16" s="31"/>
      <c r="BTD16" s="76"/>
      <c r="BTE16" s="78">
        <f t="shared" si="198"/>
        <v>0</v>
      </c>
      <c r="BTG16" s="31"/>
      <c r="BTH16" s="2124"/>
      <c r="BTI16" s="22"/>
      <c r="BTJ16" s="31"/>
      <c r="BTK16" s="76"/>
      <c r="BTL16" s="78">
        <f t="shared" si="199"/>
        <v>0</v>
      </c>
      <c r="BTN16" s="31"/>
      <c r="BTO16" s="2124"/>
      <c r="BTP16" s="22"/>
      <c r="BTQ16" s="31"/>
      <c r="BTR16" s="76"/>
      <c r="BTS16" s="78">
        <f t="shared" si="200"/>
        <v>0</v>
      </c>
      <c r="BTU16" s="31"/>
      <c r="BTV16" s="2124"/>
      <c r="BTW16" s="22"/>
      <c r="BTX16" s="31"/>
      <c r="BTY16" s="76"/>
      <c r="BTZ16" s="78">
        <f t="shared" si="201"/>
        <v>0</v>
      </c>
      <c r="BUB16" s="31"/>
      <c r="BUC16" s="2124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24"/>
      <c r="C17" s="22"/>
      <c r="D17" s="31"/>
      <c r="E17" s="76"/>
      <c r="F17" s="78">
        <f t="shared" si="2"/>
        <v>172000</v>
      </c>
      <c r="H17" s="404"/>
      <c r="I17" s="2124"/>
      <c r="J17" s="22"/>
      <c r="K17" s="31"/>
      <c r="L17" s="76"/>
      <c r="M17" s="78">
        <f t="shared" si="3"/>
        <v>354750</v>
      </c>
      <c r="O17" s="31"/>
      <c r="P17" s="2124"/>
      <c r="Q17" s="22"/>
      <c r="R17" s="31"/>
      <c r="S17" s="76"/>
      <c r="T17" s="78">
        <f t="shared" si="4"/>
        <v>2500</v>
      </c>
      <c r="V17" s="31"/>
      <c r="W17" s="2124"/>
      <c r="X17" s="22"/>
      <c r="Y17" s="31"/>
      <c r="Z17" s="76"/>
      <c r="AA17" s="78">
        <f t="shared" si="5"/>
        <v>0</v>
      </c>
      <c r="AC17" s="31"/>
      <c r="AD17" s="2124"/>
      <c r="AE17" s="22"/>
      <c r="AF17" s="31"/>
      <c r="AG17" s="76"/>
      <c r="AH17" s="78">
        <f t="shared" si="6"/>
        <v>0</v>
      </c>
      <c r="AJ17" s="424"/>
      <c r="AK17" s="2121"/>
      <c r="AL17" s="104"/>
      <c r="AM17" s="424"/>
      <c r="AN17" s="139"/>
      <c r="AO17" s="78">
        <f t="shared" si="7"/>
        <v>1390</v>
      </c>
      <c r="AQ17" s="320"/>
      <c r="AR17" s="2121"/>
      <c r="AS17" s="104"/>
      <c r="AT17" s="399"/>
      <c r="AU17" s="139"/>
      <c r="AV17" s="78">
        <f t="shared" si="8"/>
        <v>317405.71999999997</v>
      </c>
      <c r="AX17" s="31"/>
      <c r="AY17" s="2124"/>
      <c r="AZ17" s="22"/>
      <c r="BA17" s="31"/>
      <c r="BB17" s="76"/>
      <c r="BC17" s="78">
        <f t="shared" si="9"/>
        <v>0</v>
      </c>
      <c r="BE17" s="321"/>
      <c r="BF17" s="2124"/>
      <c r="BG17" s="22"/>
      <c r="BH17" s="31"/>
      <c r="BI17" s="76"/>
      <c r="BJ17" s="78">
        <f t="shared" si="10"/>
        <v>0</v>
      </c>
      <c r="BL17" s="424"/>
      <c r="BM17" s="2121"/>
      <c r="BN17" s="104"/>
      <c r="BO17" s="49"/>
      <c r="BP17" s="139"/>
      <c r="BQ17" s="78">
        <f t="shared" si="11"/>
        <v>0</v>
      </c>
      <c r="BS17" s="321"/>
      <c r="BT17" s="2124"/>
      <c r="BU17" s="22"/>
      <c r="BV17" s="31"/>
      <c r="BW17" s="76"/>
      <c r="BX17" s="78">
        <f t="shared" si="12"/>
        <v>0</v>
      </c>
      <c r="BZ17" s="424"/>
      <c r="CA17" s="424"/>
      <c r="CB17" s="2121"/>
      <c r="CC17" s="104"/>
      <c r="CD17" s="49"/>
      <c r="CE17" s="139"/>
      <c r="CF17" s="78">
        <f t="shared" si="13"/>
        <v>24829.5</v>
      </c>
      <c r="CH17" s="424"/>
      <c r="CI17" s="2122"/>
      <c r="CJ17" s="139"/>
      <c r="CK17" s="49"/>
      <c r="CL17" s="139"/>
      <c r="CM17" s="78">
        <f t="shared" si="14"/>
        <v>0</v>
      </c>
      <c r="CO17" s="424"/>
      <c r="CP17" s="2122"/>
      <c r="CQ17" s="139"/>
      <c r="CR17" s="49"/>
      <c r="CS17" s="139"/>
      <c r="CT17" s="78">
        <f t="shared" si="15"/>
        <v>0</v>
      </c>
      <c r="CV17" s="977"/>
      <c r="CW17" s="1878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21"/>
      <c r="DG17" s="104"/>
      <c r="DH17" s="424"/>
      <c r="DI17" s="349"/>
      <c r="DJ17" s="78">
        <f t="shared" si="17"/>
        <v>633217.30000000005</v>
      </c>
      <c r="DL17" s="320"/>
      <c r="DM17" s="2121"/>
      <c r="DN17" s="693"/>
      <c r="DO17" s="49"/>
      <c r="DP17" s="139"/>
      <c r="DQ17" s="78">
        <f t="shared" si="18"/>
        <v>0</v>
      </c>
      <c r="DS17" s="320"/>
      <c r="DT17" s="2121"/>
      <c r="DU17" s="693"/>
      <c r="DV17" s="49"/>
      <c r="DW17" s="139"/>
      <c r="DX17" s="78">
        <f t="shared" si="19"/>
        <v>0</v>
      </c>
      <c r="DZ17" s="49"/>
      <c r="EA17" s="2121"/>
      <c r="EB17" s="693"/>
      <c r="EC17" s="49"/>
      <c r="ED17" s="139"/>
      <c r="EE17" s="78">
        <f t="shared" si="20"/>
        <v>1750.5</v>
      </c>
      <c r="EG17" s="320"/>
      <c r="EH17" s="2121"/>
      <c r="EI17" s="104"/>
      <c r="EJ17" s="49"/>
      <c r="EK17" s="139"/>
      <c r="EL17" s="78">
        <f t="shared" si="21"/>
        <v>0</v>
      </c>
      <c r="EN17" s="424"/>
      <c r="EO17" s="2122"/>
      <c r="EP17" s="139"/>
      <c r="EQ17" s="49"/>
      <c r="ER17" s="139"/>
      <c r="ES17" s="78">
        <f t="shared" si="22"/>
        <v>7999.8000000000029</v>
      </c>
      <c r="EU17" s="404"/>
      <c r="EV17" s="2125"/>
      <c r="EW17" s="76"/>
      <c r="EX17" s="31"/>
      <c r="EY17" s="76"/>
      <c r="EZ17" s="78">
        <f t="shared" si="23"/>
        <v>0</v>
      </c>
      <c r="FB17" s="1261"/>
      <c r="FC17" s="1964"/>
      <c r="FD17" s="1965"/>
      <c r="FE17" s="1647"/>
      <c r="FF17" s="1812"/>
      <c r="FG17" s="722"/>
      <c r="FH17" s="78">
        <f t="shared" si="24"/>
        <v>0</v>
      </c>
      <c r="FJ17" s="712"/>
      <c r="FK17" s="1833"/>
      <c r="FL17" s="1972"/>
      <c r="FM17" s="1970"/>
      <c r="FN17" s="1811"/>
      <c r="FO17" s="1853"/>
      <c r="FP17" s="78">
        <f t="shared" si="25"/>
        <v>1044.8300000000017</v>
      </c>
      <c r="FR17" s="424"/>
      <c r="FS17" s="307"/>
      <c r="FT17" s="2121"/>
      <c r="FU17" s="104"/>
      <c r="FV17" s="307"/>
      <c r="FW17" s="139"/>
      <c r="FX17" s="78">
        <f t="shared" si="26"/>
        <v>8038.1</v>
      </c>
      <c r="FY17" s="1261"/>
      <c r="FZ17" s="1390"/>
      <c r="GA17" s="1803"/>
      <c r="GB17" s="1647"/>
      <c r="GC17" s="1812"/>
      <c r="GD17" s="722"/>
      <c r="GE17" s="78">
        <f t="shared" si="203"/>
        <v>0</v>
      </c>
      <c r="GG17" s="712"/>
      <c r="GH17" s="1390"/>
      <c r="GI17" s="1803"/>
      <c r="GJ17" s="1808"/>
      <c r="GK17" s="1814"/>
      <c r="GL17" s="1817"/>
      <c r="GM17" s="78">
        <f t="shared" si="27"/>
        <v>0</v>
      </c>
      <c r="GO17" s="49"/>
      <c r="GP17" s="2121"/>
      <c r="GQ17" s="104"/>
      <c r="GR17" s="49"/>
      <c r="GS17" s="139"/>
      <c r="GT17" s="78">
        <f t="shared" si="28"/>
        <v>3191.5</v>
      </c>
      <c r="GV17" s="404"/>
      <c r="GW17" s="2124"/>
      <c r="GX17" s="2124"/>
      <c r="GY17" s="777"/>
      <c r="GZ17" s="31"/>
      <c r="HA17" s="76"/>
      <c r="HB17" s="78">
        <f t="shared" si="29"/>
        <v>12652.35</v>
      </c>
      <c r="HD17" s="424"/>
      <c r="HE17" s="2121"/>
      <c r="HF17" s="693"/>
      <c r="HG17" s="320"/>
      <c r="HH17" s="139"/>
      <c r="HI17" s="78">
        <f t="shared" si="30"/>
        <v>5990.5</v>
      </c>
      <c r="HK17" s="321"/>
      <c r="HL17" s="2124"/>
      <c r="HM17" s="777"/>
      <c r="HN17" s="31"/>
      <c r="HO17" s="76"/>
      <c r="HP17" s="78">
        <f t="shared" si="31"/>
        <v>3655.5</v>
      </c>
      <c r="HR17" s="424"/>
      <c r="HS17" s="2121"/>
      <c r="HT17" s="104"/>
      <c r="HU17" s="49"/>
      <c r="HV17" s="139"/>
      <c r="HW17" s="78">
        <f t="shared" si="32"/>
        <v>3000</v>
      </c>
      <c r="HY17" s="321"/>
      <c r="HZ17" s="2124"/>
      <c r="IA17" s="777"/>
      <c r="IB17" s="31"/>
      <c r="IC17" s="76"/>
      <c r="ID17" s="78">
        <f t="shared" si="33"/>
        <v>0</v>
      </c>
      <c r="IF17" s="321"/>
      <c r="IG17" s="2124"/>
      <c r="IH17" s="777"/>
      <c r="II17" s="31"/>
      <c r="IJ17" s="76"/>
      <c r="IK17" s="78">
        <f t="shared" si="34"/>
        <v>0</v>
      </c>
      <c r="IM17" s="320"/>
      <c r="IN17" s="2122"/>
      <c r="IO17" s="139"/>
      <c r="IP17" s="424"/>
      <c r="IQ17" s="139"/>
      <c r="IR17" s="78">
        <f t="shared" si="35"/>
        <v>0</v>
      </c>
      <c r="IT17" s="424"/>
      <c r="IU17" s="2121"/>
      <c r="IV17" s="800"/>
      <c r="IW17" s="49"/>
      <c r="IX17" s="139"/>
      <c r="IY17" s="78">
        <f t="shared" si="36"/>
        <v>402</v>
      </c>
      <c r="JA17" s="424"/>
      <c r="JB17" s="2121"/>
      <c r="JC17" s="104"/>
      <c r="JD17" s="49"/>
      <c r="JE17" s="139"/>
      <c r="JF17" s="78">
        <f t="shared" si="37"/>
        <v>900</v>
      </c>
      <c r="JH17" s="1261"/>
      <c r="JI17" s="1390"/>
      <c r="JJ17" s="1919"/>
      <c r="JK17" s="1925"/>
      <c r="JL17" s="1919"/>
      <c r="JM17" s="78">
        <f t="shared" si="38"/>
        <v>90</v>
      </c>
      <c r="JN17" s="1391"/>
      <c r="JO17" s="320"/>
      <c r="JP17" s="2125"/>
      <c r="JQ17" s="699"/>
      <c r="JR17" s="321"/>
      <c r="JS17" s="699"/>
      <c r="JT17" s="78">
        <f t="shared" si="39"/>
        <v>90</v>
      </c>
      <c r="JV17" s="321"/>
      <c r="JW17" s="2125"/>
      <c r="JX17" s="699"/>
      <c r="JY17" s="790"/>
      <c r="JZ17" s="699"/>
      <c r="KA17" s="78">
        <f t="shared" si="40"/>
        <v>90</v>
      </c>
      <c r="KC17" s="424">
        <v>40743</v>
      </c>
      <c r="KD17" s="2121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24"/>
      <c r="KL17" s="22"/>
      <c r="KM17" s="31"/>
      <c r="KN17" s="76"/>
      <c r="KO17" s="78">
        <f t="shared" si="42"/>
        <v>300</v>
      </c>
      <c r="KQ17" s="321"/>
      <c r="KR17" s="1318"/>
      <c r="KS17" s="2124"/>
      <c r="KT17" s="22"/>
      <c r="KU17" s="31"/>
      <c r="KV17" s="76"/>
      <c r="KW17" s="78">
        <f t="shared" si="43"/>
        <v>198</v>
      </c>
      <c r="KY17" s="321"/>
      <c r="KZ17" s="2124"/>
      <c r="LA17" s="22"/>
      <c r="LB17" s="31"/>
      <c r="LC17" s="76"/>
      <c r="LD17" s="78">
        <f t="shared" si="44"/>
        <v>0</v>
      </c>
      <c r="LF17" s="320"/>
      <c r="LG17" s="2121"/>
      <c r="LH17" s="104"/>
      <c r="LI17" s="49"/>
      <c r="LJ17" s="139"/>
      <c r="LK17" s="78">
        <f t="shared" si="45"/>
        <v>0</v>
      </c>
      <c r="LM17" s="2124"/>
      <c r="LN17" s="2124"/>
      <c r="LO17" s="22"/>
      <c r="LP17" s="31"/>
      <c r="LQ17" s="76"/>
      <c r="LR17" s="78">
        <f t="shared" si="46"/>
        <v>0</v>
      </c>
      <c r="LT17" s="31"/>
      <c r="LU17" s="2124"/>
      <c r="LV17" s="22"/>
      <c r="LW17" s="31"/>
      <c r="LX17" s="76"/>
      <c r="LY17" s="78">
        <f t="shared" si="47"/>
        <v>0</v>
      </c>
      <c r="MA17" s="2124"/>
      <c r="MB17" s="2124"/>
      <c r="MC17" s="22"/>
      <c r="MD17" s="31"/>
      <c r="ME17" s="76"/>
      <c r="MF17" s="78">
        <f t="shared" si="48"/>
        <v>0</v>
      </c>
      <c r="MH17" s="2124"/>
      <c r="MI17" s="2124"/>
      <c r="MJ17" s="22"/>
      <c r="MK17" s="31"/>
      <c r="ML17" s="76"/>
      <c r="MM17" s="78">
        <f t="shared" si="49"/>
        <v>0</v>
      </c>
      <c r="MO17" s="404"/>
      <c r="MP17" s="2124"/>
      <c r="MQ17" s="22"/>
      <c r="MR17" s="31"/>
      <c r="MS17" s="76"/>
      <c r="MT17" s="78">
        <f t="shared" si="50"/>
        <v>0</v>
      </c>
      <c r="MV17" s="424"/>
      <c r="MW17" s="2121"/>
      <c r="MX17" s="104"/>
      <c r="MY17" s="49"/>
      <c r="MZ17" s="139"/>
      <c r="NA17" s="78">
        <f t="shared" si="51"/>
        <v>0</v>
      </c>
      <c r="NC17" s="404"/>
      <c r="ND17" s="2124"/>
      <c r="NE17" s="22"/>
      <c r="NF17" s="683"/>
      <c r="NG17" s="76"/>
      <c r="NH17" s="78">
        <f t="shared" si="52"/>
        <v>0</v>
      </c>
      <c r="NJ17" s="786"/>
      <c r="NK17" s="2124"/>
      <c r="NL17" s="22"/>
      <c r="NM17" s="683"/>
      <c r="NN17" s="76"/>
      <c r="NO17" s="78">
        <f t="shared" si="53"/>
        <v>0</v>
      </c>
      <c r="NQ17" s="786"/>
      <c r="NR17" s="2124"/>
      <c r="NS17" s="22"/>
      <c r="NT17" s="31"/>
      <c r="NU17" s="76"/>
      <c r="NV17" s="78">
        <f t="shared" si="54"/>
        <v>0</v>
      </c>
      <c r="NX17" s="404"/>
      <c r="NY17" s="2124"/>
      <c r="NZ17" s="22"/>
      <c r="OA17" s="404"/>
      <c r="OB17" s="76"/>
      <c r="OC17" s="78">
        <f t="shared" si="55"/>
        <v>0</v>
      </c>
      <c r="OE17" s="404"/>
      <c r="OF17" s="2124"/>
      <c r="OG17" s="22"/>
      <c r="OH17" s="31"/>
      <c r="OI17" s="76"/>
      <c r="OJ17" s="78">
        <f t="shared" si="56"/>
        <v>12799.5</v>
      </c>
      <c r="OL17" s="1261"/>
      <c r="OM17" s="2000"/>
      <c r="ON17" s="1390"/>
      <c r="OO17" s="1812"/>
      <c r="OP17" s="722"/>
      <c r="OQ17" s="139"/>
      <c r="OR17" s="131">
        <f t="shared" si="0"/>
        <v>0</v>
      </c>
      <c r="OT17" s="404"/>
      <c r="OU17" s="2124"/>
      <c r="OV17" s="22"/>
      <c r="OW17" s="31"/>
      <c r="OX17" s="76"/>
      <c r="OY17" s="78">
        <f t="shared" si="57"/>
        <v>0</v>
      </c>
      <c r="PA17" s="31"/>
      <c r="PB17" s="2124"/>
      <c r="PC17" s="22"/>
      <c r="PD17" s="31"/>
      <c r="PE17" s="76"/>
      <c r="PF17" s="78">
        <f t="shared" si="58"/>
        <v>0</v>
      </c>
      <c r="PH17" s="320"/>
      <c r="PI17" s="1464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21"/>
      <c r="PY17" s="796"/>
      <c r="PZ17" s="1320"/>
      <c r="QA17" s="139"/>
      <c r="QB17" s="78">
        <f t="shared" si="61"/>
        <v>5705.8600000000006</v>
      </c>
      <c r="QD17" s="320"/>
      <c r="QE17" s="2122"/>
      <c r="QF17" s="139"/>
      <c r="QG17" s="307"/>
      <c r="QH17" s="139"/>
      <c r="QI17" s="131">
        <f t="shared" si="62"/>
        <v>0</v>
      </c>
      <c r="QJ17" s="243"/>
      <c r="QK17" s="320"/>
      <c r="QL17" s="2124"/>
      <c r="QM17" s="22"/>
      <c r="QN17" s="31"/>
      <c r="QO17" s="76"/>
      <c r="QP17" s="78">
        <f t="shared" si="63"/>
        <v>761.40000000000009</v>
      </c>
      <c r="QR17" s="31"/>
      <c r="QS17" s="2124"/>
      <c r="QT17" s="22"/>
      <c r="QU17" s="31"/>
      <c r="QV17" s="76"/>
      <c r="QW17" s="78">
        <f t="shared" si="64"/>
        <v>0</v>
      </c>
      <c r="QY17" s="2124"/>
      <c r="QZ17" s="2124"/>
      <c r="RA17" s="777"/>
      <c r="RB17" s="31"/>
      <c r="RC17" s="76"/>
      <c r="RD17" s="78">
        <f t="shared" si="65"/>
        <v>0</v>
      </c>
      <c r="RF17" s="2124"/>
      <c r="RG17" s="2124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24"/>
      <c r="RW17" s="22"/>
      <c r="RX17" s="31"/>
      <c r="RY17" s="787"/>
      <c r="RZ17" s="78">
        <f t="shared" si="68"/>
        <v>297</v>
      </c>
      <c r="SB17" s="404"/>
      <c r="SC17" s="2124"/>
      <c r="SD17" s="22"/>
      <c r="SE17" s="31"/>
      <c r="SF17" s="787"/>
      <c r="SG17" s="78">
        <f t="shared" si="69"/>
        <v>0</v>
      </c>
      <c r="SI17" s="31"/>
      <c r="SJ17" s="2124"/>
      <c r="SK17" s="22"/>
      <c r="SL17" s="31"/>
      <c r="SM17" s="787"/>
      <c r="SN17" s="78">
        <f t="shared" si="70"/>
        <v>0</v>
      </c>
      <c r="SP17" s="31"/>
      <c r="SQ17" s="2124"/>
      <c r="SR17" s="22"/>
      <c r="SS17" s="31"/>
      <c r="ST17" s="787"/>
      <c r="SU17" s="78">
        <f t="shared" si="71"/>
        <v>0</v>
      </c>
      <c r="SW17" s="31"/>
      <c r="SX17" s="2124"/>
      <c r="SY17" s="22"/>
      <c r="SZ17" s="31"/>
      <c r="TA17" s="787"/>
      <c r="TB17" s="78">
        <f t="shared" si="72"/>
        <v>0</v>
      </c>
      <c r="TD17" s="31"/>
      <c r="TE17" s="2124"/>
      <c r="TF17" s="22"/>
      <c r="TG17" s="31"/>
      <c r="TH17" s="787"/>
      <c r="TI17" s="78">
        <f t="shared" si="73"/>
        <v>0</v>
      </c>
      <c r="TK17" s="31"/>
      <c r="TL17" s="2124"/>
      <c r="TM17" s="22"/>
      <c r="TN17" s="31"/>
      <c r="TO17" s="787"/>
      <c r="TP17" s="78">
        <f t="shared" si="74"/>
        <v>0</v>
      </c>
      <c r="TR17" s="31"/>
      <c r="TS17" s="2124"/>
      <c r="TT17" s="22"/>
      <c r="TU17" s="31"/>
      <c r="TV17" s="787"/>
      <c r="TW17" s="78">
        <f t="shared" si="75"/>
        <v>0</v>
      </c>
      <c r="TY17" s="31"/>
      <c r="TZ17" s="2124"/>
      <c r="UA17" s="22"/>
      <c r="UB17" s="31"/>
      <c r="UC17" s="787"/>
      <c r="UD17" s="78">
        <f t="shared" si="76"/>
        <v>0</v>
      </c>
      <c r="UF17" s="404"/>
      <c r="UG17" s="2124"/>
      <c r="UH17" s="22"/>
      <c r="UI17" s="31"/>
      <c r="UJ17" s="787"/>
      <c r="UK17" s="78">
        <f t="shared" si="77"/>
        <v>0</v>
      </c>
      <c r="UM17" s="424"/>
      <c r="UN17" s="1325"/>
      <c r="UO17" s="139"/>
      <c r="UP17" s="49"/>
      <c r="UQ17" s="349"/>
      <c r="UR17" s="78">
        <f t="shared" si="78"/>
        <v>-2822</v>
      </c>
      <c r="UT17" s="424"/>
      <c r="UU17" s="1325"/>
      <c r="UV17" s="139"/>
      <c r="UW17" s="49"/>
      <c r="UX17" s="349"/>
      <c r="UY17" s="78">
        <f t="shared" si="79"/>
        <v>0</v>
      </c>
      <c r="VA17" s="320"/>
      <c r="VB17" s="2121"/>
      <c r="VC17" s="104"/>
      <c r="VD17" s="320"/>
      <c r="VE17" s="349"/>
      <c r="VF17" s="78">
        <f t="shared" si="80"/>
        <v>0</v>
      </c>
      <c r="VH17" s="424"/>
      <c r="VI17" s="1325"/>
      <c r="VJ17" s="139"/>
      <c r="VK17" s="49"/>
      <c r="VL17" s="349"/>
      <c r="VM17" s="78">
        <f t="shared" si="81"/>
        <v>0</v>
      </c>
      <c r="VO17" s="31"/>
      <c r="VP17" s="2124"/>
      <c r="VQ17" s="22"/>
      <c r="VR17" s="31"/>
      <c r="VS17" s="787"/>
      <c r="VT17" s="78">
        <f t="shared" si="82"/>
        <v>0</v>
      </c>
      <c r="VV17" s="31"/>
      <c r="VW17" s="2124"/>
      <c r="VX17" s="22"/>
      <c r="VY17" s="31"/>
      <c r="VZ17" s="787"/>
      <c r="WA17" s="78">
        <f t="shared" si="83"/>
        <v>0</v>
      </c>
      <c r="WC17" s="424"/>
      <c r="WD17" s="1325"/>
      <c r="WE17" s="139"/>
      <c r="WF17" s="320"/>
      <c r="WG17" s="349"/>
      <c r="WH17" s="78">
        <f t="shared" si="84"/>
        <v>236</v>
      </c>
      <c r="WJ17" s="320"/>
      <c r="WK17" s="1325"/>
      <c r="WL17" s="139"/>
      <c r="WM17" s="49"/>
      <c r="WN17" s="349"/>
      <c r="WO17" s="78">
        <f t="shared" si="85"/>
        <v>151</v>
      </c>
      <c r="WQ17" s="424"/>
      <c r="WR17" s="2121"/>
      <c r="WS17" s="104"/>
      <c r="WT17" s="424"/>
      <c r="WU17" s="139"/>
      <c r="WV17" s="78">
        <f t="shared" si="86"/>
        <v>8041</v>
      </c>
      <c r="WX17" s="49"/>
      <c r="WY17" s="2121"/>
      <c r="WZ17" s="104"/>
      <c r="XA17" s="49"/>
      <c r="XB17" s="139"/>
      <c r="XC17" s="78">
        <f t="shared" si="87"/>
        <v>0</v>
      </c>
      <c r="XE17" s="424"/>
      <c r="XF17" s="2121"/>
      <c r="XG17" s="104"/>
      <c r="XH17" s="49"/>
      <c r="XI17" s="139"/>
      <c r="XJ17" s="78">
        <f t="shared" si="88"/>
        <v>0</v>
      </c>
      <c r="XL17" s="404"/>
      <c r="XM17" s="2124"/>
      <c r="XN17" s="22"/>
      <c r="XO17" s="31"/>
      <c r="XP17" s="76"/>
      <c r="XQ17" s="78">
        <f t="shared" si="89"/>
        <v>0</v>
      </c>
      <c r="XS17" s="404"/>
      <c r="XT17" s="2124"/>
      <c r="XU17" s="22"/>
      <c r="XV17" s="31"/>
      <c r="XW17" s="76"/>
      <c r="XX17" s="78">
        <f t="shared" si="90"/>
        <v>0</v>
      </c>
      <c r="XZ17" s="320"/>
      <c r="YA17" s="358"/>
      <c r="YB17" s="2121"/>
      <c r="YC17" s="104"/>
      <c r="YD17" s="49"/>
      <c r="YE17" s="139"/>
      <c r="YF17" s="78">
        <f t="shared" si="91"/>
        <v>0</v>
      </c>
      <c r="YH17" s="320"/>
      <c r="YI17" s="2121"/>
      <c r="YJ17" s="104"/>
      <c r="YK17" s="424"/>
      <c r="YL17" s="260"/>
      <c r="YM17" s="78">
        <f t="shared" si="92"/>
        <v>0</v>
      </c>
      <c r="YO17" s="424"/>
      <c r="YP17" s="481"/>
      <c r="YQ17" s="2121"/>
      <c r="YR17" s="693"/>
      <c r="YS17" s="439"/>
      <c r="YT17" s="139"/>
      <c r="YU17" s="78">
        <f t="shared" si="93"/>
        <v>2542.7000000000007</v>
      </c>
      <c r="YW17" s="321"/>
      <c r="YX17" s="2124"/>
      <c r="YY17" s="22"/>
      <c r="YZ17" s="31"/>
      <c r="ZA17" s="76"/>
      <c r="ZB17" s="78">
        <f t="shared" si="253"/>
        <v>0</v>
      </c>
      <c r="ZD17" s="320"/>
      <c r="ZE17" s="2121"/>
      <c r="ZF17" s="104"/>
      <c r="ZG17" s="49"/>
      <c r="ZH17" s="139"/>
      <c r="ZI17" s="78">
        <f t="shared" si="94"/>
        <v>930.44000000000051</v>
      </c>
      <c r="ZK17" s="404"/>
      <c r="ZL17" s="2124"/>
      <c r="ZM17" s="22"/>
      <c r="ZN17" s="31"/>
      <c r="ZO17" s="76"/>
      <c r="ZP17" s="78">
        <f t="shared" si="238"/>
        <v>0</v>
      </c>
      <c r="ZR17" s="404"/>
      <c r="ZS17" s="2124"/>
      <c r="ZT17" s="22"/>
      <c r="ZU17" s="31"/>
      <c r="ZV17" s="76"/>
      <c r="ZW17" s="78">
        <f t="shared" si="239"/>
        <v>0</v>
      </c>
      <c r="ZY17" s="1261"/>
      <c r="ZZ17" s="543"/>
      <c r="AAA17" s="1804"/>
      <c r="AAB17" s="1812"/>
      <c r="AAC17" s="1813"/>
      <c r="AAD17" s="1827"/>
      <c r="AAE17" s="78">
        <f t="shared" si="95"/>
        <v>2062.3999999999996</v>
      </c>
      <c r="AAG17" s="712"/>
      <c r="AAH17" s="1835"/>
      <c r="AAI17" s="1834"/>
      <c r="AAJ17" s="1825"/>
      <c r="AAK17" s="1391"/>
      <c r="AAL17" s="78">
        <f t="shared" si="96"/>
        <v>0</v>
      </c>
      <c r="AAM17" s="243"/>
      <c r="AAN17" s="424"/>
      <c r="AAO17" s="424"/>
      <c r="AAP17" s="2121"/>
      <c r="AAQ17" s="104"/>
      <c r="AAR17" s="320"/>
      <c r="AAS17" s="139"/>
      <c r="AAT17" s="78">
        <f t="shared" si="97"/>
        <v>0</v>
      </c>
      <c r="AAV17" s="320"/>
      <c r="AAW17" s="2121"/>
      <c r="AAX17" s="693"/>
      <c r="AAY17" s="320"/>
      <c r="AAZ17" s="139"/>
      <c r="ABA17" s="78">
        <f t="shared" si="98"/>
        <v>616</v>
      </c>
      <c r="ABC17" s="404"/>
      <c r="ABD17" s="2124"/>
      <c r="ABE17" s="22"/>
      <c r="ABF17" s="31"/>
      <c r="ABG17" s="76"/>
      <c r="ABH17" s="78">
        <f t="shared" si="99"/>
        <v>0</v>
      </c>
      <c r="ABJ17" s="424"/>
      <c r="ABK17" s="2121"/>
      <c r="ABL17" s="104"/>
      <c r="ABM17" s="49"/>
      <c r="ABN17" s="139"/>
      <c r="ABO17" s="78">
        <f t="shared" si="100"/>
        <v>0</v>
      </c>
      <c r="ABQ17" s="424"/>
      <c r="ABR17" s="2121"/>
      <c r="ABS17" s="104"/>
      <c r="ABT17" s="49"/>
      <c r="ABU17" s="139"/>
      <c r="ABV17" s="78">
        <f t="shared" si="101"/>
        <v>0</v>
      </c>
      <c r="ABX17" s="404"/>
      <c r="ABY17" s="2124"/>
      <c r="ABZ17" s="22"/>
      <c r="ACA17" s="31"/>
      <c r="ACB17" s="76"/>
      <c r="ACC17" s="78">
        <f t="shared" si="102"/>
        <v>0</v>
      </c>
      <c r="ACE17" s="404"/>
      <c r="ACF17" s="2124"/>
      <c r="ACG17" s="22"/>
      <c r="ACH17" s="31"/>
      <c r="ACI17" s="76"/>
      <c r="ACJ17" s="78">
        <f t="shared" si="103"/>
        <v>0</v>
      </c>
      <c r="ACL17" s="404"/>
      <c r="ACM17" s="734"/>
      <c r="ACN17" s="2124"/>
      <c r="ACO17" s="22"/>
      <c r="ACP17" s="31"/>
      <c r="ACQ17" s="76"/>
      <c r="ACR17" s="78">
        <f t="shared" si="104"/>
        <v>0</v>
      </c>
      <c r="ACT17" s="49"/>
      <c r="ACU17" s="2121"/>
      <c r="ACV17" s="104"/>
      <c r="ACW17" s="49"/>
      <c r="ACX17" s="139"/>
      <c r="ACY17" s="78">
        <f t="shared" si="257"/>
        <v>0</v>
      </c>
      <c r="ADA17" s="31"/>
      <c r="ADB17" s="2124"/>
      <c r="ADC17" s="104"/>
      <c r="ADD17" s="31"/>
      <c r="ADE17" s="76"/>
      <c r="ADF17" s="78">
        <f t="shared" si="105"/>
        <v>70699</v>
      </c>
      <c r="ADI17" s="763"/>
      <c r="ADJ17" s="2124"/>
      <c r="ADK17" s="777"/>
      <c r="ADL17" s="31"/>
      <c r="ADM17" s="76"/>
      <c r="ADN17" s="78">
        <f t="shared" si="258"/>
        <v>0</v>
      </c>
      <c r="ADP17" s="321"/>
      <c r="ADQ17" s="2124"/>
      <c r="ADR17" s="22"/>
      <c r="ADS17" s="404"/>
      <c r="ADT17" s="76"/>
      <c r="ADU17" s="78">
        <f t="shared" si="259"/>
        <v>0</v>
      </c>
      <c r="ADW17" s="404"/>
      <c r="ADX17" s="2124"/>
      <c r="ADY17" s="22"/>
      <c r="ADZ17" s="31"/>
      <c r="AEA17" s="76"/>
      <c r="AEB17" s="78">
        <f t="shared" si="260"/>
        <v>42311</v>
      </c>
      <c r="AED17" s="320"/>
      <c r="AEE17" s="2121"/>
      <c r="AEF17" s="104"/>
      <c r="AEG17" s="320"/>
      <c r="AEH17" s="139"/>
      <c r="AEI17" s="78">
        <f t="shared" si="254"/>
        <v>100.5</v>
      </c>
      <c r="AEK17" s="49"/>
      <c r="AEL17" s="2121"/>
      <c r="AEM17" s="104"/>
      <c r="AEN17" s="49"/>
      <c r="AEO17" s="139"/>
      <c r="AEP17" s="78">
        <f t="shared" si="1"/>
        <v>0</v>
      </c>
      <c r="AER17" s="49"/>
      <c r="AES17" s="2121"/>
      <c r="AET17" s="693"/>
      <c r="AEU17" s="49"/>
      <c r="AEV17" s="139"/>
      <c r="AEW17" s="78">
        <f t="shared" si="106"/>
        <v>0</v>
      </c>
      <c r="AEY17" s="2124"/>
      <c r="AEZ17" s="2124"/>
      <c r="AFA17" s="22"/>
      <c r="AFB17" s="31"/>
      <c r="AFC17" s="76"/>
      <c r="AFD17" s="78">
        <f t="shared" si="107"/>
        <v>0</v>
      </c>
      <c r="AFF17" s="31"/>
      <c r="AFG17" s="2124"/>
      <c r="AFH17" s="22"/>
      <c r="AFI17" s="31"/>
      <c r="AFJ17" s="76"/>
      <c r="AFK17" s="78">
        <f t="shared" si="108"/>
        <v>0</v>
      </c>
      <c r="AFM17" s="321"/>
      <c r="AFN17" s="2124"/>
      <c r="AFO17" s="22"/>
      <c r="AFP17" s="31"/>
      <c r="AFQ17" s="76"/>
      <c r="AFR17" s="78">
        <f t="shared" si="109"/>
        <v>0</v>
      </c>
      <c r="AFT17" s="31"/>
      <c r="AFU17" s="2124"/>
      <c r="AFV17" s="22"/>
      <c r="AFW17" s="31"/>
      <c r="AFX17" s="76"/>
      <c r="AFY17" s="78">
        <f t="shared" si="110"/>
        <v>0</v>
      </c>
      <c r="AGA17" s="321"/>
      <c r="AGB17" s="2124"/>
      <c r="AGC17" s="22"/>
      <c r="AGD17" s="321"/>
      <c r="AGE17" s="76"/>
      <c r="AGF17" s="78">
        <f t="shared" si="111"/>
        <v>0</v>
      </c>
      <c r="AGH17" s="31"/>
      <c r="AGI17" s="2124"/>
      <c r="AGJ17" s="22"/>
      <c r="AGK17" s="31"/>
      <c r="AGL17" s="76"/>
      <c r="AGM17" s="78">
        <f t="shared" si="112"/>
        <v>0</v>
      </c>
      <c r="AGO17" s="321"/>
      <c r="AGP17" s="2124"/>
      <c r="AGQ17" s="22"/>
      <c r="AGR17" s="31"/>
      <c r="AGS17" s="76"/>
      <c r="AGT17" s="78">
        <f t="shared" si="113"/>
        <v>0</v>
      </c>
      <c r="AGV17" s="424"/>
      <c r="AGW17" s="2121"/>
      <c r="AGX17" s="104"/>
      <c r="AGY17" s="49"/>
      <c r="AGZ17" s="139"/>
      <c r="AHA17" s="78">
        <f t="shared" si="114"/>
        <v>0</v>
      </c>
      <c r="AHD17" s="1318"/>
      <c r="AHE17" s="2124"/>
      <c r="AHF17" s="22"/>
      <c r="AHG17" s="321"/>
      <c r="AHH17" s="76"/>
      <c r="AHI17" s="78">
        <f t="shared" si="115"/>
        <v>2343</v>
      </c>
      <c r="AHK17" s="404"/>
      <c r="AHL17" s="2124"/>
      <c r="AHM17" s="22"/>
      <c r="AHN17" s="31"/>
      <c r="AHO17" s="76"/>
      <c r="AHP17" s="78">
        <f t="shared" si="116"/>
        <v>0</v>
      </c>
      <c r="AHR17" s="404"/>
      <c r="AHS17" s="2124"/>
      <c r="AHT17" s="22"/>
      <c r="AHU17" s="31"/>
      <c r="AHV17" s="76"/>
      <c r="AHW17" s="78">
        <f t="shared" si="117"/>
        <v>0</v>
      </c>
      <c r="AHY17" s="424"/>
      <c r="AHZ17" s="424"/>
      <c r="AIA17" s="2121"/>
      <c r="AIB17" s="693"/>
      <c r="AIC17" s="49"/>
      <c r="AID17" s="139"/>
      <c r="AIE17" s="78">
        <f t="shared" si="118"/>
        <v>4086</v>
      </c>
      <c r="AIG17" s="424"/>
      <c r="AIH17" s="2121"/>
      <c r="AII17" s="104"/>
      <c r="AIJ17" s="49"/>
      <c r="AIK17" s="139"/>
      <c r="AIL17" s="78">
        <f t="shared" si="119"/>
        <v>436</v>
      </c>
      <c r="AIN17" s="424"/>
      <c r="AIO17" s="2121"/>
      <c r="AIP17" s="104"/>
      <c r="AIQ17" s="49"/>
      <c r="AIR17" s="139"/>
      <c r="AIS17" s="78">
        <f t="shared" si="120"/>
        <v>0</v>
      </c>
      <c r="AIU17" s="424"/>
      <c r="AIV17" s="2121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21"/>
      <c r="AJK17" s="104"/>
      <c r="AJL17" s="320"/>
      <c r="AJM17" s="139"/>
      <c r="AJN17" s="78">
        <f t="shared" si="123"/>
        <v>3113</v>
      </c>
      <c r="AJP17" s="320"/>
      <c r="AJQ17" s="2121"/>
      <c r="AJR17" s="104"/>
      <c r="AJS17" s="49"/>
      <c r="AJT17" s="139"/>
      <c r="AJU17" s="78">
        <f t="shared" si="124"/>
        <v>0</v>
      </c>
      <c r="AJW17" s="320"/>
      <c r="AJX17" s="2121"/>
      <c r="AJY17" s="104"/>
      <c r="AJZ17" s="320">
        <v>40992</v>
      </c>
      <c r="AKA17" s="139">
        <v>1000</v>
      </c>
      <c r="AKB17" s="78">
        <f t="shared" si="125"/>
        <v>7055.5</v>
      </c>
      <c r="AKD17" s="2124"/>
      <c r="AKE17" s="732"/>
      <c r="AKF17" s="2124"/>
      <c r="AKG17" s="22"/>
      <c r="AKH17" s="31"/>
      <c r="AKI17" s="76"/>
      <c r="AKJ17" s="78">
        <f t="shared" si="126"/>
        <v>0</v>
      </c>
      <c r="AKL17" s="404"/>
      <c r="AKM17" s="2124"/>
      <c r="AKN17" s="22"/>
      <c r="AKO17" s="31"/>
      <c r="AKP17" s="76"/>
      <c r="AKQ17" s="78">
        <f t="shared" si="127"/>
        <v>0</v>
      </c>
      <c r="AKS17" s="424"/>
      <c r="AKT17" s="481"/>
      <c r="AKU17" s="2121"/>
      <c r="AKV17" s="104"/>
      <c r="AKW17" s="49"/>
      <c r="AKX17" s="139"/>
      <c r="AKY17" s="78">
        <f t="shared" si="128"/>
        <v>139</v>
      </c>
      <c r="ALA17" s="424"/>
      <c r="ALB17" s="2121"/>
      <c r="ALC17" s="104"/>
      <c r="ALD17" s="49"/>
      <c r="ALE17" s="139"/>
      <c r="ALF17" s="78">
        <f t="shared" si="129"/>
        <v>409</v>
      </c>
      <c r="ALH17" s="404"/>
      <c r="ALI17" s="2124"/>
      <c r="ALJ17" s="22"/>
      <c r="ALK17" s="31"/>
      <c r="ALL17" s="76"/>
      <c r="ALM17" s="78">
        <f t="shared" si="130"/>
        <v>0</v>
      </c>
      <c r="ALO17" s="404"/>
      <c r="ALP17" s="2124"/>
      <c r="ALQ17" s="22"/>
      <c r="ALR17" s="31"/>
      <c r="ALS17" s="77"/>
      <c r="ALT17" s="78">
        <f t="shared" si="131"/>
        <v>3598.5</v>
      </c>
      <c r="ALV17" s="424"/>
      <c r="ALW17" s="2121"/>
      <c r="ALX17" s="693"/>
      <c r="ALY17" s="49"/>
      <c r="ALZ17" s="139"/>
      <c r="AMA17" s="78">
        <f t="shared" si="132"/>
        <v>37151</v>
      </c>
      <c r="AMC17" s="404"/>
      <c r="AMD17" s="2124"/>
      <c r="AME17" s="22"/>
      <c r="AMF17" s="31"/>
      <c r="AMG17" s="76"/>
      <c r="AMH17" s="78">
        <f t="shared" si="133"/>
        <v>0</v>
      </c>
      <c r="AMJ17" s="404"/>
      <c r="AMK17" s="2124"/>
      <c r="AML17" s="22"/>
      <c r="AMM17" s="404"/>
      <c r="AMN17" s="76"/>
      <c r="AMO17" s="78">
        <f t="shared" si="134"/>
        <v>0</v>
      </c>
      <c r="AMQ17" s="404"/>
      <c r="AMR17" s="2124"/>
      <c r="AMS17" s="22"/>
      <c r="AMT17" s="31"/>
      <c r="AMU17" s="76"/>
      <c r="AMV17" s="78">
        <f t="shared" si="135"/>
        <v>0</v>
      </c>
      <c r="AMX17" s="321"/>
      <c r="AMY17" s="2124"/>
      <c r="AMZ17" s="801"/>
      <c r="ANA17" s="804"/>
      <c r="ANB17" s="76"/>
      <c r="ANC17" s="805">
        <f t="shared" si="204"/>
        <v>0</v>
      </c>
      <c r="ANE17" s="31"/>
      <c r="ANF17" s="2124"/>
      <c r="ANG17" s="799"/>
      <c r="ANH17" s="97"/>
      <c r="ANI17" s="76"/>
      <c r="ANJ17" s="805">
        <f t="shared" si="205"/>
        <v>0</v>
      </c>
      <c r="ANL17" s="320"/>
      <c r="ANM17" s="2121"/>
      <c r="ANN17" s="799"/>
      <c r="ANO17" s="392"/>
      <c r="ANP17" s="139"/>
      <c r="ANQ17" s="805">
        <f t="shared" si="206"/>
        <v>187.60000000000002</v>
      </c>
      <c r="ANS17" s="31"/>
      <c r="ANT17" s="335"/>
      <c r="ANU17" s="2124"/>
      <c r="ANV17" s="801"/>
      <c r="ANW17" s="804"/>
      <c r="ANX17" s="76"/>
      <c r="ANY17" s="805">
        <f t="shared" si="207"/>
        <v>0</v>
      </c>
      <c r="AOA17" s="1261"/>
      <c r="AOB17" s="1964"/>
      <c r="AOC17" s="1965"/>
      <c r="AOD17" s="1708"/>
      <c r="AOE17" s="1813"/>
      <c r="AOF17" s="388"/>
      <c r="AOG17" s="805">
        <f t="shared" si="208"/>
        <v>731</v>
      </c>
      <c r="AON17" s="78">
        <f t="shared" si="240"/>
        <v>0</v>
      </c>
      <c r="AOP17" s="31"/>
      <c r="AOQ17" s="2124"/>
      <c r="AOR17" s="799"/>
      <c r="AOS17" s="97"/>
      <c r="AOT17" s="76"/>
      <c r="AOU17" s="805">
        <f t="shared" si="210"/>
        <v>0</v>
      </c>
      <c r="AOW17" s="49"/>
      <c r="AOX17" s="2121"/>
      <c r="AOY17" s="799"/>
      <c r="AOZ17" s="97"/>
      <c r="APA17" s="139"/>
      <c r="APB17" s="805">
        <f t="shared" si="211"/>
        <v>0</v>
      </c>
      <c r="APD17" s="49"/>
      <c r="APE17" s="2121"/>
      <c r="APF17" s="799"/>
      <c r="APG17" s="97"/>
      <c r="APH17" s="139"/>
      <c r="API17" s="78">
        <f t="shared" si="136"/>
        <v>0</v>
      </c>
      <c r="APK17" s="404"/>
      <c r="APL17" s="2124"/>
      <c r="APM17" s="801"/>
      <c r="APN17" s="804"/>
      <c r="APO17" s="76"/>
      <c r="APP17" s="805">
        <f t="shared" si="212"/>
        <v>0</v>
      </c>
      <c r="APR17" s="320"/>
      <c r="APS17" s="2121"/>
      <c r="APT17" s="799"/>
      <c r="APU17" s="97"/>
      <c r="APV17" s="52"/>
      <c r="APW17" s="805">
        <f t="shared" si="213"/>
        <v>0</v>
      </c>
      <c r="APY17" s="31"/>
      <c r="APZ17" s="2124"/>
      <c r="AQA17" s="801"/>
      <c r="AQB17" s="804"/>
      <c r="AQC17" s="76"/>
      <c r="AQD17" s="805">
        <f t="shared" si="214"/>
        <v>0</v>
      </c>
      <c r="AQF17" s="31"/>
      <c r="AQG17" s="2124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24"/>
      <c r="AQV17" s="801"/>
      <c r="AQW17" s="804"/>
      <c r="AQX17" s="76"/>
      <c r="AQY17" s="805">
        <f t="shared" si="217"/>
        <v>0</v>
      </c>
      <c r="ARA17" s="321"/>
      <c r="ARB17" s="2124"/>
      <c r="ARC17" s="801"/>
      <c r="ARD17" s="804"/>
      <c r="ARE17" s="76"/>
      <c r="ARF17" s="805">
        <f t="shared" si="218"/>
        <v>0</v>
      </c>
      <c r="ARH17" s="321"/>
      <c r="ARI17" s="1325"/>
      <c r="ARJ17" s="801"/>
      <c r="ARK17" s="804"/>
      <c r="ARL17" s="76"/>
      <c r="ARM17" s="805">
        <f t="shared" si="219"/>
        <v>399</v>
      </c>
      <c r="ARO17" s="424"/>
      <c r="ARP17" s="2121"/>
      <c r="ARQ17" s="799"/>
      <c r="ARR17" s="97"/>
      <c r="ARS17" s="139"/>
      <c r="ART17" s="805">
        <f t="shared" si="220"/>
        <v>0</v>
      </c>
      <c r="ARV17" s="404"/>
      <c r="ARW17" s="2124"/>
      <c r="ARX17" s="801"/>
      <c r="ARY17" s="804"/>
      <c r="ARZ17" s="76"/>
      <c r="ASA17" s="805">
        <f t="shared" si="221"/>
        <v>0</v>
      </c>
      <c r="ASC17" s="404"/>
      <c r="ASD17" s="2124"/>
      <c r="ASE17" s="801"/>
      <c r="ASF17" s="804"/>
      <c r="ASG17" s="76"/>
      <c r="ASH17" s="805">
        <f t="shared" si="222"/>
        <v>0</v>
      </c>
      <c r="ASJ17" s="404"/>
      <c r="ASK17" s="1325"/>
      <c r="ASL17" s="801"/>
      <c r="ASM17" s="804"/>
      <c r="ASN17" s="76"/>
      <c r="ASO17" s="805">
        <f t="shared" si="223"/>
        <v>0</v>
      </c>
      <c r="ASQ17" s="424"/>
      <c r="ASR17" s="2122"/>
      <c r="ASS17" s="139"/>
      <c r="AST17" s="49"/>
      <c r="ASU17" s="139"/>
      <c r="ASV17" s="78">
        <f t="shared" si="241"/>
        <v>0</v>
      </c>
      <c r="ASX17" s="424"/>
      <c r="ASY17" s="481"/>
      <c r="ASZ17" s="2121"/>
      <c r="ATA17" s="104"/>
      <c r="ATB17" s="49"/>
      <c r="ATC17" s="139"/>
      <c r="ATD17" s="78">
        <f t="shared" si="242"/>
        <v>0</v>
      </c>
      <c r="ATF17" s="424"/>
      <c r="ATG17" s="2121"/>
      <c r="ATH17" s="104"/>
      <c r="ATI17" s="49"/>
      <c r="ATJ17" s="139"/>
      <c r="ATK17" s="78">
        <f t="shared" si="243"/>
        <v>0</v>
      </c>
      <c r="ATM17" s="418"/>
      <c r="ATN17" s="2121"/>
      <c r="ATO17" s="104"/>
      <c r="ATP17" s="49"/>
      <c r="ATQ17" s="139"/>
      <c r="ATR17" s="78">
        <f t="shared" si="244"/>
        <v>0</v>
      </c>
      <c r="ATT17" s="404"/>
      <c r="ATU17" s="734"/>
      <c r="ATV17" s="2124"/>
      <c r="ATW17" s="22"/>
      <c r="ATX17" s="31"/>
      <c r="ATY17" s="76"/>
      <c r="ATZ17" s="78">
        <f t="shared" si="245"/>
        <v>968</v>
      </c>
      <c r="AUB17" s="404"/>
      <c r="AUC17" s="734"/>
      <c r="AUD17" s="2124"/>
      <c r="AUE17" s="22"/>
      <c r="AUF17" s="31"/>
      <c r="AUG17" s="76"/>
      <c r="AUH17" s="78">
        <f t="shared" si="246"/>
        <v>0</v>
      </c>
      <c r="AUI17" s="76"/>
      <c r="AUJ17" s="404"/>
      <c r="AUK17" s="2124"/>
      <c r="AUL17" s="777"/>
      <c r="AUM17" s="31"/>
      <c r="AUN17" s="76"/>
      <c r="AUO17" s="78">
        <f t="shared" si="247"/>
        <v>0</v>
      </c>
      <c r="AUQ17" s="424"/>
      <c r="AUR17" s="2121"/>
      <c r="AUS17" s="260"/>
      <c r="AUT17" s="49"/>
      <c r="AUU17" s="139"/>
      <c r="AUV17" s="78">
        <f t="shared" si="248"/>
        <v>1754.5</v>
      </c>
      <c r="AUX17" s="424"/>
      <c r="AUY17" s="2121"/>
      <c r="AUZ17" s="104"/>
      <c r="AVA17" s="49"/>
      <c r="AVB17" s="139"/>
      <c r="AVC17" s="78">
        <f t="shared" si="249"/>
        <v>3312</v>
      </c>
      <c r="AVE17" s="424"/>
      <c r="AVF17" s="2121"/>
      <c r="AVG17" s="104"/>
      <c r="AVH17" s="49"/>
      <c r="AVI17" s="139"/>
      <c r="AVJ17" s="78">
        <f t="shared" si="250"/>
        <v>0</v>
      </c>
      <c r="AVL17" s="424"/>
      <c r="AVM17" s="2122"/>
      <c r="AVN17" s="139"/>
      <c r="AVO17" s="49"/>
      <c r="AVP17" s="139"/>
      <c r="AVQ17" s="78">
        <f t="shared" si="251"/>
        <v>0</v>
      </c>
      <c r="AVS17" s="404"/>
      <c r="AVT17" s="2124"/>
      <c r="AVU17" s="22"/>
      <c r="AVV17" s="31"/>
      <c r="AVW17" s="76"/>
      <c r="AVX17" s="78">
        <f t="shared" si="224"/>
        <v>0</v>
      </c>
      <c r="AVZ17" s="404"/>
      <c r="AWA17" s="2124"/>
      <c r="AWB17" s="22"/>
      <c r="AWC17" s="31"/>
      <c r="AWD17" s="76"/>
      <c r="AWE17" s="78">
        <f t="shared" si="225"/>
        <v>0</v>
      </c>
      <c r="AWG17" s="424"/>
      <c r="AWH17" s="2122"/>
      <c r="AWI17" s="139"/>
      <c r="AWJ17" s="49"/>
      <c r="AWK17" s="349"/>
      <c r="AWL17" s="78">
        <f t="shared" si="226"/>
        <v>0</v>
      </c>
      <c r="AWN17" s="49"/>
      <c r="AWO17" s="307"/>
      <c r="AWP17" s="2122"/>
      <c r="AWQ17" s="139"/>
      <c r="AWR17" s="320"/>
      <c r="AWS17" s="139"/>
      <c r="AWT17" s="78">
        <f t="shared" si="227"/>
        <v>5365</v>
      </c>
      <c r="AWV17" s="404"/>
      <c r="AWW17" s="734"/>
      <c r="AWX17" s="2125"/>
      <c r="AWY17" s="76"/>
      <c r="AWZ17" s="31"/>
      <c r="AXA17" s="76"/>
      <c r="AXB17" s="78">
        <f t="shared" si="261"/>
        <v>872</v>
      </c>
      <c r="AXD17" s="404"/>
      <c r="AXE17" s="2125"/>
      <c r="AXF17" s="76"/>
      <c r="AXG17" s="31"/>
      <c r="AXH17" s="76"/>
      <c r="AXI17" s="78">
        <f t="shared" si="262"/>
        <v>0</v>
      </c>
      <c r="AXK17" s="404"/>
      <c r="AXL17" s="2125"/>
      <c r="AXM17" s="76"/>
      <c r="AXN17" s="31"/>
      <c r="AXO17" s="76"/>
      <c r="AXP17" s="78">
        <f t="shared" si="263"/>
        <v>0</v>
      </c>
      <c r="AXR17" s="31"/>
      <c r="AXS17" s="2125"/>
      <c r="AXT17" s="76"/>
      <c r="AXU17" s="31"/>
      <c r="AXV17" s="76"/>
      <c r="AXW17" s="78">
        <f t="shared" si="264"/>
        <v>0</v>
      </c>
      <c r="AXY17" s="424"/>
      <c r="AXZ17" s="2122"/>
      <c r="AYA17" s="139"/>
      <c r="AYB17" s="424"/>
      <c r="AYC17" s="139"/>
      <c r="AYD17" s="78">
        <f t="shared" si="137"/>
        <v>0</v>
      </c>
      <c r="AYF17" s="424"/>
      <c r="AYG17" s="2122"/>
      <c r="AYH17" s="139"/>
      <c r="AYI17" s="307"/>
      <c r="AYJ17" s="139"/>
      <c r="AYK17" s="78">
        <f t="shared" si="138"/>
        <v>0</v>
      </c>
      <c r="AYM17" s="424"/>
      <c r="AYN17" s="2122"/>
      <c r="AYO17" s="139"/>
      <c r="AYP17" s="307"/>
      <c r="AYQ17" s="139"/>
      <c r="AYR17" s="78">
        <f t="shared" si="139"/>
        <v>0</v>
      </c>
      <c r="AYT17" s="404"/>
      <c r="AYU17" s="2124"/>
      <c r="AYV17" s="22"/>
      <c r="AYW17" s="31"/>
      <c r="AYX17" s="76"/>
      <c r="AYY17" s="78">
        <f t="shared" si="140"/>
        <v>0</v>
      </c>
      <c r="AZA17" s="404"/>
      <c r="AZB17" s="2125"/>
      <c r="AZC17" s="76"/>
      <c r="AZD17" s="31"/>
      <c r="AZE17" s="76"/>
      <c r="AZF17" s="78">
        <f t="shared" si="141"/>
        <v>0</v>
      </c>
      <c r="AZH17" s="49"/>
      <c r="AZI17" s="2122"/>
      <c r="AZJ17" s="139"/>
      <c r="AZK17" s="49"/>
      <c r="AZL17" s="139"/>
      <c r="AZM17" s="78">
        <f t="shared" si="142"/>
        <v>0</v>
      </c>
      <c r="AZO17" s="320"/>
      <c r="AZP17" s="2122"/>
      <c r="AZQ17" s="139"/>
      <c r="AZR17" s="320"/>
      <c r="AZS17" s="139"/>
      <c r="AZT17" s="78">
        <f t="shared" si="143"/>
        <v>123.27999999999975</v>
      </c>
      <c r="AZV17" s="320"/>
      <c r="AZW17" s="2122"/>
      <c r="AZX17" s="139"/>
      <c r="AZY17" s="49"/>
      <c r="AZZ17" s="139"/>
      <c r="BAA17" s="78">
        <f t="shared" si="144"/>
        <v>0</v>
      </c>
      <c r="BAC17" s="320"/>
      <c r="BAD17" s="2121"/>
      <c r="BAE17" s="104"/>
      <c r="BAF17" s="424"/>
      <c r="BAG17" s="349"/>
      <c r="BAH17" s="78">
        <f t="shared" si="145"/>
        <v>11550.9</v>
      </c>
      <c r="BAJ17" s="404"/>
      <c r="BAK17" s="2125"/>
      <c r="BAL17" s="76"/>
      <c r="BAM17" s="404"/>
      <c r="BAN17" s="77"/>
      <c r="BAO17" s="78">
        <f t="shared" si="146"/>
        <v>0</v>
      </c>
      <c r="BAQ17" s="424"/>
      <c r="BAR17" s="2122"/>
      <c r="BAS17" s="139"/>
      <c r="BAT17" s="49"/>
      <c r="BAU17" s="139"/>
      <c r="BAV17" s="78">
        <f t="shared" si="147"/>
        <v>1940.1999999999971</v>
      </c>
      <c r="BAX17" s="49"/>
      <c r="BAY17" s="2122"/>
      <c r="BAZ17" s="139"/>
      <c r="BBA17" s="49"/>
      <c r="BBB17" s="139"/>
      <c r="BBC17" s="78">
        <f t="shared" si="265"/>
        <v>0</v>
      </c>
      <c r="BBE17" s="49"/>
      <c r="BBF17" s="2122"/>
      <c r="BBG17" s="139"/>
      <c r="BBH17" s="49"/>
      <c r="BBI17" s="139"/>
      <c r="BBJ17" s="78">
        <f t="shared" si="266"/>
        <v>1292</v>
      </c>
      <c r="BBL17" s="320"/>
      <c r="BBM17" s="778"/>
      <c r="BBN17" s="2043"/>
      <c r="BBO17" s="2034"/>
      <c r="BBP17" s="620">
        <v>42236</v>
      </c>
      <c r="BBQ17" s="2104">
        <v>38725.49</v>
      </c>
      <c r="BBR17" s="131">
        <f>BBR16+BBO17-BBQ17</f>
        <v>-39535.97</v>
      </c>
      <c r="BBS17" s="1261"/>
      <c r="BBT17" s="543"/>
      <c r="BBU17" s="1804"/>
      <c r="BBV17" s="1647"/>
      <c r="BBW17" s="1812"/>
      <c r="BBX17" s="722"/>
      <c r="BBY17" s="78">
        <f t="shared" si="149"/>
        <v>1200</v>
      </c>
      <c r="BCA17" s="424">
        <v>42102</v>
      </c>
      <c r="BCB17" s="2121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25"/>
      <c r="BCJ17" s="76"/>
      <c r="BCK17" s="31"/>
      <c r="BCL17" s="76"/>
      <c r="BCM17" s="78">
        <f t="shared" si="151"/>
        <v>0</v>
      </c>
      <c r="BCO17" s="31"/>
      <c r="BCP17" s="2125"/>
      <c r="BCQ17" s="76"/>
      <c r="BCR17" s="31"/>
      <c r="BCS17" s="76"/>
      <c r="BCT17" s="78">
        <f t="shared" si="152"/>
        <v>0</v>
      </c>
      <c r="BCV17" s="404"/>
      <c r="BCW17" s="2125"/>
      <c r="BCX17" s="76"/>
      <c r="BCY17" s="31"/>
      <c r="BCZ17" s="76"/>
      <c r="BDA17" s="78">
        <f t="shared" si="153"/>
        <v>6086.5</v>
      </c>
      <c r="BDC17" s="424">
        <v>41582</v>
      </c>
      <c r="BDD17" s="2121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25"/>
      <c r="BDL17" s="139"/>
      <c r="BDM17" s="49"/>
      <c r="BDN17" s="76"/>
      <c r="BDO17" s="78">
        <f t="shared" si="155"/>
        <v>0</v>
      </c>
      <c r="BDQ17" s="424"/>
      <c r="BDR17" s="481"/>
      <c r="BDS17" s="2121"/>
      <c r="BDT17" s="104"/>
      <c r="BDU17" s="424"/>
      <c r="BDV17" s="139"/>
      <c r="BDW17" s="78">
        <f t="shared" si="156"/>
        <v>308</v>
      </c>
      <c r="BDY17" s="49"/>
      <c r="BDZ17" s="808"/>
      <c r="BEA17" s="2122"/>
      <c r="BEB17" s="139"/>
      <c r="BEC17" s="49"/>
      <c r="BED17" s="139"/>
      <c r="BEE17" s="78">
        <f t="shared" si="157"/>
        <v>4361.25</v>
      </c>
      <c r="BEG17" s="320">
        <v>41823</v>
      </c>
      <c r="BEH17" s="2121" t="s">
        <v>2268</v>
      </c>
      <c r="BEI17" s="2121"/>
      <c r="BEJ17" s="1908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2514</v>
      </c>
      <c r="BEQ17" s="2122" t="s">
        <v>2513</v>
      </c>
      <c r="BER17" s="139">
        <v>5573.46</v>
      </c>
      <c r="BES17" s="49">
        <v>42300</v>
      </c>
      <c r="BET17" s="139">
        <v>5573.46</v>
      </c>
      <c r="BEU17" s="78">
        <f t="shared" si="159"/>
        <v>-17000</v>
      </c>
      <c r="BEW17" s="321"/>
      <c r="BEX17" s="2125"/>
      <c r="BEY17" s="76"/>
      <c r="BEZ17" s="31"/>
      <c r="BFA17" s="76"/>
      <c r="BFB17" s="78">
        <f t="shared" si="160"/>
        <v>0</v>
      </c>
      <c r="BFD17" s="321"/>
      <c r="BFE17" s="2125"/>
      <c r="BFF17" s="76"/>
      <c r="BFG17" s="31"/>
      <c r="BFH17" s="76"/>
      <c r="BFI17" s="78">
        <f t="shared" si="161"/>
        <v>970</v>
      </c>
      <c r="BFK17" s="341"/>
      <c r="BFL17" s="2121"/>
      <c r="BFM17" s="104"/>
      <c r="BFN17" s="424"/>
      <c r="BFO17" s="139"/>
      <c r="BFP17" s="78">
        <f t="shared" si="162"/>
        <v>0</v>
      </c>
      <c r="BFR17" s="321"/>
      <c r="BFS17" s="2125"/>
      <c r="BFT17" s="76"/>
      <c r="BFU17" s="404"/>
      <c r="BFV17" s="76"/>
      <c r="BFW17" s="78">
        <f t="shared" si="163"/>
        <v>0</v>
      </c>
      <c r="BFY17" s="31"/>
      <c r="BFZ17" s="2125"/>
      <c r="BGA17" s="76"/>
      <c r="BGB17" s="31"/>
      <c r="BGC17" s="76"/>
      <c r="BGD17" s="78">
        <f t="shared" si="164"/>
        <v>0</v>
      </c>
      <c r="BGF17" s="320"/>
      <c r="BGG17" s="2122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22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25"/>
      <c r="BGW17" s="76"/>
      <c r="BGX17" s="31"/>
      <c r="BGY17" s="76"/>
      <c r="BGZ17" s="78">
        <f t="shared" si="167"/>
        <v>0</v>
      </c>
      <c r="BHB17" s="404"/>
      <c r="BHC17" s="2125"/>
      <c r="BHD17" s="139"/>
      <c r="BHE17" s="49"/>
      <c r="BHF17" s="139"/>
      <c r="BHG17" s="78">
        <f t="shared" si="168"/>
        <v>229.79999999999927</v>
      </c>
      <c r="BHI17" s="404"/>
      <c r="BHJ17" s="31"/>
      <c r="BHK17" s="2125"/>
      <c r="BHL17" s="76"/>
      <c r="BHM17" s="31"/>
      <c r="BHN17" s="76"/>
      <c r="BHO17" s="78">
        <f t="shared" si="169"/>
        <v>0</v>
      </c>
      <c r="BHQ17" s="320"/>
      <c r="BHR17" s="2122"/>
      <c r="BHS17" s="139"/>
      <c r="BHT17" s="320"/>
      <c r="BHU17" s="139"/>
      <c r="BHV17" s="78">
        <f t="shared" si="170"/>
        <v>0</v>
      </c>
      <c r="BHX17" s="1261"/>
      <c r="BHY17" s="543"/>
      <c r="BHZ17" s="1804"/>
      <c r="BIA17" s="1647"/>
      <c r="BIB17" s="1812"/>
      <c r="BIC17" s="1813"/>
      <c r="BID17" s="78">
        <f t="shared" si="171"/>
        <v>0</v>
      </c>
      <c r="BIF17" s="1261"/>
      <c r="BIG17" s="316"/>
      <c r="BIH17" s="1390"/>
      <c r="BII17" s="1812"/>
      <c r="BIJ17" s="722"/>
      <c r="BIK17" s="1391"/>
      <c r="BIL17" s="78">
        <f t="shared" si="172"/>
        <v>0</v>
      </c>
      <c r="BIN17" s="712"/>
      <c r="BIO17" s="1829"/>
      <c r="BIP17" s="1903"/>
      <c r="BIQ17" s="1841"/>
      <c r="BIR17" s="1811"/>
      <c r="BIS17" s="78">
        <f t="shared" si="173"/>
        <v>86</v>
      </c>
      <c r="BIT17" s="139"/>
      <c r="BIU17" s="1261"/>
      <c r="BIV17" s="320"/>
      <c r="BIW17" s="1390"/>
      <c r="BIX17" s="1812"/>
      <c r="BIY17" s="1813"/>
      <c r="BIZ17" s="1746"/>
      <c r="BJA17" s="78">
        <f t="shared" si="255"/>
        <v>0</v>
      </c>
      <c r="BJB17" s="1261"/>
      <c r="BJC17" s="1390"/>
      <c r="BJD17" s="1803"/>
      <c r="BJE17" s="1647"/>
      <c r="BJF17" s="1812"/>
      <c r="BJG17" s="1813"/>
      <c r="BJH17" s="78">
        <f t="shared" si="174"/>
        <v>0</v>
      </c>
      <c r="BJI17" s="1391"/>
      <c r="BJJ17" s="320"/>
      <c r="BJK17" s="409"/>
      <c r="BJL17" s="2122"/>
      <c r="BJM17" s="139"/>
      <c r="BJN17" s="320"/>
      <c r="BJO17" s="139"/>
      <c r="BJP17" s="78">
        <f t="shared" si="256"/>
        <v>0</v>
      </c>
      <c r="BJR17" s="31"/>
      <c r="BJS17" s="2125"/>
      <c r="BJT17" s="76"/>
      <c r="BJU17" s="31"/>
      <c r="BJV17" s="76"/>
      <c r="BJW17" s="78">
        <f t="shared" si="228"/>
        <v>1883</v>
      </c>
      <c r="BJX17" s="243"/>
      <c r="BJY17" s="424"/>
      <c r="BJZ17" s="2125"/>
      <c r="BKA17" s="76"/>
      <c r="BKB17" s="31"/>
      <c r="BKC17" s="76"/>
      <c r="BKD17" s="78">
        <f t="shared" si="175"/>
        <v>0</v>
      </c>
      <c r="BKF17" s="404"/>
      <c r="BKG17" s="734"/>
      <c r="BKH17" s="2125"/>
      <c r="BKI17" s="76"/>
      <c r="BKJ17" s="31"/>
      <c r="BKK17" s="76"/>
      <c r="BKL17" s="78">
        <f t="shared" si="176"/>
        <v>8883.5</v>
      </c>
      <c r="BKN17" s="404"/>
      <c r="BKO17" s="2125"/>
      <c r="BKP17" s="76"/>
      <c r="BKQ17" s="31"/>
      <c r="BKR17" s="76"/>
      <c r="BKS17" s="78">
        <f t="shared" si="177"/>
        <v>0</v>
      </c>
      <c r="BKU17" s="404"/>
      <c r="BKV17" s="2125"/>
      <c r="BKW17" s="76"/>
      <c r="BKX17" s="31"/>
      <c r="BKY17" s="76"/>
      <c r="BKZ17" s="78">
        <f t="shared" si="178"/>
        <v>0</v>
      </c>
      <c r="BLB17" s="404"/>
      <c r="BLC17" s="2125"/>
      <c r="BLD17" s="76"/>
      <c r="BLE17" s="31"/>
      <c r="BLF17" s="76"/>
      <c r="BLG17" s="78">
        <f t="shared" si="179"/>
        <v>0</v>
      </c>
      <c r="BLI17" s="404"/>
      <c r="BLJ17" s="2125"/>
      <c r="BLK17" s="76"/>
      <c r="BLL17" s="321"/>
      <c r="BLM17" s="76"/>
      <c r="BLN17" s="78">
        <f t="shared" si="180"/>
        <v>100</v>
      </c>
      <c r="BLP17" s="424"/>
      <c r="BLQ17" s="2121"/>
      <c r="BLR17" s="104"/>
      <c r="BLS17" s="49"/>
      <c r="BLT17" s="139"/>
      <c r="BLU17" s="78">
        <f t="shared" si="181"/>
        <v>0</v>
      </c>
      <c r="BLW17" s="424"/>
      <c r="BLX17" s="2122"/>
      <c r="BLY17" s="139"/>
      <c r="BLZ17" s="257"/>
      <c r="BMA17" s="139"/>
      <c r="BMB17" s="78">
        <f t="shared" si="182"/>
        <v>0</v>
      </c>
      <c r="BMD17" s="424"/>
      <c r="BME17" s="2122"/>
      <c r="BMF17" s="139"/>
      <c r="BMG17" s="493"/>
      <c r="BMH17" s="139"/>
      <c r="BMI17" s="78">
        <f t="shared" si="183"/>
        <v>0</v>
      </c>
      <c r="BMK17" s="404"/>
      <c r="BML17" s="2125"/>
      <c r="BMM17" s="76"/>
      <c r="BMN17" s="404"/>
      <c r="BMO17" s="76"/>
      <c r="BMP17" s="78">
        <f t="shared" si="184"/>
        <v>0</v>
      </c>
      <c r="BMR17" s="31"/>
      <c r="BMS17" s="2125"/>
      <c r="BMT17" s="76"/>
      <c r="BMU17" s="31"/>
      <c r="BMV17" s="76"/>
      <c r="BMW17" s="78">
        <f t="shared" si="185"/>
        <v>0</v>
      </c>
      <c r="BMY17" s="321"/>
      <c r="BMZ17" s="2124"/>
      <c r="BNA17" s="777"/>
      <c r="BNB17" s="31"/>
      <c r="BNC17" s="76"/>
      <c r="BND17" s="78">
        <f t="shared" si="229"/>
        <v>150</v>
      </c>
      <c r="BNF17" s="320">
        <v>41556</v>
      </c>
      <c r="BNG17" s="2122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22"/>
      <c r="BNO17" s="139"/>
      <c r="BNP17" s="49"/>
      <c r="BNQ17" s="139"/>
      <c r="BNR17" s="78">
        <f t="shared" si="231"/>
        <v>0</v>
      </c>
      <c r="BNT17" s="49"/>
      <c r="BNU17" s="307"/>
      <c r="BNV17" s="2122"/>
      <c r="BNW17" s="139"/>
      <c r="BNX17" s="49"/>
      <c r="BNY17" s="139"/>
      <c r="BNZ17" s="78">
        <f t="shared" si="232"/>
        <v>0</v>
      </c>
      <c r="BOB17" s="31"/>
      <c r="BOC17" s="2124"/>
      <c r="BOD17" s="22"/>
      <c r="BOE17" s="31"/>
      <c r="BOF17" s="76"/>
      <c r="BOG17" s="78">
        <f t="shared" si="233"/>
        <v>0</v>
      </c>
      <c r="BOI17" s="31"/>
      <c r="BOJ17" s="2124"/>
      <c r="BOK17" s="22"/>
      <c r="BOL17" s="31"/>
      <c r="BOM17" s="76"/>
      <c r="BON17" s="78">
        <f t="shared" si="234"/>
        <v>0</v>
      </c>
      <c r="BOP17" s="31"/>
      <c r="BOQ17" s="2125"/>
      <c r="BOR17" s="76"/>
      <c r="BOS17" s="31"/>
      <c r="BOT17" s="76"/>
      <c r="BOU17" s="78">
        <f t="shared" si="235"/>
        <v>1785.5</v>
      </c>
      <c r="BOW17" s="320"/>
      <c r="BOX17" s="2122"/>
      <c r="BOY17" s="139"/>
      <c r="BOZ17" s="49"/>
      <c r="BPA17" s="139"/>
      <c r="BPB17" s="78">
        <f t="shared" si="236"/>
        <v>0</v>
      </c>
      <c r="BPD17" s="404"/>
      <c r="BPE17" s="2125"/>
      <c r="BPF17" s="76"/>
      <c r="BPG17" s="31"/>
      <c r="BPH17" s="76"/>
      <c r="BPI17" s="78">
        <f t="shared" si="237"/>
        <v>0</v>
      </c>
      <c r="BPK17" s="404"/>
      <c r="BPL17" s="2125"/>
      <c r="BPM17" s="76"/>
      <c r="BPN17" s="31"/>
      <c r="BPO17" s="76"/>
      <c r="BPP17" s="78">
        <f t="shared" si="252"/>
        <v>2273.5</v>
      </c>
      <c r="BPR17" s="31"/>
      <c r="BPS17" s="2125"/>
      <c r="BPT17" s="76"/>
      <c r="BPU17" s="31"/>
      <c r="BPV17" s="76"/>
      <c r="BPW17" s="78">
        <f t="shared" si="186"/>
        <v>0</v>
      </c>
      <c r="BPY17" s="31"/>
      <c r="BPZ17" s="2125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21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22"/>
      <c r="BQW17" s="139"/>
      <c r="BQX17" s="424"/>
      <c r="BQY17" s="139"/>
      <c r="BQZ17" s="78">
        <f t="shared" si="190"/>
        <v>70000</v>
      </c>
      <c r="BRC17" s="2125"/>
      <c r="BRD17" s="349"/>
      <c r="BRE17" s="490"/>
      <c r="BRF17" s="773"/>
      <c r="BRG17" s="78">
        <f t="shared" si="191"/>
        <v>70000</v>
      </c>
      <c r="BRI17" s="31"/>
      <c r="BRJ17" s="2125"/>
      <c r="BRK17" s="76"/>
      <c r="BRL17" s="31"/>
      <c r="BRM17" s="76"/>
      <c r="BRN17" s="78">
        <f t="shared" si="192"/>
        <v>0</v>
      </c>
      <c r="BRP17" s="321"/>
      <c r="BRQ17" s="335"/>
      <c r="BRR17" s="2125"/>
      <c r="BRS17" s="76"/>
      <c r="BRT17" s="31"/>
      <c r="BRU17" s="76"/>
      <c r="BRV17" s="78">
        <f t="shared" si="193"/>
        <v>0</v>
      </c>
      <c r="BRX17" s="404"/>
      <c r="BRY17" s="2125"/>
      <c r="BRZ17" s="76"/>
      <c r="BSA17" s="31"/>
      <c r="BSB17" s="76"/>
      <c r="BSC17" s="78">
        <f t="shared" si="194"/>
        <v>0</v>
      </c>
      <c r="BSE17" s="404"/>
      <c r="BSF17" s="2125"/>
      <c r="BSG17" s="76"/>
      <c r="BSH17" s="31"/>
      <c r="BSI17" s="76"/>
      <c r="BSJ17" s="78">
        <f t="shared" si="195"/>
        <v>0</v>
      </c>
      <c r="BSL17" s="49"/>
      <c r="BSM17" s="2122"/>
      <c r="BSN17" s="139"/>
      <c r="BSO17" s="49"/>
      <c r="BSP17" s="139"/>
      <c r="BSQ17" s="78">
        <f t="shared" si="196"/>
        <v>0</v>
      </c>
      <c r="BSS17" s="404"/>
      <c r="BST17" s="2125"/>
      <c r="BSU17" s="76"/>
      <c r="BSV17" s="31"/>
      <c r="BSW17" s="76"/>
      <c r="BSX17" s="78">
        <f t="shared" si="197"/>
        <v>0</v>
      </c>
      <c r="BSZ17" s="404"/>
      <c r="BTA17" s="2125"/>
      <c r="BTB17" s="76"/>
      <c r="BTC17" s="31"/>
      <c r="BTD17" s="76"/>
      <c r="BTE17" s="78">
        <f t="shared" si="198"/>
        <v>0</v>
      </c>
      <c r="BTG17" s="31"/>
      <c r="BTH17" s="2125"/>
      <c r="BTI17" s="76"/>
      <c r="BTJ17" s="31"/>
      <c r="BTK17" s="76"/>
      <c r="BTL17" s="78">
        <f t="shared" si="199"/>
        <v>0</v>
      </c>
      <c r="BTN17" s="31"/>
      <c r="BTO17" s="2125"/>
      <c r="BTP17" s="76"/>
      <c r="BTQ17" s="31"/>
      <c r="BTR17" s="76"/>
      <c r="BTS17" s="78">
        <f t="shared" si="200"/>
        <v>0</v>
      </c>
      <c r="BTU17" s="31"/>
      <c r="BTV17" s="2125"/>
      <c r="BTW17" s="76"/>
      <c r="BTX17" s="31"/>
      <c r="BTY17" s="76"/>
      <c r="BTZ17" s="78">
        <f t="shared" si="201"/>
        <v>0</v>
      </c>
      <c r="BUB17" s="31"/>
      <c r="BUC17" s="2125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24"/>
      <c r="C18" s="22"/>
      <c r="D18" s="31"/>
      <c r="E18" s="76"/>
      <c r="F18" s="78">
        <f t="shared" si="2"/>
        <v>172000</v>
      </c>
      <c r="H18" s="404"/>
      <c r="I18" s="2124"/>
      <c r="J18" s="22"/>
      <c r="K18" s="31"/>
      <c r="L18" s="76"/>
      <c r="M18" s="78">
        <f t="shared" si="3"/>
        <v>354750</v>
      </c>
      <c r="O18" s="31"/>
      <c r="P18" s="2124"/>
      <c r="Q18" s="22"/>
      <c r="R18" s="31"/>
      <c r="S18" s="76"/>
      <c r="T18" s="78">
        <f t="shared" si="4"/>
        <v>2500</v>
      </c>
      <c r="V18" s="31"/>
      <c r="W18" s="2124"/>
      <c r="X18" s="22"/>
      <c r="Y18" s="31"/>
      <c r="Z18" s="76"/>
      <c r="AA18" s="78">
        <f t="shared" si="5"/>
        <v>0</v>
      </c>
      <c r="AC18" s="31"/>
      <c r="AD18" s="2124"/>
      <c r="AE18" s="22"/>
      <c r="AF18" s="31"/>
      <c r="AG18" s="76"/>
      <c r="AH18" s="78">
        <f t="shared" si="6"/>
        <v>0</v>
      </c>
      <c r="AJ18" s="424"/>
      <c r="AK18" s="2121"/>
      <c r="AL18" s="104"/>
      <c r="AM18" s="424"/>
      <c r="AN18" s="139"/>
      <c r="AO18" s="78">
        <f t="shared" si="7"/>
        <v>1390</v>
      </c>
      <c r="AQ18" s="320"/>
      <c r="AR18" s="2121"/>
      <c r="AS18" s="104"/>
      <c r="AT18" s="320"/>
      <c r="AU18" s="139"/>
      <c r="AV18" s="78">
        <f t="shared" si="8"/>
        <v>317405.71999999997</v>
      </c>
      <c r="AX18" s="31"/>
      <c r="AY18" s="2124"/>
      <c r="AZ18" s="22"/>
      <c r="BA18" s="31"/>
      <c r="BB18" s="76"/>
      <c r="BC18" s="78">
        <f t="shared" si="9"/>
        <v>0</v>
      </c>
      <c r="BE18" s="321"/>
      <c r="BF18" s="2124"/>
      <c r="BG18" s="22"/>
      <c r="BH18" s="31"/>
      <c r="BI18" s="76"/>
      <c r="BJ18" s="78">
        <f t="shared" si="10"/>
        <v>0</v>
      </c>
      <c r="BL18" s="424"/>
      <c r="BM18" s="2121"/>
      <c r="BN18" s="104"/>
      <c r="BO18" s="49"/>
      <c r="BP18" s="139"/>
      <c r="BQ18" s="78">
        <f t="shared" si="11"/>
        <v>0</v>
      </c>
      <c r="BS18" s="321"/>
      <c r="BT18" s="2124"/>
      <c r="BU18" s="22"/>
      <c r="BV18" s="31"/>
      <c r="BW18" s="76"/>
      <c r="BX18" s="78">
        <f t="shared" si="12"/>
        <v>0</v>
      </c>
      <c r="BZ18" s="424"/>
      <c r="CA18" s="424"/>
      <c r="CB18" s="2121"/>
      <c r="CC18" s="104"/>
      <c r="CD18" s="49"/>
      <c r="CE18" s="139"/>
      <c r="CF18" s="78">
        <f t="shared" si="13"/>
        <v>24829.5</v>
      </c>
      <c r="CH18" s="424"/>
      <c r="CI18" s="2121"/>
      <c r="CJ18" s="104"/>
      <c r="CK18" s="49"/>
      <c r="CL18" s="139"/>
      <c r="CM18" s="78">
        <f t="shared" si="14"/>
        <v>0</v>
      </c>
      <c r="CO18" s="424"/>
      <c r="CP18" s="2121"/>
      <c r="CQ18" s="104"/>
      <c r="CR18" s="49"/>
      <c r="CS18" s="139"/>
      <c r="CT18" s="78">
        <f t="shared" si="15"/>
        <v>0</v>
      </c>
      <c r="CV18" s="977">
        <v>41199</v>
      </c>
      <c r="CW18" s="1878"/>
      <c r="CX18" s="828" t="s">
        <v>1131</v>
      </c>
      <c r="CY18" s="669">
        <v>18991</v>
      </c>
      <c r="CZ18" s="1878"/>
      <c r="DA18" s="1887"/>
      <c r="DB18" s="867">
        <f t="shared" si="16"/>
        <v>107939</v>
      </c>
      <c r="DD18" s="424"/>
      <c r="DE18" s="812"/>
      <c r="DF18" s="2121"/>
      <c r="DG18" s="104"/>
      <c r="DH18" s="424"/>
      <c r="DI18" s="349"/>
      <c r="DJ18" s="78">
        <f t="shared" si="17"/>
        <v>633217.30000000005</v>
      </c>
      <c r="DL18" s="320"/>
      <c r="DM18" s="2121"/>
      <c r="DN18" s="104"/>
      <c r="DO18" s="49"/>
      <c r="DP18" s="139"/>
      <c r="DQ18" s="78">
        <f t="shared" si="18"/>
        <v>0</v>
      </c>
      <c r="DS18" s="320"/>
      <c r="DT18" s="2121"/>
      <c r="DU18" s="104"/>
      <c r="DV18" s="49"/>
      <c r="DW18" s="139"/>
      <c r="DX18" s="78">
        <f t="shared" si="19"/>
        <v>0</v>
      </c>
      <c r="DZ18" s="49"/>
      <c r="EA18" s="2121"/>
      <c r="EB18" s="104"/>
      <c r="EC18" s="49"/>
      <c r="ED18" s="139"/>
      <c r="EE18" s="78">
        <f t="shared" si="20"/>
        <v>1750.5</v>
      </c>
      <c r="EG18" s="320"/>
      <c r="EH18" s="2121"/>
      <c r="EI18" s="104"/>
      <c r="EJ18" s="49"/>
      <c r="EK18" s="139"/>
      <c r="EL18" s="78">
        <f t="shared" si="21"/>
        <v>0</v>
      </c>
      <c r="EN18" s="424"/>
      <c r="EO18" s="2122"/>
      <c r="EP18" s="139"/>
      <c r="EQ18" s="49"/>
      <c r="ER18" s="139"/>
      <c r="ES18" s="78">
        <f t="shared" si="22"/>
        <v>7999.8000000000029</v>
      </c>
      <c r="EU18" s="404"/>
      <c r="EV18" s="2124"/>
      <c r="EW18" s="22"/>
      <c r="EX18" s="31"/>
      <c r="EY18" s="76"/>
      <c r="EZ18" s="78">
        <f t="shared" si="23"/>
        <v>0</v>
      </c>
      <c r="FB18" s="49"/>
      <c r="FC18" s="307"/>
      <c r="FD18" s="2121"/>
      <c r="FE18" s="104"/>
      <c r="FF18" s="307"/>
      <c r="FG18" s="139"/>
      <c r="FH18" s="78">
        <f t="shared" si="24"/>
        <v>0</v>
      </c>
      <c r="FJ18" s="712"/>
      <c r="FK18" s="1833"/>
      <c r="FL18" s="1972"/>
      <c r="FM18" s="1940"/>
      <c r="FN18" s="1391"/>
      <c r="FO18" s="779"/>
      <c r="FP18" s="78">
        <f t="shared" si="25"/>
        <v>1044.8300000000017</v>
      </c>
      <c r="FR18" s="424"/>
      <c r="FS18" s="307"/>
      <c r="FT18" s="2121"/>
      <c r="FU18" s="104"/>
      <c r="FV18" s="307"/>
      <c r="FW18" s="139"/>
      <c r="FX18" s="78">
        <f t="shared" si="26"/>
        <v>8038.1</v>
      </c>
      <c r="FY18" s="1261"/>
      <c r="FZ18" s="1390"/>
      <c r="GA18" s="1803"/>
      <c r="GB18" s="1925"/>
      <c r="GC18" s="1919"/>
      <c r="GD18" s="722"/>
      <c r="GE18" s="78">
        <f t="shared" si="203"/>
        <v>0</v>
      </c>
      <c r="GG18" s="712"/>
      <c r="GH18" s="1390"/>
      <c r="GI18" s="1803"/>
      <c r="GJ18" s="1808"/>
      <c r="GK18" s="2026"/>
      <c r="GL18" s="1817"/>
      <c r="GM18" s="78">
        <f t="shared" si="27"/>
        <v>0</v>
      </c>
      <c r="GO18" s="49"/>
      <c r="GP18" s="2121"/>
      <c r="GQ18" s="104"/>
      <c r="GR18" s="49"/>
      <c r="GS18" s="139"/>
      <c r="GT18" s="78">
        <f t="shared" si="28"/>
        <v>3191.5</v>
      </c>
      <c r="GV18" s="404"/>
      <c r="GW18" s="2124"/>
      <c r="GX18" s="2124"/>
      <c r="GY18" s="693"/>
      <c r="GZ18" s="49"/>
      <c r="HA18" s="76"/>
      <c r="HB18" s="78">
        <f t="shared" si="29"/>
        <v>12652.35</v>
      </c>
      <c r="HD18" s="424"/>
      <c r="HE18" s="2121"/>
      <c r="HF18" s="693"/>
      <c r="HG18" s="320"/>
      <c r="HH18" s="139"/>
      <c r="HI18" s="78">
        <f t="shared" si="30"/>
        <v>5990.5</v>
      </c>
      <c r="HK18" s="321"/>
      <c r="HL18" s="2124"/>
      <c r="HM18" s="777"/>
      <c r="HN18" s="31"/>
      <c r="HO18" s="76"/>
      <c r="HP18" s="78">
        <f t="shared" si="31"/>
        <v>3655.5</v>
      </c>
      <c r="HR18" s="424"/>
      <c r="HS18" s="2121"/>
      <c r="HT18" s="104"/>
      <c r="HU18" s="49"/>
      <c r="HV18" s="139"/>
      <c r="HW18" s="78">
        <f t="shared" si="32"/>
        <v>3000</v>
      </c>
      <c r="HY18" s="321"/>
      <c r="HZ18" s="2124"/>
      <c r="IA18" s="777"/>
      <c r="IB18" s="31"/>
      <c r="IC18" s="76"/>
      <c r="ID18" s="78">
        <f t="shared" si="33"/>
        <v>0</v>
      </c>
      <c r="IF18" s="321"/>
      <c r="IG18" s="2124"/>
      <c r="IH18" s="777"/>
      <c r="II18" s="31"/>
      <c r="IJ18" s="76"/>
      <c r="IK18" s="78">
        <f t="shared" si="34"/>
        <v>0</v>
      </c>
      <c r="IM18" s="320"/>
      <c r="IN18" s="2122"/>
      <c r="IO18" s="139"/>
      <c r="IP18" s="424"/>
      <c r="IQ18" s="139"/>
      <c r="IR18" s="78">
        <f t="shared" si="35"/>
        <v>0</v>
      </c>
      <c r="IT18" s="424"/>
      <c r="IU18" s="1325"/>
      <c r="IV18" s="799"/>
      <c r="IW18" s="49"/>
      <c r="IX18" s="139"/>
      <c r="IY18" s="78">
        <f t="shared" si="36"/>
        <v>402</v>
      </c>
      <c r="JA18" s="424"/>
      <c r="JB18" s="1325"/>
      <c r="JC18" s="799"/>
      <c r="JD18" s="49"/>
      <c r="JE18" s="139"/>
      <c r="JF18" s="78">
        <f t="shared" si="37"/>
        <v>900</v>
      </c>
      <c r="JH18" s="1261"/>
      <c r="JI18" s="1390"/>
      <c r="JJ18" s="1919"/>
      <c r="JK18" s="1925"/>
      <c r="JL18" s="1919"/>
      <c r="JM18" s="78">
        <f t="shared" si="38"/>
        <v>90</v>
      </c>
      <c r="JN18" s="1391"/>
      <c r="JO18" s="320"/>
      <c r="JP18" s="2125"/>
      <c r="JQ18" s="699"/>
      <c r="JR18" s="321"/>
      <c r="JS18" s="699"/>
      <c r="JT18" s="78">
        <f t="shared" si="39"/>
        <v>90</v>
      </c>
      <c r="JV18" s="321"/>
      <c r="JW18" s="2125"/>
      <c r="JX18" s="699"/>
      <c r="JY18" s="790"/>
      <c r="JZ18" s="699"/>
      <c r="KA18" s="78">
        <f t="shared" si="40"/>
        <v>90</v>
      </c>
      <c r="KC18" s="424"/>
      <c r="KD18" s="2121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5"/>
      <c r="KL18" s="139"/>
      <c r="KM18" s="31"/>
      <c r="KN18" s="76"/>
      <c r="KO18" s="78">
        <f t="shared" si="42"/>
        <v>300</v>
      </c>
      <c r="KQ18" s="321"/>
      <c r="KR18" s="1318"/>
      <c r="KS18" s="1325"/>
      <c r="KT18" s="139"/>
      <c r="KU18" s="31"/>
      <c r="KV18" s="76"/>
      <c r="KW18" s="78">
        <f t="shared" si="43"/>
        <v>198</v>
      </c>
      <c r="KY18" s="321"/>
      <c r="KZ18" s="2124"/>
      <c r="LA18" s="22"/>
      <c r="LB18" s="31"/>
      <c r="LC18" s="76"/>
      <c r="LD18" s="78">
        <f t="shared" si="44"/>
        <v>0</v>
      </c>
      <c r="LF18" s="320"/>
      <c r="LG18" s="2121"/>
      <c r="LH18" s="104"/>
      <c r="LI18" s="50"/>
      <c r="LJ18" s="139"/>
      <c r="LK18" s="78">
        <f t="shared" si="45"/>
        <v>0</v>
      </c>
      <c r="LM18" s="2124"/>
      <c r="LN18" s="2124"/>
      <c r="LO18" s="22"/>
      <c r="LP18" s="31"/>
      <c r="LQ18" s="76"/>
      <c r="LR18" s="78">
        <f t="shared" si="46"/>
        <v>0</v>
      </c>
      <c r="LT18" s="2124"/>
      <c r="LU18" s="2124"/>
      <c r="LV18" s="22"/>
      <c r="LW18" s="31"/>
      <c r="LX18" s="76"/>
      <c r="LY18" s="78">
        <f t="shared" si="47"/>
        <v>0</v>
      </c>
      <c r="MA18" s="2124"/>
      <c r="MB18" s="2124"/>
      <c r="MC18" s="22"/>
      <c r="MD18" s="31"/>
      <c r="ME18" s="76"/>
      <c r="MF18" s="78">
        <f t="shared" si="48"/>
        <v>0</v>
      </c>
      <c r="MH18" s="2124"/>
      <c r="MI18" s="2124"/>
      <c r="MJ18" s="22"/>
      <c r="MK18" s="31"/>
      <c r="ML18" s="76"/>
      <c r="MM18" s="78">
        <f t="shared" si="49"/>
        <v>0</v>
      </c>
      <c r="MO18" s="404"/>
      <c r="MP18" s="2124"/>
      <c r="MQ18" s="22"/>
      <c r="MR18" s="31"/>
      <c r="MS18" s="76"/>
      <c r="MT18" s="78">
        <f t="shared" si="50"/>
        <v>0</v>
      </c>
      <c r="MV18" s="424"/>
      <c r="MW18" s="2121"/>
      <c r="MX18" s="104"/>
      <c r="MY18" s="49"/>
      <c r="MZ18" s="139"/>
      <c r="NA18" s="78">
        <f t="shared" si="51"/>
        <v>0</v>
      </c>
      <c r="NC18" s="404"/>
      <c r="ND18" s="2124"/>
      <c r="NE18" s="22"/>
      <c r="NF18" s="683"/>
      <c r="NG18" s="76"/>
      <c r="NH18" s="78">
        <f t="shared" si="52"/>
        <v>0</v>
      </c>
      <c r="NJ18" s="786"/>
      <c r="NK18" s="2124"/>
      <c r="NL18" s="22"/>
      <c r="NM18" s="683"/>
      <c r="NN18" s="76"/>
      <c r="NO18" s="78">
        <f t="shared" si="53"/>
        <v>0</v>
      </c>
      <c r="NQ18" s="786"/>
      <c r="NR18" s="2124"/>
      <c r="NS18" s="22"/>
      <c r="NT18" s="31"/>
      <c r="NU18" s="76"/>
      <c r="NV18" s="78">
        <f t="shared" si="54"/>
        <v>0</v>
      </c>
      <c r="NX18" s="404"/>
      <c r="NY18" s="2124"/>
      <c r="NZ18" s="22"/>
      <c r="OA18" s="404"/>
      <c r="OB18" s="76"/>
      <c r="OC18" s="78">
        <f t="shared" si="55"/>
        <v>0</v>
      </c>
      <c r="OE18" s="404"/>
      <c r="OF18" s="2124"/>
      <c r="OG18" s="104"/>
      <c r="OH18" s="344"/>
      <c r="OI18" s="139"/>
      <c r="OJ18" s="78">
        <f t="shared" si="56"/>
        <v>12799.5</v>
      </c>
      <c r="OL18" s="1261"/>
      <c r="OM18" s="2000"/>
      <c r="ON18" s="1390"/>
      <c r="OO18" s="1919"/>
      <c r="OP18" s="722"/>
      <c r="OQ18" s="139"/>
      <c r="OR18" s="131">
        <f t="shared" si="0"/>
        <v>0</v>
      </c>
      <c r="OT18" s="404"/>
      <c r="OU18" s="2124"/>
      <c r="OV18" s="22"/>
      <c r="OW18" s="31"/>
      <c r="OX18" s="76"/>
      <c r="OY18" s="78">
        <f t="shared" si="57"/>
        <v>0</v>
      </c>
      <c r="PA18" s="31"/>
      <c r="PB18" s="2124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21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22"/>
      <c r="QF18" s="139"/>
      <c r="QG18" s="307"/>
      <c r="QH18" s="139"/>
      <c r="QI18" s="131">
        <f t="shared" si="62"/>
        <v>0</v>
      </c>
      <c r="QJ18" s="243"/>
      <c r="QK18" s="320"/>
      <c r="QL18" s="2124"/>
      <c r="QM18" s="22"/>
      <c r="QN18" s="31"/>
      <c r="QO18" s="76"/>
      <c r="QP18" s="78">
        <f t="shared" si="63"/>
        <v>761.40000000000009</v>
      </c>
      <c r="QR18" s="31"/>
      <c r="QS18" s="2124"/>
      <c r="QT18" s="22"/>
      <c r="QU18" s="31"/>
      <c r="QV18" s="76"/>
      <c r="QW18" s="78">
        <f t="shared" si="64"/>
        <v>0</v>
      </c>
      <c r="QY18" s="2124"/>
      <c r="QZ18" s="2124"/>
      <c r="RA18" s="777"/>
      <c r="RB18" s="31"/>
      <c r="RC18" s="76"/>
      <c r="RD18" s="78">
        <f t="shared" si="65"/>
        <v>0</v>
      </c>
      <c r="RF18" s="2124"/>
      <c r="RG18" s="2124"/>
      <c r="RH18" s="22"/>
      <c r="RI18" s="31"/>
      <c r="RJ18" s="76"/>
      <c r="RK18" s="78">
        <f t="shared" si="66"/>
        <v>0</v>
      </c>
      <c r="RM18" s="424"/>
      <c r="RN18" s="481"/>
      <c r="RO18" s="2121"/>
      <c r="RP18" s="104"/>
      <c r="RQ18" s="424"/>
      <c r="RR18" s="349"/>
      <c r="RS18" s="78">
        <f t="shared" si="67"/>
        <v>15332.5</v>
      </c>
      <c r="RU18" s="404"/>
      <c r="RV18" s="2124"/>
      <c r="RW18" s="22"/>
      <c r="RX18" s="31"/>
      <c r="RY18" s="787"/>
      <c r="RZ18" s="78">
        <f t="shared" si="68"/>
        <v>297</v>
      </c>
      <c r="SB18" s="404"/>
      <c r="SC18" s="2124"/>
      <c r="SD18" s="22"/>
      <c r="SE18" s="31"/>
      <c r="SF18" s="787"/>
      <c r="SG18" s="78">
        <f t="shared" si="69"/>
        <v>0</v>
      </c>
      <c r="SI18" s="31"/>
      <c r="SJ18" s="2124"/>
      <c r="SK18" s="22"/>
      <c r="SL18" s="31"/>
      <c r="SM18" s="787"/>
      <c r="SN18" s="78">
        <f t="shared" si="70"/>
        <v>0</v>
      </c>
      <c r="SP18" s="31"/>
      <c r="SQ18" s="2124"/>
      <c r="SR18" s="22"/>
      <c r="SS18" s="31"/>
      <c r="ST18" s="787"/>
      <c r="SU18" s="78">
        <f t="shared" si="71"/>
        <v>0</v>
      </c>
      <c r="SW18" s="31"/>
      <c r="SX18" s="2124"/>
      <c r="SY18" s="22"/>
      <c r="SZ18" s="31"/>
      <c r="TA18" s="787"/>
      <c r="TB18" s="78">
        <f t="shared" si="72"/>
        <v>0</v>
      </c>
      <c r="TD18" s="31"/>
      <c r="TE18" s="2124"/>
      <c r="TF18" s="22"/>
      <c r="TG18" s="31"/>
      <c r="TH18" s="787"/>
      <c r="TI18" s="78">
        <f t="shared" si="73"/>
        <v>0</v>
      </c>
      <c r="TK18" s="31"/>
      <c r="TL18" s="2124"/>
      <c r="TM18" s="22"/>
      <c r="TN18" s="31"/>
      <c r="TO18" s="787"/>
      <c r="TP18" s="78">
        <f t="shared" si="74"/>
        <v>0</v>
      </c>
      <c r="TR18" s="2124"/>
      <c r="TS18" s="2124"/>
      <c r="TT18" s="22"/>
      <c r="TU18" s="31"/>
      <c r="TV18" s="787"/>
      <c r="TW18" s="78">
        <f t="shared" si="75"/>
        <v>0</v>
      </c>
      <c r="TY18" s="2124"/>
      <c r="TZ18" s="2124"/>
      <c r="UA18" s="22"/>
      <c r="UB18" s="31"/>
      <c r="UC18" s="787"/>
      <c r="UD18" s="78">
        <f t="shared" si="76"/>
        <v>0</v>
      </c>
      <c r="UF18" s="404"/>
      <c r="UG18" s="2124"/>
      <c r="UH18" s="22"/>
      <c r="UI18" s="31"/>
      <c r="UJ18" s="787"/>
      <c r="UK18" s="78">
        <f t="shared" si="77"/>
        <v>0</v>
      </c>
      <c r="UM18" s="424"/>
      <c r="UN18" s="2121"/>
      <c r="UO18" s="104"/>
      <c r="UP18" s="49"/>
      <c r="UQ18" s="349"/>
      <c r="UR18" s="78">
        <f t="shared" si="78"/>
        <v>-2822</v>
      </c>
      <c r="UT18" s="424"/>
      <c r="UU18" s="2121"/>
      <c r="UV18" s="104"/>
      <c r="UW18" s="49"/>
      <c r="UX18" s="349"/>
      <c r="UY18" s="78">
        <f t="shared" si="79"/>
        <v>0</v>
      </c>
      <c r="VA18" s="320"/>
      <c r="VB18" s="2121"/>
      <c r="VC18" s="104"/>
      <c r="VD18" s="320"/>
      <c r="VE18" s="349"/>
      <c r="VF18" s="78">
        <f t="shared" si="80"/>
        <v>0</v>
      </c>
      <c r="VH18" s="424"/>
      <c r="VI18" s="2121"/>
      <c r="VJ18" s="104"/>
      <c r="VK18" s="49"/>
      <c r="VL18" s="349"/>
      <c r="VM18" s="78">
        <f t="shared" si="81"/>
        <v>0</v>
      </c>
      <c r="VO18" s="31"/>
      <c r="VP18" s="2124"/>
      <c r="VQ18" s="139"/>
      <c r="VR18" s="31"/>
      <c r="VS18" s="787"/>
      <c r="VT18" s="78">
        <f t="shared" si="82"/>
        <v>0</v>
      </c>
      <c r="VV18" s="31"/>
      <c r="VW18" s="2124"/>
      <c r="VX18" s="22"/>
      <c r="VY18" s="31"/>
      <c r="VZ18" s="787"/>
      <c r="WA18" s="78">
        <f t="shared" si="83"/>
        <v>0</v>
      </c>
      <c r="WC18" s="424"/>
      <c r="WD18" s="2121"/>
      <c r="WE18" s="104"/>
      <c r="WF18" s="320"/>
      <c r="WG18" s="349"/>
      <c r="WH18" s="78">
        <f t="shared" si="84"/>
        <v>236</v>
      </c>
      <c r="WJ18" s="320"/>
      <c r="WK18" s="2121"/>
      <c r="WL18" s="104"/>
      <c r="WM18" s="49"/>
      <c r="WN18" s="349"/>
      <c r="WO18" s="78">
        <f t="shared" si="85"/>
        <v>151</v>
      </c>
      <c r="WQ18" s="424"/>
      <c r="WR18" s="2121"/>
      <c r="WS18" s="104"/>
      <c r="WT18" s="424"/>
      <c r="WU18" s="139"/>
      <c r="WV18" s="78">
        <f t="shared" si="86"/>
        <v>8041</v>
      </c>
      <c r="WX18" s="31"/>
      <c r="WY18" s="2124"/>
      <c r="WZ18" s="22"/>
      <c r="XA18" s="31"/>
      <c r="XB18" s="76"/>
      <c r="XC18" s="78">
        <f t="shared" si="87"/>
        <v>0</v>
      </c>
      <c r="XE18" s="424"/>
      <c r="XF18" s="2121"/>
      <c r="XG18" s="104"/>
      <c r="XH18" s="49"/>
      <c r="XI18" s="139"/>
      <c r="XJ18" s="78">
        <f t="shared" si="88"/>
        <v>0</v>
      </c>
      <c r="XL18" s="404"/>
      <c r="XM18" s="2124"/>
      <c r="XN18" s="22"/>
      <c r="XO18" s="31"/>
      <c r="XP18" s="76"/>
      <c r="XQ18" s="78">
        <f t="shared" si="89"/>
        <v>0</v>
      </c>
      <c r="XS18" s="404"/>
      <c r="XT18" s="2124"/>
      <c r="XU18" s="22"/>
      <c r="XV18" s="31"/>
      <c r="XW18" s="76"/>
      <c r="XX18" s="78">
        <f t="shared" si="90"/>
        <v>0</v>
      </c>
      <c r="XZ18" s="320"/>
      <c r="YA18" s="358"/>
      <c r="YB18" s="2121"/>
      <c r="YC18" s="104"/>
      <c r="YD18" s="49"/>
      <c r="YE18" s="139"/>
      <c r="YF18" s="78">
        <f t="shared" si="91"/>
        <v>0</v>
      </c>
      <c r="YH18" s="320"/>
      <c r="YI18" s="2121"/>
      <c r="YJ18" s="104"/>
      <c r="YK18" s="424"/>
      <c r="YL18" s="139"/>
      <c r="YM18" s="78">
        <f t="shared" si="92"/>
        <v>0</v>
      </c>
      <c r="YO18" s="424"/>
      <c r="YP18" s="481"/>
      <c r="YQ18" s="2121"/>
      <c r="YR18" s="693"/>
      <c r="YS18" s="779"/>
      <c r="YT18" s="139"/>
      <c r="YU18" s="78">
        <f t="shared" si="93"/>
        <v>2542.7000000000007</v>
      </c>
      <c r="YW18" s="321"/>
      <c r="YX18" s="2124"/>
      <c r="YY18" s="22"/>
      <c r="YZ18" s="31"/>
      <c r="ZA18" s="76"/>
      <c r="ZB18" s="78">
        <f t="shared" si="253"/>
        <v>0</v>
      </c>
      <c r="ZD18" s="320"/>
      <c r="ZE18" s="2121"/>
      <c r="ZF18" s="104"/>
      <c r="ZG18" s="49"/>
      <c r="ZH18" s="139"/>
      <c r="ZI18" s="78">
        <f t="shared" si="94"/>
        <v>930.44000000000051</v>
      </c>
      <c r="ZK18" s="404"/>
      <c r="ZL18" s="2124"/>
      <c r="ZM18" s="22"/>
      <c r="ZN18" s="31"/>
      <c r="ZO18" s="76"/>
      <c r="ZP18" s="78">
        <f t="shared" si="238"/>
        <v>0</v>
      </c>
      <c r="ZR18" s="404"/>
      <c r="ZS18" s="2124"/>
      <c r="ZT18" s="22"/>
      <c r="ZU18" s="31"/>
      <c r="ZV18" s="76"/>
      <c r="ZW18" s="78">
        <f t="shared" si="239"/>
        <v>0</v>
      </c>
      <c r="ZY18" s="1261"/>
      <c r="ZZ18" s="543"/>
      <c r="AAA18" s="1804"/>
      <c r="AAB18" s="1812"/>
      <c r="AAC18" s="722"/>
      <c r="AAD18" s="1391"/>
      <c r="AAE18" s="78">
        <f t="shared" si="95"/>
        <v>2062.3999999999996</v>
      </c>
      <c r="AAG18" s="1261"/>
      <c r="AAH18" s="543"/>
      <c r="AAI18" s="1804"/>
      <c r="AAJ18" s="1795"/>
      <c r="AAK18" s="1809"/>
      <c r="AAL18" s="78">
        <f t="shared" si="96"/>
        <v>0</v>
      </c>
      <c r="AAM18" s="1391"/>
      <c r="AAN18" s="424"/>
      <c r="AAO18" s="424"/>
      <c r="AAP18" s="2121"/>
      <c r="AAQ18" s="104"/>
      <c r="AAR18" s="320"/>
      <c r="AAS18" s="52"/>
      <c r="AAT18" s="78">
        <f t="shared" si="97"/>
        <v>0</v>
      </c>
      <c r="AAV18" s="320"/>
      <c r="AAW18" s="2121"/>
      <c r="AAX18" s="693"/>
      <c r="AAY18" s="49"/>
      <c r="AAZ18" s="139"/>
      <c r="ABA18" s="78">
        <f t="shared" si="98"/>
        <v>616</v>
      </c>
      <c r="ABC18" s="404"/>
      <c r="ABD18" s="2124"/>
      <c r="ABE18" s="22"/>
      <c r="ABF18" s="31"/>
      <c r="ABG18" s="76"/>
      <c r="ABH18" s="78">
        <f t="shared" si="99"/>
        <v>0</v>
      </c>
      <c r="ABJ18" s="424"/>
      <c r="ABK18" s="2121"/>
      <c r="ABL18" s="104"/>
      <c r="ABM18" s="344"/>
      <c r="ABN18" s="139"/>
      <c r="ABO18" s="78">
        <f t="shared" si="100"/>
        <v>0</v>
      </c>
      <c r="ABQ18" s="424"/>
      <c r="ABR18" s="2121"/>
      <c r="ABS18" s="104"/>
      <c r="ABT18" s="49"/>
      <c r="ABU18" s="139"/>
      <c r="ABV18" s="78">
        <f t="shared" si="101"/>
        <v>0</v>
      </c>
      <c r="ABX18" s="404"/>
      <c r="ABY18" s="2124"/>
      <c r="ABZ18" s="22"/>
      <c r="ACA18" s="31"/>
      <c r="ACB18" s="76"/>
      <c r="ACC18" s="78">
        <f t="shared" si="102"/>
        <v>0</v>
      </c>
      <c r="ACE18" s="404"/>
      <c r="ACF18" s="2124"/>
      <c r="ACG18" s="22"/>
      <c r="ACH18" s="31"/>
      <c r="ACI18" s="76"/>
      <c r="ACJ18" s="78">
        <f t="shared" si="103"/>
        <v>0</v>
      </c>
      <c r="ACL18" s="404"/>
      <c r="ACM18" s="734"/>
      <c r="ACN18" s="2124"/>
      <c r="ACO18" s="22"/>
      <c r="ACP18" s="31"/>
      <c r="ACQ18" s="76"/>
      <c r="ACR18" s="78">
        <f t="shared" si="104"/>
        <v>0</v>
      </c>
      <c r="ACT18" s="49"/>
      <c r="ACU18" s="2121"/>
      <c r="ACV18" s="104"/>
      <c r="ACW18" s="49"/>
      <c r="ACX18" s="139"/>
      <c r="ACY18" s="78">
        <f t="shared" si="257"/>
        <v>0</v>
      </c>
      <c r="ADA18" s="31"/>
      <c r="ADB18" s="2124"/>
      <c r="ADC18" s="104"/>
      <c r="ADD18" s="31"/>
      <c r="ADE18" s="76"/>
      <c r="ADF18" s="78">
        <f t="shared" si="105"/>
        <v>70699</v>
      </c>
      <c r="ADI18" s="763"/>
      <c r="ADJ18" s="2124"/>
      <c r="ADK18" s="777"/>
      <c r="ADL18" s="31"/>
      <c r="ADM18" s="76"/>
      <c r="ADN18" s="78">
        <f t="shared" si="258"/>
        <v>0</v>
      </c>
      <c r="ADP18" s="321"/>
      <c r="ADQ18" s="2124"/>
      <c r="ADR18" s="22"/>
      <c r="ADS18" s="404"/>
      <c r="ADT18" s="76"/>
      <c r="ADU18" s="78">
        <f t="shared" si="259"/>
        <v>0</v>
      </c>
      <c r="ADW18" s="404"/>
      <c r="ADX18" s="2124"/>
      <c r="ADY18" s="22"/>
      <c r="ADZ18" s="31"/>
      <c r="AEA18" s="76"/>
      <c r="AEB18" s="78">
        <f t="shared" si="260"/>
        <v>42311</v>
      </c>
      <c r="AED18" s="320"/>
      <c r="AEE18" s="2121"/>
      <c r="AEF18" s="104"/>
      <c r="AEG18" s="530"/>
      <c r="AEH18" s="139"/>
      <c r="AEI18" s="78">
        <f t="shared" si="254"/>
        <v>100.5</v>
      </c>
      <c r="AEK18" s="49"/>
      <c r="AEL18" s="2121"/>
      <c r="AEM18" s="104"/>
      <c r="AEN18" s="49"/>
      <c r="AEO18" s="139"/>
      <c r="AEP18" s="78">
        <f t="shared" si="1"/>
        <v>0</v>
      </c>
      <c r="AER18" s="49"/>
      <c r="AES18" s="2121"/>
      <c r="AET18" s="693"/>
      <c r="AEU18" s="49"/>
      <c r="AEV18" s="139"/>
      <c r="AEW18" s="78">
        <f t="shared" si="106"/>
        <v>0</v>
      </c>
      <c r="AEY18" s="2124"/>
      <c r="AEZ18" s="2124"/>
      <c r="AFA18" s="22"/>
      <c r="AFB18" s="31"/>
      <c r="AFC18" s="76"/>
      <c r="AFD18" s="78">
        <f t="shared" si="107"/>
        <v>0</v>
      </c>
      <c r="AFF18" s="31"/>
      <c r="AFG18" s="2124"/>
      <c r="AFH18" s="22"/>
      <c r="AFI18" s="31"/>
      <c r="AFJ18" s="76"/>
      <c r="AFK18" s="78">
        <f t="shared" si="108"/>
        <v>0</v>
      </c>
      <c r="AFM18" s="321"/>
      <c r="AFN18" s="2124"/>
      <c r="AFO18" s="22"/>
      <c r="AFP18" s="31"/>
      <c r="AFQ18" s="76"/>
      <c r="AFR18" s="78">
        <f t="shared" si="109"/>
        <v>0</v>
      </c>
      <c r="AFT18" s="31"/>
      <c r="AFU18" s="2124"/>
      <c r="AFV18" s="22"/>
      <c r="AFW18" s="31"/>
      <c r="AFX18" s="76"/>
      <c r="AFY18" s="78">
        <f t="shared" si="110"/>
        <v>0</v>
      </c>
      <c r="AGA18" s="321"/>
      <c r="AGB18" s="2124"/>
      <c r="AGC18" s="22"/>
      <c r="AGD18" s="321"/>
      <c r="AGE18" s="76"/>
      <c r="AGF18" s="78">
        <f t="shared" si="111"/>
        <v>0</v>
      </c>
      <c r="AGH18" s="31"/>
      <c r="AGI18" s="2124"/>
      <c r="AGJ18" s="22"/>
      <c r="AGK18" s="31"/>
      <c r="AGL18" s="76"/>
      <c r="AGM18" s="78">
        <f t="shared" si="112"/>
        <v>0</v>
      </c>
      <c r="AGO18" s="321"/>
      <c r="AGP18" s="2124"/>
      <c r="AGQ18" s="22"/>
      <c r="AGR18" s="31"/>
      <c r="AGS18" s="76"/>
      <c r="AGT18" s="78">
        <f t="shared" si="113"/>
        <v>0</v>
      </c>
      <c r="AGV18" s="424"/>
      <c r="AGW18" s="2121"/>
      <c r="AGX18" s="104"/>
      <c r="AGY18" s="49"/>
      <c r="AGZ18" s="139"/>
      <c r="AHA18" s="78">
        <f t="shared" si="114"/>
        <v>0</v>
      </c>
      <c r="AHE18" s="2124"/>
      <c r="AHF18" s="22"/>
      <c r="AHG18" s="321"/>
      <c r="AHH18" s="76"/>
      <c r="AHI18" s="78">
        <f t="shared" si="115"/>
        <v>2343</v>
      </c>
      <c r="AHK18" s="404"/>
      <c r="AHL18" s="2124"/>
      <c r="AHM18" s="22"/>
      <c r="AHN18" s="31"/>
      <c r="AHO18" s="76"/>
      <c r="AHP18" s="78">
        <f t="shared" si="116"/>
        <v>0</v>
      </c>
      <c r="AHR18" s="404"/>
      <c r="AHS18" s="2124"/>
      <c r="AHT18" s="22"/>
      <c r="AHU18" s="31"/>
      <c r="AHV18" s="76"/>
      <c r="AHW18" s="78">
        <f t="shared" si="117"/>
        <v>0</v>
      </c>
      <c r="AHY18" s="424"/>
      <c r="AHZ18" s="424"/>
      <c r="AIA18" s="2121"/>
      <c r="AIB18" s="693"/>
      <c r="AIC18" s="49"/>
      <c r="AID18" s="139"/>
      <c r="AIE18" s="78">
        <f t="shared" si="118"/>
        <v>4086</v>
      </c>
      <c r="AIG18" s="424"/>
      <c r="AIH18" s="2121"/>
      <c r="AII18" s="104"/>
      <c r="AIJ18" s="49"/>
      <c r="AIK18" s="139"/>
      <c r="AIL18" s="78">
        <f t="shared" si="119"/>
        <v>436</v>
      </c>
      <c r="AIN18" s="424"/>
      <c r="AIO18" s="2121"/>
      <c r="AIP18" s="104"/>
      <c r="AIQ18" s="49"/>
      <c r="AIR18" s="139"/>
      <c r="AIS18" s="78">
        <f t="shared" si="120"/>
        <v>0</v>
      </c>
      <c r="AIU18" s="424"/>
      <c r="AIV18" s="2121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21"/>
      <c r="AJK18" s="104"/>
      <c r="AJL18" s="320"/>
      <c r="AJM18" s="139"/>
      <c r="AJN18" s="78">
        <f t="shared" si="123"/>
        <v>3113</v>
      </c>
      <c r="AJP18" s="320"/>
      <c r="AJQ18" s="2121"/>
      <c r="AJR18" s="104"/>
      <c r="AJS18" s="49"/>
      <c r="AJT18" s="139"/>
      <c r="AJU18" s="78">
        <f t="shared" si="124"/>
        <v>0</v>
      </c>
      <c r="AJW18" s="320"/>
      <c r="AJX18" s="2121"/>
      <c r="AJY18" s="104"/>
      <c r="AJZ18" s="320">
        <v>41012</v>
      </c>
      <c r="AKA18" s="139">
        <v>2000</v>
      </c>
      <c r="AKB18" s="78">
        <f t="shared" si="125"/>
        <v>5055.5</v>
      </c>
      <c r="AKD18" s="2124"/>
      <c r="AKE18" s="732"/>
      <c r="AKF18" s="2124"/>
      <c r="AKG18" s="22"/>
      <c r="AKH18" s="31"/>
      <c r="AKI18" s="76"/>
      <c r="AKJ18" s="78">
        <f t="shared" si="126"/>
        <v>0</v>
      </c>
      <c r="AKL18" s="404"/>
      <c r="AKM18" s="2124"/>
      <c r="AKN18" s="22"/>
      <c r="AKO18" s="31"/>
      <c r="AKP18" s="76"/>
      <c r="AKQ18" s="78">
        <f t="shared" si="127"/>
        <v>0</v>
      </c>
      <c r="AKS18" s="424"/>
      <c r="AKT18" s="481"/>
      <c r="AKU18" s="2121"/>
      <c r="AKV18" s="104"/>
      <c r="AKW18" s="49"/>
      <c r="AKX18" s="52"/>
      <c r="AKY18" s="78">
        <f t="shared" si="128"/>
        <v>139</v>
      </c>
      <c r="ALA18" s="424"/>
      <c r="ALB18" s="2121"/>
      <c r="ALC18" s="104"/>
      <c r="ALD18" s="49"/>
      <c r="ALE18" s="139"/>
      <c r="ALF18" s="78">
        <f t="shared" si="129"/>
        <v>409</v>
      </c>
      <c r="ALH18" s="404"/>
      <c r="ALI18" s="2124"/>
      <c r="ALJ18" s="22"/>
      <c r="ALK18" s="31"/>
      <c r="ALL18" s="76"/>
      <c r="ALM18" s="78">
        <f t="shared" si="130"/>
        <v>0</v>
      </c>
      <c r="ALO18" s="404"/>
      <c r="ALP18" s="2124"/>
      <c r="ALQ18" s="22"/>
      <c r="ALR18" s="31"/>
      <c r="ALS18" s="76"/>
      <c r="ALT18" s="78">
        <f t="shared" si="131"/>
        <v>3598.5</v>
      </c>
      <c r="ALV18" s="424"/>
      <c r="ALW18" s="2121"/>
      <c r="ALX18" s="693"/>
      <c r="ALY18" s="49"/>
      <c r="ALZ18" s="139"/>
      <c r="AMA18" s="78">
        <f t="shared" si="132"/>
        <v>37151</v>
      </c>
      <c r="AMC18" s="404"/>
      <c r="AMD18" s="2124"/>
      <c r="AME18" s="22"/>
      <c r="AMF18" s="31"/>
      <c r="AMG18" s="76"/>
      <c r="AMH18" s="78">
        <f t="shared" si="133"/>
        <v>0</v>
      </c>
      <c r="AMJ18" s="404"/>
      <c r="AMK18" s="2124"/>
      <c r="AML18" s="22"/>
      <c r="AMM18" s="404"/>
      <c r="AMN18" s="76"/>
      <c r="AMO18" s="78">
        <f t="shared" si="134"/>
        <v>0</v>
      </c>
      <c r="AMQ18" s="404"/>
      <c r="AMR18" s="2124"/>
      <c r="AMS18" s="22"/>
      <c r="AMT18" s="31"/>
      <c r="AMU18" s="76"/>
      <c r="AMV18" s="78">
        <f t="shared" si="135"/>
        <v>0</v>
      </c>
      <c r="AMX18" s="321"/>
      <c r="AMY18" s="2124"/>
      <c r="AMZ18" s="801"/>
      <c r="ANA18" s="804"/>
      <c r="ANB18" s="76"/>
      <c r="ANC18" s="805">
        <f t="shared" si="204"/>
        <v>0</v>
      </c>
      <c r="ANE18" s="31"/>
      <c r="ANF18" s="2124"/>
      <c r="ANG18" s="801"/>
      <c r="ANH18" s="804"/>
      <c r="ANI18" s="76"/>
      <c r="ANJ18" s="805">
        <f t="shared" si="205"/>
        <v>0</v>
      </c>
      <c r="ANL18" s="320"/>
      <c r="ANM18" s="2121"/>
      <c r="ANN18" s="799"/>
      <c r="ANO18" s="392"/>
      <c r="ANP18" s="139"/>
      <c r="ANQ18" s="805">
        <f t="shared" si="206"/>
        <v>187.60000000000002</v>
      </c>
      <c r="ANS18" s="31"/>
      <c r="ANT18" s="335"/>
      <c r="ANU18" s="2124"/>
      <c r="ANV18" s="801"/>
      <c r="ANW18" s="804"/>
      <c r="ANX18" s="76"/>
      <c r="ANY18" s="805">
        <f t="shared" si="207"/>
        <v>0</v>
      </c>
      <c r="AOA18" s="1261"/>
      <c r="AOB18" s="1964"/>
      <c r="AOC18" s="1965"/>
      <c r="AOD18" s="1708"/>
      <c r="AOE18" s="1813"/>
      <c r="AOF18" s="388"/>
      <c r="AOG18" s="805">
        <f t="shared" si="208"/>
        <v>731</v>
      </c>
      <c r="AON18" s="78">
        <f t="shared" si="240"/>
        <v>0</v>
      </c>
      <c r="AOP18" s="31"/>
      <c r="AOQ18" s="2124"/>
      <c r="AOR18" s="801"/>
      <c r="AOS18" s="804"/>
      <c r="AOT18" s="76"/>
      <c r="AOU18" s="805">
        <f t="shared" si="210"/>
        <v>0</v>
      </c>
      <c r="AOW18" s="49"/>
      <c r="AOX18" s="2121"/>
      <c r="AOY18" s="799"/>
      <c r="AOZ18" s="97"/>
      <c r="APA18" s="139"/>
      <c r="APB18" s="805">
        <f t="shared" si="211"/>
        <v>0</v>
      </c>
      <c r="APD18" s="49"/>
      <c r="APE18" s="2121"/>
      <c r="APF18" s="799"/>
      <c r="APG18" s="97"/>
      <c r="APH18" s="139"/>
      <c r="API18" s="78">
        <f t="shared" si="136"/>
        <v>0</v>
      </c>
      <c r="APK18" s="404"/>
      <c r="APL18" s="2124"/>
      <c r="APM18" s="801"/>
      <c r="APN18" s="804"/>
      <c r="APO18" s="76"/>
      <c r="APP18" s="805">
        <f t="shared" si="212"/>
        <v>0</v>
      </c>
      <c r="APR18" s="320"/>
      <c r="APS18" s="2121"/>
      <c r="APT18" s="799"/>
      <c r="APU18" s="97"/>
      <c r="APV18" s="139"/>
      <c r="APW18" s="805">
        <f t="shared" si="213"/>
        <v>0</v>
      </c>
      <c r="APY18" s="31"/>
      <c r="APZ18" s="2124"/>
      <c r="AQA18" s="801"/>
      <c r="AQB18" s="804"/>
      <c r="AQC18" s="76"/>
      <c r="AQD18" s="805">
        <f t="shared" si="214"/>
        <v>0</v>
      </c>
      <c r="AQF18" s="31"/>
      <c r="AQG18" s="2124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24"/>
      <c r="AQV18" s="801"/>
      <c r="AQW18" s="804"/>
      <c r="AQX18" s="76"/>
      <c r="AQY18" s="805">
        <f t="shared" si="217"/>
        <v>0</v>
      </c>
      <c r="ARA18" s="321"/>
      <c r="ARB18" s="2124"/>
      <c r="ARC18" s="801"/>
      <c r="ARD18" s="804"/>
      <c r="ARE18" s="76"/>
      <c r="ARF18" s="805">
        <f t="shared" si="218"/>
        <v>0</v>
      </c>
      <c r="ARH18" s="321"/>
      <c r="ARI18" s="2124"/>
      <c r="ARJ18" s="801"/>
      <c r="ARK18" s="804"/>
      <c r="ARL18" s="76"/>
      <c r="ARM18" s="805">
        <f t="shared" si="219"/>
        <v>399</v>
      </c>
      <c r="ARO18" s="424"/>
      <c r="ARP18" s="2121"/>
      <c r="ARQ18" s="799"/>
      <c r="ARR18" s="97"/>
      <c r="ARS18" s="139"/>
      <c r="ART18" s="805">
        <f t="shared" si="220"/>
        <v>0</v>
      </c>
      <c r="ARV18" s="404"/>
      <c r="ARW18" s="2124"/>
      <c r="ARX18" s="801"/>
      <c r="ARY18" s="804"/>
      <c r="ARZ18" s="76"/>
      <c r="ASA18" s="805">
        <f t="shared" si="221"/>
        <v>0</v>
      </c>
      <c r="ASC18" s="404"/>
      <c r="ASD18" s="2124"/>
      <c r="ASE18" s="801"/>
      <c r="ASF18" s="804"/>
      <c r="ASG18" s="76"/>
      <c r="ASH18" s="805">
        <f t="shared" si="222"/>
        <v>0</v>
      </c>
      <c r="ASJ18" s="404"/>
      <c r="ASK18" s="2124"/>
      <c r="ASL18" s="801"/>
      <c r="ASM18" s="804"/>
      <c r="ASN18" s="76"/>
      <c r="ASO18" s="805">
        <f t="shared" si="223"/>
        <v>0</v>
      </c>
      <c r="ASQ18" s="424"/>
      <c r="ASR18" s="2122"/>
      <c r="ASS18" s="139"/>
      <c r="AST18" s="49"/>
      <c r="ASU18" s="139"/>
      <c r="ASV18" s="78">
        <f t="shared" si="241"/>
        <v>0</v>
      </c>
      <c r="ASX18" s="424"/>
      <c r="ASY18" s="481"/>
      <c r="ASZ18" s="2121"/>
      <c r="ATA18" s="104"/>
      <c r="ATB18" s="49"/>
      <c r="ATC18" s="139"/>
      <c r="ATD18" s="78">
        <f t="shared" si="242"/>
        <v>0</v>
      </c>
      <c r="ATF18" s="424"/>
      <c r="ATG18" s="2121"/>
      <c r="ATH18" s="104"/>
      <c r="ATI18" s="49"/>
      <c r="ATJ18" s="139"/>
      <c r="ATK18" s="78">
        <f t="shared" si="243"/>
        <v>0</v>
      </c>
      <c r="ATM18" s="320"/>
      <c r="ATN18" s="2121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24"/>
      <c r="AUL18" s="22"/>
      <c r="AUM18" s="31"/>
      <c r="AUN18" s="76"/>
      <c r="AUO18" s="78">
        <f t="shared" si="247"/>
        <v>0</v>
      </c>
      <c r="AUQ18" s="424"/>
      <c r="AUR18" s="2121"/>
      <c r="AUS18" s="693"/>
      <c r="AUT18" s="50"/>
      <c r="AUU18" s="139"/>
      <c r="AUV18" s="78">
        <f t="shared" si="248"/>
        <v>1754.5</v>
      </c>
      <c r="AUX18" s="424"/>
      <c r="AUY18" s="2121"/>
      <c r="AUZ18" s="104"/>
      <c r="AVA18" s="49"/>
      <c r="AVB18" s="139"/>
      <c r="AVC18" s="78">
        <f t="shared" si="249"/>
        <v>3312</v>
      </c>
      <c r="AVE18" s="424"/>
      <c r="AVF18" s="2121"/>
      <c r="AVG18" s="104"/>
      <c r="AVH18" s="49"/>
      <c r="AVI18" s="139"/>
      <c r="AVJ18" s="78">
        <f t="shared" si="250"/>
        <v>0</v>
      </c>
      <c r="AVL18" s="424"/>
      <c r="AVM18" s="2121"/>
      <c r="AVN18" s="104"/>
      <c r="AVO18" s="49"/>
      <c r="AVP18" s="139"/>
      <c r="AVQ18" s="78">
        <f t="shared" si="251"/>
        <v>0</v>
      </c>
      <c r="AVS18" s="404"/>
      <c r="AVT18" s="2124"/>
      <c r="AVU18" s="22"/>
      <c r="AVV18" s="31"/>
      <c r="AVW18" s="76"/>
      <c r="AVX18" s="78">
        <f t="shared" si="224"/>
        <v>0</v>
      </c>
      <c r="AVZ18" s="404"/>
      <c r="AWA18" s="2124"/>
      <c r="AWB18" s="22"/>
      <c r="AWC18" s="31"/>
      <c r="AWD18" s="76"/>
      <c r="AWE18" s="78">
        <f t="shared" si="225"/>
        <v>0</v>
      </c>
      <c r="AWG18" s="424"/>
      <c r="AWH18" s="2122"/>
      <c r="AWI18" s="139"/>
      <c r="AWJ18" s="49"/>
      <c r="AWK18" s="349"/>
      <c r="AWL18" s="78">
        <f t="shared" si="226"/>
        <v>0</v>
      </c>
      <c r="AWN18" s="49"/>
      <c r="AWO18" s="307"/>
      <c r="AWP18" s="2122"/>
      <c r="AWQ18" s="139"/>
      <c r="AWR18" s="320"/>
      <c r="AWS18" s="139"/>
      <c r="AWT18" s="78">
        <f t="shared" si="227"/>
        <v>5365</v>
      </c>
      <c r="AWV18" s="404"/>
      <c r="AWW18" s="734"/>
      <c r="AWX18" s="2125"/>
      <c r="AWY18" s="139"/>
      <c r="AWZ18" s="31"/>
      <c r="AXA18" s="76"/>
      <c r="AXB18" s="78">
        <f t="shared" si="261"/>
        <v>872</v>
      </c>
      <c r="AXD18" s="404"/>
      <c r="AXE18" s="2125"/>
      <c r="AXF18" s="139"/>
      <c r="AXG18" s="31"/>
      <c r="AXH18" s="76"/>
      <c r="AXI18" s="78">
        <f t="shared" si="262"/>
        <v>0</v>
      </c>
      <c r="AXK18" s="404"/>
      <c r="AXL18" s="2125"/>
      <c r="AXM18" s="139"/>
      <c r="AXN18" s="31"/>
      <c r="AXO18" s="76"/>
      <c r="AXP18" s="78">
        <f t="shared" si="263"/>
        <v>0</v>
      </c>
      <c r="AXR18" s="31"/>
      <c r="AXS18" s="2125"/>
      <c r="AXT18" s="139"/>
      <c r="AXU18" s="31"/>
      <c r="AXV18" s="76"/>
      <c r="AXW18" s="78">
        <f t="shared" si="264"/>
        <v>0</v>
      </c>
      <c r="AXY18" s="424"/>
      <c r="AXZ18" s="2122"/>
      <c r="AYA18" s="139"/>
      <c r="AYB18" s="481"/>
      <c r="AYC18" s="139"/>
      <c r="AYD18" s="78">
        <f t="shared" si="137"/>
        <v>0</v>
      </c>
      <c r="AYF18" s="424"/>
      <c r="AYG18" s="2122"/>
      <c r="AYH18" s="139"/>
      <c r="AYI18" s="49"/>
      <c r="AYJ18" s="139"/>
      <c r="AYK18" s="78">
        <f t="shared" si="138"/>
        <v>0</v>
      </c>
      <c r="AYM18" s="424"/>
      <c r="AYN18" s="2122"/>
      <c r="AYO18" s="139"/>
      <c r="AYP18" s="49"/>
      <c r="AYQ18" s="139"/>
      <c r="AYR18" s="78">
        <f t="shared" si="139"/>
        <v>0</v>
      </c>
      <c r="AYT18" s="404"/>
      <c r="AYU18" s="2125"/>
      <c r="AYV18" s="76"/>
      <c r="AYW18" s="31"/>
      <c r="AYX18" s="76"/>
      <c r="AYY18" s="78">
        <f t="shared" si="140"/>
        <v>0</v>
      </c>
      <c r="AZA18" s="404"/>
      <c r="AZB18" s="2125"/>
      <c r="AZC18" s="139"/>
      <c r="AZD18" s="61"/>
      <c r="AZE18" s="67"/>
      <c r="AZF18" s="78">
        <f t="shared" si="141"/>
        <v>0</v>
      </c>
      <c r="AZH18" s="49"/>
      <c r="AZI18" s="2122"/>
      <c r="AZJ18" s="139"/>
      <c r="AZK18" s="257"/>
      <c r="AZL18" s="66"/>
      <c r="AZM18" s="78">
        <f t="shared" si="142"/>
        <v>0</v>
      </c>
      <c r="AZO18" s="320"/>
      <c r="AZP18" s="2122"/>
      <c r="AZQ18" s="139"/>
      <c r="AZR18" s="320"/>
      <c r="AZS18" s="139"/>
      <c r="AZT18" s="78">
        <f t="shared" si="143"/>
        <v>123.27999999999975</v>
      </c>
      <c r="AZV18" s="320"/>
      <c r="AZW18" s="2122"/>
      <c r="AZX18" s="139"/>
      <c r="AZY18" s="49"/>
      <c r="AZZ18" s="139"/>
      <c r="BAA18" s="78">
        <f t="shared" si="144"/>
        <v>0</v>
      </c>
      <c r="BAC18" s="320"/>
      <c r="BAD18" s="2121"/>
      <c r="BAE18" s="104"/>
      <c r="BAF18" s="424"/>
      <c r="BAG18" s="349"/>
      <c r="BAH18" s="78">
        <f t="shared" si="145"/>
        <v>11550.9</v>
      </c>
      <c r="BAJ18" s="404"/>
      <c r="BAK18" s="2125"/>
      <c r="BAL18" s="76"/>
      <c r="BAM18" s="404"/>
      <c r="BAN18" s="77"/>
      <c r="BAO18" s="78">
        <f t="shared" si="146"/>
        <v>0</v>
      </c>
      <c r="BAQ18" s="424"/>
      <c r="BAR18" s="2122"/>
      <c r="BAS18" s="139"/>
      <c r="BAT18" s="49"/>
      <c r="BAU18" s="139"/>
      <c r="BAV18" s="78">
        <f t="shared" si="147"/>
        <v>1940.1999999999971</v>
      </c>
      <c r="BAX18" s="49"/>
      <c r="BAY18" s="2122"/>
      <c r="BAZ18" s="139"/>
      <c r="BBA18" s="257"/>
      <c r="BBB18" s="66"/>
      <c r="BBC18" s="78">
        <f t="shared" si="265"/>
        <v>0</v>
      </c>
      <c r="BBE18" s="49"/>
      <c r="BBF18" s="2122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3"/>
      <c r="BBO18" s="2133">
        <v>4800</v>
      </c>
      <c r="BBP18" s="2134">
        <v>42265</v>
      </c>
      <c r="BBQ18" s="2135">
        <v>4800</v>
      </c>
      <c r="BBR18" s="131">
        <f t="shared" ref="BBR18:BBR52" si="267">BBR17+BBO18-BBQ18</f>
        <v>-39535.97</v>
      </c>
      <c r="BBS18" s="1261"/>
      <c r="BBT18" s="543"/>
      <c r="BBU18" s="1804"/>
      <c r="BBV18" s="1647"/>
      <c r="BBW18" s="1812"/>
      <c r="BBX18" s="722"/>
      <c r="BBY18" s="78">
        <f t="shared" si="149"/>
        <v>1200</v>
      </c>
      <c r="BCA18" s="424">
        <v>42102</v>
      </c>
      <c r="BCB18" s="2121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25"/>
      <c r="BCJ18" s="139"/>
      <c r="BCK18" s="61"/>
      <c r="BCL18" s="67"/>
      <c r="BCM18" s="78">
        <f t="shared" si="151"/>
        <v>0</v>
      </c>
      <c r="BCO18" s="31"/>
      <c r="BCP18" s="2125"/>
      <c r="BCQ18" s="139"/>
      <c r="BCR18" s="31"/>
      <c r="BCS18" s="76"/>
      <c r="BCT18" s="78">
        <f t="shared" si="152"/>
        <v>0</v>
      </c>
      <c r="BCV18" s="404"/>
      <c r="BCW18" s="2125"/>
      <c r="BCX18" s="139"/>
      <c r="BCY18" s="61"/>
      <c r="BCZ18" s="67"/>
      <c r="BDA18" s="78">
        <f t="shared" si="153"/>
        <v>6086.5</v>
      </c>
      <c r="BDC18" s="424"/>
      <c r="BDD18" s="2122"/>
      <c r="BDE18" s="1235"/>
      <c r="BDF18" s="1217"/>
      <c r="BDG18" s="139"/>
      <c r="BDH18" s="78">
        <f t="shared" si="154"/>
        <v>8936.1000000000058</v>
      </c>
      <c r="BDJ18" s="321"/>
      <c r="BDK18" s="2125"/>
      <c r="BDL18" s="139"/>
      <c r="BDM18" s="257"/>
      <c r="BDN18" s="67"/>
      <c r="BDO18" s="78">
        <f t="shared" si="155"/>
        <v>0</v>
      </c>
      <c r="BDQ18" s="424"/>
      <c r="BDR18" s="481"/>
      <c r="BDS18" s="2122"/>
      <c r="BDT18" s="139"/>
      <c r="BDU18" s="868"/>
      <c r="BDV18" s="66"/>
      <c r="BDW18" s="78">
        <f t="shared" si="156"/>
        <v>308</v>
      </c>
      <c r="BDY18" s="49"/>
      <c r="BDZ18" s="307"/>
      <c r="BEA18" s="2122"/>
      <c r="BEB18" s="139"/>
      <c r="BEC18" s="49"/>
      <c r="BED18" s="139"/>
      <c r="BEE18" s="78">
        <f t="shared" si="157"/>
        <v>4361.25</v>
      </c>
      <c r="BEG18" s="320">
        <v>41823</v>
      </c>
      <c r="BEH18" s="2121" t="s">
        <v>2268</v>
      </c>
      <c r="BEI18" s="2121"/>
      <c r="BEJ18" s="1908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2535</v>
      </c>
      <c r="BEQ18" s="2125" t="s">
        <v>2536</v>
      </c>
      <c r="BER18" s="139">
        <v>11835.1</v>
      </c>
      <c r="BES18" s="61">
        <v>42305</v>
      </c>
      <c r="BET18" s="67">
        <v>11835.1</v>
      </c>
      <c r="BEU18" s="78">
        <f t="shared" si="159"/>
        <v>-17000</v>
      </c>
      <c r="BEW18" s="321"/>
      <c r="BEX18" s="2125"/>
      <c r="BEY18" s="139"/>
      <c r="BEZ18" s="61"/>
      <c r="BFA18" s="67"/>
      <c r="BFB18" s="78">
        <f t="shared" si="160"/>
        <v>0</v>
      </c>
      <c r="BFD18" s="321"/>
      <c r="BFE18" s="2125"/>
      <c r="BFF18" s="139"/>
      <c r="BFG18" s="31"/>
      <c r="BFH18" s="76"/>
      <c r="BFI18" s="78">
        <f t="shared" si="161"/>
        <v>970</v>
      </c>
      <c r="BFK18" s="320"/>
      <c r="BFL18" s="2122"/>
      <c r="BFM18" s="349"/>
      <c r="BFN18" s="424"/>
      <c r="BFO18" s="139"/>
      <c r="BFP18" s="78">
        <f t="shared" si="162"/>
        <v>0</v>
      </c>
      <c r="BFR18" s="321"/>
      <c r="BFS18" s="2125"/>
      <c r="BFT18" s="139"/>
      <c r="BFU18" s="491"/>
      <c r="BFV18" s="67"/>
      <c r="BFW18" s="78">
        <f t="shared" si="163"/>
        <v>0</v>
      </c>
      <c r="BFY18" s="31"/>
      <c r="BFZ18" s="2125"/>
      <c r="BGA18" s="139"/>
      <c r="BGB18" s="61"/>
      <c r="BGC18" s="67"/>
      <c r="BGD18" s="78">
        <f t="shared" si="164"/>
        <v>0</v>
      </c>
      <c r="BGF18" s="320"/>
      <c r="BGG18" s="2122"/>
      <c r="BGH18" s="139"/>
      <c r="BGI18" s="320"/>
      <c r="BGJ18" s="139"/>
      <c r="BGK18" s="78">
        <f t="shared" si="165"/>
        <v>0</v>
      </c>
      <c r="BGM18" s="712"/>
      <c r="BGN18" s="712"/>
      <c r="BGO18" s="2122"/>
      <c r="BGP18" s="1465"/>
      <c r="BGQ18" s="1466"/>
      <c r="BGR18" s="829"/>
      <c r="BGS18" s="78">
        <f t="shared" si="166"/>
        <v>4154.5999999999913</v>
      </c>
      <c r="BGU18" s="31"/>
      <c r="BGV18" s="2125"/>
      <c r="BGW18" s="139"/>
      <c r="BGX18" s="31"/>
      <c r="BGY18" s="76"/>
      <c r="BGZ18" s="78">
        <f t="shared" si="167"/>
        <v>0</v>
      </c>
      <c r="BHB18" s="404"/>
      <c r="BHC18" s="2125"/>
      <c r="BHD18" s="139"/>
      <c r="BHE18" s="49"/>
      <c r="BHF18" s="139"/>
      <c r="BHG18" s="78">
        <f t="shared" si="168"/>
        <v>229.79999999999927</v>
      </c>
      <c r="BHI18" s="404"/>
      <c r="BHJ18" s="31"/>
      <c r="BHK18" s="2125"/>
      <c r="BHL18" s="139"/>
      <c r="BHM18" s="869"/>
      <c r="BHN18" s="568"/>
      <c r="BHO18" s="78">
        <f t="shared" si="169"/>
        <v>0</v>
      </c>
      <c r="BHQ18" s="320"/>
      <c r="BHR18" s="2122"/>
      <c r="BHS18" s="139"/>
      <c r="BHT18" s="320"/>
      <c r="BHU18" s="139"/>
      <c r="BHV18" s="78">
        <f t="shared" si="170"/>
        <v>0</v>
      </c>
      <c r="BHX18" s="1261"/>
      <c r="BHY18" s="543"/>
      <c r="BHZ18" s="1804"/>
      <c r="BIA18" s="1647"/>
      <c r="BIB18" s="1812"/>
      <c r="BIC18" s="722"/>
      <c r="BID18" s="78">
        <f t="shared" si="171"/>
        <v>0</v>
      </c>
      <c r="BIF18" s="1261"/>
      <c r="BIG18" s="316"/>
      <c r="BIH18" s="1390"/>
      <c r="BII18" s="1812"/>
      <c r="BIJ18" s="722"/>
      <c r="BIK18" s="139"/>
      <c r="BIL18" s="78">
        <f t="shared" si="172"/>
        <v>0</v>
      </c>
      <c r="BIN18" s="404"/>
      <c r="BIO18" s="2125"/>
      <c r="BIP18" s="76"/>
      <c r="BIR18" s="76"/>
      <c r="BIS18" s="78">
        <f t="shared" si="173"/>
        <v>86</v>
      </c>
      <c r="BIU18" s="1261"/>
      <c r="BIV18" s="399"/>
      <c r="BIW18" s="1390"/>
      <c r="BIX18" s="1812"/>
      <c r="BIY18" s="722"/>
      <c r="BIZ18" s="1391"/>
      <c r="BJA18" s="78">
        <f t="shared" si="255"/>
        <v>0</v>
      </c>
      <c r="BJB18" s="1261"/>
      <c r="BJC18" s="1390"/>
      <c r="BJD18" s="1803"/>
      <c r="BJE18" s="1647"/>
      <c r="BJF18" s="1812"/>
      <c r="BJG18" s="722"/>
      <c r="BJH18" s="78">
        <f t="shared" si="174"/>
        <v>0</v>
      </c>
      <c r="BJI18" s="1391"/>
      <c r="BJJ18" s="320"/>
      <c r="BJK18" s="409"/>
      <c r="BJL18" s="2122"/>
      <c r="BJM18" s="139"/>
      <c r="BJN18" s="779"/>
      <c r="BJO18" s="139"/>
      <c r="BJP18" s="78">
        <f t="shared" si="256"/>
        <v>0</v>
      </c>
      <c r="BJR18" s="31"/>
      <c r="BJS18" s="2125"/>
      <c r="BJT18" s="139"/>
      <c r="BJU18" s="31"/>
      <c r="BJV18" s="76"/>
      <c r="BJW18" s="78">
        <f t="shared" si="228"/>
        <v>1883</v>
      </c>
      <c r="BJY18" s="404"/>
      <c r="BJZ18" s="2125"/>
      <c r="BKA18" s="139"/>
      <c r="BKB18" s="31"/>
      <c r="BKC18" s="76"/>
      <c r="BKD18" s="78">
        <f t="shared" si="175"/>
        <v>0</v>
      </c>
      <c r="BKF18" s="404"/>
      <c r="BKG18" s="734"/>
      <c r="BKH18" s="2125"/>
      <c r="BKI18" s="139"/>
      <c r="BKJ18" s="31"/>
      <c r="BKK18" s="76"/>
      <c r="BKL18" s="78">
        <f t="shared" si="176"/>
        <v>8883.5</v>
      </c>
      <c r="BKN18" s="404"/>
      <c r="BKO18" s="2125"/>
      <c r="BKP18" s="139"/>
      <c r="BKQ18" s="31"/>
      <c r="BKR18" s="76"/>
      <c r="BKS18" s="78">
        <f t="shared" si="177"/>
        <v>0</v>
      </c>
      <c r="BKU18" s="404"/>
      <c r="BKV18" s="2125"/>
      <c r="BKW18" s="139"/>
      <c r="BKX18" s="31"/>
      <c r="BKY18" s="67"/>
      <c r="BKZ18" s="78">
        <f t="shared" si="178"/>
        <v>0</v>
      </c>
      <c r="BLB18" s="404"/>
      <c r="BLC18" s="2125"/>
      <c r="BLD18" s="139"/>
      <c r="BLE18" s="31"/>
      <c r="BLF18" s="67"/>
      <c r="BLG18" s="78">
        <f t="shared" si="179"/>
        <v>0</v>
      </c>
      <c r="BLI18" s="404"/>
      <c r="BLJ18" s="2125"/>
      <c r="BLK18" s="139"/>
      <c r="BLL18" s="61"/>
      <c r="BLM18" s="67"/>
      <c r="BLN18" s="78">
        <f t="shared" si="180"/>
        <v>100</v>
      </c>
      <c r="BLP18" s="424"/>
      <c r="BLQ18" s="2121"/>
      <c r="BLR18" s="104"/>
      <c r="BLS18" s="49"/>
      <c r="BLT18" s="139"/>
      <c r="BLU18" s="78">
        <f t="shared" si="181"/>
        <v>0</v>
      </c>
      <c r="BLW18" s="424"/>
      <c r="BLX18" s="2121"/>
      <c r="BLY18" s="104"/>
      <c r="BLZ18" s="49"/>
      <c r="BMA18" s="139"/>
      <c r="BMB18" s="78">
        <f t="shared" si="182"/>
        <v>0</v>
      </c>
      <c r="BMD18" s="424"/>
      <c r="BME18" s="2121"/>
      <c r="BMF18" s="104"/>
      <c r="BMG18" s="424"/>
      <c r="BMH18" s="139"/>
      <c r="BMI18" s="78">
        <f t="shared" si="183"/>
        <v>0</v>
      </c>
      <c r="BMK18" s="404"/>
      <c r="BML18" s="2125"/>
      <c r="BMM18" s="139"/>
      <c r="BMN18" s="491"/>
      <c r="BMO18" s="67"/>
      <c r="BMP18" s="78">
        <f t="shared" si="184"/>
        <v>0</v>
      </c>
      <c r="BMR18" s="31"/>
      <c r="BMS18" s="2125"/>
      <c r="BMT18" s="139"/>
      <c r="BMU18" s="61"/>
      <c r="BMV18" s="870"/>
      <c r="BMW18" s="78">
        <f t="shared" si="185"/>
        <v>0</v>
      </c>
      <c r="BMY18" s="321"/>
      <c r="BMZ18" s="2124"/>
      <c r="BNA18" s="777"/>
      <c r="BNB18" s="31"/>
      <c r="BNC18" s="76"/>
      <c r="BND18" s="78">
        <f t="shared" si="229"/>
        <v>150</v>
      </c>
      <c r="BNF18" s="320"/>
      <c r="BNG18" s="2122"/>
      <c r="BNH18" s="1235"/>
      <c r="BNI18" s="1594">
        <v>41638</v>
      </c>
      <c r="BNJ18" s="1595">
        <v>4500</v>
      </c>
      <c r="BNK18" s="78">
        <f t="shared" si="230"/>
        <v>23472</v>
      </c>
      <c r="BNM18" s="49"/>
      <c r="BNN18" s="2122"/>
      <c r="BNO18" s="139"/>
      <c r="BNP18" s="257"/>
      <c r="BNQ18" s="66"/>
      <c r="BNR18" s="78">
        <f t="shared" si="231"/>
        <v>0</v>
      </c>
      <c r="BNT18" s="49"/>
      <c r="BNU18" s="307"/>
      <c r="BNV18" s="2122"/>
      <c r="BNW18" s="139"/>
      <c r="BNX18" s="257"/>
      <c r="BNY18" s="66"/>
      <c r="BNZ18" s="78">
        <f t="shared" si="232"/>
        <v>0</v>
      </c>
      <c r="BOB18" s="31"/>
      <c r="BOC18" s="2125"/>
      <c r="BOD18" s="76"/>
      <c r="BOE18" s="31"/>
      <c r="BOF18" s="76"/>
      <c r="BOG18" s="78">
        <f t="shared" si="233"/>
        <v>0</v>
      </c>
      <c r="BOI18" s="31"/>
      <c r="BOJ18" s="2125"/>
      <c r="BOK18" s="76"/>
      <c r="BOL18" s="31"/>
      <c r="BOM18" s="76"/>
      <c r="BON18" s="78">
        <f t="shared" si="234"/>
        <v>0</v>
      </c>
      <c r="BOP18" s="31"/>
      <c r="BOQ18" s="2125"/>
      <c r="BOR18" s="139"/>
      <c r="BOS18" s="61"/>
      <c r="BOT18" s="67"/>
      <c r="BOU18" s="78">
        <f t="shared" si="235"/>
        <v>1785.5</v>
      </c>
      <c r="BOW18" s="320"/>
      <c r="BOX18" s="2122"/>
      <c r="BOY18" s="139"/>
      <c r="BOZ18" s="49"/>
      <c r="BPA18" s="139"/>
      <c r="BPB18" s="78">
        <f t="shared" si="236"/>
        <v>0</v>
      </c>
      <c r="BPD18" s="404"/>
      <c r="BPE18" s="2125"/>
      <c r="BPF18" s="139"/>
      <c r="BPG18" s="31"/>
      <c r="BPH18" s="76"/>
      <c r="BPI18" s="78">
        <f t="shared" si="237"/>
        <v>0</v>
      </c>
      <c r="BPK18" s="404"/>
      <c r="BPL18" s="2125"/>
      <c r="BPM18" s="139"/>
      <c r="BPN18" s="31"/>
      <c r="BPO18" s="76"/>
      <c r="BPP18" s="78">
        <f t="shared" si="252"/>
        <v>2273.5</v>
      </c>
      <c r="BPR18" s="31"/>
      <c r="BPS18" s="2125"/>
      <c r="BPT18" s="139"/>
      <c r="BPU18" s="31"/>
      <c r="BPV18" s="76"/>
      <c r="BPW18" s="78">
        <f t="shared" si="186"/>
        <v>0</v>
      </c>
      <c r="BPY18" s="31"/>
      <c r="BPZ18" s="2125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21"/>
      <c r="BQP18" s="104"/>
      <c r="BQQ18" s="424">
        <v>41528</v>
      </c>
      <c r="BQR18" s="139">
        <v>6340.5</v>
      </c>
      <c r="BQS18" s="78">
        <f t="shared" si="189"/>
        <v>46</v>
      </c>
      <c r="BQU18" s="1559"/>
      <c r="BQV18" s="2122"/>
      <c r="BQW18" s="139"/>
      <c r="BQX18" s="424"/>
      <c r="BQY18" s="139"/>
      <c r="BQZ18" s="78">
        <f t="shared" si="190"/>
        <v>70000</v>
      </c>
      <c r="BRC18" s="2125"/>
      <c r="BRD18" s="349"/>
      <c r="BRE18" s="404"/>
      <c r="BRF18" s="773"/>
      <c r="BRG18" s="78">
        <f t="shared" si="191"/>
        <v>70000</v>
      </c>
      <c r="BRI18" s="31"/>
      <c r="BRJ18" s="2125"/>
      <c r="BRK18" s="139"/>
      <c r="BRL18" s="61"/>
      <c r="BRM18" s="67"/>
      <c r="BRN18" s="78">
        <f t="shared" si="192"/>
        <v>0</v>
      </c>
      <c r="BRP18" s="321"/>
      <c r="BRQ18" s="335"/>
      <c r="BRR18" s="2125"/>
      <c r="BRS18" s="139"/>
      <c r="BRT18" s="31"/>
      <c r="BRU18" s="76"/>
      <c r="BRV18" s="78">
        <f t="shared" si="193"/>
        <v>0</v>
      </c>
      <c r="BRX18" s="404"/>
      <c r="BRY18" s="2125"/>
      <c r="BRZ18" s="139"/>
      <c r="BSA18" s="61"/>
      <c r="BSB18" s="67"/>
      <c r="BSC18" s="78">
        <f t="shared" si="194"/>
        <v>0</v>
      </c>
      <c r="BSE18" s="404"/>
      <c r="BSF18" s="2125"/>
      <c r="BSG18" s="139"/>
      <c r="BSH18" s="31"/>
      <c r="BSI18" s="76"/>
      <c r="BSJ18" s="78">
        <f t="shared" si="195"/>
        <v>0</v>
      </c>
      <c r="BSL18" s="31"/>
      <c r="BSM18" s="2125"/>
      <c r="BSN18" s="139"/>
      <c r="BSO18" s="61"/>
      <c r="BSP18" s="67"/>
      <c r="BSQ18" s="78">
        <f t="shared" si="196"/>
        <v>0</v>
      </c>
      <c r="BSS18" s="404"/>
      <c r="BST18" s="2125"/>
      <c r="BSU18" s="76"/>
      <c r="BSV18" s="869"/>
      <c r="BSW18" s="568"/>
      <c r="BSX18" s="78">
        <f t="shared" si="197"/>
        <v>0</v>
      </c>
      <c r="BSZ18" s="404"/>
      <c r="BTA18" s="2125"/>
      <c r="BTB18" s="76"/>
      <c r="BTC18" s="869"/>
      <c r="BTD18" s="568"/>
      <c r="BTE18" s="78">
        <f t="shared" si="198"/>
        <v>0</v>
      </c>
      <c r="BTG18" s="31"/>
      <c r="BTH18" s="2125"/>
      <c r="BTI18" s="139"/>
      <c r="BTJ18" s="61"/>
      <c r="BTK18" s="67"/>
      <c r="BTL18" s="78">
        <f t="shared" si="199"/>
        <v>0</v>
      </c>
      <c r="BTN18" s="31"/>
      <c r="BTO18" s="2125"/>
      <c r="BTP18" s="139"/>
      <c r="BTQ18" s="61"/>
      <c r="BTR18" s="67"/>
      <c r="BTS18" s="78">
        <f t="shared" si="200"/>
        <v>0</v>
      </c>
      <c r="BTU18" s="31"/>
      <c r="BTV18" s="2125"/>
      <c r="BTW18" s="139"/>
      <c r="BTX18" s="61"/>
      <c r="BTY18" s="67"/>
      <c r="BTZ18" s="78">
        <f t="shared" si="201"/>
        <v>0</v>
      </c>
      <c r="BUB18" s="31"/>
      <c r="BUC18" s="2125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24"/>
      <c r="C19" s="22"/>
      <c r="D19" s="31"/>
      <c r="E19" s="76"/>
      <c r="F19" s="78">
        <f t="shared" si="2"/>
        <v>172000</v>
      </c>
      <c r="H19" s="404"/>
      <c r="I19" s="2124"/>
      <c r="J19" s="22"/>
      <c r="K19" s="31"/>
      <c r="L19" s="76"/>
      <c r="M19" s="78">
        <f t="shared" si="3"/>
        <v>354750</v>
      </c>
      <c r="O19" s="31"/>
      <c r="P19" s="2124"/>
      <c r="Q19" s="22"/>
      <c r="R19" s="31"/>
      <c r="S19" s="76"/>
      <c r="T19" s="78">
        <f t="shared" si="4"/>
        <v>2500</v>
      </c>
      <c r="V19" s="31"/>
      <c r="W19" s="2124"/>
      <c r="X19" s="22"/>
      <c r="Y19" s="31"/>
      <c r="Z19" s="76"/>
      <c r="AA19" s="78">
        <f t="shared" si="5"/>
        <v>0</v>
      </c>
      <c r="AC19" s="31"/>
      <c r="AD19" s="2124"/>
      <c r="AE19" s="22"/>
      <c r="AF19" s="31"/>
      <c r="AG19" s="76"/>
      <c r="AH19" s="78">
        <f t="shared" si="6"/>
        <v>0</v>
      </c>
      <c r="AJ19" s="404"/>
      <c r="AK19" s="2124"/>
      <c r="AL19" s="22"/>
      <c r="AM19" s="404"/>
      <c r="AN19" s="76"/>
      <c r="AO19" s="78">
        <f t="shared" si="7"/>
        <v>1390</v>
      </c>
      <c r="AQ19" s="320"/>
      <c r="AR19" s="2121"/>
      <c r="AS19" s="104"/>
      <c r="AT19" s="399"/>
      <c r="AU19" s="139"/>
      <c r="AV19" s="78">
        <f t="shared" si="8"/>
        <v>317405.71999999997</v>
      </c>
      <c r="AX19" s="31"/>
      <c r="AY19" s="2124"/>
      <c r="AZ19" s="22"/>
      <c r="BA19" s="31"/>
      <c r="BB19" s="76"/>
      <c r="BC19" s="78">
        <f t="shared" si="9"/>
        <v>0</v>
      </c>
      <c r="BE19" s="321"/>
      <c r="BF19" s="2124"/>
      <c r="BG19" s="22"/>
      <c r="BH19" s="31"/>
      <c r="BI19" s="76"/>
      <c r="BJ19" s="78">
        <f t="shared" si="10"/>
        <v>0</v>
      </c>
      <c r="BL19" s="424"/>
      <c r="BM19" s="2121"/>
      <c r="BN19" s="104"/>
      <c r="BO19" s="344"/>
      <c r="BP19" s="139"/>
      <c r="BQ19" s="131">
        <f t="shared" si="11"/>
        <v>0</v>
      </c>
      <c r="BS19" s="321"/>
      <c r="BT19" s="2124"/>
      <c r="BU19" s="22"/>
      <c r="BV19" s="31"/>
      <c r="BW19" s="76"/>
      <c r="BX19" s="78">
        <f t="shared" si="12"/>
        <v>0</v>
      </c>
      <c r="BZ19" s="424"/>
      <c r="CA19" s="424"/>
      <c r="CB19" s="2121"/>
      <c r="CC19" s="104"/>
      <c r="CD19" s="49"/>
      <c r="CE19" s="139"/>
      <c r="CF19" s="78">
        <f t="shared" si="13"/>
        <v>24829.5</v>
      </c>
      <c r="CH19" s="424"/>
      <c r="CI19" s="2121"/>
      <c r="CJ19" s="104"/>
      <c r="CK19" s="49"/>
      <c r="CL19" s="139"/>
      <c r="CM19" s="78">
        <f t="shared" si="14"/>
        <v>0</v>
      </c>
      <c r="CO19" s="424"/>
      <c r="CP19" s="2121"/>
      <c r="CQ19" s="104"/>
      <c r="CR19" s="49"/>
      <c r="CS19" s="139"/>
      <c r="CT19" s="78">
        <f t="shared" si="15"/>
        <v>0</v>
      </c>
      <c r="CV19" s="977">
        <v>41205</v>
      </c>
      <c r="CW19" s="1878"/>
      <c r="CX19" s="828" t="s">
        <v>1132</v>
      </c>
      <c r="CY19" s="669">
        <v>77264.66</v>
      </c>
      <c r="CZ19" s="1878"/>
      <c r="DA19" s="1887"/>
      <c r="DB19" s="78">
        <f t="shared" si="16"/>
        <v>185203.66</v>
      </c>
      <c r="DD19" s="424"/>
      <c r="DE19" s="812"/>
      <c r="DF19" s="2121"/>
      <c r="DG19" s="104"/>
      <c r="DH19" s="424"/>
      <c r="DI19" s="349"/>
      <c r="DJ19" s="78">
        <f t="shared" si="17"/>
        <v>633217.30000000005</v>
      </c>
      <c r="DL19" s="320"/>
      <c r="DM19" s="2121"/>
      <c r="DN19" s="104"/>
      <c r="DO19" s="49"/>
      <c r="DP19" s="139"/>
      <c r="DQ19" s="78">
        <f t="shared" si="18"/>
        <v>0</v>
      </c>
      <c r="DS19" s="320"/>
      <c r="DT19" s="2121"/>
      <c r="DU19" s="104"/>
      <c r="DV19" s="49"/>
      <c r="DW19" s="139"/>
      <c r="DX19" s="78">
        <f t="shared" si="19"/>
        <v>0</v>
      </c>
      <c r="DZ19" s="49"/>
      <c r="EA19" s="2121"/>
      <c r="EB19" s="104"/>
      <c r="EC19" s="49"/>
      <c r="ED19" s="139"/>
      <c r="EE19" s="78">
        <f t="shared" si="20"/>
        <v>1750.5</v>
      </c>
      <c r="EG19" s="320"/>
      <c r="EH19" s="2121"/>
      <c r="EI19" s="104"/>
      <c r="EJ19" s="49"/>
      <c r="EK19" s="139"/>
      <c r="EL19" s="78">
        <f t="shared" si="21"/>
        <v>0</v>
      </c>
      <c r="EN19" s="424"/>
      <c r="EO19" s="2122"/>
      <c r="EP19" s="139"/>
      <c r="EQ19" s="49"/>
      <c r="ER19" s="139"/>
      <c r="ES19" s="78">
        <f t="shared" si="22"/>
        <v>7999.8000000000029</v>
      </c>
      <c r="EU19" s="404"/>
      <c r="EV19" s="2124"/>
      <c r="EW19" s="22"/>
      <c r="EX19" s="31"/>
      <c r="EY19" s="76"/>
      <c r="EZ19" s="78">
        <f t="shared" si="23"/>
        <v>0</v>
      </c>
      <c r="FB19" s="49"/>
      <c r="FC19" s="307"/>
      <c r="FD19" s="2121"/>
      <c r="FE19" s="104"/>
      <c r="FF19" s="307"/>
      <c r="FG19" s="139"/>
      <c r="FH19" s="78">
        <f t="shared" si="24"/>
        <v>0</v>
      </c>
      <c r="FJ19" s="712"/>
      <c r="FK19" s="1833"/>
      <c r="FL19" s="1972"/>
      <c r="FM19" s="1940"/>
      <c r="FN19" s="1391"/>
      <c r="FO19" s="779"/>
      <c r="FP19" s="78">
        <f t="shared" si="25"/>
        <v>1044.8300000000017</v>
      </c>
      <c r="FR19" s="404"/>
      <c r="FS19" s="335"/>
      <c r="FT19" s="2124"/>
      <c r="FU19" s="22"/>
      <c r="FV19" s="31"/>
      <c r="FW19" s="76"/>
      <c r="FX19" s="78">
        <f t="shared" si="26"/>
        <v>8038.1</v>
      </c>
      <c r="FY19" s="1261"/>
      <c r="FZ19" s="1390"/>
      <c r="GA19" s="1803"/>
      <c r="GB19" s="1925"/>
      <c r="GC19" s="1919"/>
      <c r="GD19" s="722"/>
      <c r="GE19" s="78">
        <f t="shared" si="203"/>
        <v>0</v>
      </c>
      <c r="GG19" s="1261"/>
      <c r="GH19" s="1390"/>
      <c r="GI19" s="1803"/>
      <c r="GJ19" s="1820"/>
      <c r="GK19" s="2009"/>
      <c r="GL19" s="779"/>
      <c r="GM19" s="78">
        <f t="shared" si="27"/>
        <v>0</v>
      </c>
      <c r="GO19" s="49"/>
      <c r="GP19" s="2121"/>
      <c r="GQ19" s="104"/>
      <c r="GR19" s="49"/>
      <c r="GS19" s="139"/>
      <c r="GT19" s="78">
        <f t="shared" si="28"/>
        <v>3191.5</v>
      </c>
      <c r="GU19" s="859"/>
      <c r="GV19" s="404"/>
      <c r="GW19" s="2124"/>
      <c r="GX19" s="2124"/>
      <c r="GY19" s="777"/>
      <c r="GZ19" s="31"/>
      <c r="HA19" s="76"/>
      <c r="HB19" s="78">
        <f t="shared" si="29"/>
        <v>12652.35</v>
      </c>
      <c r="HD19" s="424"/>
      <c r="HE19" s="2121"/>
      <c r="HF19" s="693"/>
      <c r="HG19" s="320"/>
      <c r="HH19" s="139"/>
      <c r="HI19" s="78">
        <f t="shared" si="30"/>
        <v>5990.5</v>
      </c>
      <c r="HK19" s="321"/>
      <c r="HL19" s="2124"/>
      <c r="HM19" s="777"/>
      <c r="HN19" s="31"/>
      <c r="HO19" s="76"/>
      <c r="HP19" s="78">
        <f t="shared" si="31"/>
        <v>3655.5</v>
      </c>
      <c r="HR19" s="424"/>
      <c r="HS19" s="2121"/>
      <c r="HT19" s="104"/>
      <c r="HU19" s="49"/>
      <c r="HV19" s="139"/>
      <c r="HW19" s="78">
        <f t="shared" si="32"/>
        <v>3000</v>
      </c>
      <c r="HY19" s="321"/>
      <c r="HZ19" s="2124"/>
      <c r="IA19" s="777"/>
      <c r="IB19" s="31"/>
      <c r="IC19" s="76"/>
      <c r="ID19" s="78">
        <f t="shared" si="33"/>
        <v>0</v>
      </c>
      <c r="IF19" s="321"/>
      <c r="IG19" s="2124"/>
      <c r="IH19" s="777"/>
      <c r="II19" s="31"/>
      <c r="IJ19" s="76"/>
      <c r="IK19" s="78">
        <f t="shared" si="34"/>
        <v>0</v>
      </c>
      <c r="IM19" s="320"/>
      <c r="IN19" s="2122"/>
      <c r="IO19" s="139"/>
      <c r="IP19" s="424"/>
      <c r="IQ19" s="139"/>
      <c r="IR19" s="78">
        <f t="shared" si="35"/>
        <v>0</v>
      </c>
      <c r="IT19" s="424"/>
      <c r="IU19" s="1325"/>
      <c r="IV19" s="799"/>
      <c r="IW19" s="49"/>
      <c r="IX19" s="139"/>
      <c r="IY19" s="78">
        <f t="shared" si="36"/>
        <v>402</v>
      </c>
      <c r="JA19" s="424"/>
      <c r="JB19" s="2121"/>
      <c r="JC19" s="104"/>
      <c r="JD19" s="49"/>
      <c r="JE19" s="139"/>
      <c r="JF19" s="78">
        <f t="shared" si="37"/>
        <v>900</v>
      </c>
      <c r="JH19" s="1261"/>
      <c r="JI19" s="1390"/>
      <c r="JJ19" s="1919"/>
      <c r="JK19" s="1925"/>
      <c r="JL19" s="1919"/>
      <c r="JM19" s="78">
        <f t="shared" si="38"/>
        <v>90</v>
      </c>
      <c r="JN19" s="1391"/>
      <c r="JO19" s="320"/>
      <c r="JP19" s="2125"/>
      <c r="JQ19" s="699"/>
      <c r="JR19" s="321"/>
      <c r="JS19" s="699"/>
      <c r="JT19" s="78">
        <f t="shared" si="39"/>
        <v>90</v>
      </c>
      <c r="JV19" s="321"/>
      <c r="JW19" s="2125"/>
      <c r="JX19" s="699"/>
      <c r="JY19" s="790"/>
      <c r="JZ19" s="699"/>
      <c r="KA19" s="78">
        <f t="shared" si="40"/>
        <v>90</v>
      </c>
      <c r="KC19" s="424"/>
      <c r="KD19" s="1325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24"/>
      <c r="KL19" s="22"/>
      <c r="KM19" s="31"/>
      <c r="KN19" s="76"/>
      <c r="KO19" s="78">
        <f t="shared" si="42"/>
        <v>300</v>
      </c>
      <c r="KQ19" s="321"/>
      <c r="KR19" s="1318"/>
      <c r="KS19" s="2124"/>
      <c r="KT19" s="22"/>
      <c r="KU19" s="31"/>
      <c r="KV19" s="76"/>
      <c r="KW19" s="78">
        <f t="shared" si="43"/>
        <v>198</v>
      </c>
      <c r="KY19" s="321"/>
      <c r="KZ19" s="2124"/>
      <c r="LA19" s="22"/>
      <c r="LB19" s="31"/>
      <c r="LC19" s="76"/>
      <c r="LD19" s="78">
        <f t="shared" si="44"/>
        <v>0</v>
      </c>
      <c r="LF19" s="320"/>
      <c r="LG19" s="2121"/>
      <c r="LH19" s="104"/>
      <c r="LI19" s="49"/>
      <c r="LJ19" s="139"/>
      <c r="LK19" s="78">
        <f t="shared" si="45"/>
        <v>0</v>
      </c>
      <c r="LM19" s="2124"/>
      <c r="LN19" s="2124"/>
      <c r="LO19" s="22"/>
      <c r="LP19" s="31"/>
      <c r="LQ19" s="76"/>
      <c r="LR19" s="78">
        <f t="shared" si="46"/>
        <v>0</v>
      </c>
      <c r="LT19" s="2124"/>
      <c r="LU19" s="2124"/>
      <c r="LV19" s="22"/>
      <c r="LW19" s="31"/>
      <c r="LX19" s="76"/>
      <c r="LY19" s="78">
        <f t="shared" si="47"/>
        <v>0</v>
      </c>
      <c r="MA19" s="2124"/>
      <c r="MB19" s="2124"/>
      <c r="MC19" s="22"/>
      <c r="MD19" s="31"/>
      <c r="ME19" s="76"/>
      <c r="MF19" s="78">
        <f t="shared" si="48"/>
        <v>0</v>
      </c>
      <c r="MH19" s="2124"/>
      <c r="MI19" s="2124"/>
      <c r="MJ19" s="22"/>
      <c r="MK19" s="31"/>
      <c r="ML19" s="76"/>
      <c r="MM19" s="78">
        <f t="shared" si="49"/>
        <v>0</v>
      </c>
      <c r="MO19" s="404"/>
      <c r="MP19" s="2124"/>
      <c r="MQ19" s="22"/>
      <c r="MR19" s="31"/>
      <c r="MS19" s="76"/>
      <c r="MT19" s="78">
        <f t="shared" si="50"/>
        <v>0</v>
      </c>
      <c r="MV19" s="424"/>
      <c r="MW19" s="2121"/>
      <c r="MX19" s="104"/>
      <c r="MY19" s="49"/>
      <c r="MZ19" s="139"/>
      <c r="NA19" s="78">
        <f t="shared" si="51"/>
        <v>0</v>
      </c>
      <c r="NC19" s="404"/>
      <c r="ND19" s="2124"/>
      <c r="NE19" s="22"/>
      <c r="NF19" s="683"/>
      <c r="NG19" s="76"/>
      <c r="NH19" s="78">
        <f t="shared" si="52"/>
        <v>0</v>
      </c>
      <c r="NJ19" s="786"/>
      <c r="NK19" s="2124"/>
      <c r="NL19" s="22"/>
      <c r="NM19" s="683"/>
      <c r="NN19" s="76"/>
      <c r="NO19" s="78">
        <f t="shared" si="53"/>
        <v>0</v>
      </c>
      <c r="NQ19" s="786"/>
      <c r="NR19" s="2124"/>
      <c r="NS19" s="22"/>
      <c r="NT19" s="31"/>
      <c r="NU19" s="76"/>
      <c r="NV19" s="78">
        <f t="shared" si="54"/>
        <v>0</v>
      </c>
      <c r="NX19" s="404"/>
      <c r="NY19" s="2124"/>
      <c r="NZ19" s="22"/>
      <c r="OA19" s="404"/>
      <c r="OB19" s="76"/>
      <c r="OC19" s="78">
        <f t="shared" si="55"/>
        <v>0</v>
      </c>
      <c r="OE19" s="404"/>
      <c r="OF19" s="2124"/>
      <c r="OG19" s="22"/>
      <c r="OH19" s="31"/>
      <c r="OI19" s="76"/>
      <c r="OJ19" s="78">
        <f t="shared" si="56"/>
        <v>12799.5</v>
      </c>
      <c r="OL19" s="1261"/>
      <c r="OM19" s="2000"/>
      <c r="ON19" s="1390"/>
      <c r="OO19" s="1708"/>
      <c r="OP19" s="722"/>
      <c r="OQ19" s="139"/>
      <c r="OR19" s="131">
        <f t="shared" si="0"/>
        <v>0</v>
      </c>
      <c r="OT19" s="404"/>
      <c r="OU19" s="2124"/>
      <c r="OV19" s="22"/>
      <c r="OW19" s="31"/>
      <c r="OX19" s="76"/>
      <c r="OY19" s="78">
        <f t="shared" si="57"/>
        <v>0</v>
      </c>
      <c r="PA19" s="2124"/>
      <c r="PB19" s="2124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21"/>
      <c r="PY19" s="796"/>
      <c r="PZ19" s="1480"/>
      <c r="QA19" s="139"/>
      <c r="QB19" s="131">
        <f t="shared" si="61"/>
        <v>9830.36</v>
      </c>
      <c r="QD19" s="320"/>
      <c r="QE19" s="2122"/>
      <c r="QF19" s="139"/>
      <c r="QG19" s="307"/>
      <c r="QH19" s="139"/>
      <c r="QI19" s="131">
        <f t="shared" si="62"/>
        <v>0</v>
      </c>
      <c r="QJ19" s="243"/>
      <c r="QK19" s="320"/>
      <c r="QL19" s="2124"/>
      <c r="QM19" s="22"/>
      <c r="QN19" s="31"/>
      <c r="QO19" s="76"/>
      <c r="QP19" s="78">
        <f t="shared" si="63"/>
        <v>761.40000000000009</v>
      </c>
      <c r="QR19" s="31"/>
      <c r="QS19" s="2124"/>
      <c r="QT19" s="22"/>
      <c r="QU19" s="31"/>
      <c r="QV19" s="76"/>
      <c r="QW19" s="78">
        <f t="shared" si="64"/>
        <v>0</v>
      </c>
      <c r="QY19" s="2124"/>
      <c r="QZ19" s="2124"/>
      <c r="RA19" s="777"/>
      <c r="RB19" s="31"/>
      <c r="RC19" s="76"/>
      <c r="RD19" s="78">
        <f t="shared" si="65"/>
        <v>0</v>
      </c>
      <c r="RF19" s="2124"/>
      <c r="RG19" s="2124"/>
      <c r="RH19" s="22"/>
      <c r="RI19" s="31"/>
      <c r="RJ19" s="76"/>
      <c r="RK19" s="78">
        <f t="shared" si="66"/>
        <v>0</v>
      </c>
      <c r="RM19" s="1261">
        <v>41912</v>
      </c>
      <c r="RN19" s="1964"/>
      <c r="RO19" s="1965" t="s">
        <v>2354</v>
      </c>
      <c r="RP19" s="2035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24"/>
      <c r="RW19" s="22"/>
      <c r="RX19" s="31"/>
      <c r="RY19" s="787"/>
      <c r="RZ19" s="78">
        <f t="shared" si="68"/>
        <v>297</v>
      </c>
      <c r="SB19" s="404"/>
      <c r="SC19" s="2124"/>
      <c r="SD19" s="22"/>
      <c r="SE19" s="31"/>
      <c r="SF19" s="787"/>
      <c r="SG19" s="78">
        <f t="shared" si="69"/>
        <v>0</v>
      </c>
      <c r="SI19" s="31"/>
      <c r="SJ19" s="2124"/>
      <c r="SK19" s="22"/>
      <c r="SL19" s="31"/>
      <c r="SM19" s="787"/>
      <c r="SN19" s="78">
        <f t="shared" si="70"/>
        <v>0</v>
      </c>
      <c r="SP19" s="31"/>
      <c r="SQ19" s="2124"/>
      <c r="SR19" s="22"/>
      <c r="SS19" s="31"/>
      <c r="ST19" s="787"/>
      <c r="SU19" s="78">
        <f t="shared" si="71"/>
        <v>0</v>
      </c>
      <c r="SW19" s="31"/>
      <c r="SX19" s="2124"/>
      <c r="SY19" s="22"/>
      <c r="SZ19" s="31"/>
      <c r="TA19" s="787"/>
      <c r="TB19" s="78">
        <f t="shared" si="72"/>
        <v>0</v>
      </c>
      <c r="TD19" s="31"/>
      <c r="TE19" s="2124"/>
      <c r="TF19" s="22"/>
      <c r="TG19" s="31"/>
      <c r="TH19" s="787"/>
      <c r="TI19" s="78">
        <f t="shared" si="73"/>
        <v>0</v>
      </c>
      <c r="TK19" s="31"/>
      <c r="TL19" s="2124"/>
      <c r="TM19" s="22"/>
      <c r="TN19" s="31"/>
      <c r="TO19" s="787"/>
      <c r="TP19" s="78">
        <f t="shared" si="74"/>
        <v>0</v>
      </c>
      <c r="TR19" s="2124"/>
      <c r="TS19" s="2124"/>
      <c r="TT19" s="22"/>
      <c r="TU19" s="31"/>
      <c r="TV19" s="787"/>
      <c r="TW19" s="78">
        <f t="shared" si="75"/>
        <v>0</v>
      </c>
      <c r="TY19" s="2124"/>
      <c r="TZ19" s="2124"/>
      <c r="UA19" s="22"/>
      <c r="UB19" s="31"/>
      <c r="UC19" s="787"/>
      <c r="UD19" s="78">
        <f t="shared" si="76"/>
        <v>0</v>
      </c>
      <c r="UF19" s="404"/>
      <c r="UG19" s="2124"/>
      <c r="UH19" s="22"/>
      <c r="UI19" s="31"/>
      <c r="UJ19" s="787"/>
      <c r="UK19" s="78">
        <f t="shared" si="77"/>
        <v>0</v>
      </c>
      <c r="UM19" s="424"/>
      <c r="UN19" s="2121"/>
      <c r="UO19" s="104"/>
      <c r="UP19" s="49"/>
      <c r="UQ19" s="349"/>
      <c r="UR19" s="78">
        <f t="shared" si="78"/>
        <v>-2822</v>
      </c>
      <c r="UT19" s="424"/>
      <c r="UU19" s="2121"/>
      <c r="UV19" s="104"/>
      <c r="UW19" s="49"/>
      <c r="UX19" s="349"/>
      <c r="UY19" s="78">
        <f t="shared" si="79"/>
        <v>0</v>
      </c>
      <c r="VA19" s="320"/>
      <c r="VB19" s="2121"/>
      <c r="VC19" s="104"/>
      <c r="VD19" s="320"/>
      <c r="VE19" s="349"/>
      <c r="VF19" s="78">
        <f t="shared" si="80"/>
        <v>0</v>
      </c>
      <c r="VH19" s="424"/>
      <c r="VI19" s="2121"/>
      <c r="VJ19" s="104"/>
      <c r="VK19" s="49"/>
      <c r="VL19" s="349"/>
      <c r="VM19" s="78">
        <f t="shared" si="81"/>
        <v>0</v>
      </c>
      <c r="VO19" s="31"/>
      <c r="VP19" s="2124"/>
      <c r="VQ19" s="22"/>
      <c r="VR19" s="31"/>
      <c r="VS19" s="787"/>
      <c r="VT19" s="78">
        <f t="shared" si="82"/>
        <v>0</v>
      </c>
      <c r="VV19" s="31"/>
      <c r="VW19" s="2124"/>
      <c r="VX19" s="22"/>
      <c r="VY19" s="31"/>
      <c r="VZ19" s="787"/>
      <c r="WA19" s="78">
        <f t="shared" si="83"/>
        <v>0</v>
      </c>
      <c r="WC19" s="424"/>
      <c r="WD19" s="2121"/>
      <c r="WE19" s="104"/>
      <c r="WF19" s="320"/>
      <c r="WG19" s="349"/>
      <c r="WH19" s="78">
        <f t="shared" si="84"/>
        <v>236</v>
      </c>
      <c r="WJ19" s="320"/>
      <c r="WK19" s="2121"/>
      <c r="WL19" s="104"/>
      <c r="WM19" s="49"/>
      <c r="WN19" s="349"/>
      <c r="WO19" s="78">
        <f t="shared" si="85"/>
        <v>151</v>
      </c>
      <c r="WQ19" s="424"/>
      <c r="WR19" s="2121"/>
      <c r="WS19" s="104"/>
      <c r="WT19" s="424"/>
      <c r="WU19" s="139"/>
      <c r="WV19" s="78">
        <f t="shared" si="86"/>
        <v>8041</v>
      </c>
      <c r="WX19" s="31"/>
      <c r="WY19" s="2124"/>
      <c r="WZ19" s="22"/>
      <c r="XA19" s="31"/>
      <c r="XB19" s="76"/>
      <c r="XC19" s="78">
        <f t="shared" si="87"/>
        <v>0</v>
      </c>
      <c r="XE19" s="404"/>
      <c r="XF19" s="2124"/>
      <c r="XG19" s="22"/>
      <c r="XH19" s="31"/>
      <c r="XI19" s="76"/>
      <c r="XJ19" s="78">
        <f t="shared" si="88"/>
        <v>0</v>
      </c>
      <c r="XL19" s="404"/>
      <c r="XM19" s="2124"/>
      <c r="XN19" s="22"/>
      <c r="XO19" s="31"/>
      <c r="XP19" s="76"/>
      <c r="XQ19" s="78">
        <f t="shared" si="89"/>
        <v>0</v>
      </c>
      <c r="XS19" s="404"/>
      <c r="XT19" s="2124"/>
      <c r="XU19" s="22"/>
      <c r="XV19" s="31"/>
      <c r="XW19" s="76"/>
      <c r="XX19" s="78">
        <f t="shared" si="90"/>
        <v>0</v>
      </c>
      <c r="XZ19" s="320"/>
      <c r="YA19" s="358"/>
      <c r="YB19" s="2121"/>
      <c r="YC19" s="104"/>
      <c r="YD19" s="49"/>
      <c r="YE19" s="139"/>
      <c r="YF19" s="78">
        <f t="shared" si="91"/>
        <v>0</v>
      </c>
      <c r="YH19" s="320"/>
      <c r="YI19" s="1325"/>
      <c r="YJ19" s="139"/>
      <c r="YK19" s="424"/>
      <c r="YL19" s="139"/>
      <c r="YM19" s="78">
        <f t="shared" si="92"/>
        <v>0</v>
      </c>
      <c r="YO19" s="424"/>
      <c r="YP19" s="481"/>
      <c r="YQ19" s="2121"/>
      <c r="YR19" s="693"/>
      <c r="YS19" s="779"/>
      <c r="YT19" s="139"/>
      <c r="YU19" s="78">
        <f t="shared" si="93"/>
        <v>2542.7000000000007</v>
      </c>
      <c r="YW19" s="321"/>
      <c r="YX19" s="2124"/>
      <c r="YY19" s="22"/>
      <c r="YZ19" s="31"/>
      <c r="ZA19" s="76"/>
      <c r="ZB19" s="78">
        <f t="shared" si="253"/>
        <v>0</v>
      </c>
      <c r="ZD19" s="320"/>
      <c r="ZE19" s="2121"/>
      <c r="ZF19" s="104"/>
      <c r="ZG19" s="49"/>
      <c r="ZH19" s="139"/>
      <c r="ZI19" s="78">
        <f t="shared" si="94"/>
        <v>930.44000000000051</v>
      </c>
      <c r="ZK19" s="404"/>
      <c r="ZL19" s="2124"/>
      <c r="ZM19" s="22"/>
      <c r="ZN19" s="31"/>
      <c r="ZO19" s="76"/>
      <c r="ZP19" s="78">
        <f t="shared" si="238"/>
        <v>0</v>
      </c>
      <c r="ZR19" s="404"/>
      <c r="ZS19" s="2124"/>
      <c r="ZT19" s="22"/>
      <c r="ZU19" s="31"/>
      <c r="ZV19" s="76"/>
      <c r="ZW19" s="78">
        <f t="shared" si="239"/>
        <v>0</v>
      </c>
      <c r="ZY19" s="1261"/>
      <c r="ZZ19" s="543"/>
      <c r="AAA19" s="1804"/>
      <c r="AAB19" s="1812"/>
      <c r="AAC19" s="722"/>
      <c r="AAD19" s="1391"/>
      <c r="AAE19" s="78">
        <f t="shared" si="95"/>
        <v>2062.3999999999996</v>
      </c>
      <c r="AAG19" s="1261"/>
      <c r="AAH19" s="543"/>
      <c r="AAI19" s="1804"/>
      <c r="AAJ19" s="1795"/>
      <c r="AAK19" s="1809"/>
      <c r="AAL19" s="78">
        <f t="shared" si="96"/>
        <v>0</v>
      </c>
      <c r="AAM19" s="1391"/>
      <c r="AAN19" s="424"/>
      <c r="AAO19" s="424"/>
      <c r="AAP19" s="2121"/>
      <c r="AAQ19" s="104"/>
      <c r="AAR19" s="320"/>
      <c r="AAS19" s="52"/>
      <c r="AAT19" s="78">
        <f t="shared" si="97"/>
        <v>0</v>
      </c>
      <c r="AAV19" s="320"/>
      <c r="AAW19" s="2121"/>
      <c r="AAX19" s="693"/>
      <c r="AAY19" s="49"/>
      <c r="AAZ19" s="139"/>
      <c r="ABA19" s="78">
        <f t="shared" si="98"/>
        <v>616</v>
      </c>
      <c r="ABC19" s="404"/>
      <c r="ABD19" s="2124"/>
      <c r="ABE19" s="22"/>
      <c r="ABF19" s="31"/>
      <c r="ABG19" s="76"/>
      <c r="ABH19" s="78">
        <f t="shared" si="99"/>
        <v>0</v>
      </c>
      <c r="ABJ19" s="424"/>
      <c r="ABK19" s="2121"/>
      <c r="ABL19" s="104"/>
      <c r="ABM19" s="49"/>
      <c r="ABN19" s="139"/>
      <c r="ABO19" s="78">
        <f t="shared" si="100"/>
        <v>0</v>
      </c>
      <c r="ABQ19" s="424"/>
      <c r="ABR19" s="2121"/>
      <c r="ABS19" s="104"/>
      <c r="ABT19" s="49"/>
      <c r="ABU19" s="139"/>
      <c r="ABV19" s="78">
        <f t="shared" si="101"/>
        <v>0</v>
      </c>
      <c r="ABX19" s="404"/>
      <c r="ABY19" s="2124"/>
      <c r="ABZ19" s="22"/>
      <c r="ACA19" s="31"/>
      <c r="ACB19" s="76"/>
      <c r="ACC19" s="78">
        <f t="shared" si="102"/>
        <v>0</v>
      </c>
      <c r="ACE19" s="404"/>
      <c r="ACF19" s="2124"/>
      <c r="ACG19" s="22"/>
      <c r="ACH19" s="31"/>
      <c r="ACI19" s="76"/>
      <c r="ACJ19" s="78">
        <f t="shared" si="103"/>
        <v>0</v>
      </c>
      <c r="ACL19" s="404"/>
      <c r="ACM19" s="734"/>
      <c r="ACN19" s="2124"/>
      <c r="ACO19" s="22"/>
      <c r="ACP19" s="31"/>
      <c r="ACQ19" s="76"/>
      <c r="ACR19" s="78">
        <f t="shared" si="104"/>
        <v>0</v>
      </c>
      <c r="ACT19" s="49"/>
      <c r="ACU19" s="2121"/>
      <c r="ACV19" s="104"/>
      <c r="ACW19" s="49"/>
      <c r="ACX19" s="139"/>
      <c r="ACY19" s="78">
        <f t="shared" si="257"/>
        <v>0</v>
      </c>
      <c r="ADA19" s="31"/>
      <c r="ADB19" s="2124"/>
      <c r="ADC19" s="22"/>
      <c r="ADD19" s="31"/>
      <c r="ADE19" s="76"/>
      <c r="ADF19" s="78">
        <f t="shared" si="105"/>
        <v>70699</v>
      </c>
      <c r="ADI19" s="763"/>
      <c r="ADJ19" s="2124"/>
      <c r="ADK19" s="777"/>
      <c r="ADL19" s="31"/>
      <c r="ADM19" s="76"/>
      <c r="ADN19" s="78">
        <f t="shared" si="258"/>
        <v>0</v>
      </c>
      <c r="ADP19" s="321"/>
      <c r="ADQ19" s="2124"/>
      <c r="ADR19" s="22"/>
      <c r="ADS19" s="404"/>
      <c r="ADT19" s="76"/>
      <c r="ADU19" s="78">
        <f t="shared" si="259"/>
        <v>0</v>
      </c>
      <c r="ADW19" s="404"/>
      <c r="ADX19" s="2124"/>
      <c r="ADY19" s="22"/>
      <c r="ADZ19" s="31"/>
      <c r="AEA19" s="76"/>
      <c r="AEB19" s="78">
        <f t="shared" si="260"/>
        <v>42311</v>
      </c>
      <c r="AED19" s="320"/>
      <c r="AEE19" s="2121"/>
      <c r="AEF19" s="104"/>
      <c r="AEG19" s="320"/>
      <c r="AEH19" s="139"/>
      <c r="AEI19" s="78">
        <f t="shared" si="254"/>
        <v>100.5</v>
      </c>
      <c r="AEK19" s="49"/>
      <c r="AEL19" s="2121"/>
      <c r="AEM19" s="104"/>
      <c r="AEN19" s="49"/>
      <c r="AEO19" s="139"/>
      <c r="AEP19" s="78">
        <f t="shared" si="1"/>
        <v>0</v>
      </c>
      <c r="AER19" s="49"/>
      <c r="AES19" s="2121"/>
      <c r="AET19" s="693"/>
      <c r="AEU19" s="49"/>
      <c r="AEV19" s="139"/>
      <c r="AEW19" s="78">
        <f t="shared" si="106"/>
        <v>0</v>
      </c>
      <c r="AEY19" s="2124"/>
      <c r="AEZ19" s="2124"/>
      <c r="AFA19" s="22"/>
      <c r="AFB19" s="31"/>
      <c r="AFC19" s="76"/>
      <c r="AFD19" s="78">
        <f t="shared" si="107"/>
        <v>0</v>
      </c>
      <c r="AFF19" s="31"/>
      <c r="AFG19" s="2124"/>
      <c r="AFH19" s="22"/>
      <c r="AFI19" s="31"/>
      <c r="AFJ19" s="76"/>
      <c r="AFK19" s="78">
        <f t="shared" si="108"/>
        <v>0</v>
      </c>
      <c r="AFM19" s="321"/>
      <c r="AFN19" s="2124"/>
      <c r="AFO19" s="22"/>
      <c r="AFP19" s="31"/>
      <c r="AFQ19" s="76"/>
      <c r="AFR19" s="78">
        <f t="shared" si="109"/>
        <v>0</v>
      </c>
      <c r="AFT19" s="31"/>
      <c r="AFU19" s="2124"/>
      <c r="AFV19" s="22"/>
      <c r="AFW19" s="31"/>
      <c r="AFX19" s="76"/>
      <c r="AFY19" s="78">
        <f t="shared" si="110"/>
        <v>0</v>
      </c>
      <c r="AGA19" s="321"/>
      <c r="AGB19" s="2124"/>
      <c r="AGC19" s="22"/>
      <c r="AGD19" s="321"/>
      <c r="AGE19" s="76"/>
      <c r="AGF19" s="78">
        <f t="shared" si="111"/>
        <v>0</v>
      </c>
      <c r="AGH19" s="31"/>
      <c r="AGI19" s="2124"/>
      <c r="AGJ19" s="22"/>
      <c r="AGK19" s="31"/>
      <c r="AGL19" s="76"/>
      <c r="AGM19" s="78">
        <f t="shared" si="112"/>
        <v>0</v>
      </c>
      <c r="AGO19" s="321"/>
      <c r="AGP19" s="2124"/>
      <c r="AGQ19" s="22"/>
      <c r="AGR19" s="31"/>
      <c r="AGS19" s="76"/>
      <c r="AGT19" s="78">
        <f t="shared" si="113"/>
        <v>0</v>
      </c>
      <c r="AGV19" s="424"/>
      <c r="AGW19" s="2121"/>
      <c r="AGX19" s="104"/>
      <c r="AGY19" s="49"/>
      <c r="AGZ19" s="139"/>
      <c r="AHA19" s="78">
        <f t="shared" si="114"/>
        <v>0</v>
      </c>
      <c r="AHE19" s="2124"/>
      <c r="AHF19" s="22"/>
      <c r="AHG19" s="321"/>
      <c r="AHH19" s="76"/>
      <c r="AHI19" s="78">
        <f t="shared" si="115"/>
        <v>2343</v>
      </c>
      <c r="AHK19" s="404"/>
      <c r="AHL19" s="2124"/>
      <c r="AHM19" s="22"/>
      <c r="AHN19" s="31"/>
      <c r="AHO19" s="76"/>
      <c r="AHP19" s="78">
        <f t="shared" si="116"/>
        <v>0</v>
      </c>
      <c r="AHR19" s="404"/>
      <c r="AHS19" s="2124"/>
      <c r="AHT19" s="22"/>
      <c r="AHU19" s="31"/>
      <c r="AHV19" s="76"/>
      <c r="AHW19" s="78">
        <f t="shared" si="117"/>
        <v>0</v>
      </c>
      <c r="AHY19" s="424"/>
      <c r="AHZ19" s="424"/>
      <c r="AIA19" s="2121"/>
      <c r="AIB19" s="693"/>
      <c r="AIC19" s="49"/>
      <c r="AID19" s="139"/>
      <c r="AIE19" s="78">
        <f t="shared" si="118"/>
        <v>4086</v>
      </c>
      <c r="AIG19" s="424"/>
      <c r="AIH19" s="2121"/>
      <c r="AII19" s="104"/>
      <c r="AIJ19" s="49"/>
      <c r="AIK19" s="139"/>
      <c r="AIL19" s="78">
        <f t="shared" si="119"/>
        <v>436</v>
      </c>
      <c r="AIN19" s="424"/>
      <c r="AIO19" s="2121"/>
      <c r="AIP19" s="104"/>
      <c r="AIQ19" s="49"/>
      <c r="AIR19" s="139"/>
      <c r="AIS19" s="78">
        <f t="shared" si="120"/>
        <v>0</v>
      </c>
      <c r="AIU19" s="424"/>
      <c r="AIV19" s="2121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21"/>
      <c r="AJK19" s="104"/>
      <c r="AJL19" s="49"/>
      <c r="AJM19" s="139"/>
      <c r="AJN19" s="78">
        <f t="shared" si="123"/>
        <v>3113</v>
      </c>
      <c r="AJP19" s="320"/>
      <c r="AJQ19" s="2121"/>
      <c r="AJR19" s="104"/>
      <c r="AJS19" s="49"/>
      <c r="AJT19" s="52"/>
      <c r="AJU19" s="78">
        <f t="shared" si="124"/>
        <v>0</v>
      </c>
      <c r="AJW19" s="320"/>
      <c r="AJX19" s="2121"/>
      <c r="AJY19" s="104"/>
      <c r="AJZ19" s="320">
        <v>41053</v>
      </c>
      <c r="AKA19" s="139">
        <v>2000</v>
      </c>
      <c r="AKB19" s="78">
        <f t="shared" si="125"/>
        <v>3055.5</v>
      </c>
      <c r="AKD19" s="2124"/>
      <c r="AKE19" s="732"/>
      <c r="AKF19" s="2124"/>
      <c r="AKG19" s="22"/>
      <c r="AKH19" s="31"/>
      <c r="AKI19" s="76"/>
      <c r="AKJ19" s="78">
        <f t="shared" si="126"/>
        <v>0</v>
      </c>
      <c r="AKL19" s="404"/>
      <c r="AKM19" s="2124"/>
      <c r="AKN19" s="22"/>
      <c r="AKO19" s="31"/>
      <c r="AKP19" s="76"/>
      <c r="AKQ19" s="78">
        <f t="shared" si="127"/>
        <v>0</v>
      </c>
      <c r="AKS19" s="424"/>
      <c r="AKT19" s="481"/>
      <c r="AKU19" s="2121"/>
      <c r="AKV19" s="104"/>
      <c r="AKW19" s="49"/>
      <c r="AKX19" s="139"/>
      <c r="AKY19" s="78">
        <f t="shared" si="128"/>
        <v>139</v>
      </c>
      <c r="ALA19" s="424"/>
      <c r="ALB19" s="2121"/>
      <c r="ALC19" s="104"/>
      <c r="ALD19" s="49"/>
      <c r="ALE19" s="139"/>
      <c r="ALF19" s="78">
        <f t="shared" si="129"/>
        <v>409</v>
      </c>
      <c r="ALH19" s="404"/>
      <c r="ALI19" s="2124"/>
      <c r="ALJ19" s="22"/>
      <c r="ALK19" s="31"/>
      <c r="ALL19" s="76"/>
      <c r="ALM19" s="78">
        <f t="shared" si="130"/>
        <v>0</v>
      </c>
      <c r="ALO19" s="404"/>
      <c r="ALP19" s="2124"/>
      <c r="ALQ19" s="22"/>
      <c r="ALR19" s="31"/>
      <c r="ALS19" s="76"/>
      <c r="ALT19" s="78">
        <f t="shared" si="131"/>
        <v>3598.5</v>
      </c>
      <c r="ALV19" s="424"/>
      <c r="ALW19" s="2121"/>
      <c r="ALX19" s="693"/>
      <c r="ALY19" s="49"/>
      <c r="ALZ19" s="139"/>
      <c r="AMA19" s="78">
        <f t="shared" si="132"/>
        <v>37151</v>
      </c>
      <c r="AMC19" s="404"/>
      <c r="AMD19" s="2124"/>
      <c r="AME19" s="22"/>
      <c r="AMF19" s="49"/>
      <c r="AMG19" s="139"/>
      <c r="AMH19" s="78">
        <f t="shared" si="133"/>
        <v>0</v>
      </c>
      <c r="AMJ19" s="404"/>
      <c r="AMK19" s="2124"/>
      <c r="AML19" s="22"/>
      <c r="AMM19" s="404"/>
      <c r="AMN19" s="76"/>
      <c r="AMO19" s="78">
        <f t="shared" si="134"/>
        <v>0</v>
      </c>
      <c r="AMQ19" s="404"/>
      <c r="AMR19" s="2124"/>
      <c r="AMS19" s="22"/>
      <c r="AMT19" s="49"/>
      <c r="AMU19" s="139"/>
      <c r="AMV19" s="78">
        <f t="shared" si="135"/>
        <v>0</v>
      </c>
      <c r="AMX19" s="321"/>
      <c r="AMY19" s="2124"/>
      <c r="AMZ19" s="801"/>
      <c r="ANA19" s="804"/>
      <c r="ANB19" s="76"/>
      <c r="ANC19" s="805">
        <f t="shared" si="204"/>
        <v>0</v>
      </c>
      <c r="ANE19" s="31"/>
      <c r="ANF19" s="2124"/>
      <c r="ANG19" s="801"/>
      <c r="ANH19" s="804"/>
      <c r="ANI19" s="76"/>
      <c r="ANJ19" s="805">
        <f t="shared" si="205"/>
        <v>0</v>
      </c>
      <c r="ANL19" s="320"/>
      <c r="ANM19" s="2121"/>
      <c r="ANN19" s="799"/>
      <c r="ANO19" s="392"/>
      <c r="ANP19" s="139"/>
      <c r="ANQ19" s="805">
        <f t="shared" si="206"/>
        <v>187.60000000000002</v>
      </c>
      <c r="ANS19" s="31"/>
      <c r="ANT19" s="335"/>
      <c r="ANU19" s="2124"/>
      <c r="ANV19" s="801"/>
      <c r="ANW19" s="804"/>
      <c r="ANX19" s="76"/>
      <c r="ANY19" s="805">
        <f t="shared" si="207"/>
        <v>0</v>
      </c>
      <c r="AOA19" s="1261"/>
      <c r="AOB19" s="1964"/>
      <c r="AOC19" s="1965"/>
      <c r="AOD19" s="1812"/>
      <c r="AOE19" s="1813"/>
      <c r="AOF19" s="1827"/>
      <c r="AOG19" s="805">
        <f t="shared" si="208"/>
        <v>731</v>
      </c>
      <c r="AON19" s="78">
        <f t="shared" si="240"/>
        <v>0</v>
      </c>
      <c r="AOP19" s="31"/>
      <c r="AOQ19" s="2124"/>
      <c r="AOR19" s="801"/>
      <c r="AOS19" s="804"/>
      <c r="AOT19" s="76"/>
      <c r="AOU19" s="805">
        <f t="shared" si="210"/>
        <v>0</v>
      </c>
      <c r="AOW19" s="49"/>
      <c r="AOX19" s="2121"/>
      <c r="AOY19" s="799"/>
      <c r="AOZ19" s="97"/>
      <c r="APA19" s="139"/>
      <c r="APB19" s="805">
        <f t="shared" si="211"/>
        <v>0</v>
      </c>
      <c r="APD19" s="49"/>
      <c r="APE19" s="2121"/>
      <c r="APF19" s="799"/>
      <c r="APG19" s="97"/>
      <c r="APH19" s="139"/>
      <c r="API19" s="78">
        <f t="shared" si="136"/>
        <v>0</v>
      </c>
      <c r="APK19" s="404"/>
      <c r="APL19" s="2124"/>
      <c r="APM19" s="801"/>
      <c r="APN19" s="804"/>
      <c r="APO19" s="76"/>
      <c r="APP19" s="805">
        <f t="shared" si="212"/>
        <v>0</v>
      </c>
      <c r="APR19" s="320"/>
      <c r="APS19" s="2121"/>
      <c r="APT19" s="799"/>
      <c r="APU19" s="97"/>
      <c r="APV19" s="139"/>
      <c r="APW19" s="805">
        <f t="shared" si="213"/>
        <v>0</v>
      </c>
      <c r="APY19" s="31"/>
      <c r="APZ19" s="2124"/>
      <c r="AQA19" s="801"/>
      <c r="AQB19" s="804"/>
      <c r="AQC19" s="76"/>
      <c r="AQD19" s="805">
        <f t="shared" si="214"/>
        <v>0</v>
      </c>
      <c r="AQF19" s="31"/>
      <c r="AQG19" s="2124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24"/>
      <c r="AQV19" s="801"/>
      <c r="AQW19" s="804"/>
      <c r="AQX19" s="76"/>
      <c r="AQY19" s="805">
        <f t="shared" si="217"/>
        <v>0</v>
      </c>
      <c r="ARA19" s="321"/>
      <c r="ARB19" s="2124"/>
      <c r="ARC19" s="801"/>
      <c r="ARD19" s="804"/>
      <c r="ARE19" s="76"/>
      <c r="ARF19" s="805">
        <f t="shared" si="218"/>
        <v>0</v>
      </c>
      <c r="ARH19" s="321"/>
      <c r="ARI19" s="2124"/>
      <c r="ARJ19" s="801"/>
      <c r="ARK19" s="804"/>
      <c r="ARL19" s="76"/>
      <c r="ARM19" s="805">
        <f t="shared" si="219"/>
        <v>399</v>
      </c>
      <c r="ARO19" s="424"/>
      <c r="ARP19" s="2121"/>
      <c r="ARQ19" s="799"/>
      <c r="ARR19" s="97"/>
      <c r="ARS19" s="139"/>
      <c r="ART19" s="805">
        <f t="shared" si="220"/>
        <v>0</v>
      </c>
      <c r="ARV19" s="404"/>
      <c r="ARW19" s="2124"/>
      <c r="ARX19" s="801"/>
      <c r="ARY19" s="804"/>
      <c r="ARZ19" s="76"/>
      <c r="ASA19" s="805">
        <f t="shared" si="221"/>
        <v>0</v>
      </c>
      <c r="ASC19" s="404"/>
      <c r="ASD19" s="2124"/>
      <c r="ASE19" s="801"/>
      <c r="ASF19" s="804"/>
      <c r="ASG19" s="76"/>
      <c r="ASH19" s="805">
        <f t="shared" si="222"/>
        <v>0</v>
      </c>
      <c r="ASJ19" s="404"/>
      <c r="ASK19" s="2124"/>
      <c r="ASL19" s="801"/>
      <c r="ASM19" s="804"/>
      <c r="ASN19" s="76"/>
      <c r="ASO19" s="805">
        <f t="shared" si="223"/>
        <v>0</v>
      </c>
      <c r="ASQ19" s="424"/>
      <c r="ASR19" s="2122"/>
      <c r="ASS19" s="139"/>
      <c r="AST19" s="49"/>
      <c r="ASU19" s="139"/>
      <c r="ASV19" s="78">
        <f t="shared" si="241"/>
        <v>0</v>
      </c>
      <c r="ASX19" s="424"/>
      <c r="ASY19" s="481"/>
      <c r="ASZ19" s="2121"/>
      <c r="ATA19" s="104"/>
      <c r="ATB19" s="49"/>
      <c r="ATC19" s="139"/>
      <c r="ATD19" s="78">
        <f t="shared" si="242"/>
        <v>0</v>
      </c>
      <c r="ATF19" s="424"/>
      <c r="ATG19" s="2121"/>
      <c r="ATH19" s="104"/>
      <c r="ATI19" s="49"/>
      <c r="ATJ19" s="139"/>
      <c r="ATK19" s="78">
        <f t="shared" si="243"/>
        <v>0</v>
      </c>
      <c r="ATM19" s="320"/>
      <c r="ATN19" s="2121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24"/>
      <c r="AUL19" s="22"/>
      <c r="AUM19" s="31"/>
      <c r="AUN19" s="76"/>
      <c r="AUO19" s="78">
        <f t="shared" si="247"/>
        <v>0</v>
      </c>
      <c r="AUQ19" s="424"/>
      <c r="AUR19" s="2121"/>
      <c r="AUS19" s="693"/>
      <c r="AUT19" s="49"/>
      <c r="AUU19" s="139"/>
      <c r="AUV19" s="78">
        <f t="shared" si="248"/>
        <v>1754.5</v>
      </c>
      <c r="AUX19" s="424"/>
      <c r="AUY19" s="2121"/>
      <c r="AUZ19" s="104"/>
      <c r="AVA19" s="49"/>
      <c r="AVB19" s="139"/>
      <c r="AVC19" s="78">
        <f t="shared" si="249"/>
        <v>3312</v>
      </c>
      <c r="AVE19" s="424"/>
      <c r="AVF19" s="2121"/>
      <c r="AVG19" s="104"/>
      <c r="AVH19" s="49"/>
      <c r="AVI19" s="139"/>
      <c r="AVJ19" s="78">
        <f t="shared" si="250"/>
        <v>0</v>
      </c>
      <c r="AVL19" s="424"/>
      <c r="AVM19" s="2121"/>
      <c r="AVN19" s="104"/>
      <c r="AVO19" s="49"/>
      <c r="AVP19" s="139"/>
      <c r="AVQ19" s="78">
        <f t="shared" si="251"/>
        <v>0</v>
      </c>
      <c r="AVS19" s="404"/>
      <c r="AVT19" s="2124"/>
      <c r="AVU19" s="22"/>
      <c r="AVV19" s="31"/>
      <c r="AVW19" s="76"/>
      <c r="AVX19" s="78">
        <f t="shared" si="224"/>
        <v>0</v>
      </c>
      <c r="AVZ19" s="404"/>
      <c r="AWA19" s="2124"/>
      <c r="AWB19" s="22"/>
      <c r="AWC19" s="31"/>
      <c r="AWD19" s="76"/>
      <c r="AWE19" s="78">
        <f t="shared" si="225"/>
        <v>0</v>
      </c>
      <c r="AWG19" s="424"/>
      <c r="AWH19" s="2122"/>
      <c r="AWI19" s="139"/>
      <c r="AWJ19" s="49"/>
      <c r="AWK19" s="349"/>
      <c r="AWL19" s="78">
        <f t="shared" si="226"/>
        <v>0</v>
      </c>
      <c r="AWN19" s="49"/>
      <c r="AWO19" s="307"/>
      <c r="AWP19" s="2122"/>
      <c r="AWQ19" s="139"/>
      <c r="AWR19" s="320"/>
      <c r="AWS19" s="139"/>
      <c r="AWT19" s="78">
        <f t="shared" si="227"/>
        <v>5365</v>
      </c>
      <c r="AWV19" s="404"/>
      <c r="AWW19" s="734"/>
      <c r="AWX19" s="2125"/>
      <c r="AWY19" s="76"/>
      <c r="AWZ19" s="49"/>
      <c r="AXA19" s="76"/>
      <c r="AXB19" s="78">
        <f t="shared" si="261"/>
        <v>872</v>
      </c>
      <c r="AXD19" s="404"/>
      <c r="AXE19" s="2125"/>
      <c r="AXF19" s="76"/>
      <c r="AXG19" s="49"/>
      <c r="AXH19" s="76"/>
      <c r="AXI19" s="78">
        <f t="shared" si="262"/>
        <v>0</v>
      </c>
      <c r="AXK19" s="404"/>
      <c r="AXL19" s="2125"/>
      <c r="AXM19" s="76"/>
      <c r="AXN19" s="49"/>
      <c r="AXO19" s="76"/>
      <c r="AXP19" s="78">
        <f t="shared" si="263"/>
        <v>0</v>
      </c>
      <c r="AXR19" s="31"/>
      <c r="AXS19" s="2125"/>
      <c r="AXT19" s="76"/>
      <c r="AXU19" s="49"/>
      <c r="AXV19" s="76"/>
      <c r="AXW19" s="78">
        <f t="shared" si="264"/>
        <v>0</v>
      </c>
      <c r="AXY19" s="424"/>
      <c r="AXZ19" s="2122"/>
      <c r="AYA19" s="139"/>
      <c r="AYB19" s="424"/>
      <c r="AYC19" s="139"/>
      <c r="AYD19" s="78">
        <f t="shared" si="137"/>
        <v>0</v>
      </c>
      <c r="AYF19" s="424"/>
      <c r="AYG19" s="2122"/>
      <c r="AYH19" s="139"/>
      <c r="AYI19" s="49"/>
      <c r="AYJ19" s="139"/>
      <c r="AYK19" s="78">
        <f t="shared" si="138"/>
        <v>0</v>
      </c>
      <c r="AYM19" s="424"/>
      <c r="AYN19" s="2122"/>
      <c r="AYO19" s="139"/>
      <c r="AYP19" s="49"/>
      <c r="AYQ19" s="139"/>
      <c r="AYR19" s="78">
        <f t="shared" si="139"/>
        <v>0</v>
      </c>
      <c r="AYT19" s="404"/>
      <c r="AYU19" s="2125"/>
      <c r="AYV19" s="76"/>
      <c r="AYW19" s="49"/>
      <c r="AYX19" s="76"/>
      <c r="AYY19" s="78">
        <f t="shared" si="140"/>
        <v>0</v>
      </c>
      <c r="AZA19" s="404"/>
      <c r="AZB19" s="2125"/>
      <c r="AZC19" s="76"/>
      <c r="AZD19" s="257"/>
      <c r="AZE19" s="67"/>
      <c r="AZF19" s="78">
        <f t="shared" si="141"/>
        <v>0</v>
      </c>
      <c r="AZH19" s="49"/>
      <c r="AZI19" s="2122"/>
      <c r="AZJ19" s="139"/>
      <c r="AZK19" s="257"/>
      <c r="AZL19" s="66"/>
      <c r="AZM19" s="78">
        <f t="shared" si="142"/>
        <v>0</v>
      </c>
      <c r="AZO19" s="320"/>
      <c r="AZP19" s="2122"/>
      <c r="AZQ19" s="139"/>
      <c r="AZR19" s="320"/>
      <c r="AZS19" s="139"/>
      <c r="AZT19" s="78">
        <f t="shared" si="143"/>
        <v>123.27999999999975</v>
      </c>
      <c r="AZV19" s="320"/>
      <c r="AZW19" s="2122"/>
      <c r="AZX19" s="139"/>
      <c r="AZY19" s="49"/>
      <c r="AZZ19" s="139"/>
      <c r="BAA19" s="78">
        <f t="shared" si="144"/>
        <v>0</v>
      </c>
      <c r="BAC19" s="320"/>
      <c r="BAD19" s="2122"/>
      <c r="BAE19" s="139"/>
      <c r="BAF19" s="424"/>
      <c r="BAG19" s="349"/>
      <c r="BAH19" s="78">
        <f t="shared" si="145"/>
        <v>11550.9</v>
      </c>
      <c r="BAJ19" s="404"/>
      <c r="BAK19" s="2125"/>
      <c r="BAL19" s="76"/>
      <c r="BAM19" s="424"/>
      <c r="BAN19" s="76"/>
      <c r="BAO19" s="78">
        <f t="shared" si="146"/>
        <v>0</v>
      </c>
      <c r="BAQ19" s="424"/>
      <c r="BAR19" s="2122"/>
      <c r="BAS19" s="139"/>
      <c r="BAT19" s="49"/>
      <c r="BAU19" s="139"/>
      <c r="BAV19" s="78">
        <f t="shared" si="147"/>
        <v>1940.1999999999971</v>
      </c>
      <c r="BAX19" s="49"/>
      <c r="BAY19" s="2122"/>
      <c r="BAZ19" s="139"/>
      <c r="BBA19" s="257"/>
      <c r="BBB19" s="66"/>
      <c r="BBC19" s="78">
        <f t="shared" si="265"/>
        <v>0</v>
      </c>
      <c r="BBE19" s="49"/>
      <c r="BBF19" s="2122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3" t="s">
        <v>2480</v>
      </c>
      <c r="BBO19" s="2019">
        <v>205936</v>
      </c>
      <c r="BBP19" s="2113">
        <v>42298</v>
      </c>
      <c r="BBQ19" s="2114">
        <v>205936</v>
      </c>
      <c r="BBR19" s="131">
        <f t="shared" si="267"/>
        <v>-39535.97</v>
      </c>
      <c r="BBS19" s="1261"/>
      <c r="BBT19" s="1390"/>
      <c r="BBU19" s="1803"/>
      <c r="BBV19" s="1647"/>
      <c r="BBW19" s="1812"/>
      <c r="BBX19" s="722"/>
      <c r="BBY19" s="78">
        <f t="shared" si="149"/>
        <v>1200</v>
      </c>
      <c r="BCA19" s="424">
        <v>42105</v>
      </c>
      <c r="BCB19" s="2121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25"/>
      <c r="BCJ19" s="76"/>
      <c r="BCK19" s="257"/>
      <c r="BCL19" s="67"/>
      <c r="BCM19" s="78">
        <f t="shared" si="151"/>
        <v>0</v>
      </c>
      <c r="BCO19" s="31"/>
      <c r="BCP19" s="2125"/>
      <c r="BCQ19" s="76"/>
      <c r="BCR19" s="49"/>
      <c r="BCS19" s="76"/>
      <c r="BCT19" s="78">
        <f t="shared" si="152"/>
        <v>0</v>
      </c>
      <c r="BCV19" s="404"/>
      <c r="BCW19" s="2125"/>
      <c r="BCX19" s="76"/>
      <c r="BCY19" s="257"/>
      <c r="BCZ19" s="67"/>
      <c r="BDA19" s="78">
        <f t="shared" si="153"/>
        <v>6086.5</v>
      </c>
      <c r="BDC19" s="424"/>
      <c r="BDD19" s="2122"/>
      <c r="BDE19" s="139"/>
      <c r="BDF19" s="49"/>
      <c r="BDG19" s="139"/>
      <c r="BDH19" s="78">
        <f t="shared" si="154"/>
        <v>8936.1000000000058</v>
      </c>
      <c r="BDJ19" s="321"/>
      <c r="BDK19" s="2125"/>
      <c r="BDL19" s="76"/>
      <c r="BDM19" s="257"/>
      <c r="BDN19" s="67"/>
      <c r="BDO19" s="78">
        <f t="shared" si="155"/>
        <v>0</v>
      </c>
      <c r="BDQ19" s="424"/>
      <c r="BDR19" s="481"/>
      <c r="BDS19" s="2122"/>
      <c r="BDT19" s="139"/>
      <c r="BDU19" s="868"/>
      <c r="BDV19" s="66"/>
      <c r="BDW19" s="78">
        <f t="shared" si="156"/>
        <v>308</v>
      </c>
      <c r="BDY19" s="31"/>
      <c r="BDZ19" s="335"/>
      <c r="BEA19" s="2125"/>
      <c r="BEB19" s="139"/>
      <c r="BEC19" s="49"/>
      <c r="BED19" s="76"/>
      <c r="BEE19" s="78">
        <f t="shared" si="157"/>
        <v>4361.25</v>
      </c>
      <c r="BEG19" s="320">
        <v>41823</v>
      </c>
      <c r="BEH19" s="2122" t="s">
        <v>2268</v>
      </c>
      <c r="BEI19" s="1325"/>
      <c r="BEJ19" s="2019"/>
      <c r="BEK19" s="320"/>
      <c r="BEL19" s="864">
        <v>4225.2</v>
      </c>
      <c r="BEM19" s="78">
        <f t="shared" si="158"/>
        <v>-4381.5999999999995</v>
      </c>
      <c r="BEO19" s="404">
        <v>42303</v>
      </c>
      <c r="BEP19" s="734" t="s">
        <v>2537</v>
      </c>
      <c r="BEQ19" s="2125" t="s">
        <v>2538</v>
      </c>
      <c r="BER19" s="139">
        <v>13445.16</v>
      </c>
      <c r="BES19" s="257"/>
      <c r="BET19" s="67"/>
      <c r="BEU19" s="78">
        <f t="shared" si="159"/>
        <v>-3554.84</v>
      </c>
      <c r="BEW19" s="321"/>
      <c r="BEX19" s="2125"/>
      <c r="BEY19" s="76"/>
      <c r="BEZ19" s="257"/>
      <c r="BFA19" s="67"/>
      <c r="BFB19" s="78">
        <f t="shared" si="160"/>
        <v>0</v>
      </c>
      <c r="BFD19" s="321"/>
      <c r="BFE19" s="2125"/>
      <c r="BFF19" s="76"/>
      <c r="BFG19" s="49"/>
      <c r="BFH19" s="76"/>
      <c r="BFI19" s="78">
        <f t="shared" si="161"/>
        <v>970</v>
      </c>
      <c r="BFK19" s="341"/>
      <c r="BFL19" s="2121"/>
      <c r="BFM19" s="104"/>
      <c r="BFN19" s="424"/>
      <c r="BFO19" s="139"/>
      <c r="BFP19" s="78">
        <f t="shared" si="162"/>
        <v>0</v>
      </c>
      <c r="BFR19" s="321"/>
      <c r="BFS19" s="2125"/>
      <c r="BFT19" s="76"/>
      <c r="BFU19" s="493"/>
      <c r="BFV19" s="67"/>
      <c r="BFW19" s="78">
        <f t="shared" si="163"/>
        <v>0</v>
      </c>
      <c r="BFY19" s="31"/>
      <c r="BFZ19" s="2125"/>
      <c r="BGA19" s="76"/>
      <c r="BGB19" s="257"/>
      <c r="BGC19" s="67"/>
      <c r="BGD19" s="78">
        <f t="shared" si="164"/>
        <v>0</v>
      </c>
      <c r="BGF19" s="320"/>
      <c r="BGG19" s="2122"/>
      <c r="BGH19" s="139"/>
      <c r="BGI19" s="320"/>
      <c r="BGJ19" s="139"/>
      <c r="BGK19" s="78">
        <f t="shared" si="165"/>
        <v>0</v>
      </c>
      <c r="BGM19" s="424"/>
      <c r="BGN19" s="424"/>
      <c r="BGO19" s="2122"/>
      <c r="BGP19" s="829"/>
      <c r="BGQ19" s="424"/>
      <c r="BGR19" s="829"/>
      <c r="BGS19" s="78">
        <f t="shared" si="166"/>
        <v>4154.5999999999913</v>
      </c>
      <c r="BGU19" s="31"/>
      <c r="BGV19" s="2125"/>
      <c r="BGW19" s="76"/>
      <c r="BGX19" s="49"/>
      <c r="BGY19" s="76"/>
      <c r="BGZ19" s="78">
        <f t="shared" si="167"/>
        <v>0</v>
      </c>
      <c r="BHB19" s="404"/>
      <c r="BHC19" s="2125"/>
      <c r="BHD19" s="139"/>
      <c r="BHE19" s="49"/>
      <c r="BHF19" s="139"/>
      <c r="BHG19" s="78">
        <f t="shared" si="168"/>
        <v>229.79999999999927</v>
      </c>
      <c r="BHI19" s="404"/>
      <c r="BHJ19" s="31"/>
      <c r="BHK19" s="2125"/>
      <c r="BHL19" s="76"/>
      <c r="BHM19" s="560"/>
      <c r="BHN19" s="568"/>
      <c r="BHO19" s="78">
        <f t="shared" si="169"/>
        <v>0</v>
      </c>
      <c r="BHQ19" s="320"/>
      <c r="BHR19" s="2122"/>
      <c r="BHS19" s="139"/>
      <c r="BHT19" s="320"/>
      <c r="BHU19" s="139"/>
      <c r="BHV19" s="78">
        <f t="shared" si="170"/>
        <v>0</v>
      </c>
      <c r="BHX19" s="1261"/>
      <c r="BHY19" s="1964"/>
      <c r="BHZ19" s="1965"/>
      <c r="BIA19" s="1647"/>
      <c r="BIB19" s="1812"/>
      <c r="BIC19" s="722"/>
      <c r="BID19" s="78">
        <f t="shared" si="171"/>
        <v>0</v>
      </c>
      <c r="BIF19" s="1261"/>
      <c r="BIG19" s="316"/>
      <c r="BIH19" s="1390"/>
      <c r="BII19" s="1708"/>
      <c r="BIJ19" s="722"/>
      <c r="BIK19" s="139"/>
      <c r="BIL19" s="78">
        <f t="shared" si="172"/>
        <v>0</v>
      </c>
      <c r="BIN19" s="404"/>
      <c r="BIO19" s="2125"/>
      <c r="BIP19" s="76"/>
      <c r="BIQ19" s="424"/>
      <c r="BIR19" s="76"/>
      <c r="BIS19" s="78">
        <f t="shared" si="173"/>
        <v>86</v>
      </c>
      <c r="BIU19" s="1261"/>
      <c r="BIV19" s="399"/>
      <c r="BIW19" s="1390"/>
      <c r="BIX19" s="1812"/>
      <c r="BIY19" s="722"/>
      <c r="BIZ19" s="1391"/>
      <c r="BJA19" s="78">
        <f t="shared" si="255"/>
        <v>0</v>
      </c>
      <c r="BJB19" s="1261"/>
      <c r="BJC19" s="1390"/>
      <c r="BJD19" s="1803"/>
      <c r="BJE19" s="1647"/>
      <c r="BJF19" s="1812"/>
      <c r="BJG19" s="722"/>
      <c r="BJH19" s="78">
        <f t="shared" si="174"/>
        <v>0</v>
      </c>
      <c r="BJJ19" s="392"/>
      <c r="BJK19" s="1835"/>
      <c r="BJL19" s="978"/>
      <c r="BJM19" s="1958"/>
      <c r="BJN19" s="1959"/>
      <c r="BJO19" s="139"/>
      <c r="BJP19" s="78">
        <f t="shared" si="256"/>
        <v>0</v>
      </c>
      <c r="BJR19" s="31"/>
      <c r="BJS19" s="2125"/>
      <c r="BJT19" s="76"/>
      <c r="BJU19" s="49"/>
      <c r="BJV19" s="76"/>
      <c r="BJW19" s="78">
        <f t="shared" si="228"/>
        <v>1883</v>
      </c>
      <c r="BJY19" s="404"/>
      <c r="BJZ19" s="2125"/>
      <c r="BKA19" s="76"/>
      <c r="BKB19" s="49"/>
      <c r="BKC19" s="76"/>
      <c r="BKD19" s="78">
        <f t="shared" si="175"/>
        <v>0</v>
      </c>
      <c r="BKF19" s="404"/>
      <c r="BKG19" s="734"/>
      <c r="BKH19" s="2125"/>
      <c r="BKI19" s="76"/>
      <c r="BKJ19" s="49"/>
      <c r="BKK19" s="76"/>
      <c r="BKL19" s="78">
        <f t="shared" si="176"/>
        <v>8883.5</v>
      </c>
      <c r="BKN19" s="404"/>
      <c r="BKO19" s="2125"/>
      <c r="BKP19" s="76"/>
      <c r="BKQ19" s="49"/>
      <c r="BKR19" s="76"/>
      <c r="BKS19" s="78">
        <f t="shared" si="177"/>
        <v>0</v>
      </c>
      <c r="BKU19" s="404"/>
      <c r="BKV19" s="2125"/>
      <c r="BKW19" s="76"/>
      <c r="BKX19" s="49"/>
      <c r="BKY19" s="67"/>
      <c r="BKZ19" s="78">
        <f t="shared" si="178"/>
        <v>0</v>
      </c>
      <c r="BLB19" s="404"/>
      <c r="BLC19" s="2125"/>
      <c r="BLD19" s="76"/>
      <c r="BLE19" s="49"/>
      <c r="BLF19" s="67"/>
      <c r="BLG19" s="78">
        <f t="shared" si="179"/>
        <v>0</v>
      </c>
      <c r="BLI19" s="404"/>
      <c r="BLJ19" s="2125"/>
      <c r="BLK19" s="76"/>
      <c r="BLL19" s="257"/>
      <c r="BLM19" s="67"/>
      <c r="BLN19" s="78">
        <f t="shared" si="180"/>
        <v>100</v>
      </c>
      <c r="BLP19" s="424"/>
      <c r="BLQ19" s="2121"/>
      <c r="BLR19" s="104"/>
      <c r="BLS19" s="49"/>
      <c r="BLT19" s="139"/>
      <c r="BLU19" s="78">
        <f t="shared" si="181"/>
        <v>0</v>
      </c>
      <c r="BLW19" s="424"/>
      <c r="BLX19" s="2121"/>
      <c r="BLY19" s="104"/>
      <c r="BLZ19" s="49"/>
      <c r="BMA19" s="139"/>
      <c r="BMB19" s="78">
        <f t="shared" si="182"/>
        <v>0</v>
      </c>
      <c r="BMD19" s="424"/>
      <c r="BME19" s="2121"/>
      <c r="BMF19" s="104"/>
      <c r="BMG19" s="424"/>
      <c r="BMH19" s="139"/>
      <c r="BMI19" s="78">
        <f t="shared" si="183"/>
        <v>0</v>
      </c>
      <c r="BMK19" s="404"/>
      <c r="BML19" s="2125"/>
      <c r="BMM19" s="76"/>
      <c r="BMN19" s="493"/>
      <c r="BMO19" s="67"/>
      <c r="BMP19" s="78">
        <f t="shared" si="184"/>
        <v>0</v>
      </c>
      <c r="BMR19" s="31"/>
      <c r="BMS19" s="2125"/>
      <c r="BMT19" s="76"/>
      <c r="BMU19" s="257"/>
      <c r="BMV19" s="67"/>
      <c r="BMW19" s="78">
        <f t="shared" si="185"/>
        <v>0</v>
      </c>
      <c r="BMY19" s="321"/>
      <c r="BMZ19" s="2125"/>
      <c r="BNA19" s="787"/>
      <c r="BNB19" s="31"/>
      <c r="BNC19" s="76"/>
      <c r="BND19" s="78">
        <f t="shared" si="229"/>
        <v>150</v>
      </c>
      <c r="BNF19" s="320"/>
      <c r="BNG19" s="2121"/>
      <c r="BNH19" s="104"/>
      <c r="BNI19" s="1584">
        <v>41724</v>
      </c>
      <c r="BNJ19" s="205">
        <v>5500</v>
      </c>
      <c r="BNK19" s="78">
        <f t="shared" si="230"/>
        <v>17972</v>
      </c>
      <c r="BNM19" s="49"/>
      <c r="BNN19" s="2122"/>
      <c r="BNO19" s="139"/>
      <c r="BNP19" s="257"/>
      <c r="BNQ19" s="66"/>
      <c r="BNR19" s="78">
        <f t="shared" si="231"/>
        <v>0</v>
      </c>
      <c r="BNT19" s="49"/>
      <c r="BNU19" s="307"/>
      <c r="BNV19" s="2122"/>
      <c r="BNW19" s="139"/>
      <c r="BNX19" s="257"/>
      <c r="BNY19" s="66"/>
      <c r="BNZ19" s="78">
        <f t="shared" si="232"/>
        <v>0</v>
      </c>
      <c r="BOB19" s="31"/>
      <c r="BOC19" s="2125"/>
      <c r="BOD19" s="139"/>
      <c r="BOE19" s="872"/>
      <c r="BOF19" s="76"/>
      <c r="BOG19" s="78">
        <f t="shared" si="233"/>
        <v>0</v>
      </c>
      <c r="BOI19" s="31"/>
      <c r="BOJ19" s="2125"/>
      <c r="BOK19" s="139"/>
      <c r="BOL19" s="31"/>
      <c r="BOM19" s="76"/>
      <c r="BON19" s="78">
        <f t="shared" si="234"/>
        <v>0</v>
      </c>
      <c r="BOP19" s="31"/>
      <c r="BOQ19" s="2125"/>
      <c r="BOR19" s="76"/>
      <c r="BOS19" s="257"/>
      <c r="BOT19" s="67"/>
      <c r="BOU19" s="78">
        <f t="shared" si="235"/>
        <v>1785.5</v>
      </c>
      <c r="BOW19" s="320"/>
      <c r="BOX19" s="2122"/>
      <c r="BOY19" s="139"/>
      <c r="BOZ19" s="49"/>
      <c r="BPA19" s="139"/>
      <c r="BPB19" s="78">
        <f t="shared" si="236"/>
        <v>0</v>
      </c>
      <c r="BPD19" s="404"/>
      <c r="BPE19" s="2125"/>
      <c r="BPF19" s="76"/>
      <c r="BPG19" s="49"/>
      <c r="BPH19" s="76"/>
      <c r="BPI19" s="78">
        <f t="shared" si="237"/>
        <v>0</v>
      </c>
      <c r="BPK19" s="404"/>
      <c r="BPL19" s="2125"/>
      <c r="BPM19" s="76"/>
      <c r="BPN19" s="49"/>
      <c r="BPO19" s="76"/>
      <c r="BPP19" s="78">
        <f t="shared" si="252"/>
        <v>2273.5</v>
      </c>
      <c r="BPR19" s="31"/>
      <c r="BPS19" s="2125"/>
      <c r="BPT19" s="76"/>
      <c r="BPU19" s="49"/>
      <c r="BPV19" s="76"/>
      <c r="BPW19" s="78">
        <f t="shared" si="186"/>
        <v>0</v>
      </c>
      <c r="BPY19" s="31"/>
      <c r="BPZ19" s="2125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21"/>
      <c r="BQP19" s="796"/>
      <c r="BQQ19" s="852"/>
      <c r="BQR19" s="139"/>
      <c r="BQS19" s="78">
        <f t="shared" si="189"/>
        <v>46</v>
      </c>
      <c r="BQU19" s="320"/>
      <c r="BQV19" s="2122"/>
      <c r="BQW19" s="139"/>
      <c r="BQX19" s="424"/>
      <c r="BQY19" s="139"/>
      <c r="BQZ19" s="78">
        <f t="shared" si="190"/>
        <v>70000</v>
      </c>
      <c r="BRC19" s="2125"/>
      <c r="BRD19" s="349"/>
      <c r="BRE19" s="404"/>
      <c r="BRF19" s="773"/>
      <c r="BRG19" s="78">
        <f t="shared" si="191"/>
        <v>70000</v>
      </c>
      <c r="BRI19" s="31"/>
      <c r="BRJ19" s="2125"/>
      <c r="BRK19" s="76"/>
      <c r="BRL19" s="257"/>
      <c r="BRM19" s="67"/>
      <c r="BRN19" s="78">
        <f t="shared" si="192"/>
        <v>0</v>
      </c>
      <c r="BRP19" s="321"/>
      <c r="BRQ19" s="335"/>
      <c r="BRR19" s="2125"/>
      <c r="BRS19" s="76"/>
      <c r="BRT19" s="49"/>
      <c r="BRU19" s="76"/>
      <c r="BRV19" s="78">
        <f t="shared" si="193"/>
        <v>0</v>
      </c>
      <c r="BRX19" s="404"/>
      <c r="BRY19" s="2125"/>
      <c r="BRZ19" s="76"/>
      <c r="BSA19" s="257"/>
      <c r="BSB19" s="67"/>
      <c r="BSC19" s="78">
        <f t="shared" si="194"/>
        <v>0</v>
      </c>
      <c r="BSE19" s="404"/>
      <c r="BSF19" s="2125"/>
      <c r="BSG19" s="139"/>
      <c r="BSH19" s="49"/>
      <c r="BSI19" s="76"/>
      <c r="BSJ19" s="78">
        <f t="shared" si="195"/>
        <v>0</v>
      </c>
      <c r="BSL19" s="31"/>
      <c r="BSM19" s="2125"/>
      <c r="BSN19" s="76"/>
      <c r="BSO19" s="257"/>
      <c r="BSP19" s="67"/>
      <c r="BSQ19" s="78">
        <f t="shared" si="196"/>
        <v>0</v>
      </c>
      <c r="BSS19" s="404"/>
      <c r="BST19" s="2125"/>
      <c r="BSU19" s="76"/>
      <c r="BSV19" s="560"/>
      <c r="BSW19" s="568"/>
      <c r="BSX19" s="78">
        <f t="shared" si="197"/>
        <v>0</v>
      </c>
      <c r="BSZ19" s="404"/>
      <c r="BTA19" s="2125"/>
      <c r="BTB19" s="76"/>
      <c r="BTC19" s="560"/>
      <c r="BTD19" s="568"/>
      <c r="BTE19" s="78">
        <f t="shared" si="198"/>
        <v>0</v>
      </c>
      <c r="BTG19" s="31"/>
      <c r="BTH19" s="2125"/>
      <c r="BTI19" s="76"/>
      <c r="BTJ19" s="257"/>
      <c r="BTK19" s="67"/>
      <c r="BTL19" s="78">
        <f t="shared" si="199"/>
        <v>0</v>
      </c>
      <c r="BTN19" s="31"/>
      <c r="BTO19" s="2125"/>
      <c r="BTP19" s="76"/>
      <c r="BTQ19" s="257"/>
      <c r="BTR19" s="67"/>
      <c r="BTS19" s="78">
        <f t="shared" si="200"/>
        <v>0</v>
      </c>
      <c r="BTU19" s="31"/>
      <c r="BTV19" s="2125"/>
      <c r="BTW19" s="76"/>
      <c r="BTX19" s="257"/>
      <c r="BTY19" s="67"/>
      <c r="BTZ19" s="78">
        <f t="shared" si="201"/>
        <v>0</v>
      </c>
      <c r="BUB19" s="31"/>
      <c r="BUC19" s="2125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24"/>
      <c r="C20" s="22"/>
      <c r="D20" s="31"/>
      <c r="E20" s="76"/>
      <c r="F20" s="78">
        <f t="shared" si="2"/>
        <v>172000</v>
      </c>
      <c r="H20" s="404"/>
      <c r="I20" s="2124"/>
      <c r="J20" s="22"/>
      <c r="K20" s="31"/>
      <c r="L20" s="76"/>
      <c r="M20" s="78">
        <f t="shared" si="3"/>
        <v>354750</v>
      </c>
      <c r="O20" s="31"/>
      <c r="P20" s="2124"/>
      <c r="Q20" s="22"/>
      <c r="R20" s="31"/>
      <c r="S20" s="76"/>
      <c r="T20" s="78">
        <f t="shared" si="4"/>
        <v>2500</v>
      </c>
      <c r="V20" s="31"/>
      <c r="W20" s="2124"/>
      <c r="X20" s="22"/>
      <c r="Y20" s="31"/>
      <c r="Z20" s="76"/>
      <c r="AA20" s="78">
        <f t="shared" si="5"/>
        <v>0</v>
      </c>
      <c r="AC20" s="31"/>
      <c r="AD20" s="2124"/>
      <c r="AE20" s="22"/>
      <c r="AF20" s="31"/>
      <c r="AG20" s="76"/>
      <c r="AH20" s="78">
        <f t="shared" si="6"/>
        <v>0</v>
      </c>
      <c r="AJ20" s="404"/>
      <c r="AK20" s="2124"/>
      <c r="AL20" s="22"/>
      <c r="AM20" s="404"/>
      <c r="AN20" s="76"/>
      <c r="AO20" s="78">
        <f t="shared" si="7"/>
        <v>1390</v>
      </c>
      <c r="AQ20" s="320"/>
      <c r="AR20" s="2121"/>
      <c r="AS20" s="104"/>
      <c r="AT20" s="399"/>
      <c r="AU20" s="139"/>
      <c r="AV20" s="78">
        <f t="shared" si="8"/>
        <v>317405.71999999997</v>
      </c>
      <c r="AX20" s="31"/>
      <c r="AY20" s="2124"/>
      <c r="AZ20" s="22"/>
      <c r="BA20" s="31"/>
      <c r="BB20" s="76"/>
      <c r="BC20" s="78">
        <f t="shared" si="9"/>
        <v>0</v>
      </c>
      <c r="BE20" s="321"/>
      <c r="BF20" s="2124"/>
      <c r="BG20" s="22"/>
      <c r="BH20" s="31"/>
      <c r="BI20" s="76"/>
      <c r="BJ20" s="78">
        <f t="shared" si="10"/>
        <v>0</v>
      </c>
      <c r="BL20" s="424"/>
      <c r="BM20" s="2121"/>
      <c r="BN20" s="104"/>
      <c r="BO20" s="49"/>
      <c r="BP20" s="139"/>
      <c r="BQ20" s="78">
        <f t="shared" si="11"/>
        <v>0</v>
      </c>
      <c r="BS20" s="321"/>
      <c r="BT20" s="2124"/>
      <c r="BU20" s="22"/>
      <c r="BV20" s="31"/>
      <c r="BW20" s="76"/>
      <c r="BX20" s="78">
        <f t="shared" si="12"/>
        <v>0</v>
      </c>
      <c r="BZ20" s="424"/>
      <c r="CA20" s="424"/>
      <c r="CB20" s="2121"/>
      <c r="CC20" s="104"/>
      <c r="CD20" s="49"/>
      <c r="CE20" s="139"/>
      <c r="CF20" s="78">
        <f t="shared" si="13"/>
        <v>24829.5</v>
      </c>
      <c r="CH20" s="424"/>
      <c r="CI20" s="2121"/>
      <c r="CJ20" s="104"/>
      <c r="CK20" s="49"/>
      <c r="CL20" s="139"/>
      <c r="CM20" s="78">
        <f t="shared" si="14"/>
        <v>0</v>
      </c>
      <c r="CO20" s="424"/>
      <c r="CP20" s="2121"/>
      <c r="CQ20" s="104"/>
      <c r="CR20" s="49"/>
      <c r="CS20" s="139"/>
      <c r="CT20" s="78">
        <f t="shared" si="15"/>
        <v>0</v>
      </c>
      <c r="CV20" s="977">
        <v>41246</v>
      </c>
      <c r="CW20" s="1878"/>
      <c r="CX20" s="828" t="s">
        <v>1136</v>
      </c>
      <c r="CY20" s="669">
        <v>28034</v>
      </c>
      <c r="CZ20" s="1878"/>
      <c r="DA20" s="1887"/>
      <c r="DB20" s="78">
        <f t="shared" si="16"/>
        <v>213237.66</v>
      </c>
      <c r="DD20" s="424"/>
      <c r="DE20" s="812"/>
      <c r="DF20" s="2121"/>
      <c r="DG20" s="104"/>
      <c r="DH20" s="424"/>
      <c r="DI20" s="349"/>
      <c r="DJ20" s="78">
        <f t="shared" si="17"/>
        <v>633217.30000000005</v>
      </c>
      <c r="DL20" s="320"/>
      <c r="DM20" s="2121"/>
      <c r="DN20" s="104"/>
      <c r="DO20" s="49"/>
      <c r="DP20" s="139"/>
      <c r="DQ20" s="78">
        <f t="shared" si="18"/>
        <v>0</v>
      </c>
      <c r="DS20" s="320"/>
      <c r="DT20" s="2121"/>
      <c r="DU20" s="104"/>
      <c r="DV20" s="49"/>
      <c r="DW20" s="139"/>
      <c r="DX20" s="78">
        <f t="shared" si="19"/>
        <v>0</v>
      </c>
      <c r="DZ20" s="49"/>
      <c r="EA20" s="2121"/>
      <c r="EB20" s="104"/>
      <c r="EC20" s="49"/>
      <c r="ED20" s="139"/>
      <c r="EE20" s="78">
        <f t="shared" si="20"/>
        <v>1750.5</v>
      </c>
      <c r="EG20" s="320"/>
      <c r="EH20" s="2121"/>
      <c r="EI20" s="104"/>
      <c r="EJ20" s="49"/>
      <c r="EK20" s="139"/>
      <c r="EL20" s="78">
        <f t="shared" si="21"/>
        <v>0</v>
      </c>
      <c r="EN20" s="424"/>
      <c r="EO20" s="2122"/>
      <c r="EP20" s="139"/>
      <c r="EQ20" s="49"/>
      <c r="ER20" s="139"/>
      <c r="ES20" s="78">
        <f t="shared" si="22"/>
        <v>7999.8000000000029</v>
      </c>
      <c r="EU20" s="404"/>
      <c r="EV20" s="2124"/>
      <c r="EW20" s="22"/>
      <c r="EX20" s="31"/>
      <c r="EY20" s="76"/>
      <c r="EZ20" s="78">
        <f t="shared" si="23"/>
        <v>0</v>
      </c>
      <c r="FB20" s="49"/>
      <c r="FC20" s="307"/>
      <c r="FD20" s="2121"/>
      <c r="FE20" s="104"/>
      <c r="FF20" s="307"/>
      <c r="FG20" s="139"/>
      <c r="FH20" s="78">
        <f t="shared" si="24"/>
        <v>0</v>
      </c>
      <c r="FJ20" s="712"/>
      <c r="FK20" s="1829"/>
      <c r="FL20" s="1971"/>
      <c r="FM20" s="1970"/>
      <c r="FN20" s="1811"/>
      <c r="FO20" s="243"/>
      <c r="FP20" s="78">
        <f t="shared" si="25"/>
        <v>1044.8300000000017</v>
      </c>
      <c r="FR20" s="404"/>
      <c r="FS20" s="335"/>
      <c r="FT20" s="2124"/>
      <c r="FU20" s="104"/>
      <c r="FV20" s="335"/>
      <c r="FW20" s="76"/>
      <c r="FX20" s="78">
        <f t="shared" si="26"/>
        <v>8038.1</v>
      </c>
      <c r="FY20" s="1261"/>
      <c r="FZ20" s="1390"/>
      <c r="GA20" s="1803"/>
      <c r="GB20" s="1925"/>
      <c r="GC20" s="1919"/>
      <c r="GD20" s="722"/>
      <c r="GE20" s="78">
        <f t="shared" si="203"/>
        <v>0</v>
      </c>
      <c r="GG20" s="1261"/>
      <c r="GH20" s="1957"/>
      <c r="GI20" s="1803"/>
      <c r="GJ20" s="1820"/>
      <c r="GK20" s="1843"/>
      <c r="GL20" s="722"/>
      <c r="GM20" s="78">
        <f t="shared" si="27"/>
        <v>0</v>
      </c>
      <c r="GO20" s="49"/>
      <c r="GP20" s="2121"/>
      <c r="GQ20" s="104"/>
      <c r="GR20" s="49"/>
      <c r="GS20" s="139"/>
      <c r="GT20" s="78">
        <f t="shared" si="28"/>
        <v>3191.5</v>
      </c>
      <c r="GV20" s="404"/>
      <c r="GW20" s="2124"/>
      <c r="GX20" s="2124"/>
      <c r="GY20" s="777"/>
      <c r="GZ20" s="31"/>
      <c r="HA20" s="76"/>
      <c r="HB20" s="78">
        <f t="shared" si="29"/>
        <v>12652.35</v>
      </c>
      <c r="HD20" s="424"/>
      <c r="HE20" s="2121"/>
      <c r="HF20" s="693"/>
      <c r="HG20" s="320"/>
      <c r="HH20" s="139"/>
      <c r="HI20" s="78">
        <f t="shared" si="30"/>
        <v>5990.5</v>
      </c>
      <c r="HK20" s="321"/>
      <c r="HL20" s="2124"/>
      <c r="HM20" s="777"/>
      <c r="HN20" s="31"/>
      <c r="HO20" s="76"/>
      <c r="HP20" s="78">
        <f t="shared" si="31"/>
        <v>3655.5</v>
      </c>
      <c r="HR20" s="424"/>
      <c r="HS20" s="2121"/>
      <c r="HT20" s="104"/>
      <c r="HU20" s="49"/>
      <c r="HV20" s="139"/>
      <c r="HW20" s="78">
        <f t="shared" si="32"/>
        <v>3000</v>
      </c>
      <c r="HY20" s="321"/>
      <c r="HZ20" s="2124"/>
      <c r="IA20" s="777"/>
      <c r="IB20" s="31"/>
      <c r="IC20" s="76"/>
      <c r="ID20" s="78">
        <f t="shared" si="33"/>
        <v>0</v>
      </c>
      <c r="IF20" s="321"/>
      <c r="IG20" s="2124"/>
      <c r="IH20" s="777"/>
      <c r="II20" s="31"/>
      <c r="IJ20" s="76"/>
      <c r="IK20" s="78">
        <f t="shared" si="34"/>
        <v>0</v>
      </c>
      <c r="IM20" s="2124"/>
      <c r="IN20" s="2124"/>
      <c r="IO20" s="777"/>
      <c r="IP20" s="31"/>
      <c r="IQ20" s="76"/>
      <c r="IR20" s="78">
        <f t="shared" si="35"/>
        <v>0</v>
      </c>
      <c r="IT20" s="424"/>
      <c r="IU20" s="1325"/>
      <c r="IV20" s="799"/>
      <c r="IW20" s="49"/>
      <c r="IX20" s="139"/>
      <c r="IY20" s="78">
        <f t="shared" si="36"/>
        <v>402</v>
      </c>
      <c r="JA20" s="424"/>
      <c r="JB20" s="2121"/>
      <c r="JC20" s="104"/>
      <c r="JD20" s="49"/>
      <c r="JE20" s="139"/>
      <c r="JF20" s="78">
        <f t="shared" si="37"/>
        <v>900</v>
      </c>
      <c r="JH20" s="1261"/>
      <c r="JI20" s="1390"/>
      <c r="JJ20" s="1919"/>
      <c r="JK20" s="1925"/>
      <c r="JL20" s="1919"/>
      <c r="JM20" s="78">
        <f t="shared" si="38"/>
        <v>90</v>
      </c>
      <c r="JN20" s="1391"/>
      <c r="JO20" s="320"/>
      <c r="JP20" s="2125"/>
      <c r="JQ20" s="699"/>
      <c r="JR20" s="321"/>
      <c r="JS20" s="699"/>
      <c r="JT20" s="78">
        <f t="shared" si="39"/>
        <v>90</v>
      </c>
      <c r="JV20" s="321"/>
      <c r="JW20" s="2125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24"/>
      <c r="KL20" s="22"/>
      <c r="KM20" s="31"/>
      <c r="KN20" s="76"/>
      <c r="KO20" s="78">
        <f t="shared" si="42"/>
        <v>300</v>
      </c>
      <c r="KQ20" s="321"/>
      <c r="KR20" s="1318"/>
      <c r="KS20" s="2124"/>
      <c r="KT20" s="22"/>
      <c r="KU20" s="31"/>
      <c r="KV20" s="76"/>
      <c r="KW20" s="78">
        <f t="shared" si="43"/>
        <v>198</v>
      </c>
      <c r="KY20" s="321"/>
      <c r="KZ20" s="2124"/>
      <c r="LA20" s="22"/>
      <c r="LB20" s="31"/>
      <c r="LC20" s="76"/>
      <c r="LD20" s="78">
        <f t="shared" si="44"/>
        <v>0</v>
      </c>
      <c r="LF20" s="320"/>
      <c r="LG20" s="2121"/>
      <c r="LH20" s="104"/>
      <c r="LI20" s="49"/>
      <c r="LJ20" s="139"/>
      <c r="LK20" s="78">
        <f t="shared" si="45"/>
        <v>0</v>
      </c>
      <c r="LM20" s="2124"/>
      <c r="LN20" s="2124"/>
      <c r="LO20" s="22"/>
      <c r="LP20" s="31"/>
      <c r="LQ20" s="76"/>
      <c r="LR20" s="78">
        <f t="shared" si="46"/>
        <v>0</v>
      </c>
      <c r="LT20" s="2124"/>
      <c r="LU20" s="2124"/>
      <c r="LV20" s="22"/>
      <c r="LW20" s="31"/>
      <c r="LX20" s="76"/>
      <c r="LY20" s="78">
        <f t="shared" si="47"/>
        <v>0</v>
      </c>
      <c r="MA20" s="2124"/>
      <c r="MB20" s="2124"/>
      <c r="MC20" s="22"/>
      <c r="MD20" s="31"/>
      <c r="ME20" s="76"/>
      <c r="MF20" s="78">
        <f t="shared" si="48"/>
        <v>0</v>
      </c>
      <c r="MH20" s="2124"/>
      <c r="MI20" s="2124"/>
      <c r="MJ20" s="22"/>
      <c r="MK20" s="31"/>
      <c r="ML20" s="76"/>
      <c r="MM20" s="78">
        <f t="shared" si="49"/>
        <v>0</v>
      </c>
      <c r="MO20" s="404"/>
      <c r="MP20" s="2124"/>
      <c r="MQ20" s="22"/>
      <c r="MR20" s="31"/>
      <c r="MS20" s="76"/>
      <c r="MT20" s="78">
        <f t="shared" si="50"/>
        <v>0</v>
      </c>
      <c r="MV20" s="424"/>
      <c r="MW20" s="2121"/>
      <c r="MX20" s="104"/>
      <c r="MY20" s="49"/>
      <c r="MZ20" s="139"/>
      <c r="NA20" s="78">
        <f t="shared" si="51"/>
        <v>0</v>
      </c>
      <c r="NC20" s="404"/>
      <c r="ND20" s="2124"/>
      <c r="NE20" s="22"/>
      <c r="NF20" s="683"/>
      <c r="NG20" s="76"/>
      <c r="NH20" s="78">
        <f t="shared" si="52"/>
        <v>0</v>
      </c>
      <c r="NJ20" s="786"/>
      <c r="NK20" s="2124"/>
      <c r="NL20" s="22"/>
      <c r="NM20" s="683"/>
      <c r="NN20" s="76"/>
      <c r="NO20" s="78">
        <f t="shared" si="53"/>
        <v>0</v>
      </c>
      <c r="NQ20" s="786"/>
      <c r="NR20" s="2124"/>
      <c r="NS20" s="22"/>
      <c r="NT20" s="31"/>
      <c r="NU20" s="76"/>
      <c r="NV20" s="78">
        <f t="shared" si="54"/>
        <v>0</v>
      </c>
      <c r="NX20" s="404"/>
      <c r="NY20" s="2124"/>
      <c r="NZ20" s="22"/>
      <c r="OA20" s="404"/>
      <c r="OB20" s="76"/>
      <c r="OC20" s="78">
        <f t="shared" si="55"/>
        <v>0</v>
      </c>
      <c r="OE20" s="404"/>
      <c r="OF20" s="2124"/>
      <c r="OG20" s="22"/>
      <c r="OH20" s="31"/>
      <c r="OI20" s="76"/>
      <c r="OJ20" s="78">
        <f t="shared" si="56"/>
        <v>12799.5</v>
      </c>
      <c r="OL20" s="1261"/>
      <c r="OM20" s="2000"/>
      <c r="ON20" s="1390"/>
      <c r="OO20" s="1708"/>
      <c r="OP20" s="722"/>
      <c r="OQ20" s="139"/>
      <c r="OR20" s="131">
        <f t="shared" si="0"/>
        <v>0</v>
      </c>
      <c r="OT20" s="404"/>
      <c r="OU20" s="2124"/>
      <c r="OV20" s="22"/>
      <c r="OW20" s="31"/>
      <c r="OX20" s="76"/>
      <c r="OY20" s="78">
        <f t="shared" si="57"/>
        <v>0</v>
      </c>
      <c r="PA20" s="2124"/>
      <c r="PB20" s="2124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2"/>
      <c r="PQ20" s="139"/>
      <c r="PR20" s="97"/>
      <c r="PS20" s="139"/>
      <c r="PT20" s="78">
        <f t="shared" si="60"/>
        <v>301.5</v>
      </c>
      <c r="PV20" s="320"/>
      <c r="PW20" s="784"/>
      <c r="PX20" s="2121"/>
      <c r="PY20" s="104"/>
      <c r="PZ20" s="481"/>
      <c r="QA20" s="139"/>
      <c r="QB20" s="78">
        <f t="shared" si="61"/>
        <v>9830.36</v>
      </c>
      <c r="QD20" s="320"/>
      <c r="QE20" s="2122"/>
      <c r="QF20" s="139"/>
      <c r="QG20" s="307"/>
      <c r="QH20" s="139"/>
      <c r="QI20" s="131">
        <f t="shared" si="62"/>
        <v>0</v>
      </c>
      <c r="QJ20" s="243"/>
      <c r="QK20" s="320"/>
      <c r="QL20" s="2124"/>
      <c r="QM20" s="104"/>
      <c r="QN20" s="49"/>
      <c r="QO20" s="76"/>
      <c r="QP20" s="78">
        <f t="shared" si="63"/>
        <v>761.40000000000009</v>
      </c>
      <c r="QR20" s="31"/>
      <c r="QS20" s="2124"/>
      <c r="QT20" s="22"/>
      <c r="QU20" s="31"/>
      <c r="QV20" s="76"/>
      <c r="QW20" s="78">
        <f t="shared" si="64"/>
        <v>0</v>
      </c>
      <c r="QY20" s="2124"/>
      <c r="QZ20" s="2124"/>
      <c r="RA20" s="777"/>
      <c r="RB20" s="31"/>
      <c r="RC20" s="76"/>
      <c r="RD20" s="78">
        <f t="shared" si="65"/>
        <v>0</v>
      </c>
      <c r="RF20" s="2124"/>
      <c r="RG20" s="2124"/>
      <c r="RH20" s="22"/>
      <c r="RI20" s="31"/>
      <c r="RJ20" s="76"/>
      <c r="RK20" s="78">
        <f t="shared" si="66"/>
        <v>0</v>
      </c>
      <c r="RM20" s="424"/>
      <c r="RN20" s="481"/>
      <c r="RO20" s="2121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24"/>
      <c r="RW20" s="22"/>
      <c r="RX20" s="31"/>
      <c r="RY20" s="787"/>
      <c r="RZ20" s="78">
        <f t="shared" si="68"/>
        <v>297</v>
      </c>
      <c r="SB20" s="404"/>
      <c r="SC20" s="2124"/>
      <c r="SD20" s="22"/>
      <c r="SE20" s="31"/>
      <c r="SF20" s="787"/>
      <c r="SG20" s="78">
        <f t="shared" si="69"/>
        <v>0</v>
      </c>
      <c r="SI20" s="31"/>
      <c r="SJ20" s="2124"/>
      <c r="SK20" s="22"/>
      <c r="SL20" s="31"/>
      <c r="SM20" s="787"/>
      <c r="SN20" s="78">
        <f t="shared" si="70"/>
        <v>0</v>
      </c>
      <c r="SP20" s="31"/>
      <c r="SQ20" s="2124"/>
      <c r="SR20" s="22"/>
      <c r="SS20" s="31"/>
      <c r="ST20" s="787"/>
      <c r="SU20" s="78">
        <f t="shared" si="71"/>
        <v>0</v>
      </c>
      <c r="SW20" s="31"/>
      <c r="SX20" s="2124"/>
      <c r="SY20" s="22"/>
      <c r="SZ20" s="31"/>
      <c r="TA20" s="787"/>
      <c r="TB20" s="78">
        <f t="shared" si="72"/>
        <v>0</v>
      </c>
      <c r="TD20" s="31"/>
      <c r="TE20" s="2124"/>
      <c r="TF20" s="22"/>
      <c r="TG20" s="31"/>
      <c r="TH20" s="787"/>
      <c r="TI20" s="78">
        <f t="shared" si="73"/>
        <v>0</v>
      </c>
      <c r="TK20" s="31"/>
      <c r="TL20" s="2124"/>
      <c r="TM20" s="22"/>
      <c r="TN20" s="31"/>
      <c r="TO20" s="787"/>
      <c r="TP20" s="78">
        <f t="shared" si="74"/>
        <v>0</v>
      </c>
      <c r="TR20" s="2124"/>
      <c r="TS20" s="2124"/>
      <c r="TT20" s="22"/>
      <c r="TU20" s="31"/>
      <c r="TV20" s="787"/>
      <c r="TW20" s="78">
        <f t="shared" si="75"/>
        <v>0</v>
      </c>
      <c r="TY20" s="2124"/>
      <c r="TZ20" s="2124"/>
      <c r="UA20" s="22"/>
      <c r="UB20" s="31"/>
      <c r="UC20" s="787"/>
      <c r="UD20" s="78">
        <f t="shared" si="76"/>
        <v>0</v>
      </c>
      <c r="UF20" s="404"/>
      <c r="UG20" s="2124"/>
      <c r="UH20" s="22"/>
      <c r="UI20" s="31"/>
      <c r="UJ20" s="787"/>
      <c r="UK20" s="78">
        <f t="shared" si="77"/>
        <v>0</v>
      </c>
      <c r="UM20" s="424"/>
      <c r="UN20" s="2121"/>
      <c r="UO20" s="104"/>
      <c r="UP20" s="49"/>
      <c r="UQ20" s="349"/>
      <c r="UR20" s="78">
        <f t="shared" si="78"/>
        <v>-2822</v>
      </c>
      <c r="UT20" s="424"/>
      <c r="UU20" s="2121"/>
      <c r="UV20" s="104"/>
      <c r="UW20" s="49"/>
      <c r="UX20" s="349"/>
      <c r="UY20" s="78">
        <f t="shared" si="79"/>
        <v>0</v>
      </c>
      <c r="VA20" s="320"/>
      <c r="VB20" s="2121"/>
      <c r="VC20" s="104"/>
      <c r="VD20" s="320"/>
      <c r="VE20" s="349"/>
      <c r="VF20" s="78">
        <f t="shared" si="80"/>
        <v>0</v>
      </c>
      <c r="VH20" s="404"/>
      <c r="VI20" s="2124"/>
      <c r="VJ20" s="22"/>
      <c r="VK20" s="31"/>
      <c r="VL20" s="787"/>
      <c r="VM20" s="78">
        <f t="shared" si="81"/>
        <v>0</v>
      </c>
      <c r="VO20" s="31"/>
      <c r="VP20" s="2124"/>
      <c r="VQ20" s="22"/>
      <c r="VR20" s="31"/>
      <c r="VS20" s="787"/>
      <c r="VT20" s="78">
        <f t="shared" si="82"/>
        <v>0</v>
      </c>
      <c r="VV20" s="31"/>
      <c r="VW20" s="2124"/>
      <c r="VX20" s="22"/>
      <c r="VY20" s="31"/>
      <c r="VZ20" s="787"/>
      <c r="WA20" s="78">
        <f t="shared" si="83"/>
        <v>0</v>
      </c>
      <c r="WC20" s="424"/>
      <c r="WD20" s="2121"/>
      <c r="WE20" s="104"/>
      <c r="WF20" s="320"/>
      <c r="WG20" s="349"/>
      <c r="WH20" s="78">
        <f t="shared" si="84"/>
        <v>236</v>
      </c>
      <c r="WJ20" s="320"/>
      <c r="WK20" s="2121"/>
      <c r="WL20" s="104"/>
      <c r="WM20" s="49"/>
      <c r="WN20" s="349"/>
      <c r="WO20" s="78">
        <f t="shared" si="85"/>
        <v>151</v>
      </c>
      <c r="WQ20" s="404"/>
      <c r="WR20" s="2124"/>
      <c r="WS20" s="22"/>
      <c r="WT20" s="404"/>
      <c r="WU20" s="76"/>
      <c r="WV20" s="78">
        <f t="shared" si="86"/>
        <v>8041</v>
      </c>
      <c r="WX20" s="31"/>
      <c r="WY20" s="2124"/>
      <c r="WZ20" s="22"/>
      <c r="XA20" s="31"/>
      <c r="XB20" s="76"/>
      <c r="XC20" s="78">
        <f t="shared" si="87"/>
        <v>0</v>
      </c>
      <c r="XE20" s="404"/>
      <c r="XF20" s="2124"/>
      <c r="XG20" s="22"/>
      <c r="XH20" s="31"/>
      <c r="XI20" s="76"/>
      <c r="XJ20" s="78">
        <f t="shared" si="88"/>
        <v>0</v>
      </c>
      <c r="XL20" s="404"/>
      <c r="XM20" s="2124"/>
      <c r="XN20" s="22"/>
      <c r="XO20" s="31"/>
      <c r="XP20" s="76"/>
      <c r="XQ20" s="78">
        <f t="shared" si="89"/>
        <v>0</v>
      </c>
      <c r="XS20" s="404"/>
      <c r="XT20" s="2124"/>
      <c r="XU20" s="22"/>
      <c r="XV20" s="31"/>
      <c r="XW20" s="76"/>
      <c r="XX20" s="78">
        <f t="shared" si="90"/>
        <v>0</v>
      </c>
      <c r="XZ20" s="320"/>
      <c r="YA20" s="358"/>
      <c r="YB20" s="2121"/>
      <c r="YC20" s="104"/>
      <c r="YD20" s="49"/>
      <c r="YE20" s="139"/>
      <c r="YF20" s="78">
        <f t="shared" si="91"/>
        <v>0</v>
      </c>
      <c r="YH20" s="320"/>
      <c r="YI20" s="2121"/>
      <c r="YJ20" s="104"/>
      <c r="YK20" s="424"/>
      <c r="YL20" s="139"/>
      <c r="YM20" s="78">
        <f t="shared" si="92"/>
        <v>0</v>
      </c>
      <c r="YO20" s="424"/>
      <c r="YP20" s="481"/>
      <c r="YQ20" s="2121"/>
      <c r="YR20" s="693"/>
      <c r="YS20" s="779"/>
      <c r="YT20" s="139"/>
      <c r="YU20" s="78">
        <f t="shared" si="93"/>
        <v>2542.7000000000007</v>
      </c>
      <c r="YW20" s="321"/>
      <c r="YX20" s="2124"/>
      <c r="YY20" s="22"/>
      <c r="YZ20" s="31"/>
      <c r="ZA20" s="76"/>
      <c r="ZB20" s="78">
        <f t="shared" si="253"/>
        <v>0</v>
      </c>
      <c r="ZD20" s="320"/>
      <c r="ZE20" s="2121"/>
      <c r="ZF20" s="104"/>
      <c r="ZG20" s="49"/>
      <c r="ZH20" s="139"/>
      <c r="ZI20" s="78">
        <f t="shared" si="94"/>
        <v>930.44000000000051</v>
      </c>
      <c r="ZK20" s="404"/>
      <c r="ZL20" s="2124"/>
      <c r="ZM20" s="22"/>
      <c r="ZN20" s="31"/>
      <c r="ZO20" s="76"/>
      <c r="ZP20" s="78">
        <f t="shared" si="238"/>
        <v>0</v>
      </c>
      <c r="ZR20" s="404"/>
      <c r="ZS20" s="2124"/>
      <c r="ZT20" s="22"/>
      <c r="ZU20" s="31"/>
      <c r="ZV20" s="76"/>
      <c r="ZW20" s="78">
        <f t="shared" si="239"/>
        <v>0</v>
      </c>
      <c r="ZY20" s="1261"/>
      <c r="ZZ20" s="543"/>
      <c r="AAA20" s="1804"/>
      <c r="AAB20" s="1812"/>
      <c r="AAC20" s="722"/>
      <c r="AAD20" s="1391"/>
      <c r="AAE20" s="78">
        <f t="shared" si="95"/>
        <v>2062.3999999999996</v>
      </c>
      <c r="AAG20" s="1261"/>
      <c r="AAH20" s="1390"/>
      <c r="AAI20" s="1803"/>
      <c r="AAJ20" s="1795"/>
      <c r="AAK20" s="1809"/>
      <c r="AAL20" s="78">
        <f t="shared" si="96"/>
        <v>0</v>
      </c>
      <c r="AAM20" s="139"/>
      <c r="AAN20" s="424"/>
      <c r="AAO20" s="424"/>
      <c r="AAP20" s="2121"/>
      <c r="AAQ20" s="104"/>
      <c r="AAR20" s="320"/>
      <c r="AAS20" s="52"/>
      <c r="AAT20" s="78">
        <f t="shared" si="97"/>
        <v>0</v>
      </c>
      <c r="AAV20" s="320"/>
      <c r="AAW20" s="2121"/>
      <c r="AAX20" s="693"/>
      <c r="AAY20" s="49"/>
      <c r="AAZ20" s="139"/>
      <c r="ABA20" s="78">
        <f t="shared" si="98"/>
        <v>616</v>
      </c>
      <c r="ABC20" s="404"/>
      <c r="ABD20" s="2124"/>
      <c r="ABE20" s="22"/>
      <c r="ABF20" s="31"/>
      <c r="ABG20" s="76"/>
      <c r="ABH20" s="78">
        <f t="shared" si="99"/>
        <v>0</v>
      </c>
      <c r="ABJ20" s="424"/>
      <c r="ABK20" s="2121"/>
      <c r="ABL20" s="104"/>
      <c r="ABM20" s="49"/>
      <c r="ABN20" s="139"/>
      <c r="ABO20" s="78">
        <f t="shared" si="100"/>
        <v>0</v>
      </c>
      <c r="ABQ20" s="424"/>
      <c r="ABR20" s="2121"/>
      <c r="ABS20" s="104"/>
      <c r="ABT20" s="49"/>
      <c r="ABU20" s="139"/>
      <c r="ABV20" s="78">
        <f t="shared" si="101"/>
        <v>0</v>
      </c>
      <c r="ABX20" s="404"/>
      <c r="ABY20" s="2124"/>
      <c r="ABZ20" s="22"/>
      <c r="ACA20" s="31"/>
      <c r="ACB20" s="76"/>
      <c r="ACC20" s="78">
        <f t="shared" si="102"/>
        <v>0</v>
      </c>
      <c r="ACE20" s="404"/>
      <c r="ACF20" s="2124"/>
      <c r="ACG20" s="22"/>
      <c r="ACH20" s="31"/>
      <c r="ACI20" s="76"/>
      <c r="ACJ20" s="78">
        <f t="shared" si="103"/>
        <v>0</v>
      </c>
      <c r="ACL20" s="404"/>
      <c r="ACM20" s="734"/>
      <c r="ACN20" s="2124"/>
      <c r="ACO20" s="22"/>
      <c r="ACP20" s="31"/>
      <c r="ACQ20" s="76"/>
      <c r="ACR20" s="78">
        <f t="shared" si="104"/>
        <v>0</v>
      </c>
      <c r="ACT20" s="49"/>
      <c r="ACU20" s="2121"/>
      <c r="ACV20" s="104"/>
      <c r="ACW20" s="49"/>
      <c r="ACX20" s="52"/>
      <c r="ACY20" s="78">
        <f t="shared" si="257"/>
        <v>0</v>
      </c>
      <c r="ADA20" s="31"/>
      <c r="ADB20" s="2124"/>
      <c r="ADC20" s="22"/>
      <c r="ADD20" s="31"/>
      <c r="ADE20" s="76"/>
      <c r="ADF20" s="78">
        <f t="shared" si="105"/>
        <v>70699</v>
      </c>
      <c r="ADI20" s="2124"/>
      <c r="ADJ20" s="2124"/>
      <c r="ADK20" s="777"/>
      <c r="ADL20" s="31"/>
      <c r="ADM20" s="76"/>
      <c r="ADN20" s="78">
        <f t="shared" si="258"/>
        <v>0</v>
      </c>
      <c r="ADP20" s="321"/>
      <c r="ADQ20" s="2124"/>
      <c r="ADR20" s="22"/>
      <c r="ADS20" s="404"/>
      <c r="ADT20" s="76"/>
      <c r="ADU20" s="78">
        <f t="shared" si="259"/>
        <v>0</v>
      </c>
      <c r="ADW20" s="404"/>
      <c r="ADX20" s="2124"/>
      <c r="ADY20" s="22"/>
      <c r="ADZ20" s="31"/>
      <c r="AEA20" s="76"/>
      <c r="AEB20" s="78">
        <f t="shared" si="260"/>
        <v>42311</v>
      </c>
      <c r="AED20" s="320"/>
      <c r="AEE20" s="2121"/>
      <c r="AEF20" s="104"/>
      <c r="AEG20" s="320"/>
      <c r="AEH20" s="139"/>
      <c r="AEI20" s="78">
        <f t="shared" si="254"/>
        <v>100.5</v>
      </c>
      <c r="AEK20" s="49"/>
      <c r="AEL20" s="2121"/>
      <c r="AEM20" s="104"/>
      <c r="AEN20" s="49"/>
      <c r="AEO20" s="139"/>
      <c r="AEP20" s="78">
        <f t="shared" si="1"/>
        <v>0</v>
      </c>
      <c r="AER20" s="31"/>
      <c r="AES20" s="2124"/>
      <c r="AET20" s="777"/>
      <c r="AEU20" s="31"/>
      <c r="AEV20" s="76"/>
      <c r="AEW20" s="78">
        <f t="shared" si="106"/>
        <v>0</v>
      </c>
      <c r="AEY20" s="2124"/>
      <c r="AEZ20" s="2124"/>
      <c r="AFA20" s="22"/>
      <c r="AFB20" s="31"/>
      <c r="AFC20" s="76"/>
      <c r="AFD20" s="78">
        <f t="shared" si="107"/>
        <v>0</v>
      </c>
      <c r="AFF20" s="31"/>
      <c r="AFG20" s="2124"/>
      <c r="AFH20" s="22"/>
      <c r="AFI20" s="31"/>
      <c r="AFJ20" s="76"/>
      <c r="AFK20" s="78">
        <f t="shared" si="108"/>
        <v>0</v>
      </c>
      <c r="AFM20" s="321"/>
      <c r="AFN20" s="2124"/>
      <c r="AFO20" s="22"/>
      <c r="AFP20" s="31"/>
      <c r="AFQ20" s="76"/>
      <c r="AFR20" s="78">
        <f t="shared" si="109"/>
        <v>0</v>
      </c>
      <c r="AFT20" s="31"/>
      <c r="AFU20" s="2124"/>
      <c r="AFV20" s="22"/>
      <c r="AFW20" s="31"/>
      <c r="AFX20" s="76"/>
      <c r="AFY20" s="78">
        <f t="shared" si="110"/>
        <v>0</v>
      </c>
      <c r="AGA20" s="321"/>
      <c r="AGB20" s="2124"/>
      <c r="AGC20" s="22"/>
      <c r="AGD20" s="321"/>
      <c r="AGE20" s="76"/>
      <c r="AGF20" s="78">
        <f t="shared" si="111"/>
        <v>0</v>
      </c>
      <c r="AGH20" s="31"/>
      <c r="AGI20" s="2124"/>
      <c r="AGJ20" s="22"/>
      <c r="AGK20" s="31"/>
      <c r="AGL20" s="76"/>
      <c r="AGM20" s="78">
        <f t="shared" si="112"/>
        <v>0</v>
      </c>
      <c r="AGO20" s="321"/>
      <c r="AGP20" s="2124"/>
      <c r="AGQ20" s="22"/>
      <c r="AGR20" s="31"/>
      <c r="AGS20" s="76"/>
      <c r="AGT20" s="78">
        <f t="shared" si="113"/>
        <v>0</v>
      </c>
      <c r="AGV20" s="424"/>
      <c r="AGW20" s="2121"/>
      <c r="AGX20" s="104"/>
      <c r="AGY20" s="49"/>
      <c r="AGZ20" s="139"/>
      <c r="AHA20" s="78">
        <f t="shared" si="114"/>
        <v>0</v>
      </c>
      <c r="AHE20" s="2124"/>
      <c r="AHF20" s="22"/>
      <c r="AHG20" s="321"/>
      <c r="AHH20" s="76"/>
      <c r="AHI20" s="78">
        <f t="shared" si="115"/>
        <v>2343</v>
      </c>
      <c r="AHK20" s="404"/>
      <c r="AHL20" s="2124"/>
      <c r="AHM20" s="22"/>
      <c r="AHN20" s="31"/>
      <c r="AHO20" s="76"/>
      <c r="AHP20" s="78">
        <f t="shared" si="116"/>
        <v>0</v>
      </c>
      <c r="AHR20" s="404"/>
      <c r="AHS20" s="2124"/>
      <c r="AHT20" s="22"/>
      <c r="AHU20" s="31"/>
      <c r="AHV20" s="76"/>
      <c r="AHW20" s="78">
        <f t="shared" si="117"/>
        <v>0</v>
      </c>
      <c r="AHY20" s="424"/>
      <c r="AHZ20" s="424"/>
      <c r="AIA20" s="2121"/>
      <c r="AIB20" s="693"/>
      <c r="AIC20" s="49"/>
      <c r="AID20" s="139"/>
      <c r="AIE20" s="78">
        <f t="shared" si="118"/>
        <v>4086</v>
      </c>
      <c r="AIG20" s="424"/>
      <c r="AIH20" s="2121"/>
      <c r="AII20" s="104"/>
      <c r="AIJ20" s="49"/>
      <c r="AIK20" s="139"/>
      <c r="AIL20" s="78">
        <f t="shared" si="119"/>
        <v>436</v>
      </c>
      <c r="AIN20" s="424"/>
      <c r="AIO20" s="2121"/>
      <c r="AIP20" s="104"/>
      <c r="AIQ20" s="49"/>
      <c r="AIR20" s="139"/>
      <c r="AIS20" s="78">
        <f t="shared" si="120"/>
        <v>0</v>
      </c>
      <c r="AIU20" s="424"/>
      <c r="AIV20" s="2121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21"/>
      <c r="AJK20" s="104"/>
      <c r="AJL20" s="49"/>
      <c r="AJM20" s="139"/>
      <c r="AJN20" s="78">
        <f t="shared" si="123"/>
        <v>3113</v>
      </c>
      <c r="AJP20" s="320"/>
      <c r="AJQ20" s="2121"/>
      <c r="AJR20" s="104"/>
      <c r="AJS20" s="49"/>
      <c r="AJT20" s="139"/>
      <c r="AJU20" s="78">
        <f t="shared" si="124"/>
        <v>0</v>
      </c>
      <c r="AJW20" s="320"/>
      <c r="AJX20" s="2121"/>
      <c r="AJY20" s="104"/>
      <c r="AJZ20" s="320">
        <v>41055</v>
      </c>
      <c r="AKA20" s="139">
        <v>1000</v>
      </c>
      <c r="AKB20" s="78">
        <f t="shared" si="125"/>
        <v>2055.5</v>
      </c>
      <c r="AKD20" s="2124"/>
      <c r="AKE20" s="732"/>
      <c r="AKF20" s="2124"/>
      <c r="AKG20" s="22"/>
      <c r="AKH20" s="31"/>
      <c r="AKI20" s="76"/>
      <c r="AKJ20" s="78">
        <f t="shared" si="126"/>
        <v>0</v>
      </c>
      <c r="AKL20" s="404"/>
      <c r="AKM20" s="2124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21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24"/>
      <c r="ALQ20" s="22"/>
      <c r="ALR20" s="31"/>
      <c r="ALS20" s="76"/>
      <c r="ALT20" s="78">
        <f t="shared" si="131"/>
        <v>3598.5</v>
      </c>
      <c r="ALV20" s="424"/>
      <c r="ALW20" s="2121"/>
      <c r="ALX20" s="104"/>
      <c r="ALY20" s="49"/>
      <c r="ALZ20" s="139"/>
      <c r="AMA20" s="78">
        <f t="shared" si="132"/>
        <v>37151</v>
      </c>
      <c r="AMC20" s="424"/>
      <c r="AMD20" s="2121"/>
      <c r="AME20" s="104"/>
      <c r="AMF20" s="49"/>
      <c r="AMG20" s="139"/>
      <c r="AMH20" s="78">
        <f t="shared" si="133"/>
        <v>0</v>
      </c>
      <c r="AMJ20" s="404"/>
      <c r="AMK20" s="2124"/>
      <c r="AML20" s="22"/>
      <c r="AMM20" s="424"/>
      <c r="AMN20" s="139"/>
      <c r="AMO20" s="78">
        <f t="shared" si="134"/>
        <v>0</v>
      </c>
      <c r="AMQ20" s="424"/>
      <c r="AMR20" s="2121"/>
      <c r="AMS20" s="104"/>
      <c r="AMT20" s="49"/>
      <c r="AMU20" s="139"/>
      <c r="AMV20" s="78">
        <f t="shared" si="135"/>
        <v>0</v>
      </c>
      <c r="AMX20" s="321"/>
      <c r="AMY20" s="2124"/>
      <c r="AMZ20" s="801"/>
      <c r="ANA20" s="804"/>
      <c r="ANB20" s="76"/>
      <c r="ANC20" s="805">
        <f t="shared" si="204"/>
        <v>0</v>
      </c>
      <c r="ANE20" s="31"/>
      <c r="ANF20" s="2124"/>
      <c r="ANG20" s="799"/>
      <c r="ANH20" s="97"/>
      <c r="ANI20" s="76"/>
      <c r="ANJ20" s="805">
        <f t="shared" si="205"/>
        <v>0</v>
      </c>
      <c r="ANL20" s="320"/>
      <c r="ANM20" s="2121"/>
      <c r="ANN20" s="799"/>
      <c r="ANO20" s="392"/>
      <c r="ANP20" s="139"/>
      <c r="ANQ20" s="803">
        <f t="shared" si="206"/>
        <v>187.60000000000002</v>
      </c>
      <c r="ANS20" s="31"/>
      <c r="ANT20" s="335"/>
      <c r="ANU20" s="2124"/>
      <c r="ANV20" s="801"/>
      <c r="ANW20" s="804"/>
      <c r="ANX20" s="76"/>
      <c r="ANY20" s="805">
        <f t="shared" si="207"/>
        <v>0</v>
      </c>
      <c r="AOA20" s="1261"/>
      <c r="AOB20" s="1964"/>
      <c r="AOC20" s="1965"/>
      <c r="AOD20" s="1812"/>
      <c r="AOE20" s="1853"/>
      <c r="AOF20" s="1827"/>
      <c r="AOG20" s="805">
        <f t="shared" si="208"/>
        <v>731</v>
      </c>
      <c r="AON20" s="78">
        <f t="shared" si="240"/>
        <v>0</v>
      </c>
      <c r="AOP20" s="31"/>
      <c r="AOQ20" s="2124"/>
      <c r="AOR20" s="801"/>
      <c r="AOS20" s="804"/>
      <c r="AOT20" s="76"/>
      <c r="AOU20" s="805">
        <f t="shared" si="210"/>
        <v>0</v>
      </c>
      <c r="AOW20" s="49"/>
      <c r="AOX20" s="2121"/>
      <c r="AOY20" s="799"/>
      <c r="AOZ20" s="97"/>
      <c r="APA20" s="139"/>
      <c r="APB20" s="805">
        <f t="shared" si="211"/>
        <v>0</v>
      </c>
      <c r="APD20" s="49"/>
      <c r="APE20" s="2121"/>
      <c r="APF20" s="799"/>
      <c r="APG20" s="97"/>
      <c r="APH20" s="139"/>
      <c r="API20" s="78">
        <f t="shared" si="136"/>
        <v>0</v>
      </c>
      <c r="APK20" s="404"/>
      <c r="APL20" s="2124"/>
      <c r="APM20" s="801"/>
      <c r="APN20" s="804"/>
      <c r="APO20" s="76"/>
      <c r="APP20" s="805">
        <f t="shared" si="212"/>
        <v>0</v>
      </c>
      <c r="APR20" s="320"/>
      <c r="APS20" s="2121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24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24"/>
      <c r="AQV20" s="801"/>
      <c r="AQW20" s="804"/>
      <c r="AQX20" s="76"/>
      <c r="AQY20" s="805">
        <f t="shared" si="217"/>
        <v>0</v>
      </c>
      <c r="ARA20" s="321"/>
      <c r="ARB20" s="2124"/>
      <c r="ARC20" s="801"/>
      <c r="ARD20" s="804"/>
      <c r="ARE20" s="76"/>
      <c r="ARF20" s="805">
        <f t="shared" si="218"/>
        <v>0</v>
      </c>
      <c r="ARH20" s="321"/>
      <c r="ARI20" s="2124"/>
      <c r="ARJ20" s="801"/>
      <c r="ARK20" s="804"/>
      <c r="ARL20" s="76"/>
      <c r="ARM20" s="805">
        <f t="shared" si="219"/>
        <v>399</v>
      </c>
      <c r="ARO20" s="424"/>
      <c r="ARP20" s="2121"/>
      <c r="ARQ20" s="799"/>
      <c r="ARR20" s="97"/>
      <c r="ARS20" s="139"/>
      <c r="ART20" s="805">
        <f t="shared" si="220"/>
        <v>0</v>
      </c>
      <c r="ARV20" s="404"/>
      <c r="ARW20" s="2124"/>
      <c r="ARX20" s="801"/>
      <c r="ARY20" s="804"/>
      <c r="ARZ20" s="76"/>
      <c r="ASA20" s="805">
        <f t="shared" si="221"/>
        <v>0</v>
      </c>
      <c r="ASC20" s="404"/>
      <c r="ASD20" s="2124"/>
      <c r="ASE20" s="801"/>
      <c r="ASF20" s="804"/>
      <c r="ASG20" s="76"/>
      <c r="ASH20" s="805">
        <f t="shared" si="222"/>
        <v>0</v>
      </c>
      <c r="ASJ20" s="404"/>
      <c r="ASK20" s="2124"/>
      <c r="ASL20" s="801"/>
      <c r="ASM20" s="804"/>
      <c r="ASN20" s="76"/>
      <c r="ASO20" s="805">
        <f t="shared" si="223"/>
        <v>0</v>
      </c>
      <c r="ASQ20" s="424"/>
      <c r="ASR20" s="2121"/>
      <c r="ASS20" s="104"/>
      <c r="AST20" s="49"/>
      <c r="ASU20" s="139"/>
      <c r="ASV20" s="78">
        <f t="shared" si="241"/>
        <v>0</v>
      </c>
      <c r="ASX20" s="424"/>
      <c r="ASY20" s="481"/>
      <c r="ASZ20" s="2121"/>
      <c r="ATA20" s="104"/>
      <c r="ATB20" s="49"/>
      <c r="ATC20" s="139"/>
      <c r="ATD20" s="78">
        <f t="shared" si="242"/>
        <v>0</v>
      </c>
      <c r="ATF20" s="424"/>
      <c r="ATG20" s="2121"/>
      <c r="ATH20" s="104"/>
      <c r="ATI20" s="49"/>
      <c r="ATJ20" s="139"/>
      <c r="ATK20" s="78">
        <f t="shared" si="243"/>
        <v>0</v>
      </c>
      <c r="ATM20" s="320"/>
      <c r="ATN20" s="2121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24"/>
      <c r="AUL20" s="22"/>
      <c r="AUM20" s="31"/>
      <c r="AUN20" s="76"/>
      <c r="AUO20" s="78">
        <f t="shared" si="247"/>
        <v>0</v>
      </c>
      <c r="AUQ20" s="424"/>
      <c r="AUR20" s="2121"/>
      <c r="AUS20" s="693"/>
      <c r="AUT20" s="49"/>
      <c r="AUU20" s="139"/>
      <c r="AUV20" s="78">
        <f t="shared" si="248"/>
        <v>1754.5</v>
      </c>
      <c r="AUX20" s="424"/>
      <c r="AUY20" s="2121"/>
      <c r="AUZ20" s="104"/>
      <c r="AVA20" s="49"/>
      <c r="AVB20" s="139"/>
      <c r="AVC20" s="78">
        <f t="shared" si="249"/>
        <v>3312</v>
      </c>
      <c r="AVE20" s="424"/>
      <c r="AVF20" s="2121"/>
      <c r="AVG20" s="104"/>
      <c r="AVH20" s="49"/>
      <c r="AVI20" s="139"/>
      <c r="AVJ20" s="78">
        <f t="shared" si="250"/>
        <v>0</v>
      </c>
      <c r="AVL20" s="424"/>
      <c r="AVM20" s="2121"/>
      <c r="AVN20" s="104"/>
      <c r="AVO20" s="49"/>
      <c r="AVP20" s="139"/>
      <c r="AVQ20" s="78">
        <f t="shared" si="251"/>
        <v>0</v>
      </c>
      <c r="AVS20" s="404"/>
      <c r="AVT20" s="2124"/>
      <c r="AVU20" s="22"/>
      <c r="AVV20" s="31"/>
      <c r="AVW20" s="76"/>
      <c r="AVX20" s="78">
        <f t="shared" si="224"/>
        <v>0</v>
      </c>
      <c r="AVZ20" s="404"/>
      <c r="AWA20" s="2124"/>
      <c r="AWB20" s="22"/>
      <c r="AWC20" s="31"/>
      <c r="AWD20" s="76"/>
      <c r="AWE20" s="78">
        <f t="shared" si="225"/>
        <v>0</v>
      </c>
      <c r="AWG20" s="424"/>
      <c r="AWH20" s="2122"/>
      <c r="AWI20" s="139"/>
      <c r="AWJ20" s="49"/>
      <c r="AWK20" s="349"/>
      <c r="AWL20" s="78">
        <f t="shared" si="226"/>
        <v>0</v>
      </c>
      <c r="AWN20" s="49"/>
      <c r="AWO20" s="307"/>
      <c r="AWP20" s="2121"/>
      <c r="AWQ20" s="104"/>
      <c r="AWR20" s="49"/>
      <c r="AWS20" s="139"/>
      <c r="AWT20" s="78">
        <f t="shared" si="227"/>
        <v>5365</v>
      </c>
      <c r="AWV20" s="404"/>
      <c r="AWW20" s="734"/>
      <c r="AWX20" s="2125"/>
      <c r="AWY20" s="139"/>
      <c r="AWZ20" s="31"/>
      <c r="AXA20" s="76"/>
      <c r="AXB20" s="78">
        <f t="shared" si="261"/>
        <v>872</v>
      </c>
      <c r="AXD20" s="404"/>
      <c r="AXE20" s="2125"/>
      <c r="AXF20" s="139"/>
      <c r="AXG20" s="31"/>
      <c r="AXH20" s="76"/>
      <c r="AXI20" s="78">
        <f t="shared" si="262"/>
        <v>0</v>
      </c>
      <c r="AXK20" s="404"/>
      <c r="AXL20" s="2125"/>
      <c r="AXM20" s="139"/>
      <c r="AXN20" s="31"/>
      <c r="AXO20" s="76"/>
      <c r="AXP20" s="78">
        <f t="shared" si="263"/>
        <v>0</v>
      </c>
      <c r="AXR20" s="31"/>
      <c r="AXS20" s="2125"/>
      <c r="AXT20" s="139"/>
      <c r="AXU20" s="31"/>
      <c r="AXV20" s="76"/>
      <c r="AXW20" s="78">
        <f t="shared" si="264"/>
        <v>0</v>
      </c>
      <c r="AXY20" s="424"/>
      <c r="AXZ20" s="2122"/>
      <c r="AYA20" s="139"/>
      <c r="AYB20" s="424"/>
      <c r="AYC20" s="139"/>
      <c r="AYD20" s="78">
        <f t="shared" si="137"/>
        <v>0</v>
      </c>
      <c r="AYF20" s="424"/>
      <c r="AYG20" s="2122"/>
      <c r="AYH20" s="139"/>
      <c r="AYI20" s="49"/>
      <c r="AYJ20" s="139"/>
      <c r="AYK20" s="78">
        <f t="shared" si="138"/>
        <v>0</v>
      </c>
      <c r="AYM20" s="424"/>
      <c r="AYN20" s="2122"/>
      <c r="AYO20" s="139"/>
      <c r="AYP20" s="49"/>
      <c r="AYQ20" s="139"/>
      <c r="AYR20" s="78">
        <f t="shared" si="139"/>
        <v>0</v>
      </c>
      <c r="AYT20" s="404"/>
      <c r="AYU20" s="2125"/>
      <c r="AYV20" s="139"/>
      <c r="AYW20" s="31"/>
      <c r="AYX20" s="76"/>
      <c r="AYY20" s="78">
        <f t="shared" si="140"/>
        <v>0</v>
      </c>
      <c r="AZA20" s="404"/>
      <c r="AZB20" s="2125"/>
      <c r="AZC20" s="139"/>
      <c r="AZD20" s="61"/>
      <c r="AZE20" s="67"/>
      <c r="AZF20" s="78">
        <f t="shared" si="141"/>
        <v>0</v>
      </c>
      <c r="AZH20" s="49"/>
      <c r="AZI20" s="2122"/>
      <c r="AZJ20" s="139"/>
      <c r="AZK20" s="257"/>
      <c r="AZL20" s="66"/>
      <c r="AZM20" s="78">
        <f t="shared" si="142"/>
        <v>0</v>
      </c>
      <c r="AZO20" s="320"/>
      <c r="AZP20" s="2122"/>
      <c r="AZQ20" s="139"/>
      <c r="AZR20" s="320"/>
      <c r="AZS20" s="139"/>
      <c r="AZT20" s="78">
        <f t="shared" si="143"/>
        <v>123.27999999999975</v>
      </c>
      <c r="AZV20" s="320"/>
      <c r="AZW20" s="2122"/>
      <c r="AZX20" s="139"/>
      <c r="AZY20" s="49"/>
      <c r="AZZ20" s="139"/>
      <c r="BAA20" s="78">
        <f t="shared" si="144"/>
        <v>0</v>
      </c>
      <c r="BAC20" s="320"/>
      <c r="BAD20" s="2122"/>
      <c r="BAE20" s="139"/>
      <c r="BAF20" s="424"/>
      <c r="BAG20" s="349"/>
      <c r="BAH20" s="78">
        <f t="shared" si="145"/>
        <v>11550.9</v>
      </c>
      <c r="BAJ20" s="404"/>
      <c r="BAK20" s="2125"/>
      <c r="BAL20" s="139"/>
      <c r="BAM20" s="404"/>
      <c r="BAN20" s="76"/>
      <c r="BAO20" s="78">
        <f t="shared" si="146"/>
        <v>0</v>
      </c>
      <c r="BAQ20" s="424"/>
      <c r="BAR20" s="2122"/>
      <c r="BAS20" s="139"/>
      <c r="BAT20" s="49"/>
      <c r="BAU20" s="139"/>
      <c r="BAV20" s="78">
        <f t="shared" si="147"/>
        <v>1940.1999999999971</v>
      </c>
      <c r="BAX20" s="49"/>
      <c r="BAY20" s="2122"/>
      <c r="BAZ20" s="139"/>
      <c r="BBA20" s="257"/>
      <c r="BBB20" s="66"/>
      <c r="BBC20" s="78">
        <f t="shared" si="265"/>
        <v>0</v>
      </c>
      <c r="BBE20" s="49"/>
      <c r="BBF20" s="2122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2485</v>
      </c>
      <c r="BBO20" s="1908">
        <v>3048.64</v>
      </c>
      <c r="BBP20" s="1901">
        <v>42278</v>
      </c>
      <c r="BBQ20" s="1992">
        <v>3048.64</v>
      </c>
      <c r="BBR20" s="131">
        <f t="shared" si="267"/>
        <v>-39535.97</v>
      </c>
      <c r="BBS20" s="1261"/>
      <c r="BBT20" s="1390"/>
      <c r="BBU20" s="1803"/>
      <c r="BBV20" s="1647"/>
      <c r="BBW20" s="1812"/>
      <c r="BBX20" s="722"/>
      <c r="BBY20" s="78">
        <f t="shared" si="149"/>
        <v>1200</v>
      </c>
      <c r="BCA20" s="424">
        <v>42106</v>
      </c>
      <c r="BCB20" s="2121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25"/>
      <c r="BCJ20" s="139"/>
      <c r="BCK20" s="61"/>
      <c r="BCL20" s="67"/>
      <c r="BCM20" s="78">
        <f t="shared" si="151"/>
        <v>0</v>
      </c>
      <c r="BCO20" s="31"/>
      <c r="BCP20" s="2125"/>
      <c r="BCQ20" s="139"/>
      <c r="BCR20" s="31"/>
      <c r="BCS20" s="76"/>
      <c r="BCT20" s="78">
        <f t="shared" si="152"/>
        <v>0</v>
      </c>
      <c r="BCV20" s="404"/>
      <c r="BCW20" s="2125"/>
      <c r="BCX20" s="139"/>
      <c r="BCY20" s="61"/>
      <c r="BCZ20" s="67"/>
      <c r="BDA20" s="78">
        <f t="shared" si="153"/>
        <v>6086.5</v>
      </c>
      <c r="BDC20" s="424"/>
      <c r="BDD20" s="2122"/>
      <c r="BDE20" s="139"/>
      <c r="BDF20" s="49"/>
      <c r="BDG20" s="139"/>
      <c r="BDH20" s="78">
        <f t="shared" si="154"/>
        <v>8936.1000000000058</v>
      </c>
      <c r="BDJ20" s="321"/>
      <c r="BDK20" s="2125"/>
      <c r="BDL20" s="139"/>
      <c r="BDM20" s="61"/>
      <c r="BDN20" s="67"/>
      <c r="BDO20" s="78">
        <f t="shared" si="155"/>
        <v>0</v>
      </c>
      <c r="BDQ20" s="424"/>
      <c r="BDR20" s="481"/>
      <c r="BDS20" s="2122"/>
      <c r="BDT20" s="139"/>
      <c r="BDU20" s="493"/>
      <c r="BDV20" s="66"/>
      <c r="BDW20" s="78">
        <f t="shared" si="156"/>
        <v>308</v>
      </c>
      <c r="BDY20" s="31"/>
      <c r="BDZ20" s="31"/>
      <c r="BEA20" s="2125"/>
      <c r="BEB20" s="139"/>
      <c r="BEC20" s="31"/>
      <c r="BED20" s="76"/>
      <c r="BEE20" s="78">
        <f t="shared" si="157"/>
        <v>4361.25</v>
      </c>
      <c r="BEG20" s="321">
        <v>41827</v>
      </c>
      <c r="BEH20" s="2125" t="s">
        <v>2273</v>
      </c>
      <c r="BEI20" s="917" t="s">
        <v>2271</v>
      </c>
      <c r="BEJ20" s="2019">
        <v>4881.1000000000004</v>
      </c>
      <c r="BEK20" s="321">
        <v>41838</v>
      </c>
      <c r="BEL20" s="76"/>
      <c r="BEM20" s="78">
        <f t="shared" si="158"/>
        <v>499.50000000000091</v>
      </c>
      <c r="BEO20" s="404"/>
      <c r="BEP20" s="404"/>
      <c r="BEQ20" s="2125"/>
      <c r="BER20" s="139"/>
      <c r="BES20" s="61"/>
      <c r="BET20" s="67"/>
      <c r="BEU20" s="78">
        <f t="shared" si="159"/>
        <v>-3554.84</v>
      </c>
      <c r="BEW20" s="321"/>
      <c r="BEX20" s="2125"/>
      <c r="BEY20" s="139"/>
      <c r="BEZ20" s="61"/>
      <c r="BFA20" s="67"/>
      <c r="BFB20" s="78">
        <f t="shared" si="160"/>
        <v>0</v>
      </c>
      <c r="BFD20" s="321"/>
      <c r="BFE20" s="2125"/>
      <c r="BFF20" s="139"/>
      <c r="BFG20" s="31"/>
      <c r="BFH20" s="76"/>
      <c r="BFI20" s="78">
        <f t="shared" si="161"/>
        <v>970</v>
      </c>
      <c r="BFK20" s="341"/>
      <c r="BFL20" s="2121"/>
      <c r="BFM20" s="104"/>
      <c r="BFN20" s="424"/>
      <c r="BFO20" s="139"/>
      <c r="BFP20" s="78">
        <f t="shared" si="162"/>
        <v>0</v>
      </c>
      <c r="BFR20" s="321"/>
      <c r="BFS20" s="2125"/>
      <c r="BFT20" s="139"/>
      <c r="BFU20" s="491"/>
      <c r="BFV20" s="67"/>
      <c r="BFW20" s="78">
        <f t="shared" si="163"/>
        <v>0</v>
      </c>
      <c r="BFY20" s="31"/>
      <c r="BFZ20" s="2125"/>
      <c r="BGA20" s="139"/>
      <c r="BGB20" s="61"/>
      <c r="BGC20" s="67"/>
      <c r="BGD20" s="78">
        <f t="shared" si="164"/>
        <v>0</v>
      </c>
      <c r="BGF20" s="320"/>
      <c r="BGG20" s="2122"/>
      <c r="BGH20" s="139"/>
      <c r="BGI20" s="320"/>
      <c r="BGJ20" s="139"/>
      <c r="BGK20" s="78">
        <f t="shared" si="165"/>
        <v>0</v>
      </c>
      <c r="BGM20" s="424"/>
      <c r="BGN20" s="424"/>
      <c r="BGO20" s="2122"/>
      <c r="BGP20" s="139"/>
      <c r="BGQ20" s="424"/>
      <c r="BGR20" s="829"/>
      <c r="BGS20" s="78">
        <f t="shared" si="166"/>
        <v>4154.5999999999913</v>
      </c>
      <c r="BGU20" s="31"/>
      <c r="BGV20" s="2125"/>
      <c r="BGW20" s="139"/>
      <c r="BGX20" s="31"/>
      <c r="BGY20" s="76"/>
      <c r="BGZ20" s="78">
        <f t="shared" si="167"/>
        <v>0</v>
      </c>
      <c r="BHB20" s="404"/>
      <c r="BHC20" s="2125"/>
      <c r="BHD20" s="139"/>
      <c r="BHE20" s="49"/>
      <c r="BHF20" s="139"/>
      <c r="BHG20" s="78">
        <f t="shared" si="168"/>
        <v>229.79999999999927</v>
      </c>
      <c r="BHI20" s="404"/>
      <c r="BHJ20" s="31"/>
      <c r="BHK20" s="2125"/>
      <c r="BHL20" s="139"/>
      <c r="BHM20" s="869"/>
      <c r="BHN20" s="568"/>
      <c r="BHO20" s="78">
        <f t="shared" si="169"/>
        <v>0</v>
      </c>
      <c r="BHQ20" s="320"/>
      <c r="BHR20" s="2122"/>
      <c r="BHS20" s="139"/>
      <c r="BHT20" s="320"/>
      <c r="BHU20" s="139"/>
      <c r="BHV20" s="78">
        <f t="shared" si="170"/>
        <v>0</v>
      </c>
      <c r="BHX20" s="1261"/>
      <c r="BHY20" s="1964"/>
      <c r="BHZ20" s="1965"/>
      <c r="BIA20" s="1647"/>
      <c r="BIB20" s="1812"/>
      <c r="BIC20" s="722"/>
      <c r="BID20" s="78">
        <f t="shared" si="171"/>
        <v>0</v>
      </c>
      <c r="BIF20" s="1261"/>
      <c r="BIG20" s="316"/>
      <c r="BIH20" s="1390"/>
      <c r="BII20" s="1708"/>
      <c r="BIJ20" s="722"/>
      <c r="BIK20" s="139"/>
      <c r="BIL20" s="78">
        <f t="shared" si="172"/>
        <v>0</v>
      </c>
      <c r="BIN20" s="404"/>
      <c r="BIO20" s="2125"/>
      <c r="BIP20" s="139"/>
      <c r="BIR20" s="76"/>
      <c r="BIS20" s="78">
        <f t="shared" si="173"/>
        <v>86</v>
      </c>
      <c r="BIU20" s="1261"/>
      <c r="BIV20" s="399"/>
      <c r="BIW20" s="1390"/>
      <c r="BIX20" s="1812"/>
      <c r="BIY20" s="722"/>
      <c r="BIZ20" s="139"/>
      <c r="BJA20" s="78">
        <f t="shared" si="255"/>
        <v>0</v>
      </c>
      <c r="BJB20" s="1261"/>
      <c r="BJC20" s="1390"/>
      <c r="BJD20" s="1803"/>
      <c r="BJE20" s="1647"/>
      <c r="BJF20" s="1812"/>
      <c r="BJG20" s="722"/>
      <c r="BJH20" s="78">
        <f t="shared" si="174"/>
        <v>0</v>
      </c>
      <c r="BJJ20" s="1920"/>
      <c r="BJK20" s="1828"/>
      <c r="BJL20" s="1960"/>
      <c r="BJM20" s="1391"/>
      <c r="BJN20" s="779"/>
      <c r="BJO20" s="139"/>
      <c r="BJP20" s="78">
        <f t="shared" si="256"/>
        <v>0</v>
      </c>
      <c r="BJR20" s="31"/>
      <c r="BJS20" s="2125"/>
      <c r="BJT20" s="139"/>
      <c r="BJU20" s="31"/>
      <c r="BJV20" s="76"/>
      <c r="BJW20" s="78">
        <f t="shared" si="228"/>
        <v>1883</v>
      </c>
      <c r="BJY20" s="404"/>
      <c r="BJZ20" s="2125"/>
      <c r="BKA20" s="139"/>
      <c r="BKB20" s="31"/>
      <c r="BKC20" s="76"/>
      <c r="BKD20" s="78">
        <f t="shared" si="175"/>
        <v>0</v>
      </c>
      <c r="BKF20" s="404"/>
      <c r="BKG20" s="734"/>
      <c r="BKH20" s="2125"/>
      <c r="BKI20" s="139"/>
      <c r="BKJ20" s="31"/>
      <c r="BKK20" s="76"/>
      <c r="BKL20" s="78">
        <f t="shared" si="176"/>
        <v>8883.5</v>
      </c>
      <c r="BKN20" s="404"/>
      <c r="BKO20" s="2125"/>
      <c r="BKP20" s="139"/>
      <c r="BKQ20" s="31"/>
      <c r="BKR20" s="76"/>
      <c r="BKS20" s="78">
        <f t="shared" si="177"/>
        <v>0</v>
      </c>
      <c r="BKU20" s="404"/>
      <c r="BKV20" s="2125"/>
      <c r="BKW20" s="139"/>
      <c r="BKX20" s="31"/>
      <c r="BKY20" s="67"/>
      <c r="BKZ20" s="78">
        <f t="shared" si="178"/>
        <v>0</v>
      </c>
      <c r="BLB20" s="404"/>
      <c r="BLC20" s="2125"/>
      <c r="BLD20" s="139"/>
      <c r="BLE20" s="31"/>
      <c r="BLF20" s="67"/>
      <c r="BLG20" s="78">
        <f t="shared" si="179"/>
        <v>0</v>
      </c>
      <c r="BLI20" s="404"/>
      <c r="BLJ20" s="2125"/>
      <c r="BLK20" s="139"/>
      <c r="BLL20" s="61"/>
      <c r="BLM20" s="67"/>
      <c r="BLN20" s="78">
        <f t="shared" si="180"/>
        <v>100</v>
      </c>
      <c r="BLP20" s="424"/>
      <c r="BLQ20" s="2121"/>
      <c r="BLR20" s="104"/>
      <c r="BLS20" s="97"/>
      <c r="BLT20" s="139"/>
      <c r="BLU20" s="78">
        <f t="shared" si="181"/>
        <v>0</v>
      </c>
      <c r="BLW20" s="424"/>
      <c r="BLX20" s="2121"/>
      <c r="BLY20" s="104"/>
      <c r="BLZ20" s="97"/>
      <c r="BMA20" s="139"/>
      <c r="BMB20" s="78">
        <f t="shared" si="182"/>
        <v>0</v>
      </c>
      <c r="BMD20" s="424"/>
      <c r="BME20" s="2121"/>
      <c r="BMF20" s="104"/>
      <c r="BMG20" s="712"/>
      <c r="BMH20" s="139"/>
      <c r="BMI20" s="78">
        <f t="shared" si="183"/>
        <v>0</v>
      </c>
      <c r="BMK20" s="404"/>
      <c r="BML20" s="2125"/>
      <c r="BMM20" s="139"/>
      <c r="BMN20" s="491"/>
      <c r="BMO20" s="67"/>
      <c r="BMP20" s="78">
        <f t="shared" si="184"/>
        <v>0</v>
      </c>
      <c r="BMR20" s="31"/>
      <c r="BMS20" s="2125"/>
      <c r="BMT20" s="139"/>
      <c r="BMU20" s="61"/>
      <c r="BMV20" s="67"/>
      <c r="BMW20" s="78">
        <f t="shared" si="185"/>
        <v>0</v>
      </c>
      <c r="BMY20" s="321"/>
      <c r="BMZ20" s="2125"/>
      <c r="BNA20" s="349"/>
      <c r="BNB20" s="31"/>
      <c r="BNC20" s="76"/>
      <c r="BND20" s="78">
        <f t="shared" si="229"/>
        <v>150</v>
      </c>
      <c r="BNF20" s="320"/>
      <c r="BNG20" s="2121"/>
      <c r="BNH20" s="104"/>
      <c r="BNI20" s="1596">
        <v>41824</v>
      </c>
      <c r="BNJ20" s="205">
        <v>9420</v>
      </c>
      <c r="BNK20" s="78">
        <f t="shared" si="230"/>
        <v>8552</v>
      </c>
      <c r="BNM20" s="31"/>
      <c r="BNN20" s="2125"/>
      <c r="BNO20" s="139"/>
      <c r="BNP20" s="61"/>
      <c r="BNQ20" s="67"/>
      <c r="BNR20" s="78">
        <f t="shared" si="231"/>
        <v>0</v>
      </c>
      <c r="BNT20" s="65"/>
      <c r="BNU20" s="1467"/>
      <c r="BNV20" s="2125"/>
      <c r="BNW20" s="139"/>
      <c r="BNX20" s="61"/>
      <c r="BNY20" s="67"/>
      <c r="BNZ20" s="78">
        <f t="shared" si="232"/>
        <v>0</v>
      </c>
      <c r="BOB20" s="31"/>
      <c r="BOC20" s="2125"/>
      <c r="BOD20" s="76"/>
      <c r="BOE20" s="49"/>
      <c r="BOF20" s="76"/>
      <c r="BOG20" s="78">
        <f t="shared" si="233"/>
        <v>0</v>
      </c>
      <c r="BOI20" s="31"/>
      <c r="BOJ20" s="2125"/>
      <c r="BOK20" s="76"/>
      <c r="BOL20" s="49"/>
      <c r="BOM20" s="76"/>
      <c r="BON20" s="78">
        <f t="shared" si="234"/>
        <v>0</v>
      </c>
      <c r="BOP20" s="31"/>
      <c r="BOQ20" s="2125"/>
      <c r="BOR20" s="139"/>
      <c r="BOS20" s="61"/>
      <c r="BOT20" s="67"/>
      <c r="BOU20" s="78">
        <f t="shared" si="235"/>
        <v>1785.5</v>
      </c>
      <c r="BOW20" s="320"/>
      <c r="BOX20" s="2122"/>
      <c r="BOY20" s="139"/>
      <c r="BOZ20" s="49"/>
      <c r="BPA20" s="139"/>
      <c r="BPB20" s="78">
        <f t="shared" si="236"/>
        <v>0</v>
      </c>
      <c r="BPD20" s="404"/>
      <c r="BPE20" s="2125"/>
      <c r="BPF20" s="139"/>
      <c r="BPG20" s="31"/>
      <c r="BPH20" s="76"/>
      <c r="BPI20" s="78">
        <f t="shared" si="237"/>
        <v>0</v>
      </c>
      <c r="BPK20" s="404"/>
      <c r="BPL20" s="2125"/>
      <c r="BPM20" s="139"/>
      <c r="BPN20" s="31"/>
      <c r="BPO20" s="76"/>
      <c r="BPP20" s="78">
        <f t="shared" si="252"/>
        <v>2273.5</v>
      </c>
      <c r="BPR20" s="31"/>
      <c r="BPS20" s="2125"/>
      <c r="BPT20" s="139"/>
      <c r="BPU20" s="31"/>
      <c r="BPV20" s="76"/>
      <c r="BPW20" s="78">
        <f t="shared" si="186"/>
        <v>0</v>
      </c>
      <c r="BPY20" s="31"/>
      <c r="BPZ20" s="2125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22"/>
      <c r="BQW20" s="139"/>
      <c r="BQX20" s="424"/>
      <c r="BQY20" s="139"/>
      <c r="BQZ20" s="78">
        <f t="shared" si="190"/>
        <v>70000</v>
      </c>
      <c r="BRC20" s="2125"/>
      <c r="BRD20" s="349"/>
      <c r="BRE20" s="404"/>
      <c r="BRF20" s="773"/>
      <c r="BRG20" s="78">
        <f t="shared" si="191"/>
        <v>70000</v>
      </c>
      <c r="BRI20" s="31"/>
      <c r="BRJ20" s="2125"/>
      <c r="BRK20" s="139"/>
      <c r="BRL20" s="61"/>
      <c r="BRM20" s="67"/>
      <c r="BRN20" s="78">
        <f t="shared" si="192"/>
        <v>0</v>
      </c>
      <c r="BRP20" s="321"/>
      <c r="BRQ20" s="335"/>
      <c r="BRR20" s="2125"/>
      <c r="BRS20" s="139"/>
      <c r="BRT20" s="49"/>
      <c r="BRU20" s="76"/>
      <c r="BRV20" s="78">
        <f t="shared" si="193"/>
        <v>0</v>
      </c>
      <c r="BRX20" s="404"/>
      <c r="BRY20" s="2125"/>
      <c r="BRZ20" s="139"/>
      <c r="BSA20" s="61"/>
      <c r="BSB20" s="67"/>
      <c r="BSC20" s="78">
        <f t="shared" si="194"/>
        <v>0</v>
      </c>
      <c r="BSE20" s="404"/>
      <c r="BSF20" s="2125"/>
      <c r="BSG20" s="76"/>
      <c r="BSH20" s="31"/>
      <c r="BSI20" s="76"/>
      <c r="BSJ20" s="78">
        <f t="shared" si="195"/>
        <v>0</v>
      </c>
      <c r="BSL20" s="31"/>
      <c r="BSM20" s="2125"/>
      <c r="BSN20" s="139"/>
      <c r="BSO20" s="61"/>
      <c r="BSP20" s="67"/>
      <c r="BSQ20" s="78">
        <f t="shared" si="196"/>
        <v>0</v>
      </c>
      <c r="BSS20" s="404"/>
      <c r="BST20" s="2125"/>
      <c r="BSU20" s="76"/>
      <c r="BSV20" s="869"/>
      <c r="BSW20" s="568"/>
      <c r="BSX20" s="78">
        <f t="shared" si="197"/>
        <v>0</v>
      </c>
      <c r="BSZ20" s="404"/>
      <c r="BTA20" s="2125"/>
      <c r="BTB20" s="76"/>
      <c r="BTC20" s="869"/>
      <c r="BTD20" s="568"/>
      <c r="BTE20" s="78">
        <f t="shared" si="198"/>
        <v>0</v>
      </c>
      <c r="BTG20" s="31"/>
      <c r="BTH20" s="2125"/>
      <c r="BTI20" s="139"/>
      <c r="BTJ20" s="61"/>
      <c r="BTK20" s="67"/>
      <c r="BTL20" s="78">
        <f t="shared" si="199"/>
        <v>0</v>
      </c>
      <c r="BTN20" s="31"/>
      <c r="BTO20" s="2125"/>
      <c r="BTP20" s="139"/>
      <c r="BTQ20" s="61"/>
      <c r="BTR20" s="67"/>
      <c r="BTS20" s="78">
        <f t="shared" si="200"/>
        <v>0</v>
      </c>
      <c r="BTU20" s="31"/>
      <c r="BTV20" s="2125"/>
      <c r="BTW20" s="139"/>
      <c r="BTX20" s="61"/>
      <c r="BTY20" s="67"/>
      <c r="BTZ20" s="78">
        <f t="shared" si="201"/>
        <v>0</v>
      </c>
      <c r="BUB20" s="31"/>
      <c r="BUC20" s="2125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24"/>
      <c r="C21" s="22"/>
      <c r="D21" s="31"/>
      <c r="E21" s="76"/>
      <c r="F21" s="78">
        <f t="shared" si="2"/>
        <v>172000</v>
      </c>
      <c r="H21" s="404"/>
      <c r="I21" s="2124"/>
      <c r="J21" s="22"/>
      <c r="K21" s="31"/>
      <c r="L21" s="76"/>
      <c r="M21" s="78">
        <f t="shared" si="3"/>
        <v>354750</v>
      </c>
      <c r="O21" s="31"/>
      <c r="P21" s="2124"/>
      <c r="Q21" s="22"/>
      <c r="R21" s="31"/>
      <c r="S21" s="76"/>
      <c r="T21" s="78">
        <f t="shared" si="4"/>
        <v>2500</v>
      </c>
      <c r="V21" s="31"/>
      <c r="W21" s="2124"/>
      <c r="X21" s="22"/>
      <c r="Y21" s="31"/>
      <c r="Z21" s="76"/>
      <c r="AA21" s="78">
        <f t="shared" si="5"/>
        <v>0</v>
      </c>
      <c r="AC21" s="31"/>
      <c r="AD21" s="2124"/>
      <c r="AE21" s="22"/>
      <c r="AF21" s="31"/>
      <c r="AG21" s="76"/>
      <c r="AH21" s="78">
        <f t="shared" si="6"/>
        <v>0</v>
      </c>
      <c r="AJ21" s="404"/>
      <c r="AK21" s="2124"/>
      <c r="AL21" s="104"/>
      <c r="AM21" s="424"/>
      <c r="AN21" s="76"/>
      <c r="AO21" s="78">
        <f t="shared" si="7"/>
        <v>1390</v>
      </c>
      <c r="AQ21" s="320"/>
      <c r="AR21" s="2121"/>
      <c r="AS21" s="104"/>
      <c r="AT21" s="320"/>
      <c r="AU21" s="139"/>
      <c r="AV21" s="78">
        <f t="shared" si="8"/>
        <v>317405.71999999997</v>
      </c>
      <c r="AX21" s="31"/>
      <c r="AY21" s="2124"/>
      <c r="AZ21" s="22"/>
      <c r="BA21" s="31"/>
      <c r="BB21" s="76"/>
      <c r="BC21" s="78">
        <f t="shared" si="9"/>
        <v>0</v>
      </c>
      <c r="BE21" s="321"/>
      <c r="BF21" s="2124"/>
      <c r="BG21" s="22"/>
      <c r="BH21" s="31"/>
      <c r="BI21" s="76"/>
      <c r="BJ21" s="78">
        <f t="shared" si="10"/>
        <v>0</v>
      </c>
      <c r="BL21" s="424"/>
      <c r="BM21" s="2121"/>
      <c r="BN21" s="104"/>
      <c r="BO21" s="49"/>
      <c r="BP21" s="139"/>
      <c r="BQ21" s="78">
        <f t="shared" si="11"/>
        <v>0</v>
      </c>
      <c r="BS21" s="321"/>
      <c r="BT21" s="2124"/>
      <c r="BU21" s="22"/>
      <c r="BV21" s="31"/>
      <c r="BW21" s="76"/>
      <c r="BX21" s="78">
        <f t="shared" si="12"/>
        <v>0</v>
      </c>
      <c r="BZ21" s="424"/>
      <c r="CA21" s="424"/>
      <c r="CB21" s="2121"/>
      <c r="CC21" s="104"/>
      <c r="CD21" s="49"/>
      <c r="CE21" s="139"/>
      <c r="CF21" s="78">
        <f t="shared" si="13"/>
        <v>24829.5</v>
      </c>
      <c r="CH21" s="424"/>
      <c r="CI21" s="2121"/>
      <c r="CJ21" s="104"/>
      <c r="CK21" s="49"/>
      <c r="CL21" s="139"/>
      <c r="CM21" s="78">
        <f t="shared" si="14"/>
        <v>0</v>
      </c>
      <c r="CO21" s="424"/>
      <c r="CP21" s="2121"/>
      <c r="CQ21" s="104"/>
      <c r="CR21" s="49"/>
      <c r="CS21" s="139"/>
      <c r="CT21" s="78">
        <f t="shared" si="15"/>
        <v>0</v>
      </c>
      <c r="CV21" s="977">
        <v>41251</v>
      </c>
      <c r="CW21" s="1888"/>
      <c r="CX21" s="828" t="s">
        <v>1137</v>
      </c>
      <c r="CY21" s="669">
        <v>25193.27</v>
      </c>
      <c r="CZ21" s="1878"/>
      <c r="DA21" s="1887"/>
      <c r="DB21" s="78">
        <f t="shared" si="16"/>
        <v>238430.93</v>
      </c>
      <c r="DD21" s="424"/>
      <c r="DE21" s="812"/>
      <c r="DF21" s="2121"/>
      <c r="DG21" s="104"/>
      <c r="DH21" s="424"/>
      <c r="DI21" s="349"/>
      <c r="DJ21" s="78">
        <f t="shared" si="17"/>
        <v>633217.30000000005</v>
      </c>
      <c r="DL21" s="320"/>
      <c r="DM21" s="2121"/>
      <c r="DN21" s="104"/>
      <c r="DO21" s="344"/>
      <c r="DP21" s="139"/>
      <c r="DQ21" s="78">
        <f t="shared" si="18"/>
        <v>0</v>
      </c>
      <c r="DS21" s="320"/>
      <c r="DT21" s="2121"/>
      <c r="DU21" s="104"/>
      <c r="DV21" s="49"/>
      <c r="DW21" s="139"/>
      <c r="DX21" s="78">
        <f t="shared" si="19"/>
        <v>0</v>
      </c>
      <c r="DZ21" s="49"/>
      <c r="EA21" s="2121"/>
      <c r="EB21" s="104"/>
      <c r="EC21" s="49"/>
      <c r="ED21" s="139"/>
      <c r="EE21" s="78">
        <f t="shared" si="20"/>
        <v>1750.5</v>
      </c>
      <c r="EG21" s="320"/>
      <c r="EH21" s="2121"/>
      <c r="EI21" s="104"/>
      <c r="EJ21" s="49"/>
      <c r="EK21" s="139"/>
      <c r="EL21" s="78">
        <f t="shared" si="21"/>
        <v>0</v>
      </c>
      <c r="EN21" s="424"/>
      <c r="EO21" s="2122"/>
      <c r="EP21" s="139"/>
      <c r="EQ21" s="49"/>
      <c r="ER21" s="139"/>
      <c r="ES21" s="78">
        <f t="shared" si="22"/>
        <v>7999.8000000000029</v>
      </c>
      <c r="EU21" s="404"/>
      <c r="EV21" s="2124"/>
      <c r="EW21" s="22"/>
      <c r="EX21" s="31"/>
      <c r="EY21" s="76"/>
      <c r="EZ21" s="78">
        <f t="shared" si="23"/>
        <v>0</v>
      </c>
      <c r="FB21" s="49"/>
      <c r="FC21" s="307"/>
      <c r="FD21" s="2121"/>
      <c r="FE21" s="104"/>
      <c r="FF21" s="307"/>
      <c r="FG21" s="139"/>
      <c r="FH21" s="78">
        <f t="shared" si="24"/>
        <v>0</v>
      </c>
      <c r="FJ21" s="712"/>
      <c r="FK21" s="1829"/>
      <c r="FL21" s="1971"/>
      <c r="FM21" s="1940"/>
      <c r="FN21" s="1391"/>
      <c r="FO21" s="722"/>
      <c r="FP21" s="78">
        <f t="shared" si="25"/>
        <v>1044.8300000000017</v>
      </c>
      <c r="FR21" s="404"/>
      <c r="FS21" s="335"/>
      <c r="FT21" s="2124"/>
      <c r="FU21" s="104"/>
      <c r="FV21" s="335"/>
      <c r="FW21" s="76"/>
      <c r="FX21" s="78">
        <f t="shared" si="26"/>
        <v>8038.1</v>
      </c>
      <c r="FY21" s="1261"/>
      <c r="FZ21" s="586"/>
      <c r="GA21" s="1993"/>
      <c r="GB21" s="1925"/>
      <c r="GC21" s="1984"/>
      <c r="GD21" s="1999"/>
      <c r="GE21" s="78">
        <f t="shared" si="203"/>
        <v>0</v>
      </c>
      <c r="GF21" s="351"/>
      <c r="GG21" s="712"/>
      <c r="GH21" s="1390"/>
      <c r="GI21" s="1803"/>
      <c r="GJ21" s="1820"/>
      <c r="GK21" s="722"/>
      <c r="GL21" s="1391"/>
      <c r="GM21" s="78">
        <f t="shared" si="27"/>
        <v>0</v>
      </c>
      <c r="GO21" s="49"/>
      <c r="GP21" s="2121"/>
      <c r="GQ21" s="104"/>
      <c r="GR21" s="49"/>
      <c r="GS21" s="139"/>
      <c r="GT21" s="78">
        <f t="shared" si="28"/>
        <v>3191.5</v>
      </c>
      <c r="GV21" s="404"/>
      <c r="GW21" s="2124"/>
      <c r="GX21" s="2124"/>
      <c r="GY21" s="777"/>
      <c r="GZ21" s="31"/>
      <c r="HA21" s="76"/>
      <c r="HB21" s="78">
        <f t="shared" si="29"/>
        <v>12652.35</v>
      </c>
      <c r="HD21" s="424"/>
      <c r="HE21" s="2121"/>
      <c r="HF21" s="693"/>
      <c r="HG21" s="320"/>
      <c r="HH21" s="139"/>
      <c r="HI21" s="78">
        <f t="shared" si="30"/>
        <v>5990.5</v>
      </c>
      <c r="HK21" s="321"/>
      <c r="HL21" s="2124"/>
      <c r="HM21" s="777"/>
      <c r="HN21" s="31"/>
      <c r="HO21" s="76"/>
      <c r="HP21" s="78">
        <f t="shared" si="31"/>
        <v>3655.5</v>
      </c>
      <c r="HR21" s="424"/>
      <c r="HS21" s="2121"/>
      <c r="HT21" s="104"/>
      <c r="HU21" s="49"/>
      <c r="HV21" s="139"/>
      <c r="HW21" s="78">
        <f t="shared" si="32"/>
        <v>3000</v>
      </c>
      <c r="HY21" s="321"/>
      <c r="HZ21" s="2124"/>
      <c r="IA21" s="777"/>
      <c r="IB21" s="31"/>
      <c r="IC21" s="76"/>
      <c r="ID21" s="78">
        <f t="shared" si="33"/>
        <v>0</v>
      </c>
      <c r="IF21" s="321"/>
      <c r="IG21" s="2124"/>
      <c r="IH21" s="777"/>
      <c r="II21" s="31"/>
      <c r="IJ21" s="76"/>
      <c r="IK21" s="78">
        <f t="shared" si="34"/>
        <v>0</v>
      </c>
      <c r="IM21" s="2124"/>
      <c r="IN21" s="2124"/>
      <c r="IO21" s="777"/>
      <c r="IP21" s="31"/>
      <c r="IQ21" s="76"/>
      <c r="IR21" s="78">
        <f t="shared" si="35"/>
        <v>0</v>
      </c>
      <c r="IT21" s="424"/>
      <c r="IU21" s="1325"/>
      <c r="IV21" s="799"/>
      <c r="IW21" s="49"/>
      <c r="IX21" s="139"/>
      <c r="IY21" s="78">
        <f t="shared" si="36"/>
        <v>402</v>
      </c>
      <c r="JA21" s="424"/>
      <c r="JB21" s="2121"/>
      <c r="JC21" s="800"/>
      <c r="JD21" s="49"/>
      <c r="JE21" s="139"/>
      <c r="JF21" s="78">
        <f t="shared" si="37"/>
        <v>900</v>
      </c>
      <c r="JH21" s="1261"/>
      <c r="JI21" s="1390"/>
      <c r="JJ21" s="1919"/>
      <c r="JK21" s="1925"/>
      <c r="JL21" s="1919"/>
      <c r="JM21" s="78">
        <f t="shared" si="38"/>
        <v>90</v>
      </c>
      <c r="JN21" s="1391"/>
      <c r="JO21" s="320"/>
      <c r="JP21" s="2125"/>
      <c r="JQ21" s="699"/>
      <c r="JR21" s="321"/>
      <c r="JS21" s="699"/>
      <c r="JT21" s="78">
        <f t="shared" si="39"/>
        <v>90</v>
      </c>
      <c r="JV21" s="321"/>
      <c r="JW21" s="2125"/>
      <c r="JX21" s="699"/>
      <c r="JY21" s="321"/>
      <c r="JZ21" s="699"/>
      <c r="KA21" s="78">
        <f t="shared" si="40"/>
        <v>90</v>
      </c>
      <c r="KC21" s="424"/>
      <c r="KD21" s="2121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24"/>
      <c r="KL21" s="22"/>
      <c r="KM21" s="31"/>
      <c r="KN21" s="76"/>
      <c r="KO21" s="78">
        <f t="shared" si="42"/>
        <v>300</v>
      </c>
      <c r="KQ21" s="321"/>
      <c r="KR21" s="1318"/>
      <c r="KS21" s="2124"/>
      <c r="KT21" s="22"/>
      <c r="KU21" s="31"/>
      <c r="KV21" s="76"/>
      <c r="KW21" s="78">
        <f t="shared" si="43"/>
        <v>198</v>
      </c>
      <c r="KY21" s="321"/>
      <c r="KZ21" s="2124"/>
      <c r="LA21" s="22"/>
      <c r="LB21" s="31"/>
      <c r="LC21" s="76"/>
      <c r="LD21" s="78">
        <f t="shared" si="44"/>
        <v>0</v>
      </c>
      <c r="LF21" s="320"/>
      <c r="LG21" s="2121"/>
      <c r="LH21" s="104"/>
      <c r="LI21" s="49"/>
      <c r="LJ21" s="139"/>
      <c r="LK21" s="78">
        <f t="shared" si="45"/>
        <v>0</v>
      </c>
      <c r="LM21" s="2124"/>
      <c r="LN21" s="2124"/>
      <c r="LO21" s="22"/>
      <c r="LP21" s="31"/>
      <c r="LQ21" s="76"/>
      <c r="LR21" s="78">
        <f t="shared" si="46"/>
        <v>0</v>
      </c>
      <c r="LT21" s="2124"/>
      <c r="LU21" s="2124"/>
      <c r="LV21" s="22"/>
      <c r="LW21" s="31"/>
      <c r="LX21" s="76"/>
      <c r="LY21" s="78">
        <f t="shared" si="47"/>
        <v>0</v>
      </c>
      <c r="MA21" s="2124"/>
      <c r="MB21" s="2124"/>
      <c r="MC21" s="22"/>
      <c r="MD21" s="31"/>
      <c r="ME21" s="76"/>
      <c r="MF21" s="78">
        <f t="shared" si="48"/>
        <v>0</v>
      </c>
      <c r="MH21" s="2124"/>
      <c r="MI21" s="2124"/>
      <c r="MJ21" s="22"/>
      <c r="MK21" s="31"/>
      <c r="ML21" s="76"/>
      <c r="MM21" s="78">
        <f t="shared" si="49"/>
        <v>0</v>
      </c>
      <c r="MO21" s="424"/>
      <c r="MP21" s="2121"/>
      <c r="MQ21" s="104"/>
      <c r="MR21" s="49"/>
      <c r="MS21" s="139"/>
      <c r="MT21" s="78">
        <f t="shared" si="50"/>
        <v>0</v>
      </c>
      <c r="MV21" s="404"/>
      <c r="MW21" s="2124"/>
      <c r="MX21" s="22"/>
      <c r="MY21" s="31"/>
      <c r="MZ21" s="76"/>
      <c r="NA21" s="78">
        <f t="shared" si="51"/>
        <v>0</v>
      </c>
      <c r="NC21" s="404"/>
      <c r="ND21" s="2124"/>
      <c r="NE21" s="22"/>
      <c r="NF21" s="31"/>
      <c r="NG21" s="76"/>
      <c r="NH21" s="78">
        <f t="shared" si="52"/>
        <v>0</v>
      </c>
      <c r="NJ21" s="786"/>
      <c r="NK21" s="2124"/>
      <c r="NL21" s="22"/>
      <c r="NM21" s="31"/>
      <c r="NN21" s="76"/>
      <c r="NO21" s="78">
        <f t="shared" si="53"/>
        <v>0</v>
      </c>
      <c r="NQ21" s="786"/>
      <c r="NR21" s="2124"/>
      <c r="NS21" s="22"/>
      <c r="NT21" s="31"/>
      <c r="NU21" s="76"/>
      <c r="NV21" s="78">
        <f t="shared" si="54"/>
        <v>0</v>
      </c>
      <c r="NX21" s="404"/>
      <c r="NY21" s="2124"/>
      <c r="NZ21" s="22"/>
      <c r="OA21" s="404"/>
      <c r="OB21" s="76"/>
      <c r="OC21" s="78">
        <f t="shared" si="55"/>
        <v>0</v>
      </c>
      <c r="OE21" s="404"/>
      <c r="OF21" s="2124"/>
      <c r="OG21" s="22"/>
      <c r="OH21" s="31"/>
      <c r="OI21" s="76"/>
      <c r="OJ21" s="78">
        <f t="shared" si="56"/>
        <v>12799.5</v>
      </c>
      <c r="OL21" s="1261"/>
      <c r="OM21" s="2000"/>
      <c r="ON21" s="1390"/>
      <c r="OO21" s="1919"/>
      <c r="OP21" s="779"/>
      <c r="OQ21" s="1391"/>
      <c r="OR21" s="131">
        <f t="shared" si="0"/>
        <v>0</v>
      </c>
      <c r="OT21" s="404"/>
      <c r="OU21" s="2124"/>
      <c r="OV21" s="22"/>
      <c r="OW21" s="31"/>
      <c r="OX21" s="76"/>
      <c r="OY21" s="78">
        <f t="shared" si="57"/>
        <v>0</v>
      </c>
      <c r="PA21" s="2124"/>
      <c r="PB21" s="2124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2"/>
      <c r="PQ21" s="139"/>
      <c r="PR21" s="97"/>
      <c r="PS21" s="139"/>
      <c r="PT21" s="78">
        <f t="shared" si="60"/>
        <v>301.5</v>
      </c>
      <c r="PV21" s="712"/>
      <c r="PW21" s="2004"/>
      <c r="PX21" s="1935"/>
      <c r="PY21" s="1924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24"/>
      <c r="QM21" s="22"/>
      <c r="QN21" s="31"/>
      <c r="QO21" s="76"/>
      <c r="QP21" s="78">
        <f t="shared" si="63"/>
        <v>761.40000000000009</v>
      </c>
      <c r="QR21" s="31"/>
      <c r="QS21" s="2124"/>
      <c r="QT21" s="22"/>
      <c r="QU21" s="31"/>
      <c r="QV21" s="76"/>
      <c r="QW21" s="78">
        <f t="shared" si="64"/>
        <v>0</v>
      </c>
      <c r="QY21" s="2124"/>
      <c r="QZ21" s="2124"/>
      <c r="RA21" s="777"/>
      <c r="RB21" s="31"/>
      <c r="RC21" s="76"/>
      <c r="RD21" s="78">
        <f t="shared" si="65"/>
        <v>0</v>
      </c>
      <c r="RF21" s="2124"/>
      <c r="RG21" s="2124"/>
      <c r="RH21" s="22"/>
      <c r="RI21" s="31"/>
      <c r="RJ21" s="76"/>
      <c r="RK21" s="78">
        <f t="shared" si="66"/>
        <v>0</v>
      </c>
      <c r="RM21" s="424"/>
      <c r="RN21" s="481"/>
      <c r="RO21" s="2121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21"/>
      <c r="RW21" s="104"/>
      <c r="RX21" s="31"/>
      <c r="RY21" s="787"/>
      <c r="RZ21" s="78">
        <f t="shared" si="68"/>
        <v>297</v>
      </c>
      <c r="SB21" s="424"/>
      <c r="SC21" s="2121"/>
      <c r="SD21" s="104"/>
      <c r="SE21" s="31"/>
      <c r="SF21" s="787"/>
      <c r="SG21" s="78">
        <f t="shared" si="69"/>
        <v>0</v>
      </c>
      <c r="SI21" s="49"/>
      <c r="SJ21" s="2121"/>
      <c r="SK21" s="104"/>
      <c r="SL21" s="31"/>
      <c r="SM21" s="787"/>
      <c r="SN21" s="78">
        <f t="shared" si="70"/>
        <v>0</v>
      </c>
      <c r="SP21" s="49"/>
      <c r="SQ21" s="2121"/>
      <c r="SR21" s="104"/>
      <c r="SS21" s="31"/>
      <c r="ST21" s="787"/>
      <c r="SU21" s="78">
        <f t="shared" si="71"/>
        <v>0</v>
      </c>
      <c r="SW21" s="49"/>
      <c r="SX21" s="2121"/>
      <c r="SY21" s="104"/>
      <c r="SZ21" s="31"/>
      <c r="TA21" s="787"/>
      <c r="TB21" s="78">
        <f t="shared" si="72"/>
        <v>0</v>
      </c>
      <c r="TD21" s="49"/>
      <c r="TE21" s="2121"/>
      <c r="TF21" s="104"/>
      <c r="TG21" s="31"/>
      <c r="TH21" s="787"/>
      <c r="TI21" s="78">
        <f t="shared" si="73"/>
        <v>0</v>
      </c>
      <c r="TK21" s="49"/>
      <c r="TL21" s="2121"/>
      <c r="TM21" s="104"/>
      <c r="TN21" s="31"/>
      <c r="TO21" s="787"/>
      <c r="TP21" s="78">
        <f t="shared" si="74"/>
        <v>0</v>
      </c>
      <c r="TR21" s="2124"/>
      <c r="TS21" s="2124"/>
      <c r="TT21" s="22"/>
      <c r="TU21" s="31"/>
      <c r="TV21" s="787"/>
      <c r="TW21" s="78">
        <f t="shared" si="75"/>
        <v>0</v>
      </c>
      <c r="TY21" s="2124"/>
      <c r="TZ21" s="2124"/>
      <c r="UA21" s="22"/>
      <c r="UB21" s="31"/>
      <c r="UC21" s="787"/>
      <c r="UD21" s="78">
        <f t="shared" si="76"/>
        <v>0</v>
      </c>
      <c r="UF21" s="404"/>
      <c r="UG21" s="2124"/>
      <c r="UH21" s="22"/>
      <c r="UI21" s="31"/>
      <c r="UJ21" s="787"/>
      <c r="UK21" s="78">
        <f t="shared" si="77"/>
        <v>0</v>
      </c>
      <c r="UM21" s="424"/>
      <c r="UN21" s="2121"/>
      <c r="UO21" s="104"/>
      <c r="UP21" s="49"/>
      <c r="UQ21" s="349"/>
      <c r="UR21" s="78">
        <f t="shared" si="78"/>
        <v>-2822</v>
      </c>
      <c r="UT21" s="424"/>
      <c r="UU21" s="2121"/>
      <c r="UV21" s="104"/>
      <c r="UW21" s="49"/>
      <c r="UX21" s="349"/>
      <c r="UY21" s="78">
        <f t="shared" si="79"/>
        <v>0</v>
      </c>
      <c r="VA21" s="320"/>
      <c r="VB21" s="2121"/>
      <c r="VC21" s="104"/>
      <c r="VD21" s="320"/>
      <c r="VE21" s="349"/>
      <c r="VF21" s="78">
        <f t="shared" si="80"/>
        <v>0</v>
      </c>
      <c r="VH21" s="404"/>
      <c r="VI21" s="2124"/>
      <c r="VJ21" s="22"/>
      <c r="VK21" s="31"/>
      <c r="VL21" s="787"/>
      <c r="VM21" s="78">
        <f t="shared" si="81"/>
        <v>0</v>
      </c>
      <c r="VO21" s="31"/>
      <c r="VP21" s="2124"/>
      <c r="VQ21" s="22"/>
      <c r="VR21" s="31"/>
      <c r="VS21" s="787"/>
      <c r="VT21" s="78">
        <f t="shared" si="82"/>
        <v>0</v>
      </c>
      <c r="VV21" s="31"/>
      <c r="VW21" s="2124"/>
      <c r="VX21" s="22"/>
      <c r="VY21" s="31"/>
      <c r="VZ21" s="787"/>
      <c r="WA21" s="78">
        <f t="shared" si="83"/>
        <v>0</v>
      </c>
      <c r="WC21" s="424"/>
      <c r="WD21" s="2121"/>
      <c r="WE21" s="104"/>
      <c r="WF21" s="320"/>
      <c r="WG21" s="349"/>
      <c r="WH21" s="78">
        <f t="shared" si="84"/>
        <v>236</v>
      </c>
      <c r="WJ21" s="320"/>
      <c r="WK21" s="2121"/>
      <c r="WL21" s="104"/>
      <c r="WM21" s="49"/>
      <c r="WN21" s="349"/>
      <c r="WO21" s="78">
        <f t="shared" si="85"/>
        <v>151</v>
      </c>
      <c r="WQ21" s="404"/>
      <c r="WR21" s="2124"/>
      <c r="WS21" s="22"/>
      <c r="WT21" s="404"/>
      <c r="WU21" s="76"/>
      <c r="WV21" s="78">
        <f t="shared" si="86"/>
        <v>8041</v>
      </c>
      <c r="WX21" s="31"/>
      <c r="WY21" s="2124"/>
      <c r="WZ21" s="22"/>
      <c r="XA21" s="31"/>
      <c r="XB21" s="76"/>
      <c r="XC21" s="78">
        <f t="shared" si="87"/>
        <v>0</v>
      </c>
      <c r="XE21" s="404"/>
      <c r="XF21" s="2124"/>
      <c r="XG21" s="22"/>
      <c r="XH21" s="31"/>
      <c r="XI21" s="76"/>
      <c r="XJ21" s="78">
        <f t="shared" si="88"/>
        <v>0</v>
      </c>
      <c r="XL21" s="404"/>
      <c r="XM21" s="2124"/>
      <c r="XN21" s="22"/>
      <c r="XO21" s="31"/>
      <c r="XP21" s="76"/>
      <c r="XQ21" s="78">
        <f t="shared" si="89"/>
        <v>0</v>
      </c>
      <c r="XS21" s="404"/>
      <c r="XT21" s="2124"/>
      <c r="XU21" s="22"/>
      <c r="XV21" s="31"/>
      <c r="XW21" s="76"/>
      <c r="XX21" s="78">
        <f t="shared" si="90"/>
        <v>0</v>
      </c>
      <c r="XZ21" s="320"/>
      <c r="YA21" s="358"/>
      <c r="YB21" s="2121"/>
      <c r="YC21" s="104"/>
      <c r="YD21" s="49"/>
      <c r="YE21" s="139"/>
      <c r="YF21" s="78">
        <f t="shared" si="91"/>
        <v>0</v>
      </c>
      <c r="YH21" s="320"/>
      <c r="YI21" s="2121"/>
      <c r="YJ21" s="104"/>
      <c r="YK21" s="424"/>
      <c r="YL21" s="139"/>
      <c r="YM21" s="78">
        <f t="shared" si="92"/>
        <v>0</v>
      </c>
      <c r="YO21" s="424"/>
      <c r="YP21" s="481"/>
      <c r="YQ21" s="2121"/>
      <c r="YR21" s="693"/>
      <c r="YS21" s="779"/>
      <c r="YT21" s="139"/>
      <c r="YU21" s="78">
        <f t="shared" si="93"/>
        <v>2542.7000000000007</v>
      </c>
      <c r="YW21" s="321"/>
      <c r="YX21" s="2124"/>
      <c r="YY21" s="22"/>
      <c r="YZ21" s="31"/>
      <c r="ZA21" s="76"/>
      <c r="ZB21" s="78">
        <f t="shared" si="253"/>
        <v>0</v>
      </c>
      <c r="ZD21" s="320"/>
      <c r="ZE21" s="2121"/>
      <c r="ZF21" s="104"/>
      <c r="ZG21" s="49"/>
      <c r="ZH21" s="139"/>
      <c r="ZI21" s="78">
        <f t="shared" si="94"/>
        <v>930.44000000000051</v>
      </c>
      <c r="ZK21" s="404"/>
      <c r="ZL21" s="2124"/>
      <c r="ZM21" s="22"/>
      <c r="ZN21" s="31"/>
      <c r="ZO21" s="76"/>
      <c r="ZP21" s="78">
        <f t="shared" si="238"/>
        <v>0</v>
      </c>
      <c r="ZR21" s="404"/>
      <c r="ZS21" s="2124"/>
      <c r="ZT21" s="22"/>
      <c r="ZU21" s="31"/>
      <c r="ZV21" s="76"/>
      <c r="ZW21" s="78">
        <f t="shared" si="239"/>
        <v>0</v>
      </c>
      <c r="ZY21" s="1261"/>
      <c r="ZZ21" s="543"/>
      <c r="AAA21" s="1804"/>
      <c r="AAB21" s="1812"/>
      <c r="AAC21" s="722"/>
      <c r="AAD21" s="1391"/>
      <c r="AAE21" s="78">
        <f t="shared" si="95"/>
        <v>2062.3999999999996</v>
      </c>
      <c r="AAG21" s="1261"/>
      <c r="AAH21" s="1390"/>
      <c r="AAI21" s="1803"/>
      <c r="AAJ21" s="1795"/>
      <c r="AAK21" s="1809"/>
      <c r="AAL21" s="78">
        <f t="shared" si="96"/>
        <v>0</v>
      </c>
      <c r="AAM21" s="139"/>
      <c r="AAN21" s="424"/>
      <c r="AAO21" s="424"/>
      <c r="AAP21" s="2121"/>
      <c r="AAQ21" s="104"/>
      <c r="AAR21" s="320"/>
      <c r="AAS21" s="139"/>
      <c r="AAT21" s="78">
        <f t="shared" si="97"/>
        <v>0</v>
      </c>
      <c r="AAV21" s="320"/>
      <c r="AAW21" s="2121"/>
      <c r="AAX21" s="693"/>
      <c r="AAY21" s="49"/>
      <c r="AAZ21" s="139"/>
      <c r="ABA21" s="78">
        <f t="shared" si="98"/>
        <v>616</v>
      </c>
      <c r="ABC21" s="404"/>
      <c r="ABD21" s="2124"/>
      <c r="ABE21" s="22"/>
      <c r="ABF21" s="31"/>
      <c r="ABG21" s="76"/>
      <c r="ABH21" s="78">
        <f t="shared" si="99"/>
        <v>0</v>
      </c>
      <c r="ABJ21" s="424"/>
      <c r="ABK21" s="2121"/>
      <c r="ABL21" s="104"/>
      <c r="ABM21" s="49"/>
      <c r="ABN21" s="139"/>
      <c r="ABO21" s="78">
        <f t="shared" si="100"/>
        <v>0</v>
      </c>
      <c r="ABQ21" s="424"/>
      <c r="ABR21" s="2121"/>
      <c r="ABS21" s="104"/>
      <c r="ABT21" s="49"/>
      <c r="ABU21" s="139"/>
      <c r="ABV21" s="78">
        <f t="shared" si="101"/>
        <v>0</v>
      </c>
      <c r="ABX21" s="404"/>
      <c r="ABY21" s="2124"/>
      <c r="ABZ21" s="22"/>
      <c r="ACA21" s="31"/>
      <c r="ACB21" s="76"/>
      <c r="ACC21" s="78">
        <f t="shared" si="102"/>
        <v>0</v>
      </c>
      <c r="ACE21" s="404"/>
      <c r="ACF21" s="2124"/>
      <c r="ACG21" s="22"/>
      <c r="ACH21" s="31"/>
      <c r="ACI21" s="76"/>
      <c r="ACJ21" s="78">
        <f t="shared" si="103"/>
        <v>0</v>
      </c>
      <c r="ACL21" s="404"/>
      <c r="ACM21" s="734"/>
      <c r="ACN21" s="2124"/>
      <c r="ACO21" s="22"/>
      <c r="ACP21" s="31"/>
      <c r="ACQ21" s="76"/>
      <c r="ACR21" s="78">
        <f t="shared" si="104"/>
        <v>0</v>
      </c>
      <c r="ACT21" s="49"/>
      <c r="ACU21" s="2121"/>
      <c r="ACV21" s="104"/>
      <c r="ACW21" s="49"/>
      <c r="ACX21" s="52"/>
      <c r="ACY21" s="78">
        <f t="shared" si="257"/>
        <v>0</v>
      </c>
      <c r="ADA21" s="31"/>
      <c r="ADB21" s="2124"/>
      <c r="ADC21" s="22"/>
      <c r="ADD21" s="31"/>
      <c r="ADE21" s="76"/>
      <c r="ADF21" s="78">
        <f t="shared" si="105"/>
        <v>70699</v>
      </c>
      <c r="ADI21" s="2124"/>
      <c r="ADJ21" s="2124"/>
      <c r="ADK21" s="777"/>
      <c r="ADL21" s="31"/>
      <c r="ADM21" s="76"/>
      <c r="ADN21" s="78">
        <f t="shared" si="258"/>
        <v>0</v>
      </c>
      <c r="ADP21" s="321"/>
      <c r="ADQ21" s="2124"/>
      <c r="ADR21" s="22"/>
      <c r="ADS21" s="404"/>
      <c r="ADT21" s="76"/>
      <c r="ADU21" s="78">
        <f t="shared" si="259"/>
        <v>0</v>
      </c>
      <c r="ADW21" s="404"/>
      <c r="ADX21" s="2124"/>
      <c r="ADY21" s="22"/>
      <c r="ADZ21" s="31"/>
      <c r="AEA21" s="76"/>
      <c r="AEB21" s="78">
        <f t="shared" si="260"/>
        <v>42311</v>
      </c>
      <c r="AED21" s="320"/>
      <c r="AEE21" s="2121"/>
      <c r="AEF21" s="104"/>
      <c r="AEG21" s="320"/>
      <c r="AEH21" s="139"/>
      <c r="AEI21" s="78">
        <f t="shared" si="254"/>
        <v>100.5</v>
      </c>
      <c r="AEK21" s="49"/>
      <c r="AEL21" s="2121"/>
      <c r="AEM21" s="104"/>
      <c r="AEN21" s="49"/>
      <c r="AEO21" s="139"/>
      <c r="AEP21" s="78">
        <f t="shared" si="1"/>
        <v>0</v>
      </c>
      <c r="AER21" s="31"/>
      <c r="AES21" s="2124"/>
      <c r="AET21" s="777"/>
      <c r="AEU21" s="31"/>
      <c r="AEV21" s="76"/>
      <c r="AEW21" s="78">
        <f t="shared" si="106"/>
        <v>0</v>
      </c>
      <c r="AEY21" s="2124"/>
      <c r="AEZ21" s="2124"/>
      <c r="AFA21" s="22"/>
      <c r="AFB21" s="31"/>
      <c r="AFC21" s="76"/>
      <c r="AFD21" s="78">
        <f t="shared" si="107"/>
        <v>0</v>
      </c>
      <c r="AFF21" s="31"/>
      <c r="AFG21" s="2124"/>
      <c r="AFH21" s="104"/>
      <c r="AFI21" s="49"/>
      <c r="AFJ21" s="76"/>
      <c r="AFK21" s="78">
        <f t="shared" si="108"/>
        <v>0</v>
      </c>
      <c r="AFM21" s="321"/>
      <c r="AFN21" s="2124"/>
      <c r="AFO21" s="22"/>
      <c r="AFP21" s="31"/>
      <c r="AFQ21" s="76"/>
      <c r="AFR21" s="78">
        <f t="shared" si="109"/>
        <v>0</v>
      </c>
      <c r="AFT21" s="31"/>
      <c r="AFU21" s="2124"/>
      <c r="AFV21" s="22"/>
      <c r="AFW21" s="31"/>
      <c r="AFX21" s="76"/>
      <c r="AFY21" s="78">
        <f t="shared" si="110"/>
        <v>0</v>
      </c>
      <c r="AGA21" s="31"/>
      <c r="AGB21" s="2124"/>
      <c r="AGC21" s="22"/>
      <c r="AGD21" s="321"/>
      <c r="AGE21" s="76"/>
      <c r="AGF21" s="78">
        <f t="shared" si="111"/>
        <v>0</v>
      </c>
      <c r="AGH21" s="31"/>
      <c r="AGI21" s="2124"/>
      <c r="AGJ21" s="22"/>
      <c r="AGK21" s="31"/>
      <c r="AGL21" s="76"/>
      <c r="AGM21" s="78">
        <f t="shared" si="112"/>
        <v>0</v>
      </c>
      <c r="AGO21" s="321"/>
      <c r="AGP21" s="2124"/>
      <c r="AGQ21" s="22"/>
      <c r="AGR21" s="31"/>
      <c r="AGS21" s="76"/>
      <c r="AGT21" s="78">
        <f t="shared" si="113"/>
        <v>0</v>
      </c>
      <c r="AGV21" s="424"/>
      <c r="AGW21" s="2121"/>
      <c r="AGX21" s="104"/>
      <c r="AGY21" s="49"/>
      <c r="AGZ21" s="139"/>
      <c r="AHA21" s="78">
        <f t="shared" si="114"/>
        <v>0</v>
      </c>
      <c r="AHE21" s="2124"/>
      <c r="AHF21" s="22"/>
      <c r="AHG21" s="321"/>
      <c r="AHH21" s="76"/>
      <c r="AHI21" s="78">
        <f t="shared" si="115"/>
        <v>2343</v>
      </c>
      <c r="AHK21" s="404"/>
      <c r="AHL21" s="2124"/>
      <c r="AHM21" s="22"/>
      <c r="AHN21" s="31"/>
      <c r="AHO21" s="76"/>
      <c r="AHP21" s="78">
        <f t="shared" si="116"/>
        <v>0</v>
      </c>
      <c r="AHR21" s="404"/>
      <c r="AHS21" s="2124"/>
      <c r="AHT21" s="22"/>
      <c r="AHU21" s="31"/>
      <c r="AHV21" s="76"/>
      <c r="AHW21" s="78">
        <f t="shared" si="117"/>
        <v>0</v>
      </c>
      <c r="AHY21" s="424"/>
      <c r="AHZ21" s="424"/>
      <c r="AIA21" s="2121"/>
      <c r="AIB21" s="693"/>
      <c r="AIC21" s="49"/>
      <c r="AID21" s="139"/>
      <c r="AIE21" s="78">
        <f t="shared" si="118"/>
        <v>4086</v>
      </c>
      <c r="AIG21" s="424"/>
      <c r="AIH21" s="2121"/>
      <c r="AII21" s="104"/>
      <c r="AIJ21" s="49"/>
      <c r="AIK21" s="139"/>
      <c r="AIL21" s="78">
        <f t="shared" si="119"/>
        <v>436</v>
      </c>
      <c r="AIN21" s="424"/>
      <c r="AIO21" s="2121"/>
      <c r="AIP21" s="104"/>
      <c r="AIQ21" s="49"/>
      <c r="AIR21" s="139"/>
      <c r="AIS21" s="78">
        <f t="shared" si="120"/>
        <v>0</v>
      </c>
      <c r="AIU21" s="424"/>
      <c r="AIV21" s="2121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21"/>
      <c r="AJK21" s="104"/>
      <c r="AJL21" s="49"/>
      <c r="AJM21" s="139"/>
      <c r="AJN21" s="78">
        <f t="shared" si="123"/>
        <v>3113</v>
      </c>
      <c r="AJP21" s="320"/>
      <c r="AJQ21" s="2121"/>
      <c r="AJR21" s="104"/>
      <c r="AJS21" s="49"/>
      <c r="AJT21" s="139"/>
      <c r="AJU21" s="78">
        <f t="shared" si="124"/>
        <v>0</v>
      </c>
      <c r="AJW21" s="320"/>
      <c r="AJX21" s="2121"/>
      <c r="AJY21" s="104"/>
      <c r="AJZ21" s="320">
        <v>41060</v>
      </c>
      <c r="AKA21" s="139">
        <v>1000</v>
      </c>
      <c r="AKB21" s="78">
        <f t="shared" si="125"/>
        <v>1055.5</v>
      </c>
      <c r="AKD21" s="2124"/>
      <c r="AKE21" s="732"/>
      <c r="AKF21" s="2124"/>
      <c r="AKG21" s="22"/>
      <c r="AKH21" s="31"/>
      <c r="AKI21" s="76"/>
      <c r="AKJ21" s="78">
        <f t="shared" si="126"/>
        <v>0</v>
      </c>
      <c r="AKL21" s="404"/>
      <c r="AKM21" s="2124"/>
      <c r="AKN21" s="22"/>
      <c r="AKO21" s="31"/>
      <c r="AKP21" s="76"/>
      <c r="AKQ21" s="78">
        <f t="shared" si="127"/>
        <v>0</v>
      </c>
      <c r="AKS21" s="424"/>
      <c r="AKT21" s="481"/>
      <c r="AKU21" s="2121"/>
      <c r="AKV21" s="104"/>
      <c r="AKW21" s="49"/>
      <c r="AKX21" s="139"/>
      <c r="AKY21" s="78">
        <f t="shared" si="128"/>
        <v>139</v>
      </c>
      <c r="ALA21" s="424"/>
      <c r="ALB21" s="2121"/>
      <c r="ALC21" s="104"/>
      <c r="ALD21" s="49"/>
      <c r="ALE21" s="139"/>
      <c r="ALF21" s="78">
        <f t="shared" si="129"/>
        <v>409</v>
      </c>
      <c r="ALH21" s="404"/>
      <c r="ALI21" s="2124"/>
      <c r="ALJ21" s="22"/>
      <c r="ALK21" s="31"/>
      <c r="ALL21" s="76"/>
      <c r="ALM21" s="78">
        <f t="shared" si="130"/>
        <v>0</v>
      </c>
      <c r="ALO21" s="404"/>
      <c r="ALP21" s="2124"/>
      <c r="ALQ21" s="22"/>
      <c r="ALR21" s="31"/>
      <c r="ALS21" s="76"/>
      <c r="ALT21" s="78">
        <f t="shared" si="131"/>
        <v>3598.5</v>
      </c>
      <c r="ALV21" s="424"/>
      <c r="ALW21" s="2121"/>
      <c r="ALX21" s="104"/>
      <c r="ALY21" s="49"/>
      <c r="ALZ21" s="139"/>
      <c r="AMA21" s="78">
        <f t="shared" si="132"/>
        <v>37151</v>
      </c>
      <c r="AMC21" s="424"/>
      <c r="AMD21" s="2121"/>
      <c r="AME21" s="104"/>
      <c r="AMF21" s="31"/>
      <c r="AMG21" s="76"/>
      <c r="AMH21" s="78">
        <f t="shared" si="133"/>
        <v>0</v>
      </c>
      <c r="AMJ21" s="424"/>
      <c r="AMK21" s="2121"/>
      <c r="AML21" s="104"/>
      <c r="AMM21" s="404"/>
      <c r="AMN21" s="76"/>
      <c r="AMO21" s="78">
        <f t="shared" si="134"/>
        <v>0</v>
      </c>
      <c r="AMQ21" s="404"/>
      <c r="AMR21" s="2124"/>
      <c r="AMS21" s="22"/>
      <c r="AMT21" s="31"/>
      <c r="AMU21" s="76"/>
      <c r="AMV21" s="78">
        <f t="shared" si="135"/>
        <v>0</v>
      </c>
      <c r="AMX21" s="321"/>
      <c r="AMY21" s="2124"/>
      <c r="AMZ21" s="801"/>
      <c r="ANA21" s="804"/>
      <c r="ANB21" s="76"/>
      <c r="ANC21" s="805">
        <f t="shared" si="204"/>
        <v>0</v>
      </c>
      <c r="ANE21" s="31"/>
      <c r="ANF21" s="2124"/>
      <c r="ANG21" s="801"/>
      <c r="ANH21" s="804"/>
      <c r="ANI21" s="76"/>
      <c r="ANJ21" s="805">
        <f t="shared" si="205"/>
        <v>0</v>
      </c>
      <c r="ANL21" s="320"/>
      <c r="ANM21" s="2121"/>
      <c r="ANN21" s="799"/>
      <c r="ANO21" s="392"/>
      <c r="ANP21" s="139"/>
      <c r="ANQ21" s="805">
        <f t="shared" si="206"/>
        <v>187.60000000000002</v>
      </c>
      <c r="ANS21" s="31"/>
      <c r="ANT21" s="335"/>
      <c r="ANU21" s="2124"/>
      <c r="ANV21" s="801"/>
      <c r="ANW21" s="804"/>
      <c r="ANX21" s="76"/>
      <c r="ANY21" s="805">
        <f t="shared" si="207"/>
        <v>0</v>
      </c>
      <c r="AOA21" s="1261"/>
      <c r="AOB21" s="1964"/>
      <c r="AOC21" s="1965"/>
      <c r="AOD21" s="1812"/>
      <c r="AOE21" s="1853"/>
      <c r="AOF21" s="1827"/>
      <c r="AOG21" s="805">
        <f t="shared" si="208"/>
        <v>731</v>
      </c>
      <c r="AON21" s="78">
        <f t="shared" si="240"/>
        <v>0</v>
      </c>
      <c r="AOP21" s="31"/>
      <c r="AOQ21" s="2124"/>
      <c r="AOR21" s="801"/>
      <c r="AOS21" s="804"/>
      <c r="AOT21" s="76"/>
      <c r="AOU21" s="805">
        <f t="shared" si="210"/>
        <v>0</v>
      </c>
      <c r="AOW21" s="49"/>
      <c r="AOX21" s="2121"/>
      <c r="AOY21" s="799"/>
      <c r="AOZ21" s="97"/>
      <c r="APA21" s="139"/>
      <c r="APB21" s="805">
        <f t="shared" si="211"/>
        <v>0</v>
      </c>
      <c r="APD21" s="49"/>
      <c r="APE21" s="2121"/>
      <c r="APF21" s="799"/>
      <c r="APG21" s="97"/>
      <c r="APH21" s="139"/>
      <c r="API21" s="78">
        <f t="shared" si="136"/>
        <v>0</v>
      </c>
      <c r="APK21" s="404"/>
      <c r="APL21" s="2124"/>
      <c r="APM21" s="801"/>
      <c r="APN21" s="804"/>
      <c r="APO21" s="76"/>
      <c r="APP21" s="805">
        <f t="shared" si="212"/>
        <v>0</v>
      </c>
      <c r="APR21" s="320"/>
      <c r="APS21" s="2121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24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24"/>
      <c r="AQV21" s="799"/>
      <c r="AQW21" s="97"/>
      <c r="AQX21" s="139"/>
      <c r="AQY21" s="805">
        <f t="shared" si="217"/>
        <v>0</v>
      </c>
      <c r="ARA21" s="321"/>
      <c r="ARB21" s="2124"/>
      <c r="ARC21" s="799"/>
      <c r="ARD21" s="97"/>
      <c r="ARE21" s="139"/>
      <c r="ARF21" s="805">
        <f t="shared" si="218"/>
        <v>0</v>
      </c>
      <c r="ARH21" s="321"/>
      <c r="ARI21" s="2124"/>
      <c r="ARJ21" s="799"/>
      <c r="ARK21" s="97"/>
      <c r="ARL21" s="139"/>
      <c r="ARM21" s="805">
        <f t="shared" si="219"/>
        <v>399</v>
      </c>
      <c r="ARO21" s="424"/>
      <c r="ARP21" s="2121"/>
      <c r="ARQ21" s="799"/>
      <c r="ARR21" s="97"/>
      <c r="ARS21" s="139"/>
      <c r="ART21" s="805">
        <f t="shared" si="220"/>
        <v>0</v>
      </c>
      <c r="ARV21" s="404"/>
      <c r="ARW21" s="2124"/>
      <c r="ARX21" s="799"/>
      <c r="ARY21" s="97"/>
      <c r="ARZ21" s="139"/>
      <c r="ASA21" s="805">
        <f t="shared" si="221"/>
        <v>0</v>
      </c>
      <c r="ASC21" s="404"/>
      <c r="ASD21" s="2124"/>
      <c r="ASE21" s="801"/>
      <c r="ASF21" s="804"/>
      <c r="ASG21" s="76"/>
      <c r="ASH21" s="805">
        <f t="shared" si="222"/>
        <v>0</v>
      </c>
      <c r="ASJ21" s="404"/>
      <c r="ASK21" s="2124"/>
      <c r="ASL21" s="801"/>
      <c r="ASM21" s="804"/>
      <c r="ASN21" s="76"/>
      <c r="ASO21" s="805">
        <f t="shared" si="223"/>
        <v>0</v>
      </c>
      <c r="ASQ21" s="424"/>
      <c r="ASR21" s="2121"/>
      <c r="ASS21" s="104"/>
      <c r="AST21" s="49"/>
      <c r="ASU21" s="139"/>
      <c r="ASV21" s="78">
        <f t="shared" si="241"/>
        <v>0</v>
      </c>
      <c r="ASX21" s="424"/>
      <c r="ASY21" s="481"/>
      <c r="ASZ21" s="2121"/>
      <c r="ATA21" s="104"/>
      <c r="ATB21" s="49"/>
      <c r="ATC21" s="139"/>
      <c r="ATD21" s="78">
        <f t="shared" si="242"/>
        <v>0</v>
      </c>
      <c r="ATF21" s="404"/>
      <c r="ATG21" s="2124"/>
      <c r="ATH21" s="22"/>
      <c r="ATI21" s="31"/>
      <c r="ATJ21" s="76"/>
      <c r="ATK21" s="78">
        <f t="shared" si="243"/>
        <v>0</v>
      </c>
      <c r="ATM21" s="320"/>
      <c r="ATN21" s="2121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24"/>
      <c r="AUL21" s="22"/>
      <c r="AUM21" s="31"/>
      <c r="AUN21" s="76"/>
      <c r="AUO21" s="78">
        <f t="shared" si="247"/>
        <v>0</v>
      </c>
      <c r="AUQ21" s="424"/>
      <c r="AUR21" s="2121"/>
      <c r="AUS21" s="693"/>
      <c r="AUT21" s="49"/>
      <c r="AUU21" s="139"/>
      <c r="AUV21" s="78">
        <f t="shared" si="248"/>
        <v>1754.5</v>
      </c>
      <c r="AUX21" s="424"/>
      <c r="AUY21" s="2121"/>
      <c r="AUZ21" s="104"/>
      <c r="AVA21" s="49"/>
      <c r="AVB21" s="139"/>
      <c r="AVC21" s="78">
        <f t="shared" si="249"/>
        <v>3312</v>
      </c>
      <c r="AVE21" s="424"/>
      <c r="AVF21" s="2121"/>
      <c r="AVG21" s="104"/>
      <c r="AVH21" s="49"/>
      <c r="AVI21" s="139"/>
      <c r="AVJ21" s="78">
        <f t="shared" si="250"/>
        <v>0</v>
      </c>
      <c r="AVL21" s="424"/>
      <c r="AVM21" s="2121"/>
      <c r="AVN21" s="104"/>
      <c r="AVO21" s="49"/>
      <c r="AVP21" s="139"/>
      <c r="AVQ21" s="78">
        <f t="shared" si="251"/>
        <v>0</v>
      </c>
      <c r="AVS21" s="404"/>
      <c r="AVT21" s="2124"/>
      <c r="AVU21" s="22"/>
      <c r="AVV21" s="31"/>
      <c r="AVW21" s="76"/>
      <c r="AVX21" s="78">
        <f t="shared" si="224"/>
        <v>0</v>
      </c>
      <c r="AVZ21" s="404"/>
      <c r="AWA21" s="2124"/>
      <c r="AWB21" s="22"/>
      <c r="AWC21" s="31"/>
      <c r="AWD21" s="76"/>
      <c r="AWE21" s="78">
        <f t="shared" si="225"/>
        <v>0</v>
      </c>
      <c r="AWG21" s="424"/>
      <c r="AWH21" s="2121"/>
      <c r="AWI21" s="104"/>
      <c r="AWJ21" s="49"/>
      <c r="AWK21" s="349"/>
      <c r="AWL21" s="78">
        <f t="shared" si="226"/>
        <v>0</v>
      </c>
      <c r="AWN21" s="49"/>
      <c r="AWO21" s="307"/>
      <c r="AWP21" s="2121"/>
      <c r="AWQ21" s="104"/>
      <c r="AWR21" s="49"/>
      <c r="AWS21" s="139"/>
      <c r="AWT21" s="78">
        <f t="shared" si="227"/>
        <v>5365</v>
      </c>
      <c r="AWV21" s="424"/>
      <c r="AWW21" s="481"/>
      <c r="AWX21" s="2122"/>
      <c r="AWY21" s="139"/>
      <c r="AWZ21" s="49"/>
      <c r="AXA21" s="139"/>
      <c r="AXB21" s="131">
        <f t="shared" si="261"/>
        <v>872</v>
      </c>
      <c r="AXD21" s="424"/>
      <c r="AXE21" s="2122"/>
      <c r="AXF21" s="139"/>
      <c r="AXG21" s="49"/>
      <c r="AXH21" s="139"/>
      <c r="AXI21" s="131">
        <f t="shared" si="262"/>
        <v>0</v>
      </c>
      <c r="AXK21" s="404"/>
      <c r="AXL21" s="2125"/>
      <c r="AXM21" s="139"/>
      <c r="AXN21" s="49"/>
      <c r="AXO21" s="76"/>
      <c r="AXP21" s="78">
        <f t="shared" si="263"/>
        <v>0</v>
      </c>
      <c r="AXR21" s="31"/>
      <c r="AXS21" s="2125"/>
      <c r="AXT21" s="139"/>
      <c r="AXU21" s="49"/>
      <c r="AXV21" s="76"/>
      <c r="AXW21" s="78">
        <f t="shared" si="264"/>
        <v>0</v>
      </c>
      <c r="AXY21" s="424"/>
      <c r="AXZ21" s="2122"/>
      <c r="AYA21" s="139"/>
      <c r="AYB21" s="424"/>
      <c r="AYC21" s="139"/>
      <c r="AYD21" s="78">
        <f t="shared" si="137"/>
        <v>0</v>
      </c>
      <c r="AYF21" s="424"/>
      <c r="AYG21" s="2122"/>
      <c r="AYH21" s="139"/>
      <c r="AYI21" s="49"/>
      <c r="AYJ21" s="139"/>
      <c r="AYK21" s="78">
        <f t="shared" si="138"/>
        <v>0</v>
      </c>
      <c r="AYM21" s="424"/>
      <c r="AYN21" s="2122"/>
      <c r="AYO21" s="139"/>
      <c r="AYP21" s="49"/>
      <c r="AYQ21" s="139"/>
      <c r="AYR21" s="78">
        <f t="shared" si="139"/>
        <v>0</v>
      </c>
      <c r="AYT21" s="404"/>
      <c r="AYU21" s="2125"/>
      <c r="AYV21" s="139"/>
      <c r="AYW21" s="49"/>
      <c r="AYX21" s="76"/>
      <c r="AYY21" s="78">
        <f t="shared" si="140"/>
        <v>0</v>
      </c>
      <c r="AZA21" s="404"/>
      <c r="AZB21" s="2125"/>
      <c r="AZC21" s="139"/>
      <c r="AZD21" s="257"/>
      <c r="AZE21" s="67"/>
      <c r="AZF21" s="78">
        <f t="shared" si="141"/>
        <v>0</v>
      </c>
      <c r="AZH21" s="49"/>
      <c r="AZI21" s="2122"/>
      <c r="AZJ21" s="139"/>
      <c r="AZK21" s="257"/>
      <c r="AZL21" s="66"/>
      <c r="AZM21" s="78">
        <f t="shared" si="142"/>
        <v>0</v>
      </c>
      <c r="AZO21" s="320"/>
      <c r="AZP21" s="2122"/>
      <c r="AZQ21" s="139"/>
      <c r="AZR21" s="320"/>
      <c r="AZS21" s="139"/>
      <c r="AZT21" s="78">
        <f t="shared" si="143"/>
        <v>123.27999999999975</v>
      </c>
      <c r="AZV21" s="320"/>
      <c r="AZW21" s="2122"/>
      <c r="AZX21" s="139"/>
      <c r="AZY21" s="49"/>
      <c r="AZZ21" s="139"/>
      <c r="BAA21" s="78">
        <f t="shared" si="144"/>
        <v>0</v>
      </c>
      <c r="BAC21" s="320"/>
      <c r="BAD21" s="2122"/>
      <c r="BAE21" s="139"/>
      <c r="BAF21" s="424"/>
      <c r="BAG21" s="349"/>
      <c r="BAH21" s="78">
        <f t="shared" si="145"/>
        <v>11550.9</v>
      </c>
      <c r="BAJ21" s="404"/>
      <c r="BAK21" s="2125"/>
      <c r="BAL21" s="139"/>
      <c r="BAM21" s="424"/>
      <c r="BAN21" s="77"/>
      <c r="BAO21" s="78">
        <f t="shared" si="146"/>
        <v>0</v>
      </c>
      <c r="BAQ21" s="424"/>
      <c r="BAR21" s="2122"/>
      <c r="BAS21" s="139"/>
      <c r="BAT21" s="49"/>
      <c r="BAU21" s="139"/>
      <c r="BAV21" s="78">
        <f t="shared" si="147"/>
        <v>1940.1999999999971</v>
      </c>
      <c r="BAX21" s="49"/>
      <c r="BAY21" s="2122"/>
      <c r="BAZ21" s="139"/>
      <c r="BBA21" s="257"/>
      <c r="BBB21" s="66"/>
      <c r="BBC21" s="78">
        <f t="shared" si="265"/>
        <v>0</v>
      </c>
      <c r="BBE21" s="49"/>
      <c r="BBF21" s="2122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3" t="s">
        <v>2486</v>
      </c>
      <c r="BBO21" s="2034">
        <v>217425</v>
      </c>
      <c r="BBP21" s="392">
        <v>42278</v>
      </c>
      <c r="BBQ21" s="1915">
        <v>217425</v>
      </c>
      <c r="BBR21" s="131">
        <f t="shared" si="267"/>
        <v>-39535.97</v>
      </c>
      <c r="BBS21" s="1261"/>
      <c r="BBT21" s="1390"/>
      <c r="BBU21" s="1803"/>
      <c r="BBV21" s="1647"/>
      <c r="BBW21" s="1812"/>
      <c r="BBX21" s="722"/>
      <c r="BBY21" s="78">
        <f t="shared" si="149"/>
        <v>1200</v>
      </c>
      <c r="BCA21" s="424">
        <v>42106</v>
      </c>
      <c r="BCB21" s="2122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25"/>
      <c r="BCJ21" s="139"/>
      <c r="BCK21" s="257"/>
      <c r="BCL21" s="67"/>
      <c r="BCM21" s="78">
        <f t="shared" si="151"/>
        <v>0</v>
      </c>
      <c r="BCO21" s="31"/>
      <c r="BCP21" s="2125"/>
      <c r="BCQ21" s="139"/>
      <c r="BCR21" s="49"/>
      <c r="BCS21" s="76"/>
      <c r="BCT21" s="78">
        <f t="shared" si="152"/>
        <v>0</v>
      </c>
      <c r="BCV21" s="404"/>
      <c r="BCW21" s="2125"/>
      <c r="BCX21" s="139"/>
      <c r="BCY21" s="257"/>
      <c r="BCZ21" s="67"/>
      <c r="BDA21" s="78">
        <f t="shared" si="153"/>
        <v>6086.5</v>
      </c>
      <c r="BDC21" s="424"/>
      <c r="BDD21" s="2122"/>
      <c r="BDE21" s="139"/>
      <c r="BDF21" s="49"/>
      <c r="BDG21" s="139"/>
      <c r="BDH21" s="78">
        <f t="shared" si="154"/>
        <v>8936.1000000000058</v>
      </c>
      <c r="BDJ21" s="321"/>
      <c r="BDK21" s="2125"/>
      <c r="BDL21" s="139"/>
      <c r="BDM21" s="257"/>
      <c r="BDN21" s="67"/>
      <c r="BDO21" s="78">
        <f t="shared" si="155"/>
        <v>0</v>
      </c>
      <c r="BDQ21" s="424"/>
      <c r="BDR21" s="481"/>
      <c r="BDS21" s="2122"/>
      <c r="BDT21" s="139"/>
      <c r="BDU21" s="868"/>
      <c r="BDV21" s="66"/>
      <c r="BDW21" s="78">
        <f t="shared" si="156"/>
        <v>308</v>
      </c>
      <c r="BDY21" s="31"/>
      <c r="BDZ21" s="31"/>
      <c r="BEA21" s="2125"/>
      <c r="BEB21" s="139"/>
      <c r="BEC21" s="49"/>
      <c r="BED21" s="76"/>
      <c r="BEE21" s="78">
        <f t="shared" si="157"/>
        <v>4361.25</v>
      </c>
      <c r="BEG21" s="321">
        <v>41835</v>
      </c>
      <c r="BEH21" s="2125" t="s">
        <v>2276</v>
      </c>
      <c r="BEI21" s="917" t="s">
        <v>2275</v>
      </c>
      <c r="BEJ21" s="2020">
        <v>2409.5</v>
      </c>
      <c r="BEK21" s="1816">
        <v>41836</v>
      </c>
      <c r="BEL21" s="76"/>
      <c r="BEM21" s="78">
        <f t="shared" si="158"/>
        <v>2909.0000000000009</v>
      </c>
      <c r="BEO21" s="404"/>
      <c r="BEP21" s="404"/>
      <c r="BEQ21" s="2125"/>
      <c r="BER21" s="139"/>
      <c r="BES21" s="257"/>
      <c r="BET21" s="67"/>
      <c r="BEU21" s="78">
        <f t="shared" si="159"/>
        <v>-3554.84</v>
      </c>
      <c r="BEW21" s="321"/>
      <c r="BEX21" s="2125"/>
      <c r="BEY21" s="139"/>
      <c r="BEZ21" s="257"/>
      <c r="BFA21" s="67"/>
      <c r="BFB21" s="78">
        <f t="shared" si="160"/>
        <v>0</v>
      </c>
      <c r="BFD21" s="321"/>
      <c r="BFE21" s="2125"/>
      <c r="BFF21" s="139"/>
      <c r="BFG21" s="49"/>
      <c r="BFH21" s="76"/>
      <c r="BFI21" s="78">
        <f t="shared" si="161"/>
        <v>970</v>
      </c>
      <c r="BFK21" s="320"/>
      <c r="BFL21" s="2122"/>
      <c r="BFM21" s="260"/>
      <c r="BFN21" s="424"/>
      <c r="BFO21" s="139"/>
      <c r="BFP21" s="78">
        <f t="shared" si="162"/>
        <v>0</v>
      </c>
      <c r="BFR21" s="321"/>
      <c r="BFS21" s="2125"/>
      <c r="BFT21" s="139"/>
      <c r="BFU21" s="493"/>
      <c r="BFV21" s="67"/>
      <c r="BFW21" s="78">
        <f t="shared" si="163"/>
        <v>0</v>
      </c>
      <c r="BFY21" s="31"/>
      <c r="BFZ21" s="2125"/>
      <c r="BGA21" s="139"/>
      <c r="BGB21" s="257"/>
      <c r="BGC21" s="67"/>
      <c r="BGD21" s="78">
        <f t="shared" si="164"/>
        <v>0</v>
      </c>
      <c r="BGF21" s="320"/>
      <c r="BGG21" s="2122"/>
      <c r="BGH21" s="139"/>
      <c r="BGI21" s="320"/>
      <c r="BGJ21" s="139"/>
      <c r="BGK21" s="78">
        <f t="shared" si="165"/>
        <v>0</v>
      </c>
      <c r="BGM21" s="424"/>
      <c r="BGN21" s="424"/>
      <c r="BGO21" s="2122"/>
      <c r="BGP21" s="139"/>
      <c r="BGQ21" s="424"/>
      <c r="BGR21" s="829"/>
      <c r="BGS21" s="78">
        <f t="shared" si="166"/>
        <v>4154.5999999999913</v>
      </c>
      <c r="BGU21" s="31"/>
      <c r="BGV21" s="2125"/>
      <c r="BGW21" s="139"/>
      <c r="BGX21" s="257"/>
      <c r="BGY21" s="67"/>
      <c r="BGZ21" s="78">
        <f t="shared" si="167"/>
        <v>0</v>
      </c>
      <c r="BHB21" s="404"/>
      <c r="BHC21" s="2125"/>
      <c r="BHD21" s="139"/>
      <c r="BHE21" s="49"/>
      <c r="BHF21" s="139"/>
      <c r="BHG21" s="78">
        <f t="shared" si="168"/>
        <v>229.79999999999927</v>
      </c>
      <c r="BHI21" s="404"/>
      <c r="BHJ21" s="31"/>
      <c r="BHK21" s="2125"/>
      <c r="BHL21" s="139"/>
      <c r="BHM21" s="560"/>
      <c r="BHN21" s="568"/>
      <c r="BHO21" s="78">
        <f t="shared" si="169"/>
        <v>0</v>
      </c>
      <c r="BHQ21" s="320"/>
      <c r="BHR21" s="2122"/>
      <c r="BHS21" s="139"/>
      <c r="BHT21" s="320"/>
      <c r="BHU21" s="139"/>
      <c r="BHV21" s="78">
        <f t="shared" si="170"/>
        <v>0</v>
      </c>
      <c r="BHX21" s="321"/>
      <c r="BHY21" s="335"/>
      <c r="BHZ21" s="2125"/>
      <c r="BIA21" s="139"/>
      <c r="BIB21" s="320"/>
      <c r="BIC21" s="76"/>
      <c r="BID21" s="78">
        <f t="shared" si="171"/>
        <v>0</v>
      </c>
      <c r="BIF21" s="1261"/>
      <c r="BIG21" s="316"/>
      <c r="BIH21" s="1390"/>
      <c r="BII21" s="1919"/>
      <c r="BIJ21" s="779"/>
      <c r="BIK21" s="1391"/>
      <c r="BIL21" s="78">
        <f t="shared" si="172"/>
        <v>0</v>
      </c>
      <c r="BIN21" s="404"/>
      <c r="BIO21" s="2125"/>
      <c r="BIP21" s="139"/>
      <c r="BIQ21" s="493"/>
      <c r="BIR21" s="67"/>
      <c r="BIS21" s="78">
        <f t="shared" si="173"/>
        <v>86</v>
      </c>
      <c r="BIU21" s="1261"/>
      <c r="BIV21" s="399"/>
      <c r="BIW21" s="1390"/>
      <c r="BIX21" s="1708"/>
      <c r="BIY21" s="722"/>
      <c r="BIZ21" s="139"/>
      <c r="BJA21" s="78">
        <f t="shared" si="255"/>
        <v>0</v>
      </c>
      <c r="BJB21" s="1261"/>
      <c r="BJC21" s="1390"/>
      <c r="BJD21" s="1803"/>
      <c r="BJE21" s="1984"/>
      <c r="BJF21" s="1708"/>
      <c r="BJG21" s="722"/>
      <c r="BJH21" s="78">
        <f t="shared" si="174"/>
        <v>0</v>
      </c>
      <c r="BJJ21" s="320"/>
      <c r="BJK21" s="409"/>
      <c r="BJL21" s="2122"/>
      <c r="BJM21" s="139"/>
      <c r="BJN21" s="320"/>
      <c r="BJO21" s="139"/>
      <c r="BJP21" s="78">
        <f t="shared" si="256"/>
        <v>0</v>
      </c>
      <c r="BJR21" s="31"/>
      <c r="BJS21" s="2125"/>
      <c r="BJT21" s="139"/>
      <c r="BJU21" s="49"/>
      <c r="BJV21" s="76"/>
      <c r="BJW21" s="78">
        <f t="shared" si="228"/>
        <v>1883</v>
      </c>
      <c r="BJY21" s="404"/>
      <c r="BJZ21" s="2125"/>
      <c r="BKA21" s="139"/>
      <c r="BKB21" s="49"/>
      <c r="BKC21" s="76"/>
      <c r="BKD21" s="78">
        <f t="shared" si="175"/>
        <v>0</v>
      </c>
      <c r="BKF21" s="404"/>
      <c r="BKG21" s="734"/>
      <c r="BKH21" s="2125"/>
      <c r="BKI21" s="139"/>
      <c r="BKJ21" s="49"/>
      <c r="BKK21" s="76"/>
      <c r="BKL21" s="78">
        <f t="shared" si="176"/>
        <v>8883.5</v>
      </c>
      <c r="BKN21" s="404"/>
      <c r="BKO21" s="2125"/>
      <c r="BKP21" s="139"/>
      <c r="BKQ21" s="49"/>
      <c r="BKR21" s="76"/>
      <c r="BKS21" s="78">
        <f t="shared" si="177"/>
        <v>0</v>
      </c>
      <c r="BKU21" s="404"/>
      <c r="BKV21" s="2125"/>
      <c r="BKW21" s="139"/>
      <c r="BKX21" s="49"/>
      <c r="BKY21" s="67"/>
      <c r="BKZ21" s="78">
        <f t="shared" si="178"/>
        <v>0</v>
      </c>
      <c r="BLB21" s="404"/>
      <c r="BLC21" s="2125"/>
      <c r="BLD21" s="139"/>
      <c r="BLE21" s="49"/>
      <c r="BLF21" s="67"/>
      <c r="BLG21" s="78">
        <f t="shared" si="179"/>
        <v>0</v>
      </c>
      <c r="BLI21" s="404"/>
      <c r="BLJ21" s="2125"/>
      <c r="BLK21" s="139"/>
      <c r="BLL21" s="257"/>
      <c r="BLM21" s="67"/>
      <c r="BLN21" s="78">
        <f t="shared" si="180"/>
        <v>100</v>
      </c>
      <c r="BLP21" s="424"/>
      <c r="BLQ21" s="2121"/>
      <c r="BLR21" s="693"/>
      <c r="BLS21" s="97"/>
      <c r="BLT21" s="139"/>
      <c r="BLU21" s="78">
        <f t="shared" si="181"/>
        <v>0</v>
      </c>
      <c r="BLW21" s="424"/>
      <c r="BLX21" s="2121"/>
      <c r="BLY21" s="104"/>
      <c r="BLZ21" s="97"/>
      <c r="BMA21" s="139"/>
      <c r="BMB21" s="78">
        <f t="shared" si="182"/>
        <v>0</v>
      </c>
      <c r="BMD21" s="424"/>
      <c r="BME21" s="2121"/>
      <c r="BMF21" s="104"/>
      <c r="BMG21" s="712"/>
      <c r="BMH21" s="139"/>
      <c r="BMI21" s="78">
        <f t="shared" si="183"/>
        <v>0</v>
      </c>
      <c r="BMK21" s="404"/>
      <c r="BML21" s="2125"/>
      <c r="BMM21" s="139"/>
      <c r="BMN21" s="493"/>
      <c r="BMO21" s="67"/>
      <c r="BMP21" s="78">
        <f t="shared" si="184"/>
        <v>0</v>
      </c>
      <c r="BMR21" s="31"/>
      <c r="BMS21" s="2125"/>
      <c r="BMT21" s="139"/>
      <c r="BMU21" s="257"/>
      <c r="BMV21" s="67"/>
      <c r="BMW21" s="78">
        <f t="shared" si="185"/>
        <v>0</v>
      </c>
      <c r="BMY21" s="31"/>
      <c r="BMZ21" s="2125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6">
        <v>41976</v>
      </c>
      <c r="BNJ21" s="1603">
        <v>8143</v>
      </c>
      <c r="BNK21" s="131">
        <f t="shared" si="230"/>
        <v>409</v>
      </c>
      <c r="BNM21" s="31"/>
      <c r="BNN21" s="2125"/>
      <c r="BNO21" s="139"/>
      <c r="BNP21" s="257"/>
      <c r="BNQ21" s="67"/>
      <c r="BNR21" s="78">
        <f t="shared" si="231"/>
        <v>0</v>
      </c>
      <c r="BNT21" s="31"/>
      <c r="BNU21" s="335"/>
      <c r="BNV21" s="2125"/>
      <c r="BNW21" s="139"/>
      <c r="BNX21" s="257"/>
      <c r="BNY21" s="67"/>
      <c r="BNZ21" s="78">
        <f t="shared" si="232"/>
        <v>0</v>
      </c>
      <c r="BOB21" s="31"/>
      <c r="BOC21" s="2125"/>
      <c r="BOD21" s="139"/>
      <c r="BOE21" s="31"/>
      <c r="BOF21" s="76"/>
      <c r="BOG21" s="78">
        <f t="shared" si="233"/>
        <v>0</v>
      </c>
      <c r="BOI21" s="31"/>
      <c r="BOJ21" s="2125"/>
      <c r="BOK21" s="139"/>
      <c r="BOL21" s="31"/>
      <c r="BOM21" s="76"/>
      <c r="BON21" s="78">
        <f t="shared" si="234"/>
        <v>0</v>
      </c>
      <c r="BOP21" s="31"/>
      <c r="BOQ21" s="2125"/>
      <c r="BOR21" s="139"/>
      <c r="BOS21" s="257"/>
      <c r="BOT21" s="67"/>
      <c r="BOU21" s="78">
        <f t="shared" si="235"/>
        <v>1785.5</v>
      </c>
      <c r="BOW21" s="320"/>
      <c r="BOX21" s="2122"/>
      <c r="BOY21" s="139"/>
      <c r="BOZ21" s="49"/>
      <c r="BPA21" s="139"/>
      <c r="BPB21" s="78">
        <f t="shared" si="236"/>
        <v>0</v>
      </c>
      <c r="BPD21" s="404"/>
      <c r="BPE21" s="2125"/>
      <c r="BPF21" s="139"/>
      <c r="BPG21" s="49"/>
      <c r="BPH21" s="76"/>
      <c r="BPI21" s="78">
        <f t="shared" si="237"/>
        <v>0</v>
      </c>
      <c r="BPK21" s="404"/>
      <c r="BPL21" s="2125"/>
      <c r="BPM21" s="139"/>
      <c r="BPN21" s="49"/>
      <c r="BPO21" s="76"/>
      <c r="BPP21" s="78">
        <f t="shared" si="252"/>
        <v>2273.5</v>
      </c>
      <c r="BPR21" s="31"/>
      <c r="BPS21" s="2125"/>
      <c r="BPT21" s="139"/>
      <c r="BPU21" s="49"/>
      <c r="BPV21" s="76"/>
      <c r="BPW21" s="78">
        <f t="shared" si="186"/>
        <v>0</v>
      </c>
      <c r="BPY21" s="31"/>
      <c r="BPZ21" s="2125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22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22"/>
      <c r="BQW21" s="139"/>
      <c r="BQX21" s="424"/>
      <c r="BQY21" s="139"/>
      <c r="BQZ21" s="78">
        <f t="shared" si="190"/>
        <v>70000</v>
      </c>
      <c r="BRC21" s="2125"/>
      <c r="BRD21" s="349"/>
      <c r="BRE21" s="404"/>
      <c r="BRF21" s="773"/>
      <c r="BRG21" s="78">
        <f t="shared" si="191"/>
        <v>70000</v>
      </c>
      <c r="BRI21" s="31"/>
      <c r="BRJ21" s="2125"/>
      <c r="BRK21" s="139"/>
      <c r="BRL21" s="257"/>
      <c r="BRM21" s="67"/>
      <c r="BRN21" s="78">
        <f t="shared" si="192"/>
        <v>0</v>
      </c>
      <c r="BRP21" s="321"/>
      <c r="BRQ21" s="335"/>
      <c r="BRR21" s="2125"/>
      <c r="BRS21" s="139"/>
      <c r="BRT21" s="49"/>
      <c r="BRU21" s="76"/>
      <c r="BRV21" s="78">
        <f t="shared" si="193"/>
        <v>0</v>
      </c>
      <c r="BRX21" s="404"/>
      <c r="BRY21" s="2125"/>
      <c r="BRZ21" s="139"/>
      <c r="BSA21" s="257"/>
      <c r="BSB21" s="67"/>
      <c r="BSC21" s="78">
        <f t="shared" si="194"/>
        <v>0</v>
      </c>
      <c r="BSE21" s="404"/>
      <c r="BSF21" s="2125"/>
      <c r="BSG21" s="139"/>
      <c r="BSH21" s="49"/>
      <c r="BSI21" s="76"/>
      <c r="BSJ21" s="78">
        <f t="shared" si="195"/>
        <v>0</v>
      </c>
      <c r="BSL21" s="31"/>
      <c r="BSM21" s="2125"/>
      <c r="BSN21" s="139"/>
      <c r="BSO21" s="257"/>
      <c r="BSP21" s="67"/>
      <c r="BSQ21" s="78">
        <f t="shared" si="196"/>
        <v>0</v>
      </c>
      <c r="BSS21" s="404"/>
      <c r="BST21" s="2125"/>
      <c r="BSU21" s="139"/>
      <c r="BSV21" s="560"/>
      <c r="BSW21" s="568"/>
      <c r="BSX21" s="78">
        <f t="shared" si="197"/>
        <v>0</v>
      </c>
      <c r="BSZ21" s="404"/>
      <c r="BTA21" s="2125"/>
      <c r="BTB21" s="139"/>
      <c r="BTC21" s="560"/>
      <c r="BTD21" s="568"/>
      <c r="BTE21" s="78">
        <f t="shared" si="198"/>
        <v>0</v>
      </c>
      <c r="BTG21" s="31"/>
      <c r="BTH21" s="2125"/>
      <c r="BTI21" s="139"/>
      <c r="BTJ21" s="257"/>
      <c r="BTK21" s="67"/>
      <c r="BTL21" s="78">
        <f t="shared" si="199"/>
        <v>0</v>
      </c>
      <c r="BTN21" s="31"/>
      <c r="BTO21" s="2125"/>
      <c r="BTP21" s="139"/>
      <c r="BTQ21" s="257"/>
      <c r="BTR21" s="67"/>
      <c r="BTS21" s="78">
        <f t="shared" si="200"/>
        <v>0</v>
      </c>
      <c r="BTU21" s="31"/>
      <c r="BTV21" s="2125"/>
      <c r="BTW21" s="139"/>
      <c r="BTX21" s="257"/>
      <c r="BTY21" s="67"/>
      <c r="BTZ21" s="78">
        <f t="shared" si="201"/>
        <v>0</v>
      </c>
      <c r="BUB21" s="31"/>
      <c r="BUC21" s="2125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24"/>
      <c r="C22" s="22"/>
      <c r="D22" s="31"/>
      <c r="E22" s="76"/>
      <c r="F22" s="78">
        <f t="shared" si="2"/>
        <v>172000</v>
      </c>
      <c r="H22" s="404"/>
      <c r="I22" s="2124"/>
      <c r="J22" s="22"/>
      <c r="K22" s="31"/>
      <c r="L22" s="76"/>
      <c r="M22" s="78">
        <f t="shared" si="3"/>
        <v>354750</v>
      </c>
      <c r="O22" s="31"/>
      <c r="P22" s="2124"/>
      <c r="Q22" s="22"/>
      <c r="R22" s="31"/>
      <c r="S22" s="76"/>
      <c r="T22" s="78">
        <f t="shared" si="4"/>
        <v>2500</v>
      </c>
      <c r="V22" s="31"/>
      <c r="W22" s="2124"/>
      <c r="X22" s="22"/>
      <c r="Y22" s="31"/>
      <c r="Z22" s="76"/>
      <c r="AA22" s="78">
        <f t="shared" si="5"/>
        <v>0</v>
      </c>
      <c r="AC22" s="31"/>
      <c r="AD22" s="2124"/>
      <c r="AE22" s="22"/>
      <c r="AF22" s="31"/>
      <c r="AG22" s="76"/>
      <c r="AH22" s="78">
        <f t="shared" si="6"/>
        <v>0</v>
      </c>
      <c r="AJ22" s="404"/>
      <c r="AK22" s="2124"/>
      <c r="AL22" s="104"/>
      <c r="AM22" s="424"/>
      <c r="AN22" s="76"/>
      <c r="AO22" s="78">
        <f t="shared" si="7"/>
        <v>1390</v>
      </c>
      <c r="AQ22" s="320"/>
      <c r="AR22" s="2121"/>
      <c r="AS22" s="104"/>
      <c r="AT22" s="399"/>
      <c r="AU22" s="139"/>
      <c r="AV22" s="78">
        <f t="shared" si="8"/>
        <v>317405.71999999997</v>
      </c>
      <c r="AX22" s="31"/>
      <c r="AY22" s="2124"/>
      <c r="AZ22" s="22"/>
      <c r="BA22" s="31"/>
      <c r="BB22" s="76"/>
      <c r="BC22" s="78">
        <f t="shared" si="9"/>
        <v>0</v>
      </c>
      <c r="BE22" s="321"/>
      <c r="BF22" s="2124"/>
      <c r="BG22" s="22"/>
      <c r="BH22" s="31"/>
      <c r="BI22" s="76"/>
      <c r="BJ22" s="78">
        <f t="shared" si="10"/>
        <v>0</v>
      </c>
      <c r="BL22" s="424"/>
      <c r="BM22" s="2121"/>
      <c r="BN22" s="104"/>
      <c r="BO22" s="878"/>
      <c r="BP22" s="139"/>
      <c r="BQ22" s="78">
        <f t="shared" si="11"/>
        <v>0</v>
      </c>
      <c r="BS22" s="321"/>
      <c r="BT22" s="2124"/>
      <c r="BU22" s="22"/>
      <c r="BV22" s="31"/>
      <c r="BW22" s="76"/>
      <c r="BX22" s="78">
        <f t="shared" si="12"/>
        <v>0</v>
      </c>
      <c r="BZ22" s="424"/>
      <c r="CA22" s="424"/>
      <c r="CB22" s="2121"/>
      <c r="CC22" s="104"/>
      <c r="CD22" s="49"/>
      <c r="CE22" s="139"/>
      <c r="CF22" s="78">
        <f t="shared" si="13"/>
        <v>24829.5</v>
      </c>
      <c r="CH22" s="424"/>
      <c r="CI22" s="2121"/>
      <c r="CJ22" s="104"/>
      <c r="CK22" s="49"/>
      <c r="CL22" s="139"/>
      <c r="CM22" s="78">
        <f t="shared" si="14"/>
        <v>0</v>
      </c>
      <c r="CO22" s="424"/>
      <c r="CP22" s="2121"/>
      <c r="CQ22" s="104"/>
      <c r="CR22" s="49"/>
      <c r="CS22" s="139"/>
      <c r="CT22" s="78">
        <f t="shared" si="15"/>
        <v>0</v>
      </c>
      <c r="CV22" s="977">
        <v>41260</v>
      </c>
      <c r="CW22" s="1888"/>
      <c r="CX22" s="828" t="s">
        <v>1139</v>
      </c>
      <c r="CY22" s="669">
        <v>50791.17</v>
      </c>
      <c r="CZ22" s="1878"/>
      <c r="DA22" s="1887"/>
      <c r="DB22" s="879">
        <f t="shared" si="16"/>
        <v>289222.09999999998</v>
      </c>
      <c r="DD22" s="424"/>
      <c r="DE22" s="812"/>
      <c r="DF22" s="2121"/>
      <c r="DG22" s="104"/>
      <c r="DH22" s="424"/>
      <c r="DI22" s="349"/>
      <c r="DJ22" s="78">
        <f t="shared" si="17"/>
        <v>633217.30000000005</v>
      </c>
      <c r="DL22" s="320"/>
      <c r="DM22" s="2121"/>
      <c r="DN22" s="104"/>
      <c r="DO22" s="49"/>
      <c r="DP22" s="139"/>
      <c r="DQ22" s="78">
        <f t="shared" si="18"/>
        <v>0</v>
      </c>
      <c r="DS22" s="320"/>
      <c r="DT22" s="2121"/>
      <c r="DU22" s="104"/>
      <c r="DV22" s="49"/>
      <c r="DW22" s="52"/>
      <c r="DX22" s="78">
        <f t="shared" si="19"/>
        <v>0</v>
      </c>
      <c r="DZ22" s="49"/>
      <c r="EA22" s="2121"/>
      <c r="EB22" s="104"/>
      <c r="EC22" s="49"/>
      <c r="ED22" s="139"/>
      <c r="EE22" s="78">
        <f t="shared" si="20"/>
        <v>1750.5</v>
      </c>
      <c r="EG22" s="320"/>
      <c r="EH22" s="2121"/>
      <c r="EI22" s="104"/>
      <c r="EJ22" s="49"/>
      <c r="EK22" s="139"/>
      <c r="EL22" s="78">
        <f t="shared" si="21"/>
        <v>0</v>
      </c>
      <c r="EN22" s="424"/>
      <c r="EO22" s="2122"/>
      <c r="EP22" s="139"/>
      <c r="EQ22" s="49"/>
      <c r="ER22" s="139"/>
      <c r="ES22" s="78">
        <f t="shared" si="22"/>
        <v>7999.8000000000029</v>
      </c>
      <c r="EU22" s="404"/>
      <c r="EV22" s="2124"/>
      <c r="EW22" s="22"/>
      <c r="EX22" s="31"/>
      <c r="EY22" s="76"/>
      <c r="EZ22" s="78">
        <f t="shared" si="23"/>
        <v>0</v>
      </c>
      <c r="FB22" s="49"/>
      <c r="FC22" s="307"/>
      <c r="FD22" s="2121"/>
      <c r="FE22" s="104"/>
      <c r="FF22" s="307"/>
      <c r="FG22" s="139"/>
      <c r="FH22" s="78">
        <f t="shared" si="24"/>
        <v>0</v>
      </c>
      <c r="FJ22" s="424"/>
      <c r="FK22" s="346"/>
      <c r="FL22" s="2122"/>
      <c r="FM22" s="349"/>
      <c r="FN22" s="97"/>
      <c r="FO22" s="139"/>
      <c r="FP22" s="78">
        <f t="shared" si="25"/>
        <v>1044.8300000000017</v>
      </c>
      <c r="FR22" s="404"/>
      <c r="FS22" s="335"/>
      <c r="FT22" s="2124"/>
      <c r="FU22" s="104"/>
      <c r="FV22" s="335"/>
      <c r="FW22" s="76"/>
      <c r="FX22" s="78">
        <f t="shared" si="26"/>
        <v>8038.1</v>
      </c>
      <c r="FY22" s="1261"/>
      <c r="FZ22" s="1390"/>
      <c r="GA22" s="1803"/>
      <c r="GB22" s="1925"/>
      <c r="GC22" s="1919"/>
      <c r="GD22" s="722"/>
      <c r="GE22" s="78">
        <f t="shared" si="203"/>
        <v>0</v>
      </c>
      <c r="GF22" s="712"/>
      <c r="GG22" s="712"/>
      <c r="GH22" s="1390"/>
      <c r="GI22" s="1803"/>
      <c r="GJ22" s="1820"/>
      <c r="GK22" s="1813"/>
      <c r="GL22" s="1391"/>
      <c r="GM22" s="78">
        <f t="shared" si="27"/>
        <v>0</v>
      </c>
      <c r="GO22" s="424"/>
      <c r="GP22" s="2121"/>
      <c r="GQ22" s="104"/>
      <c r="GR22" s="49"/>
      <c r="GS22" s="139"/>
      <c r="GT22" s="78">
        <f t="shared" si="28"/>
        <v>3191.5</v>
      </c>
      <c r="GV22" s="404"/>
      <c r="GW22" s="2124"/>
      <c r="GX22" s="2124"/>
      <c r="GY22" s="777"/>
      <c r="GZ22" s="31"/>
      <c r="HA22" s="76"/>
      <c r="HB22" s="78">
        <f t="shared" si="29"/>
        <v>12652.35</v>
      </c>
      <c r="HD22" s="424"/>
      <c r="HE22" s="2121"/>
      <c r="HF22" s="693"/>
      <c r="HG22" s="320"/>
      <c r="HH22" s="139"/>
      <c r="HI22" s="78">
        <f t="shared" si="30"/>
        <v>5990.5</v>
      </c>
      <c r="HK22" s="321"/>
      <c r="HL22" s="2124"/>
      <c r="HM22" s="777"/>
      <c r="HN22" s="31"/>
      <c r="HO22" s="76"/>
      <c r="HP22" s="78">
        <f t="shared" si="31"/>
        <v>3655.5</v>
      </c>
      <c r="HR22" s="424"/>
      <c r="HS22" s="2121"/>
      <c r="HT22" s="104"/>
      <c r="HU22" s="49"/>
      <c r="HV22" s="139"/>
      <c r="HW22" s="78">
        <f t="shared" si="32"/>
        <v>3000</v>
      </c>
      <c r="HY22" s="321"/>
      <c r="HZ22" s="2124"/>
      <c r="IA22" s="777"/>
      <c r="IB22" s="31"/>
      <c r="IC22" s="76"/>
      <c r="ID22" s="78">
        <f t="shared" si="33"/>
        <v>0</v>
      </c>
      <c r="IF22" s="321"/>
      <c r="IG22" s="2124"/>
      <c r="IH22" s="777"/>
      <c r="II22" s="31"/>
      <c r="IJ22" s="76"/>
      <c r="IK22" s="78">
        <f t="shared" si="34"/>
        <v>0</v>
      </c>
      <c r="IM22" s="2124"/>
      <c r="IN22" s="2124"/>
      <c r="IO22" s="777"/>
      <c r="IP22" s="31"/>
      <c r="IQ22" s="76"/>
      <c r="IR22" s="78">
        <f t="shared" si="35"/>
        <v>0</v>
      </c>
      <c r="IT22" s="424"/>
      <c r="IU22" s="1325"/>
      <c r="IV22" s="799"/>
      <c r="IW22" s="49"/>
      <c r="IX22" s="139"/>
      <c r="IY22" s="78">
        <f t="shared" si="36"/>
        <v>402</v>
      </c>
      <c r="JA22" s="424"/>
      <c r="JB22" s="1325"/>
      <c r="JC22" s="799"/>
      <c r="JD22" s="49"/>
      <c r="JE22" s="139"/>
      <c r="JF22" s="78">
        <f t="shared" si="37"/>
        <v>900</v>
      </c>
      <c r="JH22" s="1261"/>
      <c r="JI22" s="1390"/>
      <c r="JJ22" s="1919"/>
      <c r="JK22" s="1925"/>
      <c r="JL22" s="1919"/>
      <c r="JM22" s="78">
        <f t="shared" si="38"/>
        <v>90</v>
      </c>
      <c r="JN22" s="1391"/>
      <c r="JO22" s="320"/>
      <c r="JP22" s="2125"/>
      <c r="JQ22" s="699"/>
      <c r="JR22" s="321"/>
      <c r="JS22" s="699"/>
      <c r="JT22" s="78">
        <f t="shared" si="39"/>
        <v>90</v>
      </c>
      <c r="JV22" s="321"/>
      <c r="JW22" s="2125"/>
      <c r="JX22" s="699"/>
      <c r="JY22" s="321"/>
      <c r="JZ22" s="699"/>
      <c r="KA22" s="78">
        <f t="shared" si="40"/>
        <v>90</v>
      </c>
      <c r="KC22" s="424"/>
      <c r="KD22" s="1325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24"/>
      <c r="KL22" s="22"/>
      <c r="KM22" s="31"/>
      <c r="KN22" s="76"/>
      <c r="KO22" s="78">
        <f t="shared" si="42"/>
        <v>300</v>
      </c>
      <c r="KQ22" s="321"/>
      <c r="KR22" s="1318"/>
      <c r="KS22" s="2124"/>
      <c r="KT22" s="22"/>
      <c r="KU22" s="31"/>
      <c r="KV22" s="76"/>
      <c r="KW22" s="78">
        <f t="shared" si="43"/>
        <v>198</v>
      </c>
      <c r="KY22" s="321"/>
      <c r="KZ22" s="2124"/>
      <c r="LA22" s="22"/>
      <c r="LB22" s="31"/>
      <c r="LC22" s="76"/>
      <c r="LD22" s="78">
        <f t="shared" si="44"/>
        <v>0</v>
      </c>
      <c r="LF22" s="320"/>
      <c r="LG22" s="2121"/>
      <c r="LH22" s="104"/>
      <c r="LI22" s="49"/>
      <c r="LJ22" s="139"/>
      <c r="LK22" s="78">
        <f t="shared" si="45"/>
        <v>0</v>
      </c>
      <c r="LM22" s="2124"/>
      <c r="LN22" s="2124"/>
      <c r="LO22" s="22"/>
      <c r="LP22" s="31"/>
      <c r="LQ22" s="76"/>
      <c r="LR22" s="78">
        <f t="shared" si="46"/>
        <v>0</v>
      </c>
      <c r="LT22" s="2124"/>
      <c r="LU22" s="2124"/>
      <c r="LV22" s="22"/>
      <c r="LW22" s="31"/>
      <c r="LX22" s="76"/>
      <c r="LY22" s="78">
        <f t="shared" si="47"/>
        <v>0</v>
      </c>
      <c r="MA22" s="2124"/>
      <c r="MB22" s="2124"/>
      <c r="MC22" s="22"/>
      <c r="MD22" s="31"/>
      <c r="ME22" s="76"/>
      <c r="MF22" s="78">
        <f t="shared" si="48"/>
        <v>0</v>
      </c>
      <c r="MH22" s="2124"/>
      <c r="MI22" s="2124"/>
      <c r="MJ22" s="22"/>
      <c r="MK22" s="31"/>
      <c r="ML22" s="76"/>
      <c r="MM22" s="78">
        <f t="shared" si="49"/>
        <v>0</v>
      </c>
      <c r="MO22" s="424"/>
      <c r="MP22" s="2121"/>
      <c r="MQ22" s="104"/>
      <c r="MR22" s="49"/>
      <c r="MS22" s="139"/>
      <c r="MT22" s="78">
        <f t="shared" si="50"/>
        <v>0</v>
      </c>
      <c r="MV22" s="404"/>
      <c r="MW22" s="2124"/>
      <c r="MX22" s="22"/>
      <c r="MY22" s="31"/>
      <c r="MZ22" s="76"/>
      <c r="NA22" s="78">
        <f t="shared" si="51"/>
        <v>0</v>
      </c>
      <c r="NC22" s="404"/>
      <c r="ND22" s="2124"/>
      <c r="NE22" s="22"/>
      <c r="NF22" s="31"/>
      <c r="NG22" s="76"/>
      <c r="NH22" s="78">
        <f t="shared" si="52"/>
        <v>0</v>
      </c>
      <c r="NJ22" s="786"/>
      <c r="NK22" s="2124"/>
      <c r="NL22" s="22"/>
      <c r="NM22" s="31"/>
      <c r="NN22" s="76"/>
      <c r="NO22" s="78">
        <f t="shared" si="53"/>
        <v>0</v>
      </c>
      <c r="NQ22" s="786"/>
      <c r="NR22" s="2124"/>
      <c r="NS22" s="22"/>
      <c r="NT22" s="31"/>
      <c r="NU22" s="76"/>
      <c r="NV22" s="78">
        <f t="shared" si="54"/>
        <v>0</v>
      </c>
      <c r="NX22" s="404"/>
      <c r="NY22" s="2124"/>
      <c r="NZ22" s="22"/>
      <c r="OA22" s="404"/>
      <c r="OB22" s="76"/>
      <c r="OC22" s="78">
        <f t="shared" si="55"/>
        <v>0</v>
      </c>
      <c r="OE22" s="404"/>
      <c r="OF22" s="2124"/>
      <c r="OG22" s="22"/>
      <c r="OH22" s="31"/>
      <c r="OI22" s="76"/>
      <c r="OJ22" s="78">
        <f t="shared" si="56"/>
        <v>12799.5</v>
      </c>
      <c r="OL22" s="1261"/>
      <c r="OM22" s="2000"/>
      <c r="ON22" s="1390"/>
      <c r="OO22" s="1708"/>
      <c r="OP22" s="722"/>
      <c r="OQ22" s="139"/>
      <c r="OR22" s="131">
        <f t="shared" si="0"/>
        <v>0</v>
      </c>
      <c r="OT22" s="404"/>
      <c r="OU22" s="2124"/>
      <c r="OV22" s="22"/>
      <c r="OW22" s="31"/>
      <c r="OX22" s="76"/>
      <c r="OY22" s="78">
        <f t="shared" si="57"/>
        <v>0</v>
      </c>
      <c r="PA22" s="2124"/>
      <c r="PB22" s="2124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2"/>
      <c r="PQ22" s="139"/>
      <c r="PR22" s="97"/>
      <c r="PS22" s="139"/>
      <c r="PT22" s="78">
        <f t="shared" si="60"/>
        <v>301.5</v>
      </c>
      <c r="PV22" s="1261"/>
      <c r="PW22" s="2003"/>
      <c r="PX22" s="543"/>
      <c r="PY22" s="1812"/>
      <c r="PZ22" s="1813"/>
      <c r="QA22" s="1391"/>
      <c r="QB22" s="131">
        <f t="shared" si="61"/>
        <v>9830.36</v>
      </c>
      <c r="QD22" s="1261"/>
      <c r="QE22" s="543"/>
      <c r="QF22" s="1812"/>
      <c r="QG22" s="1813"/>
      <c r="QH22" s="1391"/>
      <c r="QI22" s="131">
        <f t="shared" si="62"/>
        <v>0</v>
      </c>
      <c r="QJ22" s="1391"/>
      <c r="QK22" s="321"/>
      <c r="QL22" s="2124"/>
      <c r="QM22" s="22"/>
      <c r="QN22" s="31"/>
      <c r="QO22" s="76"/>
      <c r="QP22" s="78">
        <f t="shared" si="63"/>
        <v>761.40000000000009</v>
      </c>
      <c r="QR22" s="31"/>
      <c r="QS22" s="2124"/>
      <c r="QT22" s="22"/>
      <c r="QU22" s="31"/>
      <c r="QV22" s="76"/>
      <c r="QW22" s="78">
        <f t="shared" si="64"/>
        <v>0</v>
      </c>
      <c r="QY22" s="2124"/>
      <c r="QZ22" s="2124"/>
      <c r="RA22" s="777"/>
      <c r="RB22" s="31"/>
      <c r="RC22" s="76"/>
      <c r="RD22" s="78">
        <f t="shared" si="65"/>
        <v>0</v>
      </c>
      <c r="RF22" s="2124"/>
      <c r="RG22" s="2124"/>
      <c r="RH22" s="22"/>
      <c r="RI22" s="31"/>
      <c r="RJ22" s="76"/>
      <c r="RK22" s="78">
        <f t="shared" si="66"/>
        <v>0</v>
      </c>
      <c r="RO22" s="2121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21"/>
      <c r="RW22" s="104"/>
      <c r="RX22" s="31"/>
      <c r="RY22" s="787"/>
      <c r="RZ22" s="78">
        <f t="shared" si="68"/>
        <v>297</v>
      </c>
      <c r="SB22" s="424"/>
      <c r="SC22" s="2121"/>
      <c r="SD22" s="104"/>
      <c r="SE22" s="31"/>
      <c r="SF22" s="787"/>
      <c r="SG22" s="78">
        <f t="shared" si="69"/>
        <v>0</v>
      </c>
      <c r="SI22" s="49"/>
      <c r="SJ22" s="2121"/>
      <c r="SK22" s="104"/>
      <c r="SL22" s="31"/>
      <c r="SM22" s="787"/>
      <c r="SN22" s="78">
        <f t="shared" si="70"/>
        <v>0</v>
      </c>
      <c r="SP22" s="49"/>
      <c r="SQ22" s="2121"/>
      <c r="SR22" s="104"/>
      <c r="SS22" s="31"/>
      <c r="ST22" s="787"/>
      <c r="SU22" s="78">
        <f t="shared" si="71"/>
        <v>0</v>
      </c>
      <c r="SW22" s="49"/>
      <c r="SX22" s="2121"/>
      <c r="SY22" s="104"/>
      <c r="SZ22" s="31"/>
      <c r="TA22" s="787"/>
      <c r="TB22" s="78">
        <f t="shared" si="72"/>
        <v>0</v>
      </c>
      <c r="TD22" s="49"/>
      <c r="TE22" s="2121"/>
      <c r="TF22" s="104"/>
      <c r="TG22" s="31"/>
      <c r="TH22" s="787"/>
      <c r="TI22" s="78">
        <f t="shared" si="73"/>
        <v>0</v>
      </c>
      <c r="TK22" s="49"/>
      <c r="TL22" s="2121"/>
      <c r="TM22" s="104"/>
      <c r="TN22" s="31"/>
      <c r="TO22" s="787"/>
      <c r="TP22" s="78">
        <f t="shared" si="74"/>
        <v>0</v>
      </c>
      <c r="TR22" s="2124"/>
      <c r="TS22" s="2124"/>
      <c r="TT22" s="22"/>
      <c r="TU22" s="31"/>
      <c r="TV22" s="787"/>
      <c r="TW22" s="78">
        <f t="shared" si="75"/>
        <v>0</v>
      </c>
      <c r="TY22" s="2124"/>
      <c r="TZ22" s="2124"/>
      <c r="UA22" s="22"/>
      <c r="UB22" s="31"/>
      <c r="UC22" s="787"/>
      <c r="UD22" s="78">
        <f t="shared" si="76"/>
        <v>0</v>
      </c>
      <c r="UF22" s="404"/>
      <c r="UG22" s="2124"/>
      <c r="UH22" s="22"/>
      <c r="UI22" s="31"/>
      <c r="UJ22" s="787"/>
      <c r="UK22" s="78">
        <f t="shared" si="77"/>
        <v>0</v>
      </c>
      <c r="UM22" s="424"/>
      <c r="UN22" s="2121"/>
      <c r="UO22" s="104"/>
      <c r="UP22" s="49"/>
      <c r="UQ22" s="349"/>
      <c r="UR22" s="78">
        <f t="shared" si="78"/>
        <v>-2822</v>
      </c>
      <c r="UT22" s="424"/>
      <c r="UU22" s="2121"/>
      <c r="UV22" s="104"/>
      <c r="UW22" s="49"/>
      <c r="UX22" s="349"/>
      <c r="UY22" s="78">
        <f t="shared" si="79"/>
        <v>0</v>
      </c>
      <c r="VA22" s="320"/>
      <c r="VB22" s="2121"/>
      <c r="VC22" s="104"/>
      <c r="VD22" s="320"/>
      <c r="VE22" s="349"/>
      <c r="VF22" s="78">
        <f t="shared" si="80"/>
        <v>0</v>
      </c>
      <c r="VH22" s="404"/>
      <c r="VI22" s="2124"/>
      <c r="VJ22" s="22"/>
      <c r="VK22" s="31"/>
      <c r="VL22" s="787"/>
      <c r="VM22" s="78">
        <f t="shared" si="81"/>
        <v>0</v>
      </c>
      <c r="VO22" s="31"/>
      <c r="VP22" s="2124"/>
      <c r="VQ22" s="22"/>
      <c r="VR22" s="31"/>
      <c r="VS22" s="787"/>
      <c r="VT22" s="78">
        <f t="shared" si="82"/>
        <v>0</v>
      </c>
      <c r="VV22" s="31"/>
      <c r="VW22" s="2124"/>
      <c r="VX22" s="22"/>
      <c r="VY22" s="31"/>
      <c r="VZ22" s="787"/>
      <c r="WA22" s="78">
        <f t="shared" si="83"/>
        <v>0</v>
      </c>
      <c r="WC22" s="424"/>
      <c r="WD22" s="2121"/>
      <c r="WE22" s="104"/>
      <c r="WF22" s="320"/>
      <c r="WG22" s="349"/>
      <c r="WH22" s="78">
        <f t="shared" si="84"/>
        <v>236</v>
      </c>
      <c r="WJ22" s="320"/>
      <c r="WK22" s="2121"/>
      <c r="WL22" s="104"/>
      <c r="WM22" s="49"/>
      <c r="WN22" s="349"/>
      <c r="WO22" s="78">
        <f t="shared" si="85"/>
        <v>151</v>
      </c>
      <c r="WQ22" s="404"/>
      <c r="WR22" s="2124"/>
      <c r="WS22" s="22"/>
      <c r="WT22" s="31"/>
      <c r="WU22" s="76"/>
      <c r="WV22" s="78">
        <f t="shared" si="86"/>
        <v>8041</v>
      </c>
      <c r="WX22" s="31"/>
      <c r="WY22" s="2124"/>
      <c r="WZ22" s="22"/>
      <c r="XA22" s="31"/>
      <c r="XB22" s="76"/>
      <c r="XC22" s="78">
        <f t="shared" si="87"/>
        <v>0</v>
      </c>
      <c r="XE22" s="404"/>
      <c r="XF22" s="2124"/>
      <c r="XG22" s="22"/>
      <c r="XH22" s="31"/>
      <c r="XI22" s="76"/>
      <c r="XJ22" s="78">
        <f t="shared" si="88"/>
        <v>0</v>
      </c>
      <c r="XL22" s="404"/>
      <c r="XM22" s="2124"/>
      <c r="XN22" s="22"/>
      <c r="XO22" s="31"/>
      <c r="XP22" s="76"/>
      <c r="XQ22" s="78">
        <f t="shared" si="89"/>
        <v>0</v>
      </c>
      <c r="XS22" s="404"/>
      <c r="XT22" s="2124"/>
      <c r="XU22" s="22"/>
      <c r="XV22" s="31"/>
      <c r="XW22" s="76"/>
      <c r="XX22" s="78">
        <f t="shared" si="90"/>
        <v>0</v>
      </c>
      <c r="YA22" s="358"/>
      <c r="YB22" s="2121"/>
      <c r="YC22" s="104"/>
      <c r="YD22" s="49"/>
      <c r="YE22" s="139"/>
      <c r="YF22" s="78">
        <f t="shared" si="91"/>
        <v>0</v>
      </c>
      <c r="YH22" s="320"/>
      <c r="YI22" s="2121"/>
      <c r="YJ22" s="104"/>
      <c r="YK22" s="424"/>
      <c r="YL22" s="139"/>
      <c r="YM22" s="78">
        <f t="shared" si="92"/>
        <v>0</v>
      </c>
      <c r="YO22" s="424"/>
      <c r="YP22" s="481"/>
      <c r="YQ22" s="2121"/>
      <c r="YR22" s="693"/>
      <c r="YS22" s="779"/>
      <c r="YT22" s="139"/>
      <c r="YU22" s="78">
        <f t="shared" si="93"/>
        <v>2542.7000000000007</v>
      </c>
      <c r="YW22" s="321"/>
      <c r="YX22" s="2124"/>
      <c r="YY22" s="22"/>
      <c r="YZ22" s="31"/>
      <c r="ZA22" s="76"/>
      <c r="ZB22" s="78">
        <f t="shared" si="253"/>
        <v>0</v>
      </c>
      <c r="ZD22" s="320"/>
      <c r="ZE22" s="2121"/>
      <c r="ZF22" s="104"/>
      <c r="ZG22" s="49"/>
      <c r="ZH22" s="139"/>
      <c r="ZI22" s="78">
        <f t="shared" si="94"/>
        <v>930.44000000000051</v>
      </c>
      <c r="ZK22" s="404"/>
      <c r="ZL22" s="2124"/>
      <c r="ZM22" s="22"/>
      <c r="ZN22" s="31"/>
      <c r="ZO22" s="76"/>
      <c r="ZP22" s="78">
        <f t="shared" si="238"/>
        <v>0</v>
      </c>
      <c r="ZR22" s="404"/>
      <c r="ZS22" s="2124"/>
      <c r="ZT22" s="22"/>
      <c r="ZU22" s="31"/>
      <c r="ZV22" s="76"/>
      <c r="ZW22" s="78">
        <f t="shared" si="239"/>
        <v>0</v>
      </c>
      <c r="ZY22" s="1261"/>
      <c r="ZZ22" s="1390"/>
      <c r="AAA22" s="1803"/>
      <c r="AAB22" s="1812"/>
      <c r="AAC22" s="722"/>
      <c r="AAD22" s="1391"/>
      <c r="AAE22" s="78">
        <f t="shared" si="95"/>
        <v>2062.3999999999996</v>
      </c>
      <c r="AAG22" s="1261"/>
      <c r="AAH22" s="1390"/>
      <c r="AAI22" s="1803"/>
      <c r="AAJ22" s="1795"/>
      <c r="AAK22" s="1809"/>
      <c r="AAL22" s="78">
        <f t="shared" si="96"/>
        <v>0</v>
      </c>
      <c r="AAM22" s="1391"/>
      <c r="AAN22" s="424"/>
      <c r="AAO22" s="424"/>
      <c r="AAP22" s="2121"/>
      <c r="AAQ22" s="104"/>
      <c r="AAR22" s="320"/>
      <c r="AAS22" s="139"/>
      <c r="AAT22" s="78">
        <f t="shared" si="97"/>
        <v>0</v>
      </c>
      <c r="AAV22" s="320"/>
      <c r="AAW22" s="2121"/>
      <c r="AAX22" s="693"/>
      <c r="AAY22" s="49"/>
      <c r="AAZ22" s="139"/>
      <c r="ABA22" s="78">
        <f t="shared" si="98"/>
        <v>616</v>
      </c>
      <c r="ABC22" s="404"/>
      <c r="ABD22" s="2124"/>
      <c r="ABE22" s="22"/>
      <c r="ABF22" s="31"/>
      <c r="ABG22" s="76"/>
      <c r="ABH22" s="78">
        <f t="shared" si="99"/>
        <v>0</v>
      </c>
      <c r="ABJ22" s="424"/>
      <c r="ABK22" s="2121"/>
      <c r="ABL22" s="104"/>
      <c r="ABM22" s="49"/>
      <c r="ABN22" s="139"/>
      <c r="ABO22" s="78">
        <f t="shared" si="100"/>
        <v>0</v>
      </c>
      <c r="ABQ22" s="424"/>
      <c r="ABR22" s="2121"/>
      <c r="ABS22" s="104"/>
      <c r="ABT22" s="49"/>
      <c r="ABU22" s="139"/>
      <c r="ABV22" s="78">
        <f t="shared" si="101"/>
        <v>0</v>
      </c>
      <c r="ABX22" s="404"/>
      <c r="ABY22" s="2124"/>
      <c r="ABZ22" s="22"/>
      <c r="ACA22" s="31"/>
      <c r="ACB22" s="76"/>
      <c r="ACC22" s="78">
        <f t="shared" si="102"/>
        <v>0</v>
      </c>
      <c r="ACE22" s="404"/>
      <c r="ACF22" s="2124"/>
      <c r="ACG22" s="22"/>
      <c r="ACH22" s="31"/>
      <c r="ACI22" s="76"/>
      <c r="ACJ22" s="78">
        <f t="shared" si="103"/>
        <v>0</v>
      </c>
      <c r="ACL22" s="404"/>
      <c r="ACM22" s="734"/>
      <c r="ACN22" s="2124"/>
      <c r="ACO22" s="22"/>
      <c r="ACP22" s="31"/>
      <c r="ACQ22" s="76"/>
      <c r="ACR22" s="78">
        <f t="shared" si="104"/>
        <v>0</v>
      </c>
      <c r="ACT22" s="49"/>
      <c r="ACU22" s="2121"/>
      <c r="ACV22" s="104"/>
      <c r="ACW22" s="49"/>
      <c r="ACX22" s="139"/>
      <c r="ACY22" s="78">
        <f t="shared" si="257"/>
        <v>0</v>
      </c>
      <c r="ADA22" s="31"/>
      <c r="ADB22" s="2124"/>
      <c r="ADC22" s="22"/>
      <c r="ADD22" s="31"/>
      <c r="ADE22" s="76"/>
      <c r="ADF22" s="78">
        <f t="shared" si="105"/>
        <v>70699</v>
      </c>
      <c r="ADI22" s="2124"/>
      <c r="ADJ22" s="2124"/>
      <c r="ADK22" s="777"/>
      <c r="ADL22" s="31"/>
      <c r="ADM22" s="76"/>
      <c r="ADN22" s="78">
        <f t="shared" si="258"/>
        <v>0</v>
      </c>
      <c r="ADP22" s="321"/>
      <c r="ADQ22" s="2124"/>
      <c r="ADR22" s="22"/>
      <c r="ADS22" s="404"/>
      <c r="ADT22" s="76"/>
      <c r="ADU22" s="78">
        <f t="shared" si="259"/>
        <v>0</v>
      </c>
      <c r="ADW22" s="404"/>
      <c r="ADX22" s="2124"/>
      <c r="ADY22" s="22"/>
      <c r="ADZ22" s="31"/>
      <c r="AEA22" s="76"/>
      <c r="AEB22" s="78">
        <f t="shared" si="260"/>
        <v>42311</v>
      </c>
      <c r="AED22" s="320"/>
      <c r="AEE22" s="2121"/>
      <c r="AEF22" s="104"/>
      <c r="AEG22" s="320"/>
      <c r="AEH22" s="139"/>
      <c r="AEI22" s="78">
        <f t="shared" si="254"/>
        <v>100.5</v>
      </c>
      <c r="AEK22" s="31"/>
      <c r="AEL22" s="2124"/>
      <c r="AEM22" s="22"/>
      <c r="AEN22" s="31"/>
      <c r="AEO22" s="76"/>
      <c r="AEP22" s="78">
        <f t="shared" si="1"/>
        <v>0</v>
      </c>
      <c r="AER22" s="2124"/>
      <c r="AES22" s="2124"/>
      <c r="AET22" s="777"/>
      <c r="AEU22" s="31"/>
      <c r="AEV22" s="76"/>
      <c r="AEW22" s="78">
        <f t="shared" si="106"/>
        <v>0</v>
      </c>
      <c r="AEY22" s="2124"/>
      <c r="AEZ22" s="2124"/>
      <c r="AFA22" s="22"/>
      <c r="AFB22" s="31"/>
      <c r="AFC22" s="76"/>
      <c r="AFD22" s="78">
        <f t="shared" si="107"/>
        <v>0</v>
      </c>
      <c r="AFF22" s="31"/>
      <c r="AFG22" s="2124"/>
      <c r="AFH22" s="22"/>
      <c r="AFI22" s="31"/>
      <c r="AFJ22" s="76"/>
      <c r="AFK22" s="78">
        <f t="shared" si="108"/>
        <v>0</v>
      </c>
      <c r="AFM22" s="321"/>
      <c r="AFN22" s="2124"/>
      <c r="AFO22" s="22"/>
      <c r="AFP22" s="31"/>
      <c r="AFQ22" s="76"/>
      <c r="AFR22" s="78">
        <f t="shared" si="109"/>
        <v>0</v>
      </c>
      <c r="AFT22" s="31"/>
      <c r="AFU22" s="2124"/>
      <c r="AFV22" s="22"/>
      <c r="AFW22" s="31"/>
      <c r="AFX22" s="76"/>
      <c r="AFY22" s="78">
        <f t="shared" si="110"/>
        <v>0</v>
      </c>
      <c r="AGA22" s="31"/>
      <c r="AGB22" s="2124"/>
      <c r="AGC22" s="22"/>
      <c r="AGD22" s="321"/>
      <c r="AGE22" s="76"/>
      <c r="AGF22" s="78">
        <f t="shared" si="111"/>
        <v>0</v>
      </c>
      <c r="AGH22" s="31"/>
      <c r="AGI22" s="2124"/>
      <c r="AGJ22" s="22"/>
      <c r="AGK22" s="31"/>
      <c r="AGL22" s="76"/>
      <c r="AGM22" s="78">
        <f t="shared" si="112"/>
        <v>0</v>
      </c>
      <c r="AGO22" s="321"/>
      <c r="AGP22" s="2124"/>
      <c r="AGQ22" s="22"/>
      <c r="AGR22" s="31"/>
      <c r="AGS22" s="76"/>
      <c r="AGT22" s="78">
        <f t="shared" si="113"/>
        <v>0</v>
      </c>
      <c r="AGV22" s="424"/>
      <c r="AGW22" s="2121"/>
      <c r="AGX22" s="104"/>
      <c r="AGY22" s="49"/>
      <c r="AGZ22" s="139"/>
      <c r="AHA22" s="78">
        <f t="shared" si="114"/>
        <v>0</v>
      </c>
      <c r="AHE22" s="2124"/>
      <c r="AHF22" s="22"/>
      <c r="AHG22" s="321"/>
      <c r="AHH22" s="76"/>
      <c r="AHI22" s="78">
        <f t="shared" si="115"/>
        <v>2343</v>
      </c>
      <c r="AHK22" s="404"/>
      <c r="AHL22" s="2124"/>
      <c r="AHM22" s="22"/>
      <c r="AHN22" s="31"/>
      <c r="AHO22" s="76"/>
      <c r="AHP22" s="78">
        <f t="shared" si="116"/>
        <v>0</v>
      </c>
      <c r="AHR22" s="404"/>
      <c r="AHS22" s="2124"/>
      <c r="AHT22" s="22"/>
      <c r="AHU22" s="31"/>
      <c r="AHV22" s="76"/>
      <c r="AHW22" s="78">
        <f t="shared" si="117"/>
        <v>0</v>
      </c>
      <c r="AHY22" s="424"/>
      <c r="AHZ22" s="424"/>
      <c r="AIA22" s="2121"/>
      <c r="AIB22" s="693"/>
      <c r="AIC22" s="49"/>
      <c r="AID22" s="139"/>
      <c r="AIE22" s="78">
        <f t="shared" si="118"/>
        <v>4086</v>
      </c>
      <c r="AIG22" s="424"/>
      <c r="AIH22" s="2121"/>
      <c r="AII22" s="104"/>
      <c r="AIJ22" s="49"/>
      <c r="AIK22" s="139"/>
      <c r="AIL22" s="78">
        <f t="shared" si="119"/>
        <v>436</v>
      </c>
      <c r="AIN22" s="424"/>
      <c r="AIO22" s="2121"/>
      <c r="AIP22" s="104"/>
      <c r="AIQ22" s="49"/>
      <c r="AIR22" s="139"/>
      <c r="AIS22" s="78">
        <f t="shared" si="120"/>
        <v>0</v>
      </c>
      <c r="AIU22" s="424"/>
      <c r="AIV22" s="2121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21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21"/>
      <c r="AJY22" s="104"/>
      <c r="AJZ22" s="320">
        <v>41064</v>
      </c>
      <c r="AKA22" s="139">
        <v>500</v>
      </c>
      <c r="AKB22" s="78">
        <f t="shared" si="125"/>
        <v>555.5</v>
      </c>
      <c r="AKD22" s="2124"/>
      <c r="AKE22" s="732"/>
      <c r="AKF22" s="2124"/>
      <c r="AKG22" s="22"/>
      <c r="AKH22" s="31"/>
      <c r="AKI22" s="76"/>
      <c r="AKJ22" s="78">
        <f t="shared" si="126"/>
        <v>0</v>
      </c>
      <c r="AKL22" s="404"/>
      <c r="AKM22" s="2124"/>
      <c r="AKN22" s="22"/>
      <c r="AKO22" s="31"/>
      <c r="AKP22" s="76"/>
      <c r="AKQ22" s="78">
        <f t="shared" si="127"/>
        <v>0</v>
      </c>
      <c r="AKS22" s="424"/>
      <c r="AKT22" s="481"/>
      <c r="AKU22" s="2121"/>
      <c r="AKV22" s="104"/>
      <c r="AKW22" s="49"/>
      <c r="AKX22" s="139"/>
      <c r="AKY22" s="78">
        <f t="shared" si="128"/>
        <v>139</v>
      </c>
      <c r="ALA22" s="424"/>
      <c r="ALB22" s="2121"/>
      <c r="ALC22" s="104"/>
      <c r="ALD22" s="49"/>
      <c r="ALE22" s="139"/>
      <c r="ALF22" s="78">
        <f t="shared" si="129"/>
        <v>409</v>
      </c>
      <c r="ALH22" s="404"/>
      <c r="ALI22" s="2124"/>
      <c r="ALJ22" s="22"/>
      <c r="ALK22" s="31"/>
      <c r="ALL22" s="76"/>
      <c r="ALM22" s="78">
        <f t="shared" si="130"/>
        <v>0</v>
      </c>
      <c r="ALO22" s="404"/>
      <c r="ALP22" s="2124"/>
      <c r="ALQ22" s="22"/>
      <c r="ALR22" s="31"/>
      <c r="ALS22" s="76"/>
      <c r="ALT22" s="78">
        <f t="shared" si="131"/>
        <v>3598.5</v>
      </c>
      <c r="ALV22" s="424"/>
      <c r="ALW22" s="2121"/>
      <c r="ALX22" s="693"/>
      <c r="ALY22" s="49"/>
      <c r="ALZ22" s="139"/>
      <c r="AMA22" s="78">
        <f t="shared" si="132"/>
        <v>37151</v>
      </c>
      <c r="AMC22" s="404"/>
      <c r="AMD22" s="2124"/>
      <c r="AME22" s="22"/>
      <c r="AMF22" s="31"/>
      <c r="AMG22" s="76"/>
      <c r="AMH22" s="78">
        <f t="shared" si="133"/>
        <v>0</v>
      </c>
      <c r="AMJ22" s="404"/>
      <c r="AMK22" s="2124"/>
      <c r="AML22" s="22"/>
      <c r="AMM22" s="404"/>
      <c r="AMN22" s="76"/>
      <c r="AMO22" s="78">
        <f t="shared" si="134"/>
        <v>0</v>
      </c>
      <c r="AMQ22" s="404"/>
      <c r="AMR22" s="2124"/>
      <c r="AMS22" s="22"/>
      <c r="AMT22" s="31"/>
      <c r="AMU22" s="76"/>
      <c r="AMV22" s="78">
        <f t="shared" si="135"/>
        <v>0</v>
      </c>
      <c r="AMX22" s="321"/>
      <c r="AMY22" s="2124"/>
      <c r="AMZ22" s="801"/>
      <c r="ANA22" s="804"/>
      <c r="ANB22" s="76"/>
      <c r="ANC22" s="805">
        <f t="shared" si="204"/>
        <v>0</v>
      </c>
      <c r="ANE22" s="31"/>
      <c r="ANF22" s="2124"/>
      <c r="ANG22" s="799"/>
      <c r="ANH22" s="97"/>
      <c r="ANI22" s="76"/>
      <c r="ANJ22" s="805">
        <f t="shared" si="205"/>
        <v>0</v>
      </c>
      <c r="ANL22" s="320"/>
      <c r="ANM22" s="2121"/>
      <c r="ANN22" s="799"/>
      <c r="ANO22" s="392"/>
      <c r="ANP22" s="139"/>
      <c r="ANQ22" s="805">
        <f t="shared" si="206"/>
        <v>187.60000000000002</v>
      </c>
      <c r="ANS22" s="31"/>
      <c r="ANT22" s="335"/>
      <c r="ANU22" s="2124"/>
      <c r="ANV22" s="801"/>
      <c r="ANW22" s="804"/>
      <c r="ANX22" s="76"/>
      <c r="ANY22" s="805">
        <f t="shared" si="207"/>
        <v>0</v>
      </c>
      <c r="AOA22" s="1985"/>
      <c r="AOB22" s="1390"/>
      <c r="AOC22" s="543"/>
      <c r="AOD22" s="1812"/>
      <c r="AOE22" s="722"/>
      <c r="AOF22" s="1391"/>
      <c r="AOG22" s="805">
        <f t="shared" si="208"/>
        <v>731</v>
      </c>
      <c r="AON22" s="78">
        <f t="shared" si="240"/>
        <v>0</v>
      </c>
      <c r="AOP22" s="31"/>
      <c r="AOQ22" s="2124"/>
      <c r="AOR22" s="801"/>
      <c r="AOS22" s="804"/>
      <c r="AOT22" s="76"/>
      <c r="AOU22" s="805">
        <f t="shared" si="210"/>
        <v>0</v>
      </c>
      <c r="AOW22" s="49"/>
      <c r="AOX22" s="2121"/>
      <c r="AOY22" s="799"/>
      <c r="AOZ22" s="97"/>
      <c r="APA22" s="139"/>
      <c r="APB22" s="805">
        <f t="shared" si="211"/>
        <v>0</v>
      </c>
      <c r="APD22" s="49"/>
      <c r="APE22" s="2121"/>
      <c r="APF22" s="799"/>
      <c r="APG22" s="97"/>
      <c r="APH22" s="139"/>
      <c r="API22" s="78">
        <f t="shared" si="136"/>
        <v>0</v>
      </c>
      <c r="APK22" s="404"/>
      <c r="APL22" s="2124"/>
      <c r="APM22" s="801"/>
      <c r="APN22" s="804"/>
      <c r="APO22" s="76"/>
      <c r="APP22" s="805">
        <f t="shared" si="212"/>
        <v>0</v>
      </c>
      <c r="APR22" s="320"/>
      <c r="APS22" s="2121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24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24"/>
      <c r="AQV22" s="799"/>
      <c r="AQW22" s="97"/>
      <c r="AQX22" s="139"/>
      <c r="AQY22" s="805">
        <f t="shared" si="217"/>
        <v>0</v>
      </c>
      <c r="ARA22" s="321"/>
      <c r="ARB22" s="2124"/>
      <c r="ARC22" s="799"/>
      <c r="ARD22" s="97"/>
      <c r="ARE22" s="139"/>
      <c r="ARF22" s="805">
        <f t="shared" si="218"/>
        <v>0</v>
      </c>
      <c r="ARH22" s="321"/>
      <c r="ARI22" s="2124"/>
      <c r="ARJ22" s="799"/>
      <c r="ARK22" s="97"/>
      <c r="ARL22" s="139"/>
      <c r="ARM22" s="805">
        <f t="shared" si="219"/>
        <v>399</v>
      </c>
      <c r="ARO22" s="404"/>
      <c r="ARP22" s="2124"/>
      <c r="ARQ22" s="799"/>
      <c r="ARR22" s="97"/>
      <c r="ARS22" s="139"/>
      <c r="ART22" s="805">
        <f t="shared" si="220"/>
        <v>0</v>
      </c>
      <c r="ARV22" s="404"/>
      <c r="ARW22" s="2124"/>
      <c r="ARX22" s="799"/>
      <c r="ARY22" s="97"/>
      <c r="ARZ22" s="139"/>
      <c r="ASA22" s="805">
        <f t="shared" si="221"/>
        <v>0</v>
      </c>
      <c r="ASC22" s="404"/>
      <c r="ASD22" s="2124"/>
      <c r="ASE22" s="801"/>
      <c r="ASF22" s="804"/>
      <c r="ASG22" s="76"/>
      <c r="ASH22" s="805">
        <f t="shared" si="222"/>
        <v>0</v>
      </c>
      <c r="ASJ22" s="404"/>
      <c r="ASK22" s="2124"/>
      <c r="ASL22" s="801"/>
      <c r="ASM22" s="804"/>
      <c r="ASN22" s="76"/>
      <c r="ASO22" s="805">
        <f t="shared" si="223"/>
        <v>0</v>
      </c>
      <c r="ASQ22" s="424"/>
      <c r="ASR22" s="2121"/>
      <c r="ASS22" s="104"/>
      <c r="AST22" s="49"/>
      <c r="ASU22" s="139"/>
      <c r="ASV22" s="78">
        <f t="shared" si="241"/>
        <v>0</v>
      </c>
      <c r="ASX22" s="424"/>
      <c r="ASY22" s="481"/>
      <c r="ASZ22" s="2121"/>
      <c r="ATA22" s="104"/>
      <c r="ATB22" s="49"/>
      <c r="ATC22" s="139"/>
      <c r="ATD22" s="78">
        <f t="shared" si="242"/>
        <v>0</v>
      </c>
      <c r="ATF22" s="404"/>
      <c r="ATG22" s="2124"/>
      <c r="ATH22" s="22"/>
      <c r="ATI22" s="31"/>
      <c r="ATJ22" s="76"/>
      <c r="ATK22" s="78">
        <f t="shared" si="243"/>
        <v>0</v>
      </c>
      <c r="ATM22" s="320"/>
      <c r="ATN22" s="2121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24"/>
      <c r="AUL22" s="22"/>
      <c r="AUM22" s="31"/>
      <c r="AUN22" s="76"/>
      <c r="AUO22" s="78">
        <f t="shared" si="247"/>
        <v>0</v>
      </c>
      <c r="AUQ22" s="424"/>
      <c r="AUR22" s="2121"/>
      <c r="AUS22" s="693"/>
      <c r="AUT22" s="49"/>
      <c r="AUU22" s="139"/>
      <c r="AUV22" s="131">
        <f t="shared" si="248"/>
        <v>1754.5</v>
      </c>
      <c r="AUX22" s="424"/>
      <c r="AUY22" s="2121"/>
      <c r="AUZ22" s="104"/>
      <c r="AVA22" s="49"/>
      <c r="AVB22" s="139"/>
      <c r="AVC22" s="78">
        <f t="shared" si="249"/>
        <v>3312</v>
      </c>
      <c r="AVE22" s="424"/>
      <c r="AVF22" s="2121"/>
      <c r="AVG22" s="104"/>
      <c r="AVH22" s="49"/>
      <c r="AVI22" s="139"/>
      <c r="AVJ22" s="78">
        <f t="shared" si="250"/>
        <v>0</v>
      </c>
      <c r="AVL22" s="424"/>
      <c r="AVM22" s="2121"/>
      <c r="AVN22" s="104"/>
      <c r="AVO22" s="49"/>
      <c r="AVP22" s="139"/>
      <c r="AVQ22" s="78">
        <f t="shared" si="251"/>
        <v>0</v>
      </c>
      <c r="AVS22" s="404"/>
      <c r="AVT22" s="2124"/>
      <c r="AVU22" s="22"/>
      <c r="AVV22" s="31"/>
      <c r="AVW22" s="76"/>
      <c r="AVX22" s="78">
        <f t="shared" si="224"/>
        <v>0</v>
      </c>
      <c r="AVZ22" s="404"/>
      <c r="AWA22" s="2124"/>
      <c r="AWB22" s="22"/>
      <c r="AWC22" s="31"/>
      <c r="AWD22" s="76"/>
      <c r="AWE22" s="78">
        <f t="shared" si="225"/>
        <v>0</v>
      </c>
      <c r="AWG22" s="424"/>
      <c r="AWH22" s="2121"/>
      <c r="AWI22" s="104"/>
      <c r="AWJ22" s="49"/>
      <c r="AWK22" s="349"/>
      <c r="AWL22" s="78">
        <f t="shared" si="226"/>
        <v>0</v>
      </c>
      <c r="AWN22" s="49"/>
      <c r="AWO22" s="307"/>
      <c r="AWP22" s="2121"/>
      <c r="AWQ22" s="104"/>
      <c r="AWR22" s="49"/>
      <c r="AWS22" s="139"/>
      <c r="AWT22" s="78">
        <f t="shared" si="227"/>
        <v>5365</v>
      </c>
      <c r="AWV22" s="424"/>
      <c r="AWW22" s="481"/>
      <c r="AWX22" s="2122"/>
      <c r="AWY22" s="139"/>
      <c r="AWZ22" s="49"/>
      <c r="AXA22" s="139"/>
      <c r="AXB22" s="78">
        <f t="shared" si="261"/>
        <v>872</v>
      </c>
      <c r="AXD22" s="424"/>
      <c r="AXE22" s="2122"/>
      <c r="AXF22" s="139"/>
      <c r="AXG22" s="49"/>
      <c r="AXH22" s="139"/>
      <c r="AXI22" s="78">
        <f t="shared" si="262"/>
        <v>0</v>
      </c>
      <c r="AXK22" s="404"/>
      <c r="AXL22" s="2125"/>
      <c r="AXM22" s="139"/>
      <c r="AXN22" s="31"/>
      <c r="AXO22" s="139"/>
      <c r="AXP22" s="78">
        <f t="shared" si="263"/>
        <v>0</v>
      </c>
      <c r="AXR22" s="31"/>
      <c r="AXS22" s="2125"/>
      <c r="AXT22" s="139"/>
      <c r="AXU22" s="31"/>
      <c r="AXV22" s="139"/>
      <c r="AXW22" s="78">
        <f t="shared" si="264"/>
        <v>0</v>
      </c>
      <c r="AXY22" s="424"/>
      <c r="AXZ22" s="2122"/>
      <c r="AYA22" s="139"/>
      <c r="AYB22" s="424"/>
      <c r="AYC22" s="139"/>
      <c r="AYD22" s="78">
        <f t="shared" si="137"/>
        <v>0</v>
      </c>
      <c r="AYF22" s="424"/>
      <c r="AYG22" s="2122"/>
      <c r="AYH22" s="139"/>
      <c r="AYI22" s="49"/>
      <c r="AYJ22" s="139"/>
      <c r="AYK22" s="78">
        <f t="shared" si="138"/>
        <v>0</v>
      </c>
      <c r="AYM22" s="424"/>
      <c r="AYN22" s="2122"/>
      <c r="AYO22" s="139"/>
      <c r="AYP22" s="49"/>
      <c r="AYQ22" s="139"/>
      <c r="AYR22" s="78">
        <f t="shared" si="139"/>
        <v>0</v>
      </c>
      <c r="AYT22" s="404"/>
      <c r="AYU22" s="2125"/>
      <c r="AYV22" s="139"/>
      <c r="AYW22" s="31"/>
      <c r="AYX22" s="139"/>
      <c r="AYY22" s="78">
        <f t="shared" si="140"/>
        <v>0</v>
      </c>
      <c r="AZA22" s="404"/>
      <c r="AZB22" s="2125"/>
      <c r="AZC22" s="139"/>
      <c r="AZD22" s="61"/>
      <c r="AZE22" s="66"/>
      <c r="AZF22" s="78">
        <f t="shared" si="141"/>
        <v>0</v>
      </c>
      <c r="AZH22" s="49"/>
      <c r="AZI22" s="2122"/>
      <c r="AZJ22" s="139"/>
      <c r="AZK22" s="257"/>
      <c r="AZL22" s="66"/>
      <c r="AZM22" s="78">
        <f t="shared" si="142"/>
        <v>0</v>
      </c>
      <c r="AZO22" s="320"/>
      <c r="AZP22" s="2122"/>
      <c r="AZQ22" s="139"/>
      <c r="AZR22" s="49"/>
      <c r="AZS22" s="139"/>
      <c r="AZT22" s="78">
        <f t="shared" si="143"/>
        <v>123.27999999999975</v>
      </c>
      <c r="AZV22" s="320"/>
      <c r="AZW22" s="2122"/>
      <c r="AZX22" s="139"/>
      <c r="AZY22" s="49"/>
      <c r="AZZ22" s="139"/>
      <c r="BAA22" s="78">
        <f t="shared" si="144"/>
        <v>0</v>
      </c>
      <c r="BAC22" s="320"/>
      <c r="BAD22" s="2122"/>
      <c r="BAE22" s="139"/>
      <c r="BAF22" s="424"/>
      <c r="BAG22" s="349"/>
      <c r="BAH22" s="78">
        <f t="shared" si="145"/>
        <v>11550.9</v>
      </c>
      <c r="BAJ22" s="404"/>
      <c r="BAK22" s="2125"/>
      <c r="BAL22" s="139"/>
      <c r="BAM22" s="404"/>
      <c r="BAN22" s="139"/>
      <c r="BAO22" s="78">
        <f t="shared" si="146"/>
        <v>0</v>
      </c>
      <c r="BAQ22" s="424"/>
      <c r="BAR22" s="2122"/>
      <c r="BAS22" s="139"/>
      <c r="BAT22" s="49"/>
      <c r="BAU22" s="139"/>
      <c r="BAV22" s="78">
        <f t="shared" si="147"/>
        <v>1940.1999999999971</v>
      </c>
      <c r="BAX22" s="49"/>
      <c r="BAY22" s="2122"/>
      <c r="BAZ22" s="139"/>
      <c r="BBA22" s="257"/>
      <c r="BBB22" s="66"/>
      <c r="BBC22" s="78">
        <f t="shared" si="265"/>
        <v>0</v>
      </c>
      <c r="BBE22" s="49"/>
      <c r="BBF22" s="2122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3" t="s">
        <v>2487</v>
      </c>
      <c r="BBO22" s="2019">
        <v>198360</v>
      </c>
      <c r="BBP22" s="392">
        <v>42278</v>
      </c>
      <c r="BBQ22" s="1992">
        <v>198360</v>
      </c>
      <c r="BBR22" s="131">
        <f t="shared" si="267"/>
        <v>-39535.97</v>
      </c>
      <c r="BBS22" s="1261"/>
      <c r="BBT22" s="1390"/>
      <c r="BBU22" s="1803"/>
      <c r="BBV22" s="1647"/>
      <c r="BBW22" s="1812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25"/>
      <c r="BCJ22" s="139"/>
      <c r="BCK22" s="61"/>
      <c r="BCL22" s="66"/>
      <c r="BCM22" s="78">
        <f t="shared" si="151"/>
        <v>0</v>
      </c>
      <c r="BCO22" s="31"/>
      <c r="BCP22" s="2125"/>
      <c r="BCQ22" s="139"/>
      <c r="BCR22" s="31"/>
      <c r="BCS22" s="139"/>
      <c r="BCT22" s="78">
        <f t="shared" si="152"/>
        <v>0</v>
      </c>
      <c r="BCV22" s="404"/>
      <c r="BCW22" s="2125"/>
      <c r="BCX22" s="139"/>
      <c r="BCY22" s="61"/>
      <c r="BCZ22" s="66"/>
      <c r="BDA22" s="78">
        <f t="shared" si="153"/>
        <v>6086.5</v>
      </c>
      <c r="BDC22" s="424"/>
      <c r="BDD22" s="2122"/>
      <c r="BDE22" s="139"/>
      <c r="BDF22" s="49"/>
      <c r="BDG22" s="139"/>
      <c r="BDH22" s="78">
        <f t="shared" si="154"/>
        <v>8936.1000000000058</v>
      </c>
      <c r="BDJ22" s="321"/>
      <c r="BDK22" s="2125"/>
      <c r="BDL22" s="139"/>
      <c r="BDM22" s="61"/>
      <c r="BDN22" s="66"/>
      <c r="BDO22" s="78">
        <f t="shared" si="155"/>
        <v>0</v>
      </c>
      <c r="BDQ22" s="424"/>
      <c r="BDR22" s="481"/>
      <c r="BDS22" s="2122"/>
      <c r="BDT22" s="139"/>
      <c r="BDU22" s="493"/>
      <c r="BDV22" s="66"/>
      <c r="BDW22" s="78">
        <f t="shared" si="156"/>
        <v>308</v>
      </c>
      <c r="BDY22" s="31"/>
      <c r="BDZ22" s="31"/>
      <c r="BEA22" s="2125"/>
      <c r="BEB22" s="139"/>
      <c r="BEC22" s="31"/>
      <c r="BED22" s="139"/>
      <c r="BEE22" s="78">
        <f t="shared" si="157"/>
        <v>4361.25</v>
      </c>
      <c r="BEG22" s="321">
        <v>41838</v>
      </c>
      <c r="BEH22" s="2125"/>
      <c r="BEI22" s="917"/>
      <c r="BEJ22" s="2019"/>
      <c r="BEK22" s="1318">
        <v>41822</v>
      </c>
      <c r="BEL22" s="139">
        <v>3425.1</v>
      </c>
      <c r="BEM22" s="78">
        <f t="shared" si="158"/>
        <v>-516.099999999999</v>
      </c>
      <c r="BEO22" s="404"/>
      <c r="BEP22" s="404"/>
      <c r="BEQ22" s="2125"/>
      <c r="BER22" s="139"/>
      <c r="BES22" s="61"/>
      <c r="BET22" s="66"/>
      <c r="BEU22" s="78">
        <f t="shared" si="159"/>
        <v>-3554.84</v>
      </c>
      <c r="BEW22" s="321"/>
      <c r="BEX22" s="2125"/>
      <c r="BEY22" s="139"/>
      <c r="BEZ22" s="61"/>
      <c r="BFA22" s="66"/>
      <c r="BFB22" s="78">
        <f t="shared" si="160"/>
        <v>0</v>
      </c>
      <c r="BFD22" s="321"/>
      <c r="BFE22" s="2125"/>
      <c r="BFF22" s="139"/>
      <c r="BFG22" s="31"/>
      <c r="BFH22" s="139"/>
      <c r="BFI22" s="78">
        <f t="shared" si="161"/>
        <v>970</v>
      </c>
      <c r="BFK22" s="320"/>
      <c r="BFL22" s="2121"/>
      <c r="BFM22" s="104"/>
      <c r="BFN22" s="424"/>
      <c r="BFO22" s="139"/>
      <c r="BFP22" s="78">
        <f t="shared" si="162"/>
        <v>0</v>
      </c>
      <c r="BFR22" s="321"/>
      <c r="BFS22" s="2125"/>
      <c r="BFT22" s="139"/>
      <c r="BFU22" s="491"/>
      <c r="BFV22" s="66"/>
      <c r="BFW22" s="78">
        <f t="shared" si="163"/>
        <v>0</v>
      </c>
      <c r="BFY22" s="31"/>
      <c r="BFZ22" s="2125"/>
      <c r="BGA22" s="139"/>
      <c r="BGB22" s="61"/>
      <c r="BGC22" s="66"/>
      <c r="BGD22" s="78">
        <f t="shared" si="164"/>
        <v>0</v>
      </c>
      <c r="BGF22" s="320"/>
      <c r="BGG22" s="2122"/>
      <c r="BGH22" s="139"/>
      <c r="BGI22" s="320"/>
      <c r="BGJ22" s="139"/>
      <c r="BGK22" s="78">
        <f t="shared" si="165"/>
        <v>0</v>
      </c>
      <c r="BGM22" s="424"/>
      <c r="BGN22" s="424"/>
      <c r="BGO22" s="2122"/>
      <c r="BGP22" s="139"/>
      <c r="BGQ22" s="848"/>
      <c r="BGR22" s="829"/>
      <c r="BGS22" s="78">
        <f t="shared" si="166"/>
        <v>4154.5999999999913</v>
      </c>
      <c r="BGU22" s="31"/>
      <c r="BGV22" s="2125"/>
      <c r="BGW22" s="139"/>
      <c r="BGX22" s="61"/>
      <c r="BGY22" s="66"/>
      <c r="BGZ22" s="78">
        <f t="shared" si="167"/>
        <v>0</v>
      </c>
      <c r="BHB22" s="404"/>
      <c r="BHC22" s="2125"/>
      <c r="BHD22" s="139"/>
      <c r="BHE22" s="49"/>
      <c r="BHF22" s="139"/>
      <c r="BHG22" s="78">
        <f t="shared" si="168"/>
        <v>229.79999999999927</v>
      </c>
      <c r="BHI22" s="404"/>
      <c r="BHJ22" s="31"/>
      <c r="BHK22" s="2125"/>
      <c r="BHL22" s="139"/>
      <c r="BHM22" s="869"/>
      <c r="BHN22" s="566"/>
      <c r="BHO22" s="78">
        <f t="shared" si="169"/>
        <v>0</v>
      </c>
      <c r="BHQ22" s="320"/>
      <c r="BHR22" s="2122"/>
      <c r="BHS22" s="139"/>
      <c r="BHT22" s="320"/>
      <c r="BHU22" s="139"/>
      <c r="BHV22" s="78">
        <f t="shared" si="170"/>
        <v>0</v>
      </c>
      <c r="BHX22" s="321"/>
      <c r="BHY22" s="335"/>
      <c r="BHZ22" s="2125"/>
      <c r="BIA22" s="139"/>
      <c r="BIB22" s="602"/>
      <c r="BIC22" s="66"/>
      <c r="BID22" s="78">
        <f t="shared" si="171"/>
        <v>0</v>
      </c>
      <c r="BIF22" s="320"/>
      <c r="BIG22" s="307"/>
      <c r="BIH22" s="2122"/>
      <c r="BII22" s="349"/>
      <c r="BIJ22" s="320"/>
      <c r="BIK22" s="139"/>
      <c r="BIL22" s="78">
        <f t="shared" si="172"/>
        <v>0</v>
      </c>
      <c r="BIN22" s="404"/>
      <c r="BIO22" s="2125"/>
      <c r="BIP22" s="139"/>
      <c r="BIQ22" s="491"/>
      <c r="BIR22" s="66"/>
      <c r="BIS22" s="78">
        <f t="shared" si="173"/>
        <v>86</v>
      </c>
      <c r="BIU22" s="1261"/>
      <c r="BIV22" s="399"/>
      <c r="BIW22" s="1390"/>
      <c r="BIX22" s="1919"/>
      <c r="BIY22" s="779"/>
      <c r="BIZ22" s="1391"/>
      <c r="BJA22" s="78">
        <f t="shared" si="255"/>
        <v>0</v>
      </c>
      <c r="BJB22" s="1261"/>
      <c r="BJC22" s="1390"/>
      <c r="BJD22" s="1803"/>
      <c r="BJE22" s="1925"/>
      <c r="BJF22" s="1919"/>
      <c r="BJG22" s="779"/>
      <c r="BJH22" s="78">
        <f t="shared" si="174"/>
        <v>0</v>
      </c>
      <c r="BJJ22" s="320"/>
      <c r="BJK22" s="409"/>
      <c r="BJL22" s="2122"/>
      <c r="BJM22" s="139"/>
      <c r="BJN22" s="320"/>
      <c r="BJO22" s="139"/>
      <c r="BJP22" s="78">
        <f t="shared" si="256"/>
        <v>0</v>
      </c>
      <c r="BJR22" s="31"/>
      <c r="BJS22" s="2125"/>
      <c r="BJT22" s="139"/>
      <c r="BJU22" s="31"/>
      <c r="BJV22" s="139"/>
      <c r="BJW22" s="78">
        <f t="shared" si="228"/>
        <v>1883</v>
      </c>
      <c r="BJY22" s="404"/>
      <c r="BJZ22" s="2125"/>
      <c r="BKA22" s="139"/>
      <c r="BKB22" s="31"/>
      <c r="BKC22" s="139"/>
      <c r="BKD22" s="78">
        <f t="shared" si="175"/>
        <v>0</v>
      </c>
      <c r="BKF22" s="404"/>
      <c r="BKG22" s="734"/>
      <c r="BKH22" s="2125"/>
      <c r="BKI22" s="139"/>
      <c r="BKJ22" s="31"/>
      <c r="BKK22" s="139"/>
      <c r="BKL22" s="78">
        <f t="shared" si="176"/>
        <v>8883.5</v>
      </c>
      <c r="BKN22" s="404"/>
      <c r="BKO22" s="2125"/>
      <c r="BKP22" s="139"/>
      <c r="BKQ22" s="31"/>
      <c r="BKR22" s="139"/>
      <c r="BKS22" s="78">
        <f t="shared" si="177"/>
        <v>0</v>
      </c>
      <c r="BKU22" s="404"/>
      <c r="BKV22" s="2125"/>
      <c r="BKW22" s="139"/>
      <c r="BKX22" s="31"/>
      <c r="BKY22" s="66"/>
      <c r="BKZ22" s="78">
        <f t="shared" si="178"/>
        <v>0</v>
      </c>
      <c r="BLB22" s="404"/>
      <c r="BLC22" s="2125"/>
      <c r="BLD22" s="139"/>
      <c r="BLE22" s="31"/>
      <c r="BLF22" s="66"/>
      <c r="BLG22" s="78">
        <f t="shared" si="179"/>
        <v>0</v>
      </c>
      <c r="BLI22" s="404"/>
      <c r="BLJ22" s="2125"/>
      <c r="BLK22" s="139"/>
      <c r="BLL22" s="61"/>
      <c r="BLM22" s="66"/>
      <c r="BLN22" s="78">
        <f t="shared" si="180"/>
        <v>100</v>
      </c>
      <c r="BLP22" s="424"/>
      <c r="BLQ22" s="2121"/>
      <c r="BLR22" s="693"/>
      <c r="BLS22" s="97"/>
      <c r="BLT22" s="139"/>
      <c r="BLU22" s="78">
        <f t="shared" si="181"/>
        <v>0</v>
      </c>
      <c r="BLW22" s="424"/>
      <c r="BLX22" s="2122"/>
      <c r="BLY22" s="139"/>
      <c r="BLZ22" s="257"/>
      <c r="BMA22" s="66"/>
      <c r="BMB22" s="78">
        <f t="shared" si="182"/>
        <v>0</v>
      </c>
      <c r="BMD22" s="424"/>
      <c r="BME22" s="2122"/>
      <c r="BMF22" s="139"/>
      <c r="BMG22" s="493"/>
      <c r="BMH22" s="66"/>
      <c r="BMI22" s="78">
        <f t="shared" si="183"/>
        <v>0</v>
      </c>
      <c r="BMK22" s="404"/>
      <c r="BML22" s="2125"/>
      <c r="BMM22" s="139"/>
      <c r="BMN22" s="491"/>
      <c r="BMO22" s="66"/>
      <c r="BMP22" s="78">
        <f t="shared" si="184"/>
        <v>0</v>
      </c>
      <c r="BMR22" s="31"/>
      <c r="BMS22" s="2125"/>
      <c r="BMT22" s="139"/>
      <c r="BMU22" s="61"/>
      <c r="BMV22" s="66"/>
      <c r="BMW22" s="78">
        <f t="shared" si="185"/>
        <v>0</v>
      </c>
      <c r="BMY22" s="31"/>
      <c r="BMZ22" s="2125"/>
      <c r="BNA22" s="349"/>
      <c r="BNB22" s="31"/>
      <c r="BNC22" s="139"/>
      <c r="BND22" s="78">
        <f t="shared" si="229"/>
        <v>150</v>
      </c>
      <c r="BNF22" s="320"/>
      <c r="BNG22" s="2121"/>
      <c r="BNH22" s="104"/>
      <c r="BNI22" s="530"/>
      <c r="BNJ22" s="139"/>
      <c r="BNK22" s="78">
        <f t="shared" si="230"/>
        <v>409</v>
      </c>
      <c r="BNM22" s="31"/>
      <c r="BNN22" s="2125"/>
      <c r="BNO22" s="139"/>
      <c r="BNP22" s="61"/>
      <c r="BNQ22" s="66"/>
      <c r="BNR22" s="78">
        <f t="shared" si="231"/>
        <v>0</v>
      </c>
      <c r="BNT22" s="31"/>
      <c r="BNU22" s="335"/>
      <c r="BNV22" s="2125"/>
      <c r="BNW22" s="139"/>
      <c r="BNX22" s="61"/>
      <c r="BNY22" s="66"/>
      <c r="BNZ22" s="78">
        <f t="shared" si="232"/>
        <v>0</v>
      </c>
      <c r="BOB22" s="31"/>
      <c r="BOC22" s="2125"/>
      <c r="BOD22" s="139"/>
      <c r="BOE22" s="49"/>
      <c r="BOF22" s="76"/>
      <c r="BOG22" s="78">
        <f t="shared" si="233"/>
        <v>0</v>
      </c>
      <c r="BOI22" s="31"/>
      <c r="BOJ22" s="2125"/>
      <c r="BOK22" s="139"/>
      <c r="BOL22" s="49"/>
      <c r="BOM22" s="76"/>
      <c r="BON22" s="78">
        <f t="shared" si="234"/>
        <v>0</v>
      </c>
      <c r="BOP22" s="31"/>
      <c r="BOQ22" s="2125"/>
      <c r="BOR22" s="139"/>
      <c r="BOS22" s="61"/>
      <c r="BOT22" s="66"/>
      <c r="BOU22" s="78">
        <f t="shared" si="235"/>
        <v>1785.5</v>
      </c>
      <c r="BOW22" s="320"/>
      <c r="BOX22" s="2122"/>
      <c r="BOY22" s="139"/>
      <c r="BOZ22" s="49"/>
      <c r="BPA22" s="139"/>
      <c r="BPB22" s="78">
        <f t="shared" si="236"/>
        <v>0</v>
      </c>
      <c r="BPD22" s="404"/>
      <c r="BPE22" s="2125"/>
      <c r="BPF22" s="139"/>
      <c r="BPG22" s="31"/>
      <c r="BPH22" s="139"/>
      <c r="BPI22" s="78">
        <f t="shared" si="237"/>
        <v>0</v>
      </c>
      <c r="BPK22" s="404"/>
      <c r="BPL22" s="2125"/>
      <c r="BPM22" s="139"/>
      <c r="BPN22" s="31"/>
      <c r="BPO22" s="139"/>
      <c r="BPP22" s="78">
        <f t="shared" si="252"/>
        <v>2273.5</v>
      </c>
      <c r="BPR22" s="31"/>
      <c r="BPS22" s="2125"/>
      <c r="BPT22" s="139"/>
      <c r="BPU22" s="31"/>
      <c r="BPV22" s="139"/>
      <c r="BPW22" s="78">
        <f t="shared" si="186"/>
        <v>0</v>
      </c>
      <c r="BPY22" s="31"/>
      <c r="BPZ22" s="2125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22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22"/>
      <c r="BQW22" s="139"/>
      <c r="BQX22" s="424"/>
      <c r="BQY22" s="139"/>
      <c r="BQZ22" s="78">
        <f t="shared" si="190"/>
        <v>70000</v>
      </c>
      <c r="BRC22" s="2125"/>
      <c r="BRD22" s="349"/>
      <c r="BRE22" s="404"/>
      <c r="BRF22" s="773"/>
      <c r="BRG22" s="78">
        <f t="shared" si="191"/>
        <v>70000</v>
      </c>
      <c r="BRI22" s="31"/>
      <c r="BRJ22" s="2125"/>
      <c r="BRK22" s="139"/>
      <c r="BRL22" s="61"/>
      <c r="BRM22" s="66"/>
      <c r="BRN22" s="78">
        <f t="shared" si="192"/>
        <v>0</v>
      </c>
      <c r="BRP22" s="321"/>
      <c r="BRQ22" s="335"/>
      <c r="BRR22" s="2125"/>
      <c r="BRS22" s="139"/>
      <c r="BRT22" s="31"/>
      <c r="BRU22" s="139"/>
      <c r="BRV22" s="78">
        <f t="shared" si="193"/>
        <v>0</v>
      </c>
      <c r="BRX22" s="404"/>
      <c r="BRY22" s="2125"/>
      <c r="BRZ22" s="139"/>
      <c r="BSA22" s="61"/>
      <c r="BSB22" s="66"/>
      <c r="BSC22" s="78">
        <f t="shared" si="194"/>
        <v>0</v>
      </c>
      <c r="BSE22" s="404"/>
      <c r="BSF22" s="2125"/>
      <c r="BSG22" s="139"/>
      <c r="BSH22" s="31"/>
      <c r="BSI22" s="139"/>
      <c r="BSJ22" s="78">
        <f t="shared" si="195"/>
        <v>0</v>
      </c>
      <c r="BSL22" s="31"/>
      <c r="BSM22" s="2125"/>
      <c r="BSN22" s="139"/>
      <c r="BSO22" s="61"/>
      <c r="BSP22" s="66"/>
      <c r="BSQ22" s="78">
        <f t="shared" si="196"/>
        <v>0</v>
      </c>
      <c r="BSS22" s="404"/>
      <c r="BST22" s="2125"/>
      <c r="BSU22" s="139"/>
      <c r="BSV22" s="869"/>
      <c r="BSW22" s="566"/>
      <c r="BSX22" s="78">
        <f t="shared" si="197"/>
        <v>0</v>
      </c>
      <c r="BSZ22" s="404"/>
      <c r="BTA22" s="2125"/>
      <c r="BTB22" s="139"/>
      <c r="BTC22" s="869"/>
      <c r="BTD22" s="566"/>
      <c r="BTE22" s="78">
        <f t="shared" si="198"/>
        <v>0</v>
      </c>
      <c r="BTG22" s="31"/>
      <c r="BTH22" s="2125"/>
      <c r="BTI22" s="139"/>
      <c r="BTJ22" s="61"/>
      <c r="BTK22" s="66"/>
      <c r="BTL22" s="78">
        <f t="shared" si="199"/>
        <v>0</v>
      </c>
      <c r="BTN22" s="31"/>
      <c r="BTO22" s="2125"/>
      <c r="BTP22" s="139"/>
      <c r="BTQ22" s="61"/>
      <c r="BTR22" s="66"/>
      <c r="BTS22" s="78">
        <f t="shared" si="200"/>
        <v>0</v>
      </c>
      <c r="BTU22" s="31"/>
      <c r="BTV22" s="2125"/>
      <c r="BTW22" s="139"/>
      <c r="BTX22" s="61"/>
      <c r="BTY22" s="66"/>
      <c r="BTZ22" s="78">
        <f t="shared" si="201"/>
        <v>0</v>
      </c>
      <c r="BUB22" s="31"/>
      <c r="BUC22" s="2125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24"/>
      <c r="C23" s="22"/>
      <c r="D23" s="31"/>
      <c r="E23" s="76"/>
      <c r="F23" s="78">
        <f t="shared" si="2"/>
        <v>172000</v>
      </c>
      <c r="H23" s="404"/>
      <c r="I23" s="2124"/>
      <c r="J23" s="22"/>
      <c r="K23" s="31"/>
      <c r="L23" s="76"/>
      <c r="M23" s="78">
        <f t="shared" si="3"/>
        <v>354750</v>
      </c>
      <c r="O23" s="31"/>
      <c r="P23" s="2124"/>
      <c r="Q23" s="22"/>
      <c r="R23" s="31"/>
      <c r="S23" s="76"/>
      <c r="T23" s="78">
        <f t="shared" si="4"/>
        <v>2500</v>
      </c>
      <c r="V23" s="2124"/>
      <c r="W23" s="2124"/>
      <c r="X23" s="22"/>
      <c r="Y23" s="31"/>
      <c r="Z23" s="76"/>
      <c r="AA23" s="78">
        <f t="shared" si="5"/>
        <v>0</v>
      </c>
      <c r="AC23" s="2124"/>
      <c r="AD23" s="2124"/>
      <c r="AE23" s="22"/>
      <c r="AF23" s="31"/>
      <c r="AG23" s="76"/>
      <c r="AH23" s="78">
        <f t="shared" si="6"/>
        <v>0</v>
      </c>
      <c r="AJ23" s="404"/>
      <c r="AK23" s="2124"/>
      <c r="AL23" s="22"/>
      <c r="AM23" s="404"/>
      <c r="AN23" s="76"/>
      <c r="AO23" s="78">
        <f t="shared" si="7"/>
        <v>1390</v>
      </c>
      <c r="AQ23" s="321"/>
      <c r="AR23" s="2124"/>
      <c r="AS23" s="22"/>
      <c r="AT23" s="399"/>
      <c r="AU23" s="139"/>
      <c r="AV23" s="78">
        <f t="shared" si="8"/>
        <v>317405.71999999997</v>
      </c>
      <c r="AX23" s="31"/>
      <c r="AY23" s="2124"/>
      <c r="AZ23" s="22"/>
      <c r="BA23" s="31"/>
      <c r="BB23" s="76"/>
      <c r="BC23" s="78">
        <f t="shared" si="9"/>
        <v>0</v>
      </c>
      <c r="BE23" s="321"/>
      <c r="BF23" s="2124"/>
      <c r="BG23" s="22"/>
      <c r="BH23" s="31"/>
      <c r="BI23" s="76"/>
      <c r="BJ23" s="78">
        <f t="shared" si="10"/>
        <v>0</v>
      </c>
      <c r="BL23" s="424"/>
      <c r="BM23" s="2121"/>
      <c r="BN23" s="104"/>
      <c r="BO23" s="878"/>
      <c r="BP23" s="139"/>
      <c r="BQ23" s="78">
        <f t="shared" si="11"/>
        <v>0</v>
      </c>
      <c r="BS23" s="321"/>
      <c r="BT23" s="2124"/>
      <c r="BU23" s="22"/>
      <c r="BV23" s="31"/>
      <c r="BW23" s="76"/>
      <c r="BX23" s="78">
        <f t="shared" si="12"/>
        <v>0</v>
      </c>
      <c r="BZ23" s="424"/>
      <c r="CA23" s="424"/>
      <c r="CB23" s="2121"/>
      <c r="CC23" s="104"/>
      <c r="CD23" s="49"/>
      <c r="CE23" s="139"/>
      <c r="CF23" s="78">
        <f t="shared" si="13"/>
        <v>24829.5</v>
      </c>
      <c r="CH23" s="424"/>
      <c r="CI23" s="2121"/>
      <c r="CJ23" s="104"/>
      <c r="CK23" s="49"/>
      <c r="CL23" s="139"/>
      <c r="CM23" s="78">
        <f t="shared" si="14"/>
        <v>0</v>
      </c>
      <c r="CO23" s="424"/>
      <c r="CP23" s="2121"/>
      <c r="CQ23" s="104"/>
      <c r="CR23" s="49"/>
      <c r="CS23" s="139"/>
      <c r="CT23" s="78">
        <f t="shared" si="15"/>
        <v>0</v>
      </c>
      <c r="CV23" s="1873">
        <v>41262</v>
      </c>
      <c r="CW23" s="1874"/>
      <c r="CX23" s="1418" t="s">
        <v>1140</v>
      </c>
      <c r="CY23" s="1419">
        <v>21012.95</v>
      </c>
      <c r="CZ23" s="1875" t="s">
        <v>2282</v>
      </c>
      <c r="DA23" s="1876">
        <v>310235.05</v>
      </c>
      <c r="DB23" s="1877">
        <f t="shared" si="16"/>
        <v>0</v>
      </c>
      <c r="DD23" s="424"/>
      <c r="DE23" s="812"/>
      <c r="DF23" s="2121"/>
      <c r="DG23" s="104"/>
      <c r="DH23" s="424"/>
      <c r="DI23" s="349"/>
      <c r="DJ23" s="78">
        <f t="shared" si="17"/>
        <v>633217.30000000005</v>
      </c>
      <c r="DL23" s="320"/>
      <c r="DM23" s="2121"/>
      <c r="DN23" s="104"/>
      <c r="DO23" s="49"/>
      <c r="DP23" s="139"/>
      <c r="DQ23" s="78">
        <f t="shared" si="18"/>
        <v>0</v>
      </c>
      <c r="DS23" s="320"/>
      <c r="DT23" s="2121"/>
      <c r="DU23" s="104"/>
      <c r="DV23" s="49"/>
      <c r="DW23" s="139"/>
      <c r="DX23" s="78">
        <f t="shared" si="19"/>
        <v>0</v>
      </c>
      <c r="DZ23" s="49"/>
      <c r="EA23" s="2121"/>
      <c r="EB23" s="104"/>
      <c r="EC23" s="49"/>
      <c r="ED23" s="139"/>
      <c r="EE23" s="78">
        <f t="shared" si="20"/>
        <v>1750.5</v>
      </c>
      <c r="EG23" s="320"/>
      <c r="EH23" s="2121"/>
      <c r="EI23" s="104"/>
      <c r="EJ23" s="49"/>
      <c r="EK23" s="139"/>
      <c r="EL23" s="78">
        <f t="shared" si="21"/>
        <v>0</v>
      </c>
      <c r="EN23" s="424"/>
      <c r="EO23" s="2122"/>
      <c r="EP23" s="139"/>
      <c r="EQ23" s="49"/>
      <c r="ER23" s="139"/>
      <c r="ES23" s="78">
        <f t="shared" si="22"/>
        <v>7999.8000000000029</v>
      </c>
      <c r="EU23" s="404"/>
      <c r="EV23" s="2124"/>
      <c r="EW23" s="22"/>
      <c r="EX23" s="31"/>
      <c r="EY23" s="76"/>
      <c r="EZ23" s="78">
        <f t="shared" si="23"/>
        <v>0</v>
      </c>
      <c r="FB23" s="2121"/>
      <c r="FC23" s="316"/>
      <c r="FD23" s="2121"/>
      <c r="FE23" s="104"/>
      <c r="FF23" s="307"/>
      <c r="FG23" s="139"/>
      <c r="FH23" s="78">
        <f t="shared" si="24"/>
        <v>0</v>
      </c>
      <c r="FJ23" s="424"/>
      <c r="FK23" s="307"/>
      <c r="FL23" s="2122"/>
      <c r="FM23" s="139"/>
      <c r="FN23" s="49"/>
      <c r="FO23" s="139"/>
      <c r="FP23" s="78">
        <f t="shared" si="25"/>
        <v>1044.8300000000017</v>
      </c>
      <c r="FR23" s="404"/>
      <c r="FS23" s="31"/>
      <c r="FT23" s="2124"/>
      <c r="FU23" s="139"/>
      <c r="FV23" s="335"/>
      <c r="FW23" s="76"/>
      <c r="FX23" s="78">
        <f t="shared" si="26"/>
        <v>8038.1</v>
      </c>
      <c r="FY23" s="1261"/>
      <c r="FZ23" s="1390"/>
      <c r="GA23" s="1803"/>
      <c r="GB23" s="1925"/>
      <c r="GC23" s="1919"/>
      <c r="GD23" s="722"/>
      <c r="GE23" s="78">
        <f t="shared" si="203"/>
        <v>0</v>
      </c>
      <c r="GF23" s="889"/>
      <c r="GG23" s="1261"/>
      <c r="GH23" s="1390"/>
      <c r="GI23" s="1803"/>
      <c r="GJ23" s="1820"/>
      <c r="GK23" s="1843"/>
      <c r="GL23" s="779"/>
      <c r="GM23" s="78">
        <f t="shared" si="27"/>
        <v>0</v>
      </c>
      <c r="GO23" s="49"/>
      <c r="GP23" s="2121"/>
      <c r="GQ23" s="104"/>
      <c r="GR23" s="49"/>
      <c r="GS23" s="139"/>
      <c r="GT23" s="78">
        <f t="shared" si="28"/>
        <v>3191.5</v>
      </c>
      <c r="GV23" s="404"/>
      <c r="GW23" s="2124"/>
      <c r="GX23" s="2124"/>
      <c r="GY23" s="777"/>
      <c r="GZ23" s="31"/>
      <c r="HA23" s="76"/>
      <c r="HB23" s="78">
        <f t="shared" si="29"/>
        <v>12652.35</v>
      </c>
      <c r="HD23" s="404"/>
      <c r="HE23" s="2124"/>
      <c r="HF23" s="777"/>
      <c r="HG23" s="321"/>
      <c r="HH23" s="76"/>
      <c r="HI23" s="78">
        <f t="shared" si="30"/>
        <v>5990.5</v>
      </c>
      <c r="HK23" s="321"/>
      <c r="HL23" s="2124"/>
      <c r="HM23" s="777"/>
      <c r="HN23" s="31"/>
      <c r="HO23" s="76"/>
      <c r="HP23" s="78">
        <f t="shared" si="31"/>
        <v>3655.5</v>
      </c>
      <c r="HR23" s="320"/>
      <c r="HS23" s="2121"/>
      <c r="HT23" s="693"/>
      <c r="HU23" s="49"/>
      <c r="HV23" s="139"/>
      <c r="HW23" s="78">
        <f t="shared" si="32"/>
        <v>3000</v>
      </c>
      <c r="HY23" s="321"/>
      <c r="HZ23" s="2124"/>
      <c r="IA23" s="777"/>
      <c r="IB23" s="31"/>
      <c r="IC23" s="76"/>
      <c r="ID23" s="78">
        <f t="shared" si="33"/>
        <v>0</v>
      </c>
      <c r="IF23" s="321"/>
      <c r="IG23" s="2124"/>
      <c r="IH23" s="777"/>
      <c r="II23" s="31"/>
      <c r="IJ23" s="76"/>
      <c r="IK23" s="78">
        <f t="shared" si="34"/>
        <v>0</v>
      </c>
      <c r="IM23" s="2124"/>
      <c r="IN23" s="2124"/>
      <c r="IO23" s="777"/>
      <c r="IP23" s="31"/>
      <c r="IQ23" s="76"/>
      <c r="IR23" s="78">
        <f t="shared" si="35"/>
        <v>0</v>
      </c>
      <c r="IT23" s="424"/>
      <c r="IU23" s="1325"/>
      <c r="IV23" s="799"/>
      <c r="IW23" s="49"/>
      <c r="IX23" s="139"/>
      <c r="IY23" s="78">
        <f t="shared" si="36"/>
        <v>402</v>
      </c>
      <c r="JA23" s="424"/>
      <c r="JB23" s="1325"/>
      <c r="JC23" s="799"/>
      <c r="JD23" s="49"/>
      <c r="JE23" s="139"/>
      <c r="JF23" s="78">
        <f t="shared" si="37"/>
        <v>900</v>
      </c>
      <c r="JH23" s="1261"/>
      <c r="JI23" s="1390"/>
      <c r="JJ23" s="1919"/>
      <c r="JK23" s="1925"/>
      <c r="JL23" s="1919"/>
      <c r="JM23" s="78">
        <f t="shared" si="38"/>
        <v>90</v>
      </c>
      <c r="JN23" s="1391"/>
      <c r="JO23" s="320"/>
      <c r="JP23" s="2125"/>
      <c r="JQ23" s="699"/>
      <c r="JR23" s="321"/>
      <c r="JS23" s="699"/>
      <c r="JT23" s="78">
        <f t="shared" si="39"/>
        <v>90</v>
      </c>
      <c r="JV23" s="321"/>
      <c r="JW23" s="2125"/>
      <c r="JX23" s="699"/>
      <c r="JY23" s="321"/>
      <c r="JZ23" s="22"/>
      <c r="KA23" s="78">
        <f t="shared" si="40"/>
        <v>90</v>
      </c>
      <c r="KC23" s="424"/>
      <c r="KD23" s="1325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24"/>
      <c r="KL23" s="22"/>
      <c r="KM23" s="31"/>
      <c r="KN23" s="76"/>
      <c r="KO23" s="78">
        <f t="shared" si="42"/>
        <v>300</v>
      </c>
      <c r="KQ23" s="321"/>
      <c r="KR23" s="1318"/>
      <c r="KS23" s="2124"/>
      <c r="KT23" s="22"/>
      <c r="KU23" s="31"/>
      <c r="KV23" s="76"/>
      <c r="KW23" s="78">
        <f t="shared" si="43"/>
        <v>198</v>
      </c>
      <c r="KY23" s="321"/>
      <c r="KZ23" s="2124"/>
      <c r="LA23" s="22"/>
      <c r="LB23" s="31"/>
      <c r="LC23" s="76"/>
      <c r="LD23" s="78">
        <f t="shared" si="44"/>
        <v>0</v>
      </c>
      <c r="LF23" s="320"/>
      <c r="LG23" s="2121"/>
      <c r="LH23" s="104"/>
      <c r="LI23" s="49"/>
      <c r="LJ23" s="139"/>
      <c r="LK23" s="78">
        <f t="shared" si="45"/>
        <v>0</v>
      </c>
      <c r="LM23" s="2124"/>
      <c r="LN23" s="2124"/>
      <c r="LO23" s="22"/>
      <c r="LP23" s="31"/>
      <c r="LQ23" s="76"/>
      <c r="LR23" s="78">
        <f t="shared" si="46"/>
        <v>0</v>
      </c>
      <c r="LT23" s="2124"/>
      <c r="LU23" s="2124"/>
      <c r="LV23" s="22"/>
      <c r="LW23" s="31"/>
      <c r="LX23" s="76"/>
      <c r="LY23" s="78">
        <f t="shared" si="47"/>
        <v>0</v>
      </c>
      <c r="MA23" s="2124"/>
      <c r="MB23" s="2124"/>
      <c r="MC23" s="22"/>
      <c r="MD23" s="31"/>
      <c r="ME23" s="76"/>
      <c r="MF23" s="78">
        <f t="shared" si="48"/>
        <v>0</v>
      </c>
      <c r="MH23" s="2124"/>
      <c r="MI23" s="2124"/>
      <c r="MJ23" s="22"/>
      <c r="MK23" s="31"/>
      <c r="ML23" s="76"/>
      <c r="MM23" s="78">
        <f t="shared" si="49"/>
        <v>0</v>
      </c>
      <c r="MO23" s="424"/>
      <c r="MP23" s="2121"/>
      <c r="MQ23" s="104"/>
      <c r="MR23" s="49"/>
      <c r="MS23" s="139"/>
      <c r="MT23" s="78">
        <f t="shared" si="50"/>
        <v>0</v>
      </c>
      <c r="MV23" s="404"/>
      <c r="MW23" s="2124"/>
      <c r="MX23" s="22"/>
      <c r="MY23" s="31"/>
      <c r="MZ23" s="76"/>
      <c r="NA23" s="78">
        <f t="shared" si="51"/>
        <v>0</v>
      </c>
      <c r="NC23" s="404"/>
      <c r="ND23" s="2124"/>
      <c r="NE23" s="22"/>
      <c r="NF23" s="31"/>
      <c r="NG23" s="76"/>
      <c r="NH23" s="78">
        <f t="shared" si="52"/>
        <v>0</v>
      </c>
      <c r="NJ23" s="786"/>
      <c r="NK23" s="2124"/>
      <c r="NL23" s="22"/>
      <c r="NM23" s="31"/>
      <c r="NN23" s="76"/>
      <c r="NO23" s="78">
        <f t="shared" si="53"/>
        <v>0</v>
      </c>
      <c r="NQ23" s="786"/>
      <c r="NR23" s="2124"/>
      <c r="NS23" s="22"/>
      <c r="NT23" s="31"/>
      <c r="NU23" s="76"/>
      <c r="NV23" s="78">
        <f t="shared" si="54"/>
        <v>0</v>
      </c>
      <c r="NX23" s="404"/>
      <c r="NY23" s="2124"/>
      <c r="NZ23" s="22"/>
      <c r="OA23" s="404"/>
      <c r="OB23" s="76"/>
      <c r="OC23" s="78">
        <f t="shared" si="55"/>
        <v>0</v>
      </c>
      <c r="OE23" s="404"/>
      <c r="OF23" s="2124"/>
      <c r="OG23" s="22"/>
      <c r="OH23" s="31"/>
      <c r="OI23" s="76"/>
      <c r="OJ23" s="78">
        <f t="shared" si="56"/>
        <v>12799.5</v>
      </c>
      <c r="OL23" s="1261"/>
      <c r="OM23" s="2000"/>
      <c r="ON23" s="1390"/>
      <c r="OO23" s="1708"/>
      <c r="OP23" s="722"/>
      <c r="OQ23" s="139"/>
      <c r="OR23" s="131">
        <f t="shared" si="0"/>
        <v>0</v>
      </c>
      <c r="OT23" s="404"/>
      <c r="OU23" s="2124"/>
      <c r="OV23" s="22"/>
      <c r="OW23" s="31"/>
      <c r="OX23" s="76"/>
      <c r="OY23" s="78">
        <f t="shared" si="57"/>
        <v>0</v>
      </c>
      <c r="PA23" s="2124"/>
      <c r="PB23" s="2124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9"/>
      <c r="PQ23" s="1903"/>
      <c r="PR23" s="1841"/>
      <c r="PS23" s="1811"/>
      <c r="PT23" s="78">
        <f t="shared" si="60"/>
        <v>301.5</v>
      </c>
      <c r="PU23" s="1391"/>
      <c r="PV23" s="1261"/>
      <c r="PW23" s="2004"/>
      <c r="PX23" s="543"/>
      <c r="PY23" s="1812"/>
      <c r="PZ23" s="1813"/>
      <c r="QA23" s="1746"/>
      <c r="QB23" s="78">
        <f t="shared" si="61"/>
        <v>9830.36</v>
      </c>
      <c r="QD23" s="1261"/>
      <c r="QE23" s="543"/>
      <c r="QF23" s="1812"/>
      <c r="QG23" s="1813"/>
      <c r="QH23" s="1746"/>
      <c r="QI23" s="131">
        <f t="shared" si="62"/>
        <v>0</v>
      </c>
      <c r="QJ23" s="1746"/>
      <c r="QK23" s="321"/>
      <c r="QL23" s="2124"/>
      <c r="QM23" s="104"/>
      <c r="QN23" s="49"/>
      <c r="QO23" s="76"/>
      <c r="QP23" s="78">
        <f t="shared" si="63"/>
        <v>761.40000000000009</v>
      </c>
      <c r="QR23" s="31"/>
      <c r="QS23" s="2124"/>
      <c r="QT23" s="22"/>
      <c r="QU23" s="31"/>
      <c r="QV23" s="76"/>
      <c r="QW23" s="78">
        <f t="shared" si="64"/>
        <v>0</v>
      </c>
      <c r="QY23" s="2124"/>
      <c r="QZ23" s="2124"/>
      <c r="RA23" s="777"/>
      <c r="RB23" s="31"/>
      <c r="RC23" s="76"/>
      <c r="RD23" s="78">
        <f t="shared" si="65"/>
        <v>0</v>
      </c>
      <c r="RF23" s="2124"/>
      <c r="RG23" s="2124"/>
      <c r="RH23" s="22"/>
      <c r="RI23" s="31"/>
      <c r="RJ23" s="76"/>
      <c r="RK23" s="78">
        <f t="shared" si="66"/>
        <v>0</v>
      </c>
      <c r="RM23" s="424"/>
      <c r="RN23" s="481"/>
      <c r="RO23" s="2121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24"/>
      <c r="RW23" s="22"/>
      <c r="RX23" s="31"/>
      <c r="RY23" s="787"/>
      <c r="RZ23" s="78">
        <f t="shared" si="68"/>
        <v>297</v>
      </c>
      <c r="SB23" s="404"/>
      <c r="SC23" s="2124"/>
      <c r="SD23" s="22"/>
      <c r="SE23" s="31"/>
      <c r="SF23" s="787"/>
      <c r="SG23" s="78">
        <f t="shared" si="69"/>
        <v>0</v>
      </c>
      <c r="SI23" s="31"/>
      <c r="SJ23" s="2124"/>
      <c r="SK23" s="22"/>
      <c r="SL23" s="31"/>
      <c r="SM23" s="787"/>
      <c r="SN23" s="78">
        <f t="shared" si="70"/>
        <v>0</v>
      </c>
      <c r="SP23" s="31"/>
      <c r="SQ23" s="2124"/>
      <c r="SR23" s="22"/>
      <c r="SS23" s="31"/>
      <c r="ST23" s="787"/>
      <c r="SU23" s="78">
        <f t="shared" si="71"/>
        <v>0</v>
      </c>
      <c r="SW23" s="31"/>
      <c r="SX23" s="2124"/>
      <c r="SY23" s="22"/>
      <c r="SZ23" s="31"/>
      <c r="TA23" s="787"/>
      <c r="TB23" s="78">
        <f t="shared" si="72"/>
        <v>0</v>
      </c>
      <c r="TD23" s="31"/>
      <c r="TE23" s="2124"/>
      <c r="TF23" s="22"/>
      <c r="TG23" s="31"/>
      <c r="TH23" s="787"/>
      <c r="TI23" s="78">
        <f t="shared" si="73"/>
        <v>0</v>
      </c>
      <c r="TK23" s="31"/>
      <c r="TL23" s="2124"/>
      <c r="TM23" s="22"/>
      <c r="TN23" s="31"/>
      <c r="TO23" s="787"/>
      <c r="TP23" s="78">
        <f t="shared" si="74"/>
        <v>0</v>
      </c>
      <c r="TR23" s="2124"/>
      <c r="TS23" s="2124"/>
      <c r="TT23" s="22"/>
      <c r="TU23" s="31"/>
      <c r="TV23" s="787"/>
      <c r="TW23" s="78">
        <f t="shared" si="75"/>
        <v>0</v>
      </c>
      <c r="TY23" s="2124"/>
      <c r="TZ23" s="2124"/>
      <c r="UA23" s="22"/>
      <c r="UB23" s="31"/>
      <c r="UC23" s="787"/>
      <c r="UD23" s="78">
        <f t="shared" si="76"/>
        <v>0</v>
      </c>
      <c r="UF23" s="404"/>
      <c r="UG23" s="2124"/>
      <c r="UH23" s="22"/>
      <c r="UI23" s="31"/>
      <c r="UJ23" s="787"/>
      <c r="UK23" s="78">
        <f t="shared" si="77"/>
        <v>0</v>
      </c>
      <c r="UM23" s="424"/>
      <c r="UN23" s="2121"/>
      <c r="UO23" s="104"/>
      <c r="UP23" s="49"/>
      <c r="UQ23" s="349"/>
      <c r="UR23" s="78">
        <f t="shared" si="78"/>
        <v>-2822</v>
      </c>
      <c r="UT23" s="424"/>
      <c r="UU23" s="2121"/>
      <c r="UV23" s="104"/>
      <c r="UW23" s="49"/>
      <c r="UX23" s="349"/>
      <c r="UY23" s="78">
        <f t="shared" si="79"/>
        <v>0</v>
      </c>
      <c r="VA23" s="320"/>
      <c r="VB23" s="2121"/>
      <c r="VC23" s="104"/>
      <c r="VD23" s="320"/>
      <c r="VE23" s="349"/>
      <c r="VF23" s="78">
        <f t="shared" si="80"/>
        <v>0</v>
      </c>
      <c r="VH23" s="404"/>
      <c r="VI23" s="2124"/>
      <c r="VJ23" s="22"/>
      <c r="VK23" s="31"/>
      <c r="VL23" s="787"/>
      <c r="VM23" s="78">
        <f t="shared" si="81"/>
        <v>0</v>
      </c>
      <c r="VO23" s="31"/>
      <c r="VP23" s="2124"/>
      <c r="VQ23" s="22"/>
      <c r="VR23" s="31"/>
      <c r="VS23" s="787"/>
      <c r="VT23" s="78">
        <f t="shared" si="82"/>
        <v>0</v>
      </c>
      <c r="VV23" s="2124"/>
      <c r="VW23" s="2124"/>
      <c r="VX23" s="22"/>
      <c r="VY23" s="31"/>
      <c r="VZ23" s="787"/>
      <c r="WA23" s="78">
        <f t="shared" si="83"/>
        <v>0</v>
      </c>
      <c r="WC23" s="424"/>
      <c r="WD23" s="2121"/>
      <c r="WE23" s="104"/>
      <c r="WF23" s="320"/>
      <c r="WG23" s="349"/>
      <c r="WH23" s="78">
        <f t="shared" si="84"/>
        <v>236</v>
      </c>
      <c r="WJ23" s="320"/>
      <c r="WK23" s="2121"/>
      <c r="WL23" s="104"/>
      <c r="WM23" s="49"/>
      <c r="WN23" s="349"/>
      <c r="WO23" s="78">
        <f t="shared" si="85"/>
        <v>151</v>
      </c>
      <c r="WQ23" s="404"/>
      <c r="WR23" s="2124"/>
      <c r="WS23" s="22"/>
      <c r="WT23" s="31"/>
      <c r="WU23" s="76"/>
      <c r="WV23" s="78">
        <f t="shared" si="86"/>
        <v>8041</v>
      </c>
      <c r="WX23" s="31"/>
      <c r="WY23" s="2124"/>
      <c r="WZ23" s="22"/>
      <c r="XA23" s="31"/>
      <c r="XB23" s="76"/>
      <c r="XC23" s="78">
        <f t="shared" si="87"/>
        <v>0</v>
      </c>
      <c r="XE23" s="404"/>
      <c r="XF23" s="2124"/>
      <c r="XG23" s="22"/>
      <c r="XH23" s="31"/>
      <c r="XI23" s="76"/>
      <c r="XJ23" s="78">
        <f t="shared" si="88"/>
        <v>0</v>
      </c>
      <c r="XL23" s="404"/>
      <c r="XM23" s="2124"/>
      <c r="XN23" s="22"/>
      <c r="XO23" s="31"/>
      <c r="XP23" s="76"/>
      <c r="XQ23" s="78">
        <f t="shared" si="89"/>
        <v>0</v>
      </c>
      <c r="XS23" s="404"/>
      <c r="XT23" s="2124"/>
      <c r="XU23" s="22"/>
      <c r="XV23" s="31"/>
      <c r="XW23" s="76"/>
      <c r="XX23" s="78">
        <f t="shared" si="90"/>
        <v>0</v>
      </c>
      <c r="XZ23" s="320"/>
      <c r="YA23" s="358"/>
      <c r="YB23" s="2121"/>
      <c r="YC23" s="104"/>
      <c r="YD23" s="49"/>
      <c r="YE23" s="139"/>
      <c r="YF23" s="78">
        <f t="shared" si="91"/>
        <v>0</v>
      </c>
      <c r="YH23" s="320"/>
      <c r="YI23" s="2121"/>
      <c r="YJ23" s="104"/>
      <c r="YK23" s="424"/>
      <c r="YL23" s="139"/>
      <c r="YM23" s="78">
        <f t="shared" si="92"/>
        <v>0</v>
      </c>
      <c r="YO23" s="424"/>
      <c r="YP23" s="481"/>
      <c r="YQ23" s="2121"/>
      <c r="YR23" s="693"/>
      <c r="YS23" s="779"/>
      <c r="YT23" s="139"/>
      <c r="YU23" s="78">
        <f t="shared" si="93"/>
        <v>2542.7000000000007</v>
      </c>
      <c r="YW23" s="321"/>
      <c r="YX23" s="2124"/>
      <c r="YY23" s="22"/>
      <c r="YZ23" s="31"/>
      <c r="ZA23" s="76"/>
      <c r="ZB23" s="78">
        <f t="shared" si="253"/>
        <v>0</v>
      </c>
      <c r="ZD23" s="320"/>
      <c r="ZE23" s="2121"/>
      <c r="ZF23" s="104"/>
      <c r="ZG23" s="49"/>
      <c r="ZH23" s="139"/>
      <c r="ZI23" s="78">
        <f t="shared" si="94"/>
        <v>930.44000000000051</v>
      </c>
      <c r="ZK23" s="404"/>
      <c r="ZL23" s="2124"/>
      <c r="ZM23" s="22"/>
      <c r="ZN23" s="31"/>
      <c r="ZO23" s="76"/>
      <c r="ZP23" s="78">
        <f t="shared" si="238"/>
        <v>0</v>
      </c>
      <c r="ZR23" s="404"/>
      <c r="ZS23" s="2124"/>
      <c r="ZT23" s="22"/>
      <c r="ZU23" s="31"/>
      <c r="ZV23" s="76"/>
      <c r="ZW23" s="78">
        <f t="shared" si="239"/>
        <v>0</v>
      </c>
      <c r="ZY23" s="1261"/>
      <c r="ZZ23" s="1390"/>
      <c r="AAA23" s="1803"/>
      <c r="AAB23" s="1812"/>
      <c r="AAC23" s="722"/>
      <c r="AAD23" s="1391"/>
      <c r="AAE23" s="78">
        <f t="shared" si="95"/>
        <v>2062.3999999999996</v>
      </c>
      <c r="AAG23" s="1261"/>
      <c r="AAH23" s="543"/>
      <c r="AAI23" s="1804"/>
      <c r="AAJ23" s="1647"/>
      <c r="AAK23" s="1812"/>
      <c r="AAL23" s="78">
        <f t="shared" si="96"/>
        <v>0</v>
      </c>
      <c r="AAM23" s="1391"/>
      <c r="AAN23" s="424"/>
      <c r="AAO23" s="424"/>
      <c r="AAP23" s="2121"/>
      <c r="AAQ23" s="104"/>
      <c r="AAR23" s="320"/>
      <c r="AAS23" s="139"/>
      <c r="AAT23" s="78">
        <f t="shared" si="97"/>
        <v>0</v>
      </c>
      <c r="AAV23" s="320"/>
      <c r="AAW23" s="2121"/>
      <c r="AAX23" s="693"/>
      <c r="AAY23" s="49"/>
      <c r="AAZ23" s="139"/>
      <c r="ABA23" s="78">
        <f t="shared" si="98"/>
        <v>616</v>
      </c>
      <c r="ABC23" s="404"/>
      <c r="ABD23" s="2124"/>
      <c r="ABE23" s="22"/>
      <c r="ABF23" s="31"/>
      <c r="ABG23" s="76"/>
      <c r="ABH23" s="78">
        <f t="shared" si="99"/>
        <v>0</v>
      </c>
      <c r="ABJ23" s="424"/>
      <c r="ABK23" s="2121"/>
      <c r="ABL23" s="104"/>
      <c r="ABM23" s="49"/>
      <c r="ABN23" s="139"/>
      <c r="ABO23" s="78">
        <f t="shared" si="100"/>
        <v>0</v>
      </c>
      <c r="ABQ23" s="424"/>
      <c r="ABR23" s="2121"/>
      <c r="ABS23" s="104"/>
      <c r="ABT23" s="49"/>
      <c r="ABU23" s="139"/>
      <c r="ABV23" s="78">
        <f t="shared" si="101"/>
        <v>0</v>
      </c>
      <c r="ABX23" s="404"/>
      <c r="ABY23" s="2124"/>
      <c r="ABZ23" s="22"/>
      <c r="ACA23" s="31"/>
      <c r="ACB23" s="76"/>
      <c r="ACC23" s="78">
        <f t="shared" si="102"/>
        <v>0</v>
      </c>
      <c r="ACE23" s="404"/>
      <c r="ACF23" s="2124"/>
      <c r="ACG23" s="22"/>
      <c r="ACH23" s="31"/>
      <c r="ACI23" s="76"/>
      <c r="ACJ23" s="78">
        <f t="shared" si="103"/>
        <v>0</v>
      </c>
      <c r="ACL23" s="404"/>
      <c r="ACM23" s="404"/>
      <c r="ACN23" s="2124"/>
      <c r="ACO23" s="22"/>
      <c r="ACP23" s="31"/>
      <c r="ACQ23" s="76"/>
      <c r="ACR23" s="78">
        <f t="shared" si="104"/>
        <v>0</v>
      </c>
      <c r="ACT23" s="49"/>
      <c r="ACU23" s="2121"/>
      <c r="ACV23" s="104"/>
      <c r="ACW23" s="49"/>
      <c r="ACX23" s="139"/>
      <c r="ACY23" s="78">
        <f t="shared" si="257"/>
        <v>0</v>
      </c>
      <c r="ADA23" s="31"/>
      <c r="ADB23" s="2124"/>
      <c r="ADC23" s="22"/>
      <c r="ADD23" s="31"/>
      <c r="ADE23" s="76"/>
      <c r="ADF23" s="78">
        <f t="shared" si="105"/>
        <v>70699</v>
      </c>
      <c r="ADI23" s="2124"/>
      <c r="ADJ23" s="2124"/>
      <c r="ADK23" s="777"/>
      <c r="ADL23" s="31"/>
      <c r="ADM23" s="76"/>
      <c r="ADN23" s="78">
        <f t="shared" si="258"/>
        <v>0</v>
      </c>
      <c r="ADP23" s="321"/>
      <c r="ADQ23" s="2124"/>
      <c r="ADR23" s="22"/>
      <c r="ADS23" s="404"/>
      <c r="ADT23" s="76"/>
      <c r="ADU23" s="78">
        <f t="shared" si="259"/>
        <v>0</v>
      </c>
      <c r="ADW23" s="404"/>
      <c r="ADX23" s="2124"/>
      <c r="ADY23" s="22"/>
      <c r="ADZ23" s="31"/>
      <c r="AEA23" s="76"/>
      <c r="AEB23" s="78">
        <f t="shared" si="260"/>
        <v>42311</v>
      </c>
      <c r="AED23" s="320"/>
      <c r="AEE23" s="2121"/>
      <c r="AEF23" s="104"/>
      <c r="AEG23" s="320"/>
      <c r="AEH23" s="139"/>
      <c r="AEI23" s="78">
        <f t="shared" si="254"/>
        <v>100.5</v>
      </c>
      <c r="AEK23" s="31"/>
      <c r="AEL23" s="2124"/>
      <c r="AEM23" s="22"/>
      <c r="AEN23" s="31"/>
      <c r="AEO23" s="76"/>
      <c r="AEP23" s="78">
        <f t="shared" si="1"/>
        <v>0</v>
      </c>
      <c r="AER23" s="2124"/>
      <c r="AES23" s="2124"/>
      <c r="AET23" s="777"/>
      <c r="AEU23" s="31"/>
      <c r="AEV23" s="76"/>
      <c r="AEW23" s="78">
        <f t="shared" si="106"/>
        <v>0</v>
      </c>
      <c r="AEY23" s="2124"/>
      <c r="AEZ23" s="2124"/>
      <c r="AFA23" s="22"/>
      <c r="AFB23" s="31"/>
      <c r="AFC23" s="76"/>
      <c r="AFD23" s="78">
        <f t="shared" si="107"/>
        <v>0</v>
      </c>
      <c r="AFF23" s="31"/>
      <c r="AFG23" s="2124"/>
      <c r="AFH23" s="22"/>
      <c r="AFI23" s="31"/>
      <c r="AFJ23" s="76"/>
      <c r="AFK23" s="78">
        <f t="shared" si="108"/>
        <v>0</v>
      </c>
      <c r="AFM23" s="321"/>
      <c r="AFN23" s="2124"/>
      <c r="AFO23" s="22"/>
      <c r="AFP23" s="31"/>
      <c r="AFQ23" s="76"/>
      <c r="AFR23" s="78">
        <f t="shared" si="109"/>
        <v>0</v>
      </c>
      <c r="AFT23" s="31"/>
      <c r="AFU23" s="2124"/>
      <c r="AFV23" s="22"/>
      <c r="AFW23" s="31"/>
      <c r="AFX23" s="76"/>
      <c r="AFY23" s="78">
        <f t="shared" si="110"/>
        <v>0</v>
      </c>
      <c r="AGA23" s="31"/>
      <c r="AGB23" s="2124"/>
      <c r="AGC23" s="22"/>
      <c r="AGD23" s="321"/>
      <c r="AGE23" s="76"/>
      <c r="AGF23" s="78">
        <f t="shared" si="111"/>
        <v>0</v>
      </c>
      <c r="AGH23" s="31"/>
      <c r="AGI23" s="2124"/>
      <c r="AGJ23" s="22"/>
      <c r="AGK23" s="31"/>
      <c r="AGL23" s="76"/>
      <c r="AGM23" s="78">
        <f t="shared" si="112"/>
        <v>0</v>
      </c>
      <c r="AGO23" s="321"/>
      <c r="AGP23" s="2124"/>
      <c r="AGQ23" s="22"/>
      <c r="AGR23" s="31"/>
      <c r="AGS23" s="76"/>
      <c r="AGT23" s="78">
        <f t="shared" si="113"/>
        <v>0</v>
      </c>
      <c r="AGV23" s="424"/>
      <c r="AGW23" s="2121"/>
      <c r="AGX23" s="104"/>
      <c r="AGY23" s="49"/>
      <c r="AGZ23" s="139"/>
      <c r="AHA23" s="78">
        <f t="shared" si="114"/>
        <v>0</v>
      </c>
      <c r="AHE23" s="2124"/>
      <c r="AHF23" s="22"/>
      <c r="AHG23" s="321"/>
      <c r="AHH23" s="76"/>
      <c r="AHI23" s="78">
        <f t="shared" si="115"/>
        <v>2343</v>
      </c>
      <c r="AHK23" s="404"/>
      <c r="AHL23" s="2124"/>
      <c r="AHM23" s="22"/>
      <c r="AHN23" s="31"/>
      <c r="AHO23" s="76"/>
      <c r="AHP23" s="78">
        <f t="shared" si="116"/>
        <v>0</v>
      </c>
      <c r="AHR23" s="404"/>
      <c r="AHS23" s="2124"/>
      <c r="AHT23" s="22"/>
      <c r="AHU23" s="31"/>
      <c r="AHV23" s="76"/>
      <c r="AHW23" s="78">
        <f t="shared" si="117"/>
        <v>0</v>
      </c>
      <c r="AHY23" s="424"/>
      <c r="AHZ23" s="424"/>
      <c r="AIA23" s="2121"/>
      <c r="AIB23" s="693"/>
      <c r="AIC23" s="49"/>
      <c r="AID23" s="139"/>
      <c r="AIE23" s="78">
        <f t="shared" si="118"/>
        <v>4086</v>
      </c>
      <c r="AIG23" s="424"/>
      <c r="AIH23" s="2121"/>
      <c r="AII23" s="104"/>
      <c r="AIJ23" s="49"/>
      <c r="AIK23" s="139"/>
      <c r="AIL23" s="78">
        <f t="shared" si="119"/>
        <v>436</v>
      </c>
      <c r="AIN23" s="424"/>
      <c r="AIO23" s="2121"/>
      <c r="AIP23" s="104"/>
      <c r="AIQ23" s="49"/>
      <c r="AIR23" s="139"/>
      <c r="AIS23" s="78">
        <f t="shared" si="120"/>
        <v>0</v>
      </c>
      <c r="AIU23" s="424"/>
      <c r="AIV23" s="2121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24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21"/>
      <c r="AJY23" s="104"/>
      <c r="AJZ23" s="320">
        <v>41067</v>
      </c>
      <c r="AKA23" s="139">
        <v>500</v>
      </c>
      <c r="AKB23" s="78">
        <f t="shared" si="125"/>
        <v>55.5</v>
      </c>
      <c r="AKD23" s="2124"/>
      <c r="AKE23" s="2124"/>
      <c r="AKF23" s="2124"/>
      <c r="AKG23" s="22"/>
      <c r="AKH23" s="31"/>
      <c r="AKI23" s="76"/>
      <c r="AKJ23" s="78">
        <f t="shared" si="126"/>
        <v>0</v>
      </c>
      <c r="AKL23" s="404"/>
      <c r="AKM23" s="2124"/>
      <c r="AKN23" s="22"/>
      <c r="AKO23" s="31"/>
      <c r="AKP23" s="76"/>
      <c r="AKQ23" s="78">
        <f t="shared" si="127"/>
        <v>0</v>
      </c>
      <c r="AKS23" s="424"/>
      <c r="AKT23" s="481"/>
      <c r="AKU23" s="2121"/>
      <c r="AKV23" s="104"/>
      <c r="AKW23" s="49"/>
      <c r="AKX23" s="139"/>
      <c r="AKY23" s="78">
        <f t="shared" si="128"/>
        <v>139</v>
      </c>
      <c r="ALA23" s="424"/>
      <c r="ALB23" s="2121"/>
      <c r="ALC23" s="104"/>
      <c r="ALD23" s="49"/>
      <c r="ALE23" s="139"/>
      <c r="ALF23" s="78">
        <f t="shared" si="129"/>
        <v>409</v>
      </c>
      <c r="ALH23" s="404"/>
      <c r="ALI23" s="2124"/>
      <c r="ALJ23" s="22"/>
      <c r="ALK23" s="31"/>
      <c r="ALL23" s="76"/>
      <c r="ALM23" s="78">
        <f t="shared" si="130"/>
        <v>0</v>
      </c>
      <c r="ALO23" s="404"/>
      <c r="ALP23" s="2124"/>
      <c r="ALQ23" s="22"/>
      <c r="ALR23" s="31"/>
      <c r="ALS23" s="76"/>
      <c r="ALT23" s="78">
        <f t="shared" si="131"/>
        <v>3598.5</v>
      </c>
      <c r="ALV23" s="424"/>
      <c r="ALW23" s="2121"/>
      <c r="ALX23" s="693"/>
      <c r="ALY23" s="49"/>
      <c r="ALZ23" s="139"/>
      <c r="AMA23" s="78">
        <f t="shared" si="132"/>
        <v>37151</v>
      </c>
      <c r="AMC23" s="404"/>
      <c r="AMD23" s="2124"/>
      <c r="AME23" s="22"/>
      <c r="AMF23" s="31"/>
      <c r="AMG23" s="76"/>
      <c r="AMH23" s="78">
        <f t="shared" si="133"/>
        <v>0</v>
      </c>
      <c r="AMJ23" s="404"/>
      <c r="AMK23" s="2124"/>
      <c r="AML23" s="22"/>
      <c r="AMM23" s="404"/>
      <c r="AMN23" s="76"/>
      <c r="AMO23" s="78">
        <f t="shared" si="134"/>
        <v>0</v>
      </c>
      <c r="AMQ23" s="404"/>
      <c r="AMR23" s="2124"/>
      <c r="AMS23" s="22"/>
      <c r="AMT23" s="31"/>
      <c r="AMU23" s="76"/>
      <c r="AMV23" s="78">
        <f t="shared" si="135"/>
        <v>0</v>
      </c>
      <c r="AMX23" s="321"/>
      <c r="AMY23" s="2124"/>
      <c r="AMZ23" s="801"/>
      <c r="ANA23" s="804"/>
      <c r="ANB23" s="76"/>
      <c r="ANC23" s="805">
        <f t="shared" si="204"/>
        <v>0</v>
      </c>
      <c r="ANE23" s="49"/>
      <c r="ANF23" s="2121"/>
      <c r="ANG23" s="799"/>
      <c r="ANH23" s="97"/>
      <c r="ANI23" s="139"/>
      <c r="ANJ23" s="805">
        <f t="shared" si="205"/>
        <v>0</v>
      </c>
      <c r="ANL23" s="320"/>
      <c r="ANM23" s="2121"/>
      <c r="ANN23" s="799"/>
      <c r="ANO23" s="392"/>
      <c r="ANP23" s="139"/>
      <c r="ANQ23" s="805">
        <f t="shared" si="206"/>
        <v>187.60000000000002</v>
      </c>
      <c r="ANS23" s="31"/>
      <c r="ANT23" s="335"/>
      <c r="ANU23" s="2124"/>
      <c r="ANV23" s="801"/>
      <c r="ANW23" s="804"/>
      <c r="ANX23" s="76"/>
      <c r="ANY23" s="805">
        <f t="shared" si="207"/>
        <v>0</v>
      </c>
      <c r="AOA23" s="1985"/>
      <c r="AOB23" s="1390"/>
      <c r="AOC23" s="543"/>
      <c r="AOD23" s="1812"/>
      <c r="AOE23" s="722"/>
      <c r="AOF23" s="1391"/>
      <c r="AOG23" s="805">
        <f t="shared" si="208"/>
        <v>731</v>
      </c>
      <c r="AON23" s="78">
        <f t="shared" si="240"/>
        <v>0</v>
      </c>
      <c r="AOO23" s="1391"/>
      <c r="AOP23" s="31"/>
      <c r="AOQ23" s="2124"/>
      <c r="AOR23" s="801"/>
      <c r="AOS23" s="804"/>
      <c r="AOT23" s="76"/>
      <c r="AOU23" s="805">
        <f t="shared" si="210"/>
        <v>0</v>
      </c>
      <c r="AOW23" s="49"/>
      <c r="AOX23" s="2121"/>
      <c r="AOY23" s="799"/>
      <c r="AOZ23" s="97"/>
      <c r="APA23" s="139"/>
      <c r="APB23" s="805">
        <f t="shared" si="211"/>
        <v>0</v>
      </c>
      <c r="APD23" s="49"/>
      <c r="APE23" s="2121"/>
      <c r="APF23" s="799"/>
      <c r="APG23" s="97"/>
      <c r="APH23" s="139"/>
      <c r="API23" s="78">
        <f t="shared" si="136"/>
        <v>0</v>
      </c>
      <c r="APK23" s="404"/>
      <c r="APL23" s="2124"/>
      <c r="APM23" s="801"/>
      <c r="APN23" s="804"/>
      <c r="APO23" s="76"/>
      <c r="APP23" s="805">
        <f t="shared" si="212"/>
        <v>0</v>
      </c>
      <c r="APR23" s="320"/>
      <c r="APS23" s="2121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24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24"/>
      <c r="AQV23" s="389"/>
      <c r="AQW23" s="49"/>
      <c r="AQX23" s="139"/>
      <c r="AQY23" s="805">
        <f t="shared" si="217"/>
        <v>0</v>
      </c>
      <c r="ARB23" s="2124"/>
      <c r="ARC23" s="389"/>
      <c r="ARD23" s="49"/>
      <c r="ARE23" s="139"/>
      <c r="ARF23" s="805">
        <f t="shared" si="218"/>
        <v>0</v>
      </c>
      <c r="ARH23" s="790"/>
      <c r="ARI23" s="2124"/>
      <c r="ARJ23" s="389"/>
      <c r="ARK23" s="49"/>
      <c r="ARL23" s="139"/>
      <c r="ARM23" s="805">
        <f t="shared" si="219"/>
        <v>399</v>
      </c>
      <c r="ARO23" s="404"/>
      <c r="ARP23" s="2124"/>
      <c r="ARQ23" s="799"/>
      <c r="ARR23" s="49"/>
      <c r="ARS23" s="139"/>
      <c r="ART23" s="805">
        <f t="shared" si="220"/>
        <v>0</v>
      </c>
      <c r="ARV23" s="404"/>
      <c r="ARW23" s="2124"/>
      <c r="ARX23" s="799"/>
      <c r="ARY23" s="49"/>
      <c r="ARZ23" s="139"/>
      <c r="ASA23" s="805">
        <f t="shared" si="221"/>
        <v>0</v>
      </c>
      <c r="ASC23" s="404"/>
      <c r="ASD23" s="2124"/>
      <c r="ASE23" s="801"/>
      <c r="ASF23" s="804"/>
      <c r="ASG23" s="76"/>
      <c r="ASH23" s="805">
        <f t="shared" si="222"/>
        <v>0</v>
      </c>
      <c r="ASJ23" s="404"/>
      <c r="ASK23" s="2124"/>
      <c r="ASL23" s="801"/>
      <c r="ASM23" s="804"/>
      <c r="ASN23" s="76"/>
      <c r="ASO23" s="805">
        <f t="shared" si="223"/>
        <v>0</v>
      </c>
      <c r="ASQ23" s="424"/>
      <c r="ASR23" s="2121"/>
      <c r="ASS23" s="104"/>
      <c r="AST23" s="49"/>
      <c r="ASU23" s="139"/>
      <c r="ASV23" s="78">
        <f t="shared" si="241"/>
        <v>0</v>
      </c>
      <c r="ASX23" s="424"/>
      <c r="ASY23" s="481"/>
      <c r="ASZ23" s="2121"/>
      <c r="ATA23" s="104"/>
      <c r="ATB23" s="49"/>
      <c r="ATC23" s="139"/>
      <c r="ATD23" s="78">
        <f t="shared" si="242"/>
        <v>0</v>
      </c>
      <c r="ATF23" s="404"/>
      <c r="ATG23" s="2124"/>
      <c r="ATH23" s="22"/>
      <c r="ATI23" s="31"/>
      <c r="ATJ23" s="76"/>
      <c r="ATK23" s="78">
        <f t="shared" si="243"/>
        <v>0</v>
      </c>
      <c r="ATM23" s="321"/>
      <c r="ATN23" s="2124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24"/>
      <c r="AUL23" s="22"/>
      <c r="AUM23" s="31"/>
      <c r="AUN23" s="76"/>
      <c r="AUO23" s="78">
        <f t="shared" si="247"/>
        <v>0</v>
      </c>
      <c r="AUQ23" s="424"/>
      <c r="AUR23" s="2121"/>
      <c r="AUS23" s="693"/>
      <c r="AUT23" s="49"/>
      <c r="AUU23" s="139"/>
      <c r="AUV23" s="78">
        <f t="shared" si="248"/>
        <v>1754.5</v>
      </c>
      <c r="AUX23" s="424"/>
      <c r="AUY23" s="2121"/>
      <c r="AUZ23" s="104"/>
      <c r="AVA23" s="49"/>
      <c r="AVB23" s="139"/>
      <c r="AVC23" s="78">
        <f t="shared" si="249"/>
        <v>3312</v>
      </c>
      <c r="AVE23" s="424"/>
      <c r="AVF23" s="2121"/>
      <c r="AVG23" s="104"/>
      <c r="AVH23" s="49"/>
      <c r="AVI23" s="139"/>
      <c r="AVJ23" s="78">
        <f t="shared" si="250"/>
        <v>0</v>
      </c>
      <c r="AVL23" s="424"/>
      <c r="AVM23" s="2121"/>
      <c r="AVN23" s="104"/>
      <c r="AVO23" s="49"/>
      <c r="AVP23" s="139"/>
      <c r="AVQ23" s="78">
        <f t="shared" si="251"/>
        <v>0</v>
      </c>
      <c r="AVS23" s="404"/>
      <c r="AVT23" s="2124"/>
      <c r="AVU23" s="22"/>
      <c r="AVV23" s="31"/>
      <c r="AVW23" s="76"/>
      <c r="AVX23" s="78">
        <f t="shared" si="224"/>
        <v>0</v>
      </c>
      <c r="AVZ23" s="404"/>
      <c r="AWA23" s="2124"/>
      <c r="AWB23" s="22"/>
      <c r="AWC23" s="31"/>
      <c r="AWD23" s="76"/>
      <c r="AWE23" s="78">
        <f t="shared" si="225"/>
        <v>0</v>
      </c>
      <c r="AWG23" s="424"/>
      <c r="AWH23" s="2121"/>
      <c r="AWI23" s="104"/>
      <c r="AWJ23" s="49"/>
      <c r="AWK23" s="349"/>
      <c r="AWL23" s="78">
        <f t="shared" si="226"/>
        <v>0</v>
      </c>
      <c r="AWN23" s="49"/>
      <c r="AWO23" s="307"/>
      <c r="AWP23" s="2121"/>
      <c r="AWQ23" s="104"/>
      <c r="AWR23" s="49"/>
      <c r="AWS23" s="139"/>
      <c r="AWT23" s="78">
        <f t="shared" si="227"/>
        <v>5365</v>
      </c>
      <c r="AWV23" s="424"/>
      <c r="AWW23" s="481"/>
      <c r="AWX23" s="2122"/>
      <c r="AWY23" s="139"/>
      <c r="AWZ23" s="49"/>
      <c r="AXA23" s="139"/>
      <c r="AXB23" s="78">
        <f t="shared" si="261"/>
        <v>872</v>
      </c>
      <c r="AXD23" s="404"/>
      <c r="AXE23" s="2125"/>
      <c r="AXF23" s="139"/>
      <c r="AXG23" s="49"/>
      <c r="AXH23" s="139"/>
      <c r="AXI23" s="78">
        <f t="shared" si="262"/>
        <v>0</v>
      </c>
      <c r="AXK23" s="404"/>
      <c r="AXL23" s="2125"/>
      <c r="AXM23" s="139"/>
      <c r="AXN23" s="49"/>
      <c r="AXO23" s="139"/>
      <c r="AXP23" s="78">
        <f t="shared" si="263"/>
        <v>0</v>
      </c>
      <c r="AXR23" s="31"/>
      <c r="AXS23" s="2125"/>
      <c r="AXT23" s="139"/>
      <c r="AXU23" s="49"/>
      <c r="AXV23" s="139"/>
      <c r="AXW23" s="78">
        <f t="shared" si="264"/>
        <v>0</v>
      </c>
      <c r="AXY23" s="424"/>
      <c r="AXZ23" s="2122"/>
      <c r="AYA23" s="139"/>
      <c r="AYB23" s="424"/>
      <c r="AYC23" s="139"/>
      <c r="AYD23" s="78">
        <f t="shared" si="137"/>
        <v>0</v>
      </c>
      <c r="AYF23" s="424"/>
      <c r="AYG23" s="2122"/>
      <c r="AYH23" s="139"/>
      <c r="AYI23" s="49"/>
      <c r="AYJ23" s="139"/>
      <c r="AYK23" s="78">
        <f t="shared" si="138"/>
        <v>0</v>
      </c>
      <c r="AYM23" s="424"/>
      <c r="AYN23" s="2122"/>
      <c r="AYO23" s="139"/>
      <c r="AYP23" s="49"/>
      <c r="AYQ23" s="139"/>
      <c r="AYR23" s="78">
        <f t="shared" si="139"/>
        <v>0</v>
      </c>
      <c r="AYT23" s="404"/>
      <c r="AYU23" s="2125"/>
      <c r="AYV23" s="139"/>
      <c r="AYW23" s="49"/>
      <c r="AYX23" s="139"/>
      <c r="AYY23" s="78">
        <f t="shared" si="140"/>
        <v>0</v>
      </c>
      <c r="AZA23" s="404"/>
      <c r="AZB23" s="2125"/>
      <c r="AZC23" s="139"/>
      <c r="AZD23" s="49"/>
      <c r="AZE23" s="139"/>
      <c r="AZF23" s="78">
        <f t="shared" si="141"/>
        <v>0</v>
      </c>
      <c r="AZH23" s="49"/>
      <c r="AZI23" s="2122"/>
      <c r="AZJ23" s="139"/>
      <c r="AZK23" s="49"/>
      <c r="AZL23" s="139"/>
      <c r="AZM23" s="78">
        <f t="shared" si="142"/>
        <v>0</v>
      </c>
      <c r="AZO23" s="320"/>
      <c r="AZP23" s="2122"/>
      <c r="AZQ23" s="139"/>
      <c r="AZR23" s="49"/>
      <c r="AZS23" s="139"/>
      <c r="AZT23" s="78">
        <f t="shared" si="143"/>
        <v>123.27999999999975</v>
      </c>
      <c r="AZV23" s="320"/>
      <c r="AZW23" s="2122"/>
      <c r="AZX23" s="139"/>
      <c r="AZY23" s="49"/>
      <c r="AZZ23" s="139"/>
      <c r="BAA23" s="78">
        <f t="shared" si="144"/>
        <v>0</v>
      </c>
      <c r="BAC23" s="320"/>
      <c r="BAD23" s="2122"/>
      <c r="BAE23" s="139"/>
      <c r="BAF23" s="424"/>
      <c r="BAG23" s="349"/>
      <c r="BAH23" s="78">
        <f t="shared" si="145"/>
        <v>11550.9</v>
      </c>
      <c r="BAJ23" s="404"/>
      <c r="BAK23" s="2125"/>
      <c r="BAL23" s="139"/>
      <c r="BAM23" s="424"/>
      <c r="BAN23" s="139"/>
      <c r="BAO23" s="78">
        <f t="shared" si="146"/>
        <v>0</v>
      </c>
      <c r="BAQ23" s="424"/>
      <c r="BAR23" s="2122"/>
      <c r="BAS23" s="139"/>
      <c r="BAT23" s="49"/>
      <c r="BAU23" s="139"/>
      <c r="BAV23" s="78">
        <f t="shared" si="147"/>
        <v>1940.1999999999971</v>
      </c>
      <c r="BAX23" s="49"/>
      <c r="BAY23" s="2122"/>
      <c r="BAZ23" s="139"/>
      <c r="BBA23" s="49"/>
      <c r="BBB23" s="139"/>
      <c r="BBC23" s="78">
        <f t="shared" si="265"/>
        <v>0</v>
      </c>
      <c r="BBE23" s="49"/>
      <c r="BBF23" s="2122"/>
      <c r="BBG23" s="139"/>
      <c r="BBH23" s="49"/>
      <c r="BBI23" s="139"/>
      <c r="BBJ23" s="78">
        <f t="shared" si="266"/>
        <v>1292</v>
      </c>
      <c r="BBL23" s="320">
        <v>42275</v>
      </c>
      <c r="BBN23" s="2123" t="s">
        <v>2488</v>
      </c>
      <c r="BBO23" s="1979">
        <v>378184</v>
      </c>
      <c r="BBP23" s="392">
        <v>42282</v>
      </c>
      <c r="BBQ23" s="1912">
        <v>378184</v>
      </c>
      <c r="BBR23" s="131">
        <f t="shared" si="267"/>
        <v>-39535.969999999972</v>
      </c>
      <c r="BBS23" s="1261"/>
      <c r="BBT23" s="1390"/>
      <c r="BBU23" s="1803"/>
      <c r="BBV23" s="1647"/>
      <c r="BBW23" s="1812"/>
      <c r="BBX23" s="722"/>
      <c r="BBY23" s="78">
        <f t="shared" si="149"/>
        <v>1200</v>
      </c>
      <c r="BCA23" s="424">
        <v>42108</v>
      </c>
      <c r="BCB23" s="2122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25"/>
      <c r="BCJ23" s="139"/>
      <c r="BCK23" s="49"/>
      <c r="BCL23" s="139"/>
      <c r="BCM23" s="78">
        <f t="shared" si="151"/>
        <v>0</v>
      </c>
      <c r="BCO23" s="31"/>
      <c r="BCP23" s="2125"/>
      <c r="BCQ23" s="139"/>
      <c r="BCR23" s="49"/>
      <c r="BCS23" s="139"/>
      <c r="BCT23" s="78">
        <f t="shared" si="152"/>
        <v>0</v>
      </c>
      <c r="BCV23" s="404"/>
      <c r="BCW23" s="2125"/>
      <c r="BCX23" s="139"/>
      <c r="BCY23" s="49"/>
      <c r="BCZ23" s="139"/>
      <c r="BDA23" s="78">
        <f t="shared" si="153"/>
        <v>6086.5</v>
      </c>
      <c r="BDC23" s="424"/>
      <c r="BDD23" s="2122"/>
      <c r="BDE23" s="139"/>
      <c r="BDF23" s="49"/>
      <c r="BDG23" s="139"/>
      <c r="BDH23" s="78">
        <f t="shared" si="154"/>
        <v>8936.1000000000058</v>
      </c>
      <c r="BDJ23" s="321"/>
      <c r="BDK23" s="2125"/>
      <c r="BDL23" s="139"/>
      <c r="BDM23" s="49"/>
      <c r="BDN23" s="139"/>
      <c r="BDO23" s="78">
        <f t="shared" si="155"/>
        <v>0</v>
      </c>
      <c r="BDQ23" s="424"/>
      <c r="BDR23" s="481"/>
      <c r="BDS23" s="2122"/>
      <c r="BDT23" s="139"/>
      <c r="BDU23" s="493"/>
      <c r="BDV23" s="66"/>
      <c r="BDW23" s="78">
        <f t="shared" si="156"/>
        <v>308</v>
      </c>
      <c r="BDY23" s="31"/>
      <c r="BDZ23" s="31"/>
      <c r="BEA23" s="2125"/>
      <c r="BEB23" s="139"/>
      <c r="BEC23" s="49"/>
      <c r="BED23" s="139"/>
      <c r="BEE23" s="78">
        <f t="shared" si="157"/>
        <v>4361.25</v>
      </c>
      <c r="BEG23" s="321">
        <v>41841</v>
      </c>
      <c r="BEH23" s="2125"/>
      <c r="BEI23" s="1838" t="s">
        <v>2277</v>
      </c>
      <c r="BEJ23" s="2021">
        <v>4953.25</v>
      </c>
      <c r="BEK23" s="1455">
        <v>41852</v>
      </c>
      <c r="BEL23" s="139"/>
      <c r="BEM23" s="78">
        <f t="shared" si="158"/>
        <v>4437.1500000000015</v>
      </c>
      <c r="BEO23" s="404"/>
      <c r="BEP23" s="404"/>
      <c r="BEQ23" s="2125"/>
      <c r="BER23" s="139"/>
      <c r="BES23" s="49"/>
      <c r="BET23" s="139"/>
      <c r="BEU23" s="78">
        <f t="shared" si="159"/>
        <v>-3554.84</v>
      </c>
      <c r="BEW23" s="321"/>
      <c r="BEX23" s="2125"/>
      <c r="BEY23" s="139"/>
      <c r="BEZ23" s="49"/>
      <c r="BFA23" s="139"/>
      <c r="BFB23" s="78">
        <f t="shared" si="160"/>
        <v>0</v>
      </c>
      <c r="BFD23" s="321"/>
      <c r="BFE23" s="2125"/>
      <c r="BFF23" s="139"/>
      <c r="BFG23" s="49"/>
      <c r="BFH23" s="139"/>
      <c r="BFI23" s="78">
        <f t="shared" si="161"/>
        <v>970</v>
      </c>
      <c r="BFK23" s="320"/>
      <c r="BFL23" s="2121"/>
      <c r="BFM23" s="104"/>
      <c r="BFN23" s="424"/>
      <c r="BFO23" s="139"/>
      <c r="BFP23" s="78">
        <f t="shared" si="162"/>
        <v>0</v>
      </c>
      <c r="BFR23" s="321"/>
      <c r="BFS23" s="2125"/>
      <c r="BFT23" s="139"/>
      <c r="BFU23" s="424"/>
      <c r="BFV23" s="139"/>
      <c r="BFW23" s="78">
        <f t="shared" si="163"/>
        <v>0</v>
      </c>
      <c r="BFY23" s="31"/>
      <c r="BFZ23" s="2125"/>
      <c r="BGA23" s="139"/>
      <c r="BGB23" s="49"/>
      <c r="BGC23" s="139"/>
      <c r="BGD23" s="78">
        <f t="shared" si="164"/>
        <v>0</v>
      </c>
      <c r="BGF23" s="320"/>
      <c r="BGG23" s="2122"/>
      <c r="BGH23" s="139"/>
      <c r="BGI23" s="320"/>
      <c r="BGJ23" s="139"/>
      <c r="BGK23" s="78">
        <f t="shared" si="165"/>
        <v>0</v>
      </c>
      <c r="BGM23" s="424"/>
      <c r="BGN23" s="424"/>
      <c r="BGO23" s="2122"/>
      <c r="BGP23" s="139"/>
      <c r="BGQ23" s="424"/>
      <c r="BGR23" s="829"/>
      <c r="BGS23" s="78">
        <f t="shared" si="166"/>
        <v>4154.5999999999913</v>
      </c>
      <c r="BGU23" s="31"/>
      <c r="BGV23" s="2125"/>
      <c r="BGW23" s="139"/>
      <c r="BGX23" s="49"/>
      <c r="BGY23" s="139"/>
      <c r="BGZ23" s="78">
        <f t="shared" si="167"/>
        <v>0</v>
      </c>
      <c r="BHB23" s="404"/>
      <c r="BHC23" s="2125"/>
      <c r="BHD23" s="139"/>
      <c r="BHE23" s="49"/>
      <c r="BHF23" s="139"/>
      <c r="BHG23" s="78">
        <f t="shared" si="168"/>
        <v>229.79999999999927</v>
      </c>
      <c r="BHI23" s="404"/>
      <c r="BHJ23" s="31"/>
      <c r="BHK23" s="2125"/>
      <c r="BHL23" s="139"/>
      <c r="BHM23" s="49"/>
      <c r="BHN23" s="139"/>
      <c r="BHO23" s="78">
        <f t="shared" si="169"/>
        <v>0</v>
      </c>
      <c r="BHQ23" s="320"/>
      <c r="BHR23" s="2122"/>
      <c r="BHS23" s="139"/>
      <c r="BHT23" s="320"/>
      <c r="BHU23" s="139"/>
      <c r="BHV23" s="78">
        <f t="shared" si="170"/>
        <v>0</v>
      </c>
      <c r="BHX23" s="321"/>
      <c r="BHY23" s="335"/>
      <c r="BHZ23" s="2125"/>
      <c r="BIA23" s="139"/>
      <c r="BIB23" s="320"/>
      <c r="BIC23" s="139"/>
      <c r="BID23" s="78">
        <f t="shared" si="171"/>
        <v>0</v>
      </c>
      <c r="BIF23" s="321"/>
      <c r="BIG23" s="31"/>
      <c r="BIH23" s="2125"/>
      <c r="BII23" s="349"/>
      <c r="BIJ23" s="320"/>
      <c r="BIK23" s="139"/>
      <c r="BIL23" s="78">
        <f t="shared" si="172"/>
        <v>0</v>
      </c>
      <c r="BIN23" s="404"/>
      <c r="BIO23" s="2125"/>
      <c r="BIP23" s="139"/>
      <c r="BIQ23" s="424"/>
      <c r="BIR23" s="139"/>
      <c r="BIS23" s="78">
        <f t="shared" si="173"/>
        <v>86</v>
      </c>
      <c r="BIU23" s="320"/>
      <c r="BIV23" s="320"/>
      <c r="BIW23" s="2122"/>
      <c r="BIX23" s="139"/>
      <c r="BIY23" s="49"/>
      <c r="BIZ23" s="139"/>
      <c r="BJA23" s="78">
        <f t="shared" si="255"/>
        <v>0</v>
      </c>
      <c r="BJC23" s="424"/>
      <c r="BJD23" s="2122"/>
      <c r="BJE23" s="139"/>
      <c r="BJF23" s="49"/>
      <c r="BJG23" s="139"/>
      <c r="BJH23" s="78">
        <f t="shared" si="174"/>
        <v>0</v>
      </c>
      <c r="BJJ23" s="320"/>
      <c r="BJK23" s="409"/>
      <c r="BJL23" s="2122"/>
      <c r="BJM23" s="139"/>
      <c r="BJN23" s="320"/>
      <c r="BJO23" s="139"/>
      <c r="BJP23" s="78">
        <f t="shared" si="256"/>
        <v>0</v>
      </c>
      <c r="BJR23" s="31"/>
      <c r="BJS23" s="2125"/>
      <c r="BJT23" s="139"/>
      <c r="BJU23" s="49"/>
      <c r="BJV23" s="139"/>
      <c r="BJW23" s="78">
        <f t="shared" si="228"/>
        <v>1883</v>
      </c>
      <c r="BJY23" s="404"/>
      <c r="BJZ23" s="2125"/>
      <c r="BKA23" s="139"/>
      <c r="BKB23" s="49"/>
      <c r="BKC23" s="139"/>
      <c r="BKD23" s="78">
        <f t="shared" si="175"/>
        <v>0</v>
      </c>
      <c r="BKF23" s="404"/>
      <c r="BKG23" s="734"/>
      <c r="BKH23" s="2125"/>
      <c r="BKI23" s="139"/>
      <c r="BKJ23" s="49"/>
      <c r="BKK23" s="139"/>
      <c r="BKL23" s="78">
        <f t="shared" si="176"/>
        <v>8883.5</v>
      </c>
      <c r="BKN23" s="404"/>
      <c r="BKO23" s="2125"/>
      <c r="BKP23" s="139"/>
      <c r="BKQ23" s="49"/>
      <c r="BKR23" s="139"/>
      <c r="BKS23" s="78">
        <f t="shared" si="177"/>
        <v>0</v>
      </c>
      <c r="BKU23" s="404"/>
      <c r="BKV23" s="2125"/>
      <c r="BKW23" s="139"/>
      <c r="BKX23" s="49"/>
      <c r="BKY23" s="139"/>
      <c r="BKZ23" s="78">
        <f t="shared" si="178"/>
        <v>0</v>
      </c>
      <c r="BLB23" s="404"/>
      <c r="BLC23" s="2125"/>
      <c r="BLD23" s="139"/>
      <c r="BLE23" s="49"/>
      <c r="BLF23" s="139"/>
      <c r="BLG23" s="78">
        <f t="shared" si="179"/>
        <v>0</v>
      </c>
      <c r="BLI23" s="404"/>
      <c r="BLJ23" s="2125"/>
      <c r="BLK23" s="139"/>
      <c r="BLL23" s="49"/>
      <c r="BLM23" s="139"/>
      <c r="BLN23" s="78">
        <f t="shared" si="180"/>
        <v>100</v>
      </c>
      <c r="BLP23" s="424"/>
      <c r="BLQ23" s="2121"/>
      <c r="BLR23" s="693"/>
      <c r="BLS23" s="97"/>
      <c r="BLT23" s="139"/>
      <c r="BLU23" s="78">
        <f t="shared" si="181"/>
        <v>0</v>
      </c>
      <c r="BLW23" s="424"/>
      <c r="BLX23" s="2122"/>
      <c r="BLY23" s="139"/>
      <c r="BLZ23" s="49"/>
      <c r="BMA23" s="139"/>
      <c r="BMB23" s="78">
        <f t="shared" si="182"/>
        <v>0</v>
      </c>
      <c r="BMD23" s="424"/>
      <c r="BME23" s="2122"/>
      <c r="BMF23" s="139"/>
      <c r="BMG23" s="424"/>
      <c r="BMH23" s="139"/>
      <c r="BMI23" s="78">
        <f t="shared" si="183"/>
        <v>0</v>
      </c>
      <c r="BMK23" s="404"/>
      <c r="BML23" s="2125"/>
      <c r="BMM23" s="139"/>
      <c r="BMN23" s="424"/>
      <c r="BMO23" s="139"/>
      <c r="BMP23" s="78">
        <f t="shared" si="184"/>
        <v>0</v>
      </c>
      <c r="BMR23" s="31"/>
      <c r="BMS23" s="2125"/>
      <c r="BMT23" s="139"/>
      <c r="BMU23" s="49"/>
      <c r="BMV23" s="139"/>
      <c r="BMW23" s="78">
        <f t="shared" si="185"/>
        <v>0</v>
      </c>
      <c r="BMY23" s="31"/>
      <c r="BMZ23" s="2125"/>
      <c r="BNA23" s="349"/>
      <c r="BNB23" s="49"/>
      <c r="BNC23" s="139"/>
      <c r="BND23" s="78">
        <f t="shared" si="229"/>
        <v>150</v>
      </c>
      <c r="BNF23" s="320">
        <v>41558</v>
      </c>
      <c r="BNG23" s="2121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25"/>
      <c r="BNO23" s="139"/>
      <c r="BNP23" s="49"/>
      <c r="BNQ23" s="139"/>
      <c r="BNR23" s="78">
        <f t="shared" si="231"/>
        <v>0</v>
      </c>
      <c r="BNT23" s="31"/>
      <c r="BNU23" s="335"/>
      <c r="BNV23" s="2125"/>
      <c r="BNW23" s="139"/>
      <c r="BNX23" s="49"/>
      <c r="BNY23" s="139"/>
      <c r="BNZ23" s="78">
        <f t="shared" si="232"/>
        <v>0</v>
      </c>
      <c r="BOB23" s="31"/>
      <c r="BOC23" s="2125"/>
      <c r="BOD23" s="139"/>
      <c r="BOE23" s="49"/>
      <c r="BOF23" s="139"/>
      <c r="BOG23" s="78">
        <f t="shared" si="233"/>
        <v>0</v>
      </c>
      <c r="BOI23" s="31"/>
      <c r="BOJ23" s="2125"/>
      <c r="BOK23" s="139"/>
      <c r="BOL23" s="49"/>
      <c r="BOM23" s="139"/>
      <c r="BON23" s="78">
        <f t="shared" si="234"/>
        <v>0</v>
      </c>
      <c r="BOP23" s="31"/>
      <c r="BOQ23" s="2125"/>
      <c r="BOR23" s="139"/>
      <c r="BOS23" s="49"/>
      <c r="BOT23" s="139"/>
      <c r="BOU23" s="78">
        <f t="shared" si="235"/>
        <v>1785.5</v>
      </c>
      <c r="BOW23" s="320"/>
      <c r="BOX23" s="2122"/>
      <c r="BOY23" s="139"/>
      <c r="BOZ23" s="49"/>
      <c r="BPA23" s="139"/>
      <c r="BPB23" s="78">
        <f t="shared" si="236"/>
        <v>0</v>
      </c>
      <c r="BPD23" s="404"/>
      <c r="BPE23" s="2125"/>
      <c r="BPF23" s="139"/>
      <c r="BPG23" s="49"/>
      <c r="BPH23" s="139"/>
      <c r="BPI23" s="78">
        <f t="shared" si="237"/>
        <v>0</v>
      </c>
      <c r="BPK23" s="404"/>
      <c r="BPL23" s="2125"/>
      <c r="BPM23" s="139"/>
      <c r="BPN23" s="49"/>
      <c r="BPO23" s="139"/>
      <c r="BPP23" s="78">
        <f t="shared" si="252"/>
        <v>2273.5</v>
      </c>
      <c r="BPR23" s="31"/>
      <c r="BPS23" s="2125"/>
      <c r="BPT23" s="139"/>
      <c r="BPU23" s="49"/>
      <c r="BPV23" s="139"/>
      <c r="BPW23" s="78">
        <f t="shared" si="186"/>
        <v>0</v>
      </c>
      <c r="BPY23" s="31"/>
      <c r="BPZ23" s="2125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22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22"/>
      <c r="BQW23" s="139"/>
      <c r="BQX23" s="424"/>
      <c r="BQY23" s="139"/>
      <c r="BQZ23" s="78">
        <f t="shared" si="190"/>
        <v>70000</v>
      </c>
      <c r="BRC23" s="2125"/>
      <c r="BRD23" s="349"/>
      <c r="BRE23" s="404"/>
      <c r="BRF23" s="773"/>
      <c r="BRG23" s="78">
        <f t="shared" si="191"/>
        <v>70000</v>
      </c>
      <c r="BRI23" s="31"/>
      <c r="BRJ23" s="2125"/>
      <c r="BRK23" s="139"/>
      <c r="BRL23" s="49"/>
      <c r="BRM23" s="139"/>
      <c r="BRN23" s="78">
        <f t="shared" si="192"/>
        <v>0</v>
      </c>
      <c r="BRP23" s="321"/>
      <c r="BRQ23" s="335"/>
      <c r="BRR23" s="2125"/>
      <c r="BRS23" s="139"/>
      <c r="BRT23" s="49"/>
      <c r="BRU23" s="139"/>
      <c r="BRV23" s="78">
        <f t="shared" si="193"/>
        <v>0</v>
      </c>
      <c r="BRX23" s="404"/>
      <c r="BRY23" s="2125"/>
      <c r="BRZ23" s="139"/>
      <c r="BSA23" s="49"/>
      <c r="BSB23" s="139"/>
      <c r="BSC23" s="78">
        <f t="shared" si="194"/>
        <v>0</v>
      </c>
      <c r="BSE23" s="404"/>
      <c r="BSF23" s="2125"/>
      <c r="BSG23" s="139"/>
      <c r="BSH23" s="49"/>
      <c r="BSI23" s="139"/>
      <c r="BSJ23" s="78">
        <f t="shared" si="195"/>
        <v>0</v>
      </c>
      <c r="BSL23" s="31"/>
      <c r="BSM23" s="2125"/>
      <c r="BSN23" s="139"/>
      <c r="BSO23" s="49"/>
      <c r="BSP23" s="139"/>
      <c r="BSQ23" s="78">
        <f t="shared" si="196"/>
        <v>0</v>
      </c>
      <c r="BSS23" s="404"/>
      <c r="BST23" s="2125"/>
      <c r="BSU23" s="139"/>
      <c r="BSV23" s="560"/>
      <c r="BSW23" s="566"/>
      <c r="BSX23" s="78">
        <f t="shared" si="197"/>
        <v>0</v>
      </c>
      <c r="BSZ23" s="404"/>
      <c r="BTA23" s="2125"/>
      <c r="BTB23" s="139"/>
      <c r="BTC23" s="560"/>
      <c r="BTD23" s="566"/>
      <c r="BTE23" s="78">
        <f t="shared" si="198"/>
        <v>0</v>
      </c>
      <c r="BTG23" s="31"/>
      <c r="BTH23" s="2125"/>
      <c r="BTI23" s="139"/>
      <c r="BTJ23" s="49"/>
      <c r="BTK23" s="139"/>
      <c r="BTL23" s="78">
        <f t="shared" si="199"/>
        <v>0</v>
      </c>
      <c r="BTN23" s="31"/>
      <c r="BTO23" s="2125"/>
      <c r="BTP23" s="139"/>
      <c r="BTQ23" s="49"/>
      <c r="BTR23" s="139"/>
      <c r="BTS23" s="78">
        <f t="shared" si="200"/>
        <v>0</v>
      </c>
      <c r="BTU23" s="31"/>
      <c r="BTV23" s="2125"/>
      <c r="BTW23" s="139"/>
      <c r="BTX23" s="49"/>
      <c r="BTY23" s="139"/>
      <c r="BTZ23" s="78">
        <f t="shared" si="201"/>
        <v>0</v>
      </c>
      <c r="BUB23" s="31"/>
      <c r="BUC23" s="2125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24"/>
      <c r="C24" s="22"/>
      <c r="D24" s="31"/>
      <c r="E24" s="76"/>
      <c r="F24" s="78">
        <f t="shared" si="2"/>
        <v>172000</v>
      </c>
      <c r="H24" s="404"/>
      <c r="I24" s="2124"/>
      <c r="J24" s="22"/>
      <c r="K24" s="31"/>
      <c r="L24" s="76"/>
      <c r="M24" s="78">
        <f t="shared" si="3"/>
        <v>354750</v>
      </c>
      <c r="O24" s="31"/>
      <c r="P24" s="2124"/>
      <c r="Q24" s="22"/>
      <c r="R24" s="31"/>
      <c r="S24" s="76"/>
      <c r="T24" s="78">
        <f t="shared" si="4"/>
        <v>2500</v>
      </c>
      <c r="V24" s="2124"/>
      <c r="W24" s="2124"/>
      <c r="X24" s="22"/>
      <c r="Y24" s="31"/>
      <c r="Z24" s="76"/>
      <c r="AA24" s="78">
        <f t="shared" si="5"/>
        <v>0</v>
      </c>
      <c r="AC24" s="2124"/>
      <c r="AD24" s="2124"/>
      <c r="AE24" s="22"/>
      <c r="AF24" s="31"/>
      <c r="AG24" s="76"/>
      <c r="AH24" s="78">
        <f t="shared" si="6"/>
        <v>0</v>
      </c>
      <c r="AJ24" s="404"/>
      <c r="AK24" s="2124"/>
      <c r="AL24" s="22"/>
      <c r="AM24" s="404"/>
      <c r="AN24" s="76"/>
      <c r="AO24" s="78">
        <f t="shared" si="7"/>
        <v>1390</v>
      </c>
      <c r="AQ24" s="321"/>
      <c r="AR24" s="2124"/>
      <c r="AS24" s="22"/>
      <c r="AT24" s="399"/>
      <c r="AU24" s="139"/>
      <c r="AV24" s="78">
        <f t="shared" si="8"/>
        <v>317405.71999999997</v>
      </c>
      <c r="AX24" s="2124"/>
      <c r="AY24" s="2124"/>
      <c r="AZ24" s="22"/>
      <c r="BA24" s="31"/>
      <c r="BB24" s="76"/>
      <c r="BC24" s="78">
        <f t="shared" si="9"/>
        <v>0</v>
      </c>
      <c r="BE24" s="321"/>
      <c r="BF24" s="2124"/>
      <c r="BG24" s="22"/>
      <c r="BH24" s="31"/>
      <c r="BI24" s="76"/>
      <c r="BJ24" s="78">
        <f t="shared" si="10"/>
        <v>0</v>
      </c>
      <c r="BL24" s="424"/>
      <c r="BM24" s="2121"/>
      <c r="BN24" s="104"/>
      <c r="BO24" s="49"/>
      <c r="BP24" s="139"/>
      <c r="BQ24" s="78">
        <f t="shared" si="11"/>
        <v>0</v>
      </c>
      <c r="BS24" s="321"/>
      <c r="BT24" s="2124"/>
      <c r="BU24" s="22"/>
      <c r="BV24" s="31"/>
      <c r="BW24" s="76"/>
      <c r="BX24" s="78">
        <f t="shared" si="12"/>
        <v>0</v>
      </c>
      <c r="BZ24" s="424"/>
      <c r="CA24" s="424"/>
      <c r="CB24" s="2121"/>
      <c r="CC24" s="104"/>
      <c r="CD24" s="49"/>
      <c r="CE24" s="139"/>
      <c r="CF24" s="78">
        <f t="shared" si="13"/>
        <v>24829.5</v>
      </c>
      <c r="CH24" s="424"/>
      <c r="CI24" s="2121"/>
      <c r="CJ24" s="104"/>
      <c r="CK24" s="49"/>
      <c r="CL24" s="139"/>
      <c r="CM24" s="78">
        <f t="shared" si="14"/>
        <v>0</v>
      </c>
      <c r="CO24" s="424"/>
      <c r="CP24" s="2121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21" t="s">
        <v>2346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21"/>
      <c r="DG24" s="104"/>
      <c r="DH24" s="424"/>
      <c r="DI24" s="349"/>
      <c r="DJ24" s="78">
        <f t="shared" si="17"/>
        <v>633217.30000000005</v>
      </c>
      <c r="DL24" s="320"/>
      <c r="DM24" s="2121"/>
      <c r="DN24" s="104"/>
      <c r="DO24" s="49"/>
      <c r="DP24" s="139"/>
      <c r="DQ24" s="78">
        <f t="shared" si="18"/>
        <v>0</v>
      </c>
      <c r="DS24" s="320"/>
      <c r="DT24" s="2121"/>
      <c r="DU24" s="104"/>
      <c r="DV24" s="49"/>
      <c r="DW24" s="139"/>
      <c r="DX24" s="78">
        <f t="shared" si="19"/>
        <v>0</v>
      </c>
      <c r="DZ24" s="49"/>
      <c r="EA24" s="2121"/>
      <c r="EB24" s="104"/>
      <c r="EC24" s="49"/>
      <c r="ED24" s="139"/>
      <c r="EE24" s="78">
        <f t="shared" si="20"/>
        <v>1750.5</v>
      </c>
      <c r="EG24" s="320"/>
      <c r="EH24" s="2121"/>
      <c r="EI24" s="104"/>
      <c r="EJ24" s="49"/>
      <c r="EK24" s="139"/>
      <c r="EL24" s="78">
        <f t="shared" si="21"/>
        <v>0</v>
      </c>
      <c r="EN24" s="424"/>
      <c r="EO24" s="2122"/>
      <c r="EP24" s="139"/>
      <c r="EQ24" s="344"/>
      <c r="ER24" s="139"/>
      <c r="ES24" s="78">
        <f t="shared" si="22"/>
        <v>7999.8000000000029</v>
      </c>
      <c r="EU24" s="404"/>
      <c r="EV24" s="2124"/>
      <c r="EW24" s="22"/>
      <c r="EX24" s="31"/>
      <c r="EY24" s="76"/>
      <c r="EZ24" s="78">
        <f t="shared" si="23"/>
        <v>0</v>
      </c>
      <c r="FB24" s="2121"/>
      <c r="FC24" s="316"/>
      <c r="FD24" s="2121"/>
      <c r="FE24" s="104"/>
      <c r="FF24" s="307"/>
      <c r="FG24" s="139"/>
      <c r="FH24" s="78">
        <f t="shared" si="24"/>
        <v>0</v>
      </c>
      <c r="FJ24" s="424"/>
      <c r="FK24" s="307"/>
      <c r="FL24" s="2122"/>
      <c r="FM24" s="139"/>
      <c r="FN24" s="49"/>
      <c r="FO24" s="139"/>
      <c r="FP24" s="78">
        <f t="shared" si="25"/>
        <v>1044.8300000000017</v>
      </c>
      <c r="FR24" s="404"/>
      <c r="FS24" s="31"/>
      <c r="FT24" s="2124"/>
      <c r="FU24" s="139"/>
      <c r="FV24" s="335"/>
      <c r="FW24" s="76"/>
      <c r="FX24" s="78">
        <f t="shared" si="26"/>
        <v>8038.1</v>
      </c>
      <c r="FY24" s="1261"/>
      <c r="FZ24" s="1390"/>
      <c r="GA24" s="1803"/>
      <c r="GB24" s="1925"/>
      <c r="GC24" s="1708"/>
      <c r="GD24" s="722"/>
      <c r="GE24" s="78">
        <f t="shared" si="203"/>
        <v>0</v>
      </c>
      <c r="GF24" s="889"/>
      <c r="GG24" s="1261"/>
      <c r="GH24" s="1957"/>
      <c r="GI24" s="1803"/>
      <c r="GJ24" s="1820"/>
      <c r="GK24" s="1843"/>
      <c r="GL24" s="722"/>
      <c r="GM24" s="78">
        <f t="shared" si="27"/>
        <v>0</v>
      </c>
      <c r="GO24" s="31"/>
      <c r="GP24" s="2124"/>
      <c r="GQ24" s="22"/>
      <c r="GR24" s="31"/>
      <c r="GS24" s="76"/>
      <c r="GT24" s="78">
        <f t="shared" si="28"/>
        <v>3191.5</v>
      </c>
      <c r="GV24" s="404"/>
      <c r="GW24" s="2124"/>
      <c r="GX24" s="2124"/>
      <c r="GY24" s="777"/>
      <c r="GZ24" s="31"/>
      <c r="HA24" s="76"/>
      <c r="HB24" s="78">
        <f t="shared" si="29"/>
        <v>12652.35</v>
      </c>
      <c r="HD24" s="404"/>
      <c r="HE24" s="2124"/>
      <c r="HF24" s="777"/>
      <c r="HG24" s="321"/>
      <c r="HH24" s="76"/>
      <c r="HI24" s="78">
        <f t="shared" si="30"/>
        <v>5990.5</v>
      </c>
      <c r="HK24" s="321"/>
      <c r="HL24" s="2124"/>
      <c r="HM24" s="777"/>
      <c r="HN24" s="31"/>
      <c r="HO24" s="76"/>
      <c r="HP24" s="78">
        <f t="shared" si="31"/>
        <v>3655.5</v>
      </c>
      <c r="HR24" s="320"/>
      <c r="HS24" s="2121"/>
      <c r="HT24" s="693"/>
      <c r="HU24" s="49"/>
      <c r="HV24" s="139"/>
      <c r="HW24" s="78">
        <f t="shared" si="32"/>
        <v>3000</v>
      </c>
      <c r="HY24" s="321"/>
      <c r="HZ24" s="2124"/>
      <c r="IA24" s="777"/>
      <c r="IB24" s="31"/>
      <c r="IC24" s="76"/>
      <c r="ID24" s="78">
        <f t="shared" si="33"/>
        <v>0</v>
      </c>
      <c r="IF24" s="321"/>
      <c r="IG24" s="2124"/>
      <c r="IH24" s="777"/>
      <c r="II24" s="31"/>
      <c r="IJ24" s="76"/>
      <c r="IK24" s="78">
        <f t="shared" si="34"/>
        <v>0</v>
      </c>
      <c r="IM24" s="2124"/>
      <c r="IN24" s="2124"/>
      <c r="IO24" s="777"/>
      <c r="IP24" s="31"/>
      <c r="IQ24" s="76"/>
      <c r="IR24" s="78">
        <f t="shared" si="35"/>
        <v>0</v>
      </c>
      <c r="IT24" s="424"/>
      <c r="IU24" s="2121"/>
      <c r="IV24" s="104"/>
      <c r="IW24" s="49"/>
      <c r="IX24" s="139"/>
      <c r="IY24" s="78">
        <f t="shared" si="36"/>
        <v>402</v>
      </c>
      <c r="JA24" s="424"/>
      <c r="JB24" s="1325"/>
      <c r="JC24" s="799"/>
      <c r="JD24" s="49"/>
      <c r="JE24" s="52"/>
      <c r="JF24" s="78">
        <f t="shared" si="37"/>
        <v>900</v>
      </c>
      <c r="JH24" s="1261"/>
      <c r="JI24" s="1390"/>
      <c r="JJ24" s="1919"/>
      <c r="JK24" s="1925"/>
      <c r="JL24" s="1919"/>
      <c r="JM24" s="78">
        <f t="shared" si="38"/>
        <v>90</v>
      </c>
      <c r="JN24" s="1391"/>
      <c r="JO24" s="320"/>
      <c r="JP24" s="2124"/>
      <c r="JQ24" s="22"/>
      <c r="JR24" s="321"/>
      <c r="JS24" s="22"/>
      <c r="JT24" s="78">
        <f t="shared" si="39"/>
        <v>90</v>
      </c>
      <c r="JV24" s="321"/>
      <c r="JW24" s="2124"/>
      <c r="JX24" s="22"/>
      <c r="JY24" s="321"/>
      <c r="JZ24" s="22"/>
      <c r="KA24" s="78">
        <f t="shared" si="40"/>
        <v>90</v>
      </c>
      <c r="KC24" s="424"/>
      <c r="KD24" s="1325"/>
      <c r="KE24" s="139"/>
      <c r="KF24" s="320"/>
      <c r="KG24" s="139"/>
      <c r="KH24" s="78">
        <f t="shared" si="41"/>
        <v>0</v>
      </c>
      <c r="KJ24" s="321"/>
      <c r="KK24" s="2124"/>
      <c r="KL24" s="22"/>
      <c r="KM24" s="31"/>
      <c r="KN24" s="76"/>
      <c r="KO24" s="78">
        <f t="shared" si="42"/>
        <v>300</v>
      </c>
      <c r="KQ24" s="321"/>
      <c r="KR24" s="1318"/>
      <c r="KS24" s="2124"/>
      <c r="KT24" s="22"/>
      <c r="KU24" s="31"/>
      <c r="KV24" s="76"/>
      <c r="KW24" s="78">
        <f t="shared" si="43"/>
        <v>198</v>
      </c>
      <c r="KY24" s="321"/>
      <c r="KZ24" s="2124"/>
      <c r="LA24" s="22"/>
      <c r="LB24" s="31"/>
      <c r="LC24" s="76"/>
      <c r="LD24" s="78">
        <f t="shared" si="44"/>
        <v>0</v>
      </c>
      <c r="LF24" s="320"/>
      <c r="LG24" s="2121"/>
      <c r="LH24" s="104"/>
      <c r="LI24" s="49"/>
      <c r="LJ24" s="139"/>
      <c r="LK24" s="78">
        <f t="shared" si="45"/>
        <v>0</v>
      </c>
      <c r="LM24" s="2124"/>
      <c r="LN24" s="2124"/>
      <c r="LO24" s="22"/>
      <c r="LP24" s="31"/>
      <c r="LQ24" s="76"/>
      <c r="LR24" s="78">
        <f t="shared" si="46"/>
        <v>0</v>
      </c>
      <c r="LT24" s="2124"/>
      <c r="LU24" s="2124"/>
      <c r="LV24" s="22"/>
      <c r="LW24" s="31"/>
      <c r="LX24" s="76"/>
      <c r="LY24" s="78">
        <f t="shared" si="47"/>
        <v>0</v>
      </c>
      <c r="MA24" s="2124"/>
      <c r="MB24" s="2124"/>
      <c r="MC24" s="22"/>
      <c r="MD24" s="31"/>
      <c r="ME24" s="76"/>
      <c r="MF24" s="78">
        <f t="shared" si="48"/>
        <v>0</v>
      </c>
      <c r="MH24" s="2124"/>
      <c r="MI24" s="2124"/>
      <c r="MJ24" s="22"/>
      <c r="MK24" s="31"/>
      <c r="ML24" s="76"/>
      <c r="MM24" s="78">
        <f t="shared" si="49"/>
        <v>0</v>
      </c>
      <c r="MO24" s="424"/>
      <c r="MP24" s="2121"/>
      <c r="MQ24" s="104"/>
      <c r="MR24" s="49"/>
      <c r="MS24" s="139"/>
      <c r="MT24" s="78">
        <f t="shared" si="50"/>
        <v>0</v>
      </c>
      <c r="MV24" s="404"/>
      <c r="MW24" s="2124"/>
      <c r="MX24" s="22"/>
      <c r="MY24" s="31"/>
      <c r="MZ24" s="76"/>
      <c r="NA24" s="78">
        <f t="shared" si="51"/>
        <v>0</v>
      </c>
      <c r="NC24" s="404"/>
      <c r="ND24" s="2124"/>
      <c r="NE24" s="22"/>
      <c r="NF24" s="31"/>
      <c r="NG24" s="76"/>
      <c r="NH24" s="78">
        <f t="shared" si="52"/>
        <v>0</v>
      </c>
      <c r="NJ24" s="786"/>
      <c r="NK24" s="2124"/>
      <c r="NL24" s="22"/>
      <c r="NM24" s="31"/>
      <c r="NN24" s="76"/>
      <c r="NO24" s="78">
        <f t="shared" si="53"/>
        <v>0</v>
      </c>
      <c r="NQ24" s="786"/>
      <c r="NR24" s="2124"/>
      <c r="NS24" s="22"/>
      <c r="NT24" s="31"/>
      <c r="NU24" s="76"/>
      <c r="NV24" s="78">
        <f t="shared" si="54"/>
        <v>0</v>
      </c>
      <c r="NX24" s="404"/>
      <c r="NY24" s="2124"/>
      <c r="NZ24" s="22"/>
      <c r="OA24" s="404"/>
      <c r="OB24" s="76"/>
      <c r="OC24" s="78">
        <f t="shared" si="55"/>
        <v>0</v>
      </c>
      <c r="OE24" s="404"/>
      <c r="OF24" s="2124"/>
      <c r="OG24" s="22"/>
      <c r="OH24" s="31"/>
      <c r="OI24" s="76"/>
      <c r="OJ24" s="78">
        <f t="shared" si="56"/>
        <v>12799.5</v>
      </c>
      <c r="OL24" s="1261"/>
      <c r="OM24" s="2000"/>
      <c r="ON24" s="1390"/>
      <c r="OO24" s="1919"/>
      <c r="OP24" s="779"/>
      <c r="OQ24" s="1391"/>
      <c r="OR24" s="131">
        <f t="shared" si="0"/>
        <v>0</v>
      </c>
      <c r="OT24" s="404"/>
      <c r="OU24" s="2124"/>
      <c r="OV24" s="22"/>
      <c r="OW24" s="31"/>
      <c r="OX24" s="76"/>
      <c r="OY24" s="78">
        <f t="shared" si="57"/>
        <v>0</v>
      </c>
      <c r="PA24" s="2124"/>
      <c r="PB24" s="2124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9"/>
      <c r="PQ24" s="1903"/>
      <c r="PR24" s="1841"/>
      <c r="PS24" s="1811"/>
      <c r="PT24" s="78">
        <f t="shared" si="60"/>
        <v>301.5</v>
      </c>
      <c r="PU24" s="1391"/>
      <c r="PV24" s="1261"/>
      <c r="PW24" s="2004"/>
      <c r="PX24" s="1390"/>
      <c r="PY24" s="1812"/>
      <c r="PZ24" s="1813"/>
      <c r="QA24" s="1391"/>
      <c r="QB24" s="78">
        <f t="shared" si="61"/>
        <v>9830.36</v>
      </c>
      <c r="QD24" s="1261"/>
      <c r="QE24" s="1390"/>
      <c r="QF24" s="1812"/>
      <c r="QG24" s="1813"/>
      <c r="QH24" s="1391"/>
      <c r="QI24" s="131">
        <f t="shared" si="62"/>
        <v>0</v>
      </c>
      <c r="QJ24" s="1391"/>
      <c r="QK24" s="321"/>
      <c r="QL24" s="2124"/>
      <c r="QM24" s="22"/>
      <c r="QN24" s="31"/>
      <c r="QO24" s="76"/>
      <c r="QP24" s="78">
        <f t="shared" si="63"/>
        <v>761.40000000000009</v>
      </c>
      <c r="QR24" s="31"/>
      <c r="QS24" s="2124"/>
      <c r="QT24" s="22"/>
      <c r="QU24" s="31"/>
      <c r="QV24" s="76"/>
      <c r="QW24" s="78">
        <f t="shared" si="64"/>
        <v>0</v>
      </c>
      <c r="QY24" s="2124"/>
      <c r="QZ24" s="2124"/>
      <c r="RA24" s="22"/>
      <c r="RB24" s="31"/>
      <c r="RC24" s="76"/>
      <c r="RD24" s="78">
        <f t="shared" si="65"/>
        <v>0</v>
      </c>
      <c r="RF24" s="2124"/>
      <c r="RG24" s="2124"/>
      <c r="RH24" s="22"/>
      <c r="RI24" s="31"/>
      <c r="RJ24" s="76"/>
      <c r="RK24" s="78">
        <f t="shared" si="66"/>
        <v>0</v>
      </c>
      <c r="RM24" s="424"/>
      <c r="RN24" s="481"/>
      <c r="RO24" s="2121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24"/>
      <c r="RW24" s="22"/>
      <c r="RX24" s="31"/>
      <c r="RY24" s="787"/>
      <c r="RZ24" s="78">
        <f t="shared" si="68"/>
        <v>297</v>
      </c>
      <c r="SB24" s="404"/>
      <c r="SC24" s="2124"/>
      <c r="SD24" s="22"/>
      <c r="SE24" s="31"/>
      <c r="SF24" s="787"/>
      <c r="SG24" s="78">
        <f t="shared" si="69"/>
        <v>0</v>
      </c>
      <c r="SI24" s="31"/>
      <c r="SJ24" s="2124"/>
      <c r="SK24" s="22"/>
      <c r="SL24" s="31"/>
      <c r="SM24" s="787"/>
      <c r="SN24" s="78">
        <f t="shared" si="70"/>
        <v>0</v>
      </c>
      <c r="SP24" s="31"/>
      <c r="SQ24" s="2124"/>
      <c r="SR24" s="22"/>
      <c r="SS24" s="31"/>
      <c r="ST24" s="787"/>
      <c r="SU24" s="78">
        <f t="shared" si="71"/>
        <v>0</v>
      </c>
      <c r="SW24" s="31"/>
      <c r="SX24" s="2124"/>
      <c r="SY24" s="22"/>
      <c r="SZ24" s="31"/>
      <c r="TA24" s="787"/>
      <c r="TB24" s="78">
        <f t="shared" si="72"/>
        <v>0</v>
      </c>
      <c r="TD24" s="31"/>
      <c r="TE24" s="2124"/>
      <c r="TF24" s="22"/>
      <c r="TG24" s="31"/>
      <c r="TH24" s="787"/>
      <c r="TI24" s="78">
        <f t="shared" si="73"/>
        <v>0</v>
      </c>
      <c r="TK24" s="31"/>
      <c r="TL24" s="2124"/>
      <c r="TM24" s="22"/>
      <c r="TN24" s="31"/>
      <c r="TO24" s="787"/>
      <c r="TP24" s="78">
        <f t="shared" si="74"/>
        <v>0</v>
      </c>
      <c r="TR24" s="2124"/>
      <c r="TS24" s="2124"/>
      <c r="TT24" s="22"/>
      <c r="TU24" s="31"/>
      <c r="TV24" s="787"/>
      <c r="TW24" s="78">
        <f t="shared" si="75"/>
        <v>0</v>
      </c>
      <c r="TY24" s="2124"/>
      <c r="TZ24" s="2124"/>
      <c r="UA24" s="22"/>
      <c r="UB24" s="31"/>
      <c r="UC24" s="787"/>
      <c r="UD24" s="78">
        <f t="shared" si="76"/>
        <v>0</v>
      </c>
      <c r="UF24" s="404"/>
      <c r="UG24" s="2124"/>
      <c r="UH24" s="22"/>
      <c r="UI24" s="31"/>
      <c r="UJ24" s="787"/>
      <c r="UK24" s="78">
        <f t="shared" si="77"/>
        <v>0</v>
      </c>
      <c r="UM24" s="424"/>
      <c r="UN24" s="2121"/>
      <c r="UO24" s="104"/>
      <c r="UP24" s="49"/>
      <c r="UQ24" s="349"/>
      <c r="UR24" s="78">
        <f t="shared" si="78"/>
        <v>-2822</v>
      </c>
      <c r="UT24" s="424"/>
      <c r="UU24" s="2121"/>
      <c r="UV24" s="104"/>
      <c r="UW24" s="49"/>
      <c r="UX24" s="349"/>
      <c r="UY24" s="78">
        <f t="shared" si="79"/>
        <v>0</v>
      </c>
      <c r="VA24" s="320"/>
      <c r="VB24" s="2121"/>
      <c r="VC24" s="104"/>
      <c r="VD24" s="320"/>
      <c r="VE24" s="349"/>
      <c r="VF24" s="78">
        <f t="shared" si="80"/>
        <v>0</v>
      </c>
      <c r="VH24" s="404"/>
      <c r="VI24" s="2124"/>
      <c r="VJ24" s="22"/>
      <c r="VK24" s="31"/>
      <c r="VL24" s="787"/>
      <c r="VM24" s="78">
        <f t="shared" si="81"/>
        <v>0</v>
      </c>
      <c r="VO24" s="786"/>
      <c r="VP24" s="2124"/>
      <c r="VQ24" s="22"/>
      <c r="VR24" s="31"/>
      <c r="VS24" s="787"/>
      <c r="VT24" s="78">
        <f t="shared" si="82"/>
        <v>0</v>
      </c>
      <c r="VV24" s="2124"/>
      <c r="VW24" s="2124"/>
      <c r="VX24" s="22"/>
      <c r="VY24" s="31"/>
      <c r="VZ24" s="787"/>
      <c r="WA24" s="78">
        <f t="shared" si="83"/>
        <v>0</v>
      </c>
      <c r="WC24" s="424"/>
      <c r="WD24" s="2121"/>
      <c r="WE24" s="104"/>
      <c r="WF24" s="320"/>
      <c r="WG24" s="349"/>
      <c r="WH24" s="78">
        <f t="shared" si="84"/>
        <v>236</v>
      </c>
      <c r="WJ24" s="321"/>
      <c r="WK24" s="2124"/>
      <c r="WL24" s="22"/>
      <c r="WM24" s="31"/>
      <c r="WN24" s="787"/>
      <c r="WO24" s="78">
        <f t="shared" si="85"/>
        <v>151</v>
      </c>
      <c r="WQ24" s="404"/>
      <c r="WR24" s="2124"/>
      <c r="WS24" s="22"/>
      <c r="WT24" s="31"/>
      <c r="WU24" s="76"/>
      <c r="WV24" s="78">
        <f t="shared" si="86"/>
        <v>8041</v>
      </c>
      <c r="WX24" s="31"/>
      <c r="WY24" s="2124"/>
      <c r="WZ24" s="22"/>
      <c r="XA24" s="31"/>
      <c r="XB24" s="76"/>
      <c r="XC24" s="78">
        <f t="shared" si="87"/>
        <v>0</v>
      </c>
      <c r="XE24" s="404"/>
      <c r="XF24" s="2124"/>
      <c r="XG24" s="22"/>
      <c r="XH24" s="31"/>
      <c r="XI24" s="76"/>
      <c r="XJ24" s="78">
        <f t="shared" si="88"/>
        <v>0</v>
      </c>
      <c r="XL24" s="404"/>
      <c r="XM24" s="2124"/>
      <c r="XN24" s="22"/>
      <c r="XO24" s="31"/>
      <c r="XP24" s="76"/>
      <c r="XQ24" s="78">
        <f t="shared" si="89"/>
        <v>0</v>
      </c>
      <c r="XS24" s="404"/>
      <c r="XT24" s="2124"/>
      <c r="XU24" s="22"/>
      <c r="XV24" s="31"/>
      <c r="XW24" s="76"/>
      <c r="XX24" s="78">
        <f t="shared" si="90"/>
        <v>0</v>
      </c>
      <c r="XZ24" s="320"/>
      <c r="YA24" s="320"/>
      <c r="YB24" s="2121"/>
      <c r="YC24" s="104"/>
      <c r="YD24" s="49"/>
      <c r="YE24" s="139"/>
      <c r="YF24" s="78">
        <f t="shared" si="91"/>
        <v>0</v>
      </c>
      <c r="YH24" s="320"/>
      <c r="YI24" s="2121"/>
      <c r="YJ24" s="104"/>
      <c r="YK24" s="424"/>
      <c r="YL24" s="139"/>
      <c r="YM24" s="78">
        <f t="shared" si="92"/>
        <v>0</v>
      </c>
      <c r="YO24" s="424"/>
      <c r="YP24" s="481"/>
      <c r="YQ24" s="2121"/>
      <c r="YR24" s="693"/>
      <c r="YS24" s="779"/>
      <c r="YT24" s="139"/>
      <c r="YU24" s="78">
        <f t="shared" si="93"/>
        <v>2542.7000000000007</v>
      </c>
      <c r="YW24" s="321"/>
      <c r="YX24" s="2124"/>
      <c r="YY24" s="22"/>
      <c r="YZ24" s="31"/>
      <c r="ZA24" s="76"/>
      <c r="ZB24" s="78">
        <f t="shared" si="253"/>
        <v>0</v>
      </c>
      <c r="ZD24" s="320"/>
      <c r="ZE24" s="2121"/>
      <c r="ZF24" s="104"/>
      <c r="ZG24" s="49"/>
      <c r="ZH24" s="139"/>
      <c r="ZI24" s="78">
        <f t="shared" si="94"/>
        <v>930.44000000000051</v>
      </c>
      <c r="ZK24" s="404"/>
      <c r="ZL24" s="2124"/>
      <c r="ZM24" s="22"/>
      <c r="ZN24" s="31"/>
      <c r="ZO24" s="76"/>
      <c r="ZP24" s="78">
        <f t="shared" si="238"/>
        <v>0</v>
      </c>
      <c r="ZR24" s="404"/>
      <c r="ZS24" s="2124"/>
      <c r="ZT24" s="22"/>
      <c r="ZU24" s="31"/>
      <c r="ZV24" s="76"/>
      <c r="ZW24" s="78">
        <f t="shared" si="239"/>
        <v>0</v>
      </c>
      <c r="ZY24" s="1261"/>
      <c r="ZZ24" s="1390"/>
      <c r="AAA24" s="1803"/>
      <c r="AAB24" s="1919"/>
      <c r="AAC24" s="722"/>
      <c r="AAD24" s="139"/>
      <c r="AAE24" s="78">
        <f t="shared" si="95"/>
        <v>2062.3999999999996</v>
      </c>
      <c r="AAG24" s="1261"/>
      <c r="AAH24" s="543"/>
      <c r="AAI24" s="1804"/>
      <c r="AAJ24" s="1647"/>
      <c r="AAK24" s="1812"/>
      <c r="AAL24" s="78">
        <f t="shared" si="96"/>
        <v>0</v>
      </c>
      <c r="AAM24" s="1391"/>
      <c r="AAN24" s="424"/>
      <c r="AAO24" s="424"/>
      <c r="AAP24" s="2121"/>
      <c r="AAQ24" s="104"/>
      <c r="AAR24" s="320"/>
      <c r="AAS24" s="139"/>
      <c r="AAT24" s="78">
        <f t="shared" si="97"/>
        <v>0</v>
      </c>
      <c r="AAV24" s="320"/>
      <c r="AAW24" s="2121"/>
      <c r="AAX24" s="693"/>
      <c r="AAY24" s="49"/>
      <c r="AAZ24" s="139"/>
      <c r="ABA24" s="78">
        <f t="shared" si="98"/>
        <v>616</v>
      </c>
      <c r="ABC24" s="404"/>
      <c r="ABD24" s="2124"/>
      <c r="ABE24" s="22"/>
      <c r="ABF24" s="31"/>
      <c r="ABG24" s="76"/>
      <c r="ABH24" s="78">
        <f t="shared" si="99"/>
        <v>0</v>
      </c>
      <c r="ABJ24" s="424"/>
      <c r="ABK24" s="2121"/>
      <c r="ABL24" s="104"/>
      <c r="ABM24" s="49"/>
      <c r="ABN24" s="139"/>
      <c r="ABO24" s="78">
        <f t="shared" si="100"/>
        <v>0</v>
      </c>
      <c r="ABQ24" s="424"/>
      <c r="ABR24" s="2121"/>
      <c r="ABS24" s="104"/>
      <c r="ABT24" s="49"/>
      <c r="ABU24" s="139"/>
      <c r="ABV24" s="78">
        <f t="shared" si="101"/>
        <v>0</v>
      </c>
      <c r="ABX24" s="404"/>
      <c r="ABY24" s="2124"/>
      <c r="ABZ24" s="22"/>
      <c r="ACA24" s="31"/>
      <c r="ACB24" s="76"/>
      <c r="ACC24" s="78">
        <f t="shared" si="102"/>
        <v>0</v>
      </c>
      <c r="ACE24" s="404"/>
      <c r="ACF24" s="2124"/>
      <c r="ACG24" s="22"/>
      <c r="ACH24" s="31"/>
      <c r="ACI24" s="76"/>
      <c r="ACJ24" s="78">
        <f t="shared" si="103"/>
        <v>0</v>
      </c>
      <c r="ACL24" s="404"/>
      <c r="ACM24" s="404"/>
      <c r="ACN24" s="2124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24"/>
      <c r="ADC24" s="22"/>
      <c r="ADD24" s="31"/>
      <c r="ADE24" s="76"/>
      <c r="ADF24" s="78">
        <f t="shared" si="105"/>
        <v>70699</v>
      </c>
      <c r="ADI24" s="2124"/>
      <c r="ADJ24" s="2124"/>
      <c r="ADK24" s="777"/>
      <c r="ADL24" s="31"/>
      <c r="ADM24" s="76"/>
      <c r="ADN24" s="78">
        <f t="shared" si="258"/>
        <v>0</v>
      </c>
      <c r="ADP24" s="321"/>
      <c r="ADQ24" s="2124"/>
      <c r="ADR24" s="22"/>
      <c r="ADS24" s="404"/>
      <c r="ADT24" s="76"/>
      <c r="ADU24" s="78">
        <f t="shared" si="259"/>
        <v>0</v>
      </c>
      <c r="ADW24" s="404"/>
      <c r="ADX24" s="2124"/>
      <c r="ADY24" s="22"/>
      <c r="ADZ24" s="31"/>
      <c r="AEA24" s="76"/>
      <c r="AEB24" s="78">
        <f t="shared" si="260"/>
        <v>42311</v>
      </c>
      <c r="AED24" s="320"/>
      <c r="AEE24" s="2121"/>
      <c r="AEF24" s="104"/>
      <c r="AEG24" s="320"/>
      <c r="AEH24" s="139"/>
      <c r="AEI24" s="78">
        <f t="shared" si="254"/>
        <v>100.5</v>
      </c>
      <c r="AEK24" s="31"/>
      <c r="AEL24" s="2124"/>
      <c r="AEM24" s="22"/>
      <c r="AEN24" s="31"/>
      <c r="AEO24" s="76"/>
      <c r="AEP24" s="78">
        <f t="shared" si="1"/>
        <v>0</v>
      </c>
      <c r="AER24" s="2124"/>
      <c r="AES24" s="2124"/>
      <c r="AET24" s="777"/>
      <c r="AEU24" s="31"/>
      <c r="AEV24" s="76"/>
      <c r="AEW24" s="78">
        <f t="shared" si="106"/>
        <v>0</v>
      </c>
      <c r="AEY24" s="2124"/>
      <c r="AEZ24" s="2124"/>
      <c r="AFA24" s="22"/>
      <c r="AFB24" s="31"/>
      <c r="AFC24" s="76"/>
      <c r="AFD24" s="78">
        <f t="shared" si="107"/>
        <v>0</v>
      </c>
      <c r="AFF24" s="31"/>
      <c r="AFG24" s="2124"/>
      <c r="AFH24" s="22"/>
      <c r="AFI24" s="31"/>
      <c r="AFJ24" s="76"/>
      <c r="AFK24" s="78">
        <f t="shared" si="108"/>
        <v>0</v>
      </c>
      <c r="AFM24" s="321"/>
      <c r="AFN24" s="2124"/>
      <c r="AFO24" s="22"/>
      <c r="AFP24" s="31"/>
      <c r="AFQ24" s="76"/>
      <c r="AFR24" s="78">
        <f t="shared" si="109"/>
        <v>0</v>
      </c>
      <c r="AFT24" s="31"/>
      <c r="AFU24" s="2124"/>
      <c r="AFV24" s="22"/>
      <c r="AFW24" s="31"/>
      <c r="AFX24" s="76"/>
      <c r="AFY24" s="78">
        <f t="shared" si="110"/>
        <v>0</v>
      </c>
      <c r="AGA24" s="31"/>
      <c r="AGB24" s="2124"/>
      <c r="AGC24" s="22"/>
      <c r="AGD24" s="321"/>
      <c r="AGE24" s="76"/>
      <c r="AGF24" s="78">
        <f t="shared" si="111"/>
        <v>0</v>
      </c>
      <c r="AGH24" s="31"/>
      <c r="AGI24" s="2124"/>
      <c r="AGJ24" s="22"/>
      <c r="AGK24" s="31"/>
      <c r="AGL24" s="76"/>
      <c r="AGM24" s="78">
        <f t="shared" si="112"/>
        <v>0</v>
      </c>
      <c r="AGO24" s="321"/>
      <c r="AGP24" s="2124"/>
      <c r="AGQ24" s="22"/>
      <c r="AGR24" s="31"/>
      <c r="AGS24" s="76"/>
      <c r="AGT24" s="78">
        <f t="shared" si="113"/>
        <v>0</v>
      </c>
      <c r="AGV24" s="424"/>
      <c r="AGW24" s="2121"/>
      <c r="AGX24" s="104"/>
      <c r="AGY24" s="49"/>
      <c r="AGZ24" s="139"/>
      <c r="AHA24" s="78">
        <f t="shared" si="114"/>
        <v>0</v>
      </c>
      <c r="AHE24" s="2124"/>
      <c r="AHF24" s="22"/>
      <c r="AHG24" s="321"/>
      <c r="AHH24" s="76"/>
      <c r="AHI24" s="78">
        <f t="shared" si="115"/>
        <v>2343</v>
      </c>
      <c r="AHK24" s="404"/>
      <c r="AHL24" s="2124"/>
      <c r="AHM24" s="22"/>
      <c r="AHN24" s="31"/>
      <c r="AHO24" s="76"/>
      <c r="AHP24" s="78">
        <f t="shared" si="116"/>
        <v>0</v>
      </c>
      <c r="AHR24" s="404"/>
      <c r="AHS24" s="2124"/>
      <c r="AHT24" s="22"/>
      <c r="AHU24" s="31"/>
      <c r="AHV24" s="76"/>
      <c r="AHW24" s="78">
        <f t="shared" si="117"/>
        <v>0</v>
      </c>
      <c r="AHY24" s="424"/>
      <c r="AHZ24" s="424"/>
      <c r="AIA24" s="2121"/>
      <c r="AIB24" s="693"/>
      <c r="AIC24" s="49"/>
      <c r="AID24" s="139"/>
      <c r="AIE24" s="78">
        <f t="shared" si="118"/>
        <v>4086</v>
      </c>
      <c r="AIG24" s="424"/>
      <c r="AIH24" s="2121"/>
      <c r="AII24" s="104"/>
      <c r="AIJ24" s="49"/>
      <c r="AIK24" s="139"/>
      <c r="AIL24" s="78">
        <f t="shared" si="119"/>
        <v>436</v>
      </c>
      <c r="AIN24" s="424"/>
      <c r="AIO24" s="2121"/>
      <c r="AIP24" s="104"/>
      <c r="AIQ24" s="49"/>
      <c r="AIR24" s="139"/>
      <c r="AIS24" s="78">
        <f t="shared" si="120"/>
        <v>0</v>
      </c>
      <c r="AIU24" s="424"/>
      <c r="AIV24" s="2121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24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21"/>
      <c r="AJY24" s="104"/>
      <c r="AJZ24" s="320">
        <v>41070</v>
      </c>
      <c r="AKA24" s="139">
        <v>55.5</v>
      </c>
      <c r="AKB24" s="78">
        <f t="shared" si="125"/>
        <v>0</v>
      </c>
      <c r="AKD24" s="2124"/>
      <c r="AKE24" s="2124"/>
      <c r="AKF24" s="2124"/>
      <c r="AKG24" s="22"/>
      <c r="AKH24" s="31"/>
      <c r="AKI24" s="76"/>
      <c r="AKJ24" s="78">
        <f t="shared" si="126"/>
        <v>0</v>
      </c>
      <c r="AKL24" s="404"/>
      <c r="AKM24" s="2124"/>
      <c r="AKN24" s="22"/>
      <c r="AKO24" s="31"/>
      <c r="AKP24" s="76"/>
      <c r="AKQ24" s="78">
        <f t="shared" si="127"/>
        <v>0</v>
      </c>
      <c r="AKS24" s="424"/>
      <c r="AKT24" s="481"/>
      <c r="AKU24" s="2121"/>
      <c r="AKV24" s="104"/>
      <c r="AKW24" s="49"/>
      <c r="AKX24" s="139"/>
      <c r="AKY24" s="78">
        <f t="shared" si="128"/>
        <v>139</v>
      </c>
      <c r="ALA24" s="424"/>
      <c r="ALB24" s="2121"/>
      <c r="ALC24" s="104"/>
      <c r="ALD24" s="49"/>
      <c r="ALE24" s="139"/>
      <c r="ALF24" s="78">
        <f t="shared" si="129"/>
        <v>409</v>
      </c>
      <c r="ALH24" s="404"/>
      <c r="ALI24" s="2124"/>
      <c r="ALJ24" s="22"/>
      <c r="ALK24" s="31"/>
      <c r="ALL24" s="76"/>
      <c r="ALM24" s="78">
        <f t="shared" si="130"/>
        <v>0</v>
      </c>
      <c r="ALO24" s="404"/>
      <c r="ALP24" s="2124"/>
      <c r="ALQ24" s="22"/>
      <c r="ALR24" s="31"/>
      <c r="ALS24" s="76"/>
      <c r="ALT24" s="78">
        <f t="shared" si="131"/>
        <v>3598.5</v>
      </c>
      <c r="ALV24" s="424"/>
      <c r="ALW24" s="2121"/>
      <c r="ALX24" s="693"/>
      <c r="ALY24" s="49"/>
      <c r="ALZ24" s="139"/>
      <c r="AMA24" s="78">
        <f t="shared" si="132"/>
        <v>37151</v>
      </c>
      <c r="AMC24" s="404"/>
      <c r="AMD24" s="2124"/>
      <c r="AME24" s="22"/>
      <c r="AMF24" s="31"/>
      <c r="AMG24" s="76"/>
      <c r="AMH24" s="78">
        <f t="shared" si="133"/>
        <v>0</v>
      </c>
      <c r="AMJ24" s="404"/>
      <c r="AMK24" s="2124"/>
      <c r="AML24" s="22"/>
      <c r="AMM24" s="404"/>
      <c r="AMN24" s="76"/>
      <c r="AMO24" s="78">
        <f t="shared" si="134"/>
        <v>0</v>
      </c>
      <c r="AMQ24" s="404"/>
      <c r="AMR24" s="2124"/>
      <c r="AMS24" s="22"/>
      <c r="AMT24" s="31"/>
      <c r="AMU24" s="76"/>
      <c r="AMV24" s="78">
        <f t="shared" si="135"/>
        <v>0</v>
      </c>
      <c r="AMX24" s="321"/>
      <c r="AMY24" s="2124"/>
      <c r="AMZ24" s="801"/>
      <c r="ANA24" s="804"/>
      <c r="ANB24" s="76"/>
      <c r="ANC24" s="805">
        <f t="shared" si="204"/>
        <v>0</v>
      </c>
      <c r="ANE24" s="49"/>
      <c r="ANF24" s="2121"/>
      <c r="ANG24" s="799"/>
      <c r="ANH24" s="97"/>
      <c r="ANI24" s="139"/>
      <c r="ANJ24" s="805">
        <f t="shared" si="205"/>
        <v>0</v>
      </c>
      <c r="ANL24" s="320"/>
      <c r="ANM24" s="2121"/>
      <c r="ANN24" s="799"/>
      <c r="ANO24" s="392"/>
      <c r="ANP24" s="139"/>
      <c r="ANQ24" s="805">
        <f t="shared" si="206"/>
        <v>187.60000000000002</v>
      </c>
      <c r="ANS24" s="31"/>
      <c r="ANT24" s="335"/>
      <c r="ANU24" s="2124"/>
      <c r="ANV24" s="801"/>
      <c r="ANW24" s="804"/>
      <c r="ANX24" s="76"/>
      <c r="ANY24" s="805">
        <f t="shared" si="207"/>
        <v>0</v>
      </c>
      <c r="AOA24" s="1985"/>
      <c r="AOB24" s="1390"/>
      <c r="AOC24" s="543"/>
      <c r="AOD24" s="1812"/>
      <c r="AOE24" s="722"/>
      <c r="AOF24" s="1391"/>
      <c r="AOG24" s="805">
        <f t="shared" si="208"/>
        <v>731</v>
      </c>
      <c r="AON24" s="78">
        <f t="shared" si="240"/>
        <v>0</v>
      </c>
      <c r="AOO24" s="1391"/>
      <c r="AOP24" s="49"/>
      <c r="AOQ24" s="2124"/>
      <c r="AOR24" s="801"/>
      <c r="AOS24" s="804"/>
      <c r="AOT24" s="76"/>
      <c r="AOU24" s="805">
        <f t="shared" si="210"/>
        <v>0</v>
      </c>
      <c r="AOW24" s="31"/>
      <c r="AOX24" s="2124"/>
      <c r="AOY24" s="801"/>
      <c r="AOZ24" s="804"/>
      <c r="APA24" s="76"/>
      <c r="APB24" s="805">
        <f t="shared" si="211"/>
        <v>0</v>
      </c>
      <c r="APD24" s="49"/>
      <c r="APE24" s="2121"/>
      <c r="APF24" s="799"/>
      <c r="APG24" s="97"/>
      <c r="APH24" s="139"/>
      <c r="API24" s="78">
        <f t="shared" si="136"/>
        <v>0</v>
      </c>
      <c r="APK24" s="404"/>
      <c r="APL24" s="2124"/>
      <c r="APM24" s="801"/>
      <c r="APN24" s="804"/>
      <c r="APO24" s="76"/>
      <c r="APP24" s="805">
        <f t="shared" si="212"/>
        <v>0</v>
      </c>
      <c r="APR24" s="320"/>
      <c r="APS24" s="2121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24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24"/>
      <c r="ASE24" s="801"/>
      <c r="ASF24" s="804"/>
      <c r="ASG24" s="76"/>
      <c r="ASH24" s="805">
        <f t="shared" si="222"/>
        <v>0</v>
      </c>
      <c r="ASJ24" s="404"/>
      <c r="ASK24" s="2124"/>
      <c r="ASL24" s="801"/>
      <c r="ASM24" s="804"/>
      <c r="ASN24" s="76"/>
      <c r="ASO24" s="805">
        <f t="shared" si="223"/>
        <v>0</v>
      </c>
      <c r="ASQ24" s="424"/>
      <c r="ASR24" s="2121"/>
      <c r="ASS24" s="104"/>
      <c r="AST24" s="49"/>
      <c r="ASU24" s="139"/>
      <c r="ASV24" s="78">
        <f t="shared" si="241"/>
        <v>0</v>
      </c>
      <c r="ASX24" s="424"/>
      <c r="ASY24" s="481"/>
      <c r="ASZ24" s="2121"/>
      <c r="ATA24" s="104"/>
      <c r="ATB24" s="49"/>
      <c r="ATC24" s="139"/>
      <c r="ATD24" s="78">
        <f t="shared" si="242"/>
        <v>0</v>
      </c>
      <c r="ATF24" s="404"/>
      <c r="ATG24" s="2124"/>
      <c r="ATH24" s="22"/>
      <c r="ATI24" s="31"/>
      <c r="ATJ24" s="76"/>
      <c r="ATK24" s="78">
        <f t="shared" si="243"/>
        <v>0</v>
      </c>
      <c r="ATM24" s="321"/>
      <c r="ATN24" s="2124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24"/>
      <c r="AUL24" s="22"/>
      <c r="AUM24" s="31"/>
      <c r="AUN24" s="76"/>
      <c r="AUO24" s="78">
        <f t="shared" si="247"/>
        <v>0</v>
      </c>
      <c r="AUQ24" s="424"/>
      <c r="AUR24" s="2121"/>
      <c r="AUS24" s="693"/>
      <c r="AUT24" s="49"/>
      <c r="AUU24" s="139"/>
      <c r="AUV24" s="78">
        <f t="shared" si="248"/>
        <v>1754.5</v>
      </c>
      <c r="AUX24" s="424"/>
      <c r="AUY24" s="2121"/>
      <c r="AUZ24" s="104"/>
      <c r="AVA24" s="49"/>
      <c r="AVB24" s="139"/>
      <c r="AVC24" s="131">
        <f t="shared" si="249"/>
        <v>3312</v>
      </c>
      <c r="AVE24" s="424"/>
      <c r="AVF24" s="2121"/>
      <c r="AVG24" s="104"/>
      <c r="AVH24" s="49"/>
      <c r="AVI24" s="139"/>
      <c r="AVJ24" s="131">
        <f t="shared" si="250"/>
        <v>0</v>
      </c>
      <c r="AVL24" s="424"/>
      <c r="AVM24" s="2121"/>
      <c r="AVN24" s="104"/>
      <c r="AVO24" s="49"/>
      <c r="AVP24" s="139"/>
      <c r="AVQ24" s="78">
        <f t="shared" si="251"/>
        <v>0</v>
      </c>
      <c r="AVS24" s="404"/>
      <c r="AVT24" s="2124"/>
      <c r="AVU24" s="22"/>
      <c r="AVV24" s="31"/>
      <c r="AVW24" s="76"/>
      <c r="AVX24" s="78">
        <f t="shared" si="224"/>
        <v>0</v>
      </c>
      <c r="AVZ24" s="404"/>
      <c r="AWA24" s="2124"/>
      <c r="AWB24" s="22"/>
      <c r="AWC24" s="31"/>
      <c r="AWD24" s="76"/>
      <c r="AWE24" s="78">
        <f t="shared" si="225"/>
        <v>0</v>
      </c>
      <c r="AWG24" s="424"/>
      <c r="AWH24" s="2121"/>
      <c r="AWI24" s="104"/>
      <c r="AWJ24" s="49"/>
      <c r="AWK24" s="349"/>
      <c r="AWL24" s="78">
        <f t="shared" si="226"/>
        <v>0</v>
      </c>
      <c r="AWN24" s="49"/>
      <c r="AWO24" s="307"/>
      <c r="AWP24" s="2121"/>
      <c r="AWQ24" s="104"/>
      <c r="AWR24" s="49"/>
      <c r="AWS24" s="139"/>
      <c r="AWT24" s="78">
        <f t="shared" si="227"/>
        <v>5365</v>
      </c>
      <c r="AWV24" s="404"/>
      <c r="AWW24" s="734"/>
      <c r="AWX24" s="2125"/>
      <c r="AWY24" s="139"/>
      <c r="AWZ24" s="49"/>
      <c r="AXA24" s="139"/>
      <c r="AXB24" s="78">
        <f t="shared" si="261"/>
        <v>872</v>
      </c>
      <c r="AXD24" s="404"/>
      <c r="AXE24" s="2125"/>
      <c r="AXF24" s="139"/>
      <c r="AXG24" s="49"/>
      <c r="AXH24" s="139"/>
      <c r="AXI24" s="78">
        <f t="shared" si="262"/>
        <v>0</v>
      </c>
      <c r="AXK24" s="404"/>
      <c r="AXL24" s="2125"/>
      <c r="AXM24" s="139"/>
      <c r="AXN24" s="49"/>
      <c r="AXO24" s="139"/>
      <c r="AXP24" s="78">
        <f t="shared" si="263"/>
        <v>0</v>
      </c>
      <c r="AXR24" s="31"/>
      <c r="AXS24" s="2125"/>
      <c r="AXT24" s="139"/>
      <c r="AXU24" s="49"/>
      <c r="AXV24" s="139"/>
      <c r="AXW24" s="78">
        <f t="shared" si="264"/>
        <v>0</v>
      </c>
      <c r="AXY24" s="424"/>
      <c r="AXZ24" s="2122"/>
      <c r="AYA24" s="139"/>
      <c r="AYB24" s="424"/>
      <c r="AYC24" s="139"/>
      <c r="AYD24" s="78">
        <f t="shared" si="137"/>
        <v>0</v>
      </c>
      <c r="AYF24" s="424"/>
      <c r="AYG24" s="2122"/>
      <c r="AYH24" s="139"/>
      <c r="AYI24" s="49"/>
      <c r="AYJ24" s="139"/>
      <c r="AYK24" s="78">
        <f t="shared" si="138"/>
        <v>0</v>
      </c>
      <c r="AYM24" s="424"/>
      <c r="AYN24" s="2122"/>
      <c r="AYO24" s="139"/>
      <c r="AYP24" s="49"/>
      <c r="AYQ24" s="139"/>
      <c r="AYR24" s="78">
        <f t="shared" si="139"/>
        <v>0</v>
      </c>
      <c r="AYT24" s="404"/>
      <c r="AYU24" s="2125"/>
      <c r="AYV24" s="139"/>
      <c r="AYW24" s="49"/>
      <c r="AYX24" s="139"/>
      <c r="AYY24" s="78">
        <f t="shared" si="140"/>
        <v>0</v>
      </c>
      <c r="AZA24" s="404"/>
      <c r="AZB24" s="2125"/>
      <c r="AZC24" s="139"/>
      <c r="AZD24" s="49"/>
      <c r="AZE24" s="139"/>
      <c r="AZF24" s="78">
        <f t="shared" si="141"/>
        <v>0</v>
      </c>
      <c r="AZH24" s="49"/>
      <c r="AZI24" s="2122"/>
      <c r="AZJ24" s="139"/>
      <c r="AZK24" s="49"/>
      <c r="AZL24" s="139"/>
      <c r="AZM24" s="78">
        <f t="shared" si="142"/>
        <v>0</v>
      </c>
      <c r="AZO24" s="320"/>
      <c r="AZP24" s="2122"/>
      <c r="AZQ24" s="139"/>
      <c r="AZR24" s="49"/>
      <c r="AZS24" s="139"/>
      <c r="AZT24" s="78">
        <f t="shared" si="143"/>
        <v>123.27999999999975</v>
      </c>
      <c r="AZV24" s="320"/>
      <c r="AZW24" s="2122"/>
      <c r="AZX24" s="139"/>
      <c r="AZY24" s="49"/>
      <c r="AZZ24" s="139"/>
      <c r="BAA24" s="78">
        <f t="shared" si="144"/>
        <v>0</v>
      </c>
      <c r="BAC24" s="320"/>
      <c r="BAD24" s="2122"/>
      <c r="BAE24" s="139"/>
      <c r="BAF24" s="424"/>
      <c r="BAG24" s="139"/>
      <c r="BAH24" s="78">
        <f t="shared" si="145"/>
        <v>11550.9</v>
      </c>
      <c r="BAJ24" s="404"/>
      <c r="BAK24" s="2125"/>
      <c r="BAL24" s="139"/>
      <c r="BAM24" s="424"/>
      <c r="BAN24" s="139"/>
      <c r="BAO24" s="78">
        <f t="shared" si="146"/>
        <v>0</v>
      </c>
      <c r="BAQ24" s="424"/>
      <c r="BAR24" s="2122"/>
      <c r="BAS24" s="139"/>
      <c r="BAT24" s="49"/>
      <c r="BAU24" s="139"/>
      <c r="BAV24" s="78">
        <f t="shared" si="147"/>
        <v>1940.1999999999971</v>
      </c>
      <c r="BAX24" s="49"/>
      <c r="BAY24" s="2122"/>
      <c r="BAZ24" s="139"/>
      <c r="BBA24" s="49"/>
      <c r="BBB24" s="139"/>
      <c r="BBC24" s="78">
        <f t="shared" si="265"/>
        <v>0</v>
      </c>
      <c r="BBE24" s="49"/>
      <c r="BBF24" s="2122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3" t="s">
        <v>2489</v>
      </c>
      <c r="BBO24" s="2019">
        <v>223740</v>
      </c>
      <c r="BBP24" s="392">
        <v>42282</v>
      </c>
      <c r="BBQ24" s="1915">
        <v>223740</v>
      </c>
      <c r="BBR24" s="131">
        <f t="shared" si="267"/>
        <v>-39535.969999999972</v>
      </c>
      <c r="BBS24" s="1261"/>
      <c r="BBT24" s="1390"/>
      <c r="BBU24" s="1803"/>
      <c r="BBV24" s="1925"/>
      <c r="BBW24" s="1919"/>
      <c r="BBX24" s="722"/>
      <c r="BBY24" s="78">
        <f t="shared" si="149"/>
        <v>1200</v>
      </c>
      <c r="BCA24" s="424">
        <v>42110</v>
      </c>
      <c r="BCB24" s="2122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25"/>
      <c r="BCJ24" s="139"/>
      <c r="BCK24" s="49"/>
      <c r="BCL24" s="139"/>
      <c r="BCM24" s="78">
        <f t="shared" si="151"/>
        <v>0</v>
      </c>
      <c r="BCO24" s="31"/>
      <c r="BCP24" s="2125"/>
      <c r="BCQ24" s="139"/>
      <c r="BCR24" s="49"/>
      <c r="BCS24" s="139"/>
      <c r="BCT24" s="78">
        <f t="shared" si="152"/>
        <v>0</v>
      </c>
      <c r="BCV24" s="404"/>
      <c r="BCW24" s="2125"/>
      <c r="BCX24" s="139"/>
      <c r="BCY24" s="49"/>
      <c r="BCZ24" s="139"/>
      <c r="BDA24" s="78">
        <f t="shared" si="153"/>
        <v>6086.5</v>
      </c>
      <c r="BDC24" s="404"/>
      <c r="BDD24" s="2125"/>
      <c r="BDE24" s="139"/>
      <c r="BDF24" s="49"/>
      <c r="BDG24" s="139"/>
      <c r="BDH24" s="78">
        <f t="shared" si="154"/>
        <v>8936.1000000000058</v>
      </c>
      <c r="BDJ24" s="321"/>
      <c r="BDK24" s="2125"/>
      <c r="BDL24" s="139"/>
      <c r="BDM24" s="49"/>
      <c r="BDN24" s="139"/>
      <c r="BDO24" s="78">
        <f t="shared" si="155"/>
        <v>0</v>
      </c>
      <c r="BDQ24" s="424"/>
      <c r="BDR24" s="481"/>
      <c r="BDS24" s="2122"/>
      <c r="BDT24" s="139"/>
      <c r="BDU24" s="424"/>
      <c r="BDV24" s="139"/>
      <c r="BDW24" s="78">
        <f t="shared" si="156"/>
        <v>308</v>
      </c>
      <c r="BDY24" s="31"/>
      <c r="BDZ24" s="31"/>
      <c r="BEA24" s="2125"/>
      <c r="BEB24" s="139"/>
      <c r="BEC24" s="49"/>
      <c r="BED24" s="139"/>
      <c r="BEE24" s="78">
        <f t="shared" si="157"/>
        <v>4361.25</v>
      </c>
      <c r="BEG24" s="321">
        <v>41848</v>
      </c>
      <c r="BEH24" s="2125"/>
      <c r="BEI24" s="1838" t="s">
        <v>2279</v>
      </c>
      <c r="BEJ24" s="2021">
        <v>4210</v>
      </c>
      <c r="BEK24" s="1455">
        <v>41852</v>
      </c>
      <c r="BEL24" s="139"/>
      <c r="BEM24" s="78">
        <f t="shared" si="158"/>
        <v>8647.1500000000015</v>
      </c>
      <c r="BEO24" s="404"/>
      <c r="BEP24" s="404"/>
      <c r="BEQ24" s="2125"/>
      <c r="BER24" s="139"/>
      <c r="BES24" s="49"/>
      <c r="BET24" s="139"/>
      <c r="BEU24" s="78">
        <f t="shared" si="159"/>
        <v>-3554.84</v>
      </c>
      <c r="BEW24" s="321"/>
      <c r="BEX24" s="2125"/>
      <c r="BEY24" s="139"/>
      <c r="BEZ24" s="49"/>
      <c r="BFA24" s="139"/>
      <c r="BFB24" s="78">
        <f t="shared" si="160"/>
        <v>0</v>
      </c>
      <c r="BFD24" s="321"/>
      <c r="BFE24" s="2125"/>
      <c r="BFF24" s="139"/>
      <c r="BFG24" s="49"/>
      <c r="BFH24" s="139"/>
      <c r="BFI24" s="78">
        <f t="shared" si="161"/>
        <v>970</v>
      </c>
      <c r="BFK24" s="320"/>
      <c r="BFL24" s="2121"/>
      <c r="BFM24" s="104"/>
      <c r="BFN24" s="424"/>
      <c r="BFO24" s="139"/>
      <c r="BFP24" s="78">
        <f t="shared" si="162"/>
        <v>0</v>
      </c>
      <c r="BFR24" s="321"/>
      <c r="BFS24" s="2125"/>
      <c r="BFT24" s="139"/>
      <c r="BFU24" s="424"/>
      <c r="BFV24" s="139"/>
      <c r="BFW24" s="78">
        <f t="shared" si="163"/>
        <v>0</v>
      </c>
      <c r="BFY24" s="31"/>
      <c r="BFZ24" s="2125"/>
      <c r="BGA24" s="139"/>
      <c r="BGB24" s="49"/>
      <c r="BGC24" s="139"/>
      <c r="BGD24" s="78">
        <f t="shared" si="164"/>
        <v>0</v>
      </c>
      <c r="BGF24" s="320"/>
      <c r="BGG24" s="2122"/>
      <c r="BGH24" s="139"/>
      <c r="BGI24" s="530"/>
      <c r="BGJ24" s="139"/>
      <c r="BGK24" s="78">
        <f t="shared" si="165"/>
        <v>0</v>
      </c>
      <c r="BGM24" s="424"/>
      <c r="BGN24" s="424"/>
      <c r="BGO24" s="2122"/>
      <c r="BGP24" s="829"/>
      <c r="BGQ24" s="424"/>
      <c r="BGR24" s="829"/>
      <c r="BGS24" s="78">
        <f t="shared" si="166"/>
        <v>4154.5999999999913</v>
      </c>
      <c r="BGU24" s="31"/>
      <c r="BGV24" s="2125"/>
      <c r="BGW24" s="139"/>
      <c r="BGX24" s="49"/>
      <c r="BGY24" s="139"/>
      <c r="BGZ24" s="78">
        <f t="shared" si="167"/>
        <v>0</v>
      </c>
      <c r="BHB24" s="404"/>
      <c r="BHC24" s="2125"/>
      <c r="BHD24" s="139"/>
      <c r="BHE24" s="49"/>
      <c r="BHF24" s="139"/>
      <c r="BHG24" s="78">
        <f t="shared" si="168"/>
        <v>229.79999999999927</v>
      </c>
      <c r="BHI24" s="424"/>
      <c r="BHJ24" s="49"/>
      <c r="BHK24" s="2122"/>
      <c r="BHL24" s="139"/>
      <c r="BHM24" s="49"/>
      <c r="BHN24" s="139"/>
      <c r="BHO24" s="78">
        <f t="shared" si="169"/>
        <v>0</v>
      </c>
      <c r="BHQ24" s="320"/>
      <c r="BHR24" s="2122"/>
      <c r="BHS24" s="139"/>
      <c r="BHT24" s="320"/>
      <c r="BHU24" s="52"/>
      <c r="BHV24" s="78">
        <f t="shared" si="170"/>
        <v>0</v>
      </c>
      <c r="BHX24" s="321"/>
      <c r="BHY24" s="335"/>
      <c r="BHZ24" s="2125"/>
      <c r="BIA24" s="139"/>
      <c r="BIB24" s="320"/>
      <c r="BIC24" s="139"/>
      <c r="BID24" s="78">
        <f t="shared" si="171"/>
        <v>0</v>
      </c>
      <c r="BIF24" s="392"/>
      <c r="BIG24" s="97"/>
      <c r="BIH24" s="1325"/>
      <c r="BII24" s="349"/>
      <c r="BIJ24" s="392"/>
      <c r="BIK24" s="139"/>
      <c r="BIL24" s="78">
        <f t="shared" si="172"/>
        <v>0</v>
      </c>
      <c r="BIN24" s="404"/>
      <c r="BIO24" s="2125"/>
      <c r="BIP24" s="139"/>
      <c r="BIQ24" s="424"/>
      <c r="BIR24" s="139"/>
      <c r="BIS24" s="78">
        <f t="shared" si="173"/>
        <v>86</v>
      </c>
      <c r="BIU24" s="320"/>
      <c r="BIV24" s="320"/>
      <c r="BIW24" s="2122"/>
      <c r="BIX24" s="139"/>
      <c r="BIY24" s="49"/>
      <c r="BIZ24" s="139"/>
      <c r="BJA24" s="78">
        <f t="shared" si="255"/>
        <v>0</v>
      </c>
      <c r="BJC24" s="424"/>
      <c r="BJD24" s="2122"/>
      <c r="BJE24" s="139"/>
      <c r="BJF24" s="49"/>
      <c r="BJG24" s="139"/>
      <c r="BJH24" s="78">
        <f t="shared" si="174"/>
        <v>0</v>
      </c>
      <c r="BJJ24" s="320"/>
      <c r="BJK24" s="409"/>
      <c r="BJL24" s="2122"/>
      <c r="BJM24" s="139"/>
      <c r="BJN24" s="320"/>
      <c r="BJO24" s="139"/>
      <c r="BJP24" s="78">
        <f t="shared" si="256"/>
        <v>0</v>
      </c>
      <c r="BJR24" s="31"/>
      <c r="BJS24" s="2125"/>
      <c r="BJT24" s="139"/>
      <c r="BJU24" s="49"/>
      <c r="BJV24" s="139"/>
      <c r="BJW24" s="78">
        <f t="shared" si="228"/>
        <v>1883</v>
      </c>
      <c r="BJY24" s="404"/>
      <c r="BJZ24" s="2125"/>
      <c r="BKA24" s="139"/>
      <c r="BKB24" s="49"/>
      <c r="BKC24" s="139"/>
      <c r="BKD24" s="78">
        <f t="shared" si="175"/>
        <v>0</v>
      </c>
      <c r="BKF24" s="404"/>
      <c r="BKG24" s="734"/>
      <c r="BKH24" s="2125"/>
      <c r="BKI24" s="139"/>
      <c r="BKJ24" s="49"/>
      <c r="BKK24" s="139"/>
      <c r="BKL24" s="78">
        <f t="shared" si="176"/>
        <v>8883.5</v>
      </c>
      <c r="BKN24" s="404"/>
      <c r="BKO24" s="2125"/>
      <c r="BKP24" s="139"/>
      <c r="BKQ24" s="49"/>
      <c r="BKR24" s="139"/>
      <c r="BKS24" s="78">
        <f t="shared" si="177"/>
        <v>0</v>
      </c>
      <c r="BKU24" s="404"/>
      <c r="BKV24" s="2125"/>
      <c r="BKW24" s="139"/>
      <c r="BKX24" s="49"/>
      <c r="BKY24" s="139"/>
      <c r="BKZ24" s="78">
        <f t="shared" si="178"/>
        <v>0</v>
      </c>
      <c r="BLB24" s="404"/>
      <c r="BLC24" s="2125"/>
      <c r="BLD24" s="139"/>
      <c r="BLE24" s="49"/>
      <c r="BLF24" s="139"/>
      <c r="BLG24" s="78">
        <f t="shared" si="179"/>
        <v>0</v>
      </c>
      <c r="BLI24" s="404"/>
      <c r="BLJ24" s="2125"/>
      <c r="BLK24" s="139"/>
      <c r="BLL24" s="49"/>
      <c r="BLM24" s="139"/>
      <c r="BLN24" s="78">
        <f t="shared" si="180"/>
        <v>100</v>
      </c>
      <c r="BLP24" s="424"/>
      <c r="BLQ24" s="2121"/>
      <c r="BLR24" s="693"/>
      <c r="BLS24" s="97"/>
      <c r="BLT24" s="139"/>
      <c r="BLU24" s="78">
        <f t="shared" si="181"/>
        <v>0</v>
      </c>
      <c r="BLW24" s="424"/>
      <c r="BLX24" s="2122"/>
      <c r="BLY24" s="139"/>
      <c r="BLZ24" s="49"/>
      <c r="BMA24" s="139"/>
      <c r="BMB24" s="78">
        <f t="shared" si="182"/>
        <v>0</v>
      </c>
      <c r="BMD24" s="424"/>
      <c r="BME24" s="2122"/>
      <c r="BMF24" s="139"/>
      <c r="BMG24" s="424"/>
      <c r="BMH24" s="139"/>
      <c r="BMI24" s="78">
        <f t="shared" si="183"/>
        <v>0</v>
      </c>
      <c r="BMK24" s="404"/>
      <c r="BML24" s="2125"/>
      <c r="BMM24" s="139"/>
      <c r="BMN24" s="424"/>
      <c r="BMO24" s="139"/>
      <c r="BMP24" s="78">
        <f t="shared" si="184"/>
        <v>0</v>
      </c>
      <c r="BMR24" s="31"/>
      <c r="BMS24" s="2125"/>
      <c r="BMT24" s="139"/>
      <c r="BMU24" s="49"/>
      <c r="BMV24" s="139"/>
      <c r="BMW24" s="78">
        <f t="shared" si="185"/>
        <v>0</v>
      </c>
      <c r="BMY24" s="31"/>
      <c r="BMZ24" s="2125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24">
        <v>41976</v>
      </c>
      <c r="BNJ24" s="1603">
        <v>1357</v>
      </c>
      <c r="BNK24" s="131">
        <f t="shared" si="230"/>
        <v>18930</v>
      </c>
      <c r="BNM24" s="31"/>
      <c r="BNN24" s="2125"/>
      <c r="BNO24" s="139"/>
      <c r="BNP24" s="49"/>
      <c r="BNQ24" s="139"/>
      <c r="BNR24" s="78">
        <f t="shared" si="231"/>
        <v>0</v>
      </c>
      <c r="BNT24" s="31"/>
      <c r="BNU24" s="335"/>
      <c r="BNV24" s="2125"/>
      <c r="BNW24" s="139"/>
      <c r="BNX24" s="49"/>
      <c r="BNY24" s="139"/>
      <c r="BNZ24" s="78">
        <f t="shared" si="232"/>
        <v>0</v>
      </c>
      <c r="BOB24" s="31"/>
      <c r="BOC24" s="2125"/>
      <c r="BOD24" s="139"/>
      <c r="BOE24" s="49"/>
      <c r="BOF24" s="139"/>
      <c r="BOG24" s="78">
        <f t="shared" si="233"/>
        <v>0</v>
      </c>
      <c r="BOI24" s="31"/>
      <c r="BOJ24" s="2125"/>
      <c r="BOK24" s="139"/>
      <c r="BOL24" s="49"/>
      <c r="BOM24" s="139"/>
      <c r="BON24" s="78">
        <f t="shared" si="234"/>
        <v>0</v>
      </c>
      <c r="BOP24" s="31"/>
      <c r="BOQ24" s="2125"/>
      <c r="BOR24" s="139"/>
      <c r="BOS24" s="49"/>
      <c r="BOT24" s="139"/>
      <c r="BOU24" s="78">
        <f t="shared" si="235"/>
        <v>1785.5</v>
      </c>
      <c r="BOW24" s="320"/>
      <c r="BOX24" s="2122"/>
      <c r="BOY24" s="139"/>
      <c r="BOZ24" s="49"/>
      <c r="BPA24" s="139"/>
      <c r="BPB24" s="78">
        <f t="shared" si="236"/>
        <v>0</v>
      </c>
      <c r="BPD24" s="404"/>
      <c r="BPE24" s="2125"/>
      <c r="BPF24" s="139"/>
      <c r="BPG24" s="49"/>
      <c r="BPH24" s="139"/>
      <c r="BPI24" s="78">
        <f t="shared" si="237"/>
        <v>0</v>
      </c>
      <c r="BPK24" s="404"/>
      <c r="BPL24" s="2125"/>
      <c r="BPM24" s="139"/>
      <c r="BPN24" s="49"/>
      <c r="BPO24" s="139"/>
      <c r="BPP24" s="78">
        <f t="shared" si="252"/>
        <v>2273.5</v>
      </c>
      <c r="BPR24" s="31"/>
      <c r="BPS24" s="2125"/>
      <c r="BPT24" s="139"/>
      <c r="BPU24" s="49"/>
      <c r="BPV24" s="139"/>
      <c r="BPW24" s="78">
        <f t="shared" si="186"/>
        <v>0</v>
      </c>
      <c r="BPY24" s="31"/>
      <c r="BPZ24" s="2125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22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22"/>
      <c r="BQW24" s="139"/>
      <c r="BQX24" s="424"/>
      <c r="BQY24" s="139"/>
      <c r="BQZ24" s="78">
        <f t="shared" si="190"/>
        <v>70000</v>
      </c>
      <c r="BRC24" s="2125"/>
      <c r="BRD24" s="349"/>
      <c r="BRE24" s="404"/>
      <c r="BRF24" s="773"/>
      <c r="BRG24" s="78">
        <f t="shared" si="191"/>
        <v>70000</v>
      </c>
      <c r="BRI24" s="31"/>
      <c r="BRJ24" s="2125"/>
      <c r="BRK24" s="139"/>
      <c r="BRL24" s="49"/>
      <c r="BRM24" s="139"/>
      <c r="BRN24" s="78">
        <f t="shared" si="192"/>
        <v>0</v>
      </c>
      <c r="BRP24" s="321"/>
      <c r="BRQ24" s="31"/>
      <c r="BRR24" s="2125"/>
      <c r="BRS24" s="139"/>
      <c r="BRT24" s="49"/>
      <c r="BRU24" s="139"/>
      <c r="BRV24" s="78">
        <f t="shared" si="193"/>
        <v>0</v>
      </c>
      <c r="BRX24" s="404"/>
      <c r="BRY24" s="2125"/>
      <c r="BRZ24" s="139"/>
      <c r="BSA24" s="49"/>
      <c r="BSB24" s="139"/>
      <c r="BSC24" s="78">
        <f t="shared" si="194"/>
        <v>0</v>
      </c>
      <c r="BSE24" s="404"/>
      <c r="BSF24" s="2125"/>
      <c r="BSG24" s="139"/>
      <c r="BSH24" s="49"/>
      <c r="BSI24" s="139"/>
      <c r="BSJ24" s="78">
        <f t="shared" si="195"/>
        <v>0</v>
      </c>
      <c r="BSL24" s="31"/>
      <c r="BSM24" s="2125"/>
      <c r="BSN24" s="139"/>
      <c r="BSO24" s="49"/>
      <c r="BSP24" s="139"/>
      <c r="BSQ24" s="78">
        <f t="shared" si="196"/>
        <v>0</v>
      </c>
      <c r="BSS24" s="404"/>
      <c r="BST24" s="2125"/>
      <c r="BSU24" s="139"/>
      <c r="BSV24" s="560"/>
      <c r="BSW24" s="566"/>
      <c r="BSX24" s="78">
        <f t="shared" si="197"/>
        <v>0</v>
      </c>
      <c r="BSZ24" s="404"/>
      <c r="BTA24" s="2125"/>
      <c r="BTB24" s="139"/>
      <c r="BTC24" s="560"/>
      <c r="BTD24" s="566"/>
      <c r="BTE24" s="78">
        <f t="shared" si="198"/>
        <v>0</v>
      </c>
      <c r="BTG24" s="31"/>
      <c r="BTH24" s="2125"/>
      <c r="BTI24" s="139"/>
      <c r="BTJ24" s="49"/>
      <c r="BTK24" s="139"/>
      <c r="BTL24" s="78">
        <f t="shared" si="199"/>
        <v>0</v>
      </c>
      <c r="BTN24" s="31"/>
      <c r="BTO24" s="2125"/>
      <c r="BTP24" s="139"/>
      <c r="BTQ24" s="49"/>
      <c r="BTR24" s="139"/>
      <c r="BTS24" s="78">
        <f t="shared" si="200"/>
        <v>0</v>
      </c>
      <c r="BTU24" s="31"/>
      <c r="BTV24" s="2125"/>
      <c r="BTW24" s="139"/>
      <c r="BTX24" s="49"/>
      <c r="BTY24" s="139"/>
      <c r="BTZ24" s="78">
        <f t="shared" si="201"/>
        <v>0</v>
      </c>
      <c r="BUB24" s="31"/>
      <c r="BUC24" s="2125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24"/>
      <c r="C25" s="22"/>
      <c r="D25" s="31"/>
      <c r="E25" s="76"/>
      <c r="F25" s="78">
        <f t="shared" si="2"/>
        <v>172000</v>
      </c>
      <c r="H25" s="404"/>
      <c r="I25" s="2124"/>
      <c r="J25" s="22"/>
      <c r="K25" s="31"/>
      <c r="L25" s="76"/>
      <c r="M25" s="78">
        <f t="shared" si="3"/>
        <v>354750</v>
      </c>
      <c r="O25" s="31"/>
      <c r="P25" s="2124"/>
      <c r="Q25" s="22"/>
      <c r="R25" s="31"/>
      <c r="S25" s="76"/>
      <c r="T25" s="78">
        <f t="shared" si="4"/>
        <v>2500</v>
      </c>
      <c r="V25" s="2124"/>
      <c r="W25" s="2124"/>
      <c r="X25" s="22"/>
      <c r="Y25" s="31"/>
      <c r="Z25" s="76"/>
      <c r="AA25" s="78">
        <f t="shared" si="5"/>
        <v>0</v>
      </c>
      <c r="AC25" s="2124"/>
      <c r="AD25" s="2124"/>
      <c r="AE25" s="22"/>
      <c r="AF25" s="31"/>
      <c r="AG25" s="76"/>
      <c r="AH25" s="78">
        <f t="shared" si="6"/>
        <v>0</v>
      </c>
      <c r="AJ25" s="404"/>
      <c r="AK25" s="2124"/>
      <c r="AL25" s="22"/>
      <c r="AM25" s="404"/>
      <c r="AN25" s="76"/>
      <c r="AO25" s="78">
        <f t="shared" si="7"/>
        <v>1390</v>
      </c>
      <c r="AQ25" s="320"/>
      <c r="AR25" s="2121"/>
      <c r="AS25" s="104"/>
      <c r="AT25" s="399"/>
      <c r="AU25" s="139"/>
      <c r="AV25" s="78">
        <f>AV24+AS25-AU25</f>
        <v>317405.71999999997</v>
      </c>
      <c r="AX25" s="2124"/>
      <c r="AY25" s="2124"/>
      <c r="AZ25" s="22"/>
      <c r="BA25" s="31"/>
      <c r="BB25" s="76"/>
      <c r="BC25" s="78">
        <f t="shared" si="9"/>
        <v>0</v>
      </c>
      <c r="BE25" s="321"/>
      <c r="BF25" s="2124"/>
      <c r="BG25" s="22"/>
      <c r="BH25" s="31"/>
      <c r="BI25" s="76"/>
      <c r="BJ25" s="78">
        <f t="shared" si="10"/>
        <v>0</v>
      </c>
      <c r="BL25" s="424"/>
      <c r="BM25" s="2121"/>
      <c r="BN25" s="104"/>
      <c r="BO25" s="878"/>
      <c r="BP25" s="139"/>
      <c r="BQ25" s="78">
        <f t="shared" si="11"/>
        <v>0</v>
      </c>
      <c r="BS25" s="321"/>
      <c r="BT25" s="2124"/>
      <c r="BU25" s="22"/>
      <c r="BV25" s="31"/>
      <c r="BW25" s="76"/>
      <c r="BX25" s="78">
        <f t="shared" si="12"/>
        <v>0</v>
      </c>
      <c r="BZ25" s="424"/>
      <c r="CA25" s="424"/>
      <c r="CB25" s="2121"/>
      <c r="CC25" s="104"/>
      <c r="CD25" s="49"/>
      <c r="CE25" s="139"/>
      <c r="CF25" s="78">
        <f t="shared" si="13"/>
        <v>24829.5</v>
      </c>
      <c r="CH25" s="424"/>
      <c r="CI25" s="2121"/>
      <c r="CJ25" s="104"/>
      <c r="CK25" s="49"/>
      <c r="CL25" s="139"/>
      <c r="CM25" s="78">
        <f t="shared" si="14"/>
        <v>0</v>
      </c>
      <c r="CO25" s="424"/>
      <c r="CP25" s="2121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21" t="s">
        <v>1433</v>
      </c>
      <c r="CY25" s="104">
        <v>16097</v>
      </c>
      <c r="CZ25" s="481" t="s">
        <v>2308</v>
      </c>
      <c r="DA25" s="388"/>
      <c r="DB25" s="131">
        <f t="shared" si="16"/>
        <v>18602</v>
      </c>
      <c r="DD25" s="424"/>
      <c r="DE25" s="812"/>
      <c r="DF25" s="2121"/>
      <c r="DG25" s="104"/>
      <c r="DH25" s="424"/>
      <c r="DI25" s="349"/>
      <c r="DJ25" s="78">
        <f t="shared" si="17"/>
        <v>633217.30000000005</v>
      </c>
      <c r="DL25" s="320"/>
      <c r="DM25" s="2121"/>
      <c r="DN25" s="104"/>
      <c r="DO25" s="49"/>
      <c r="DP25" s="139"/>
      <c r="DQ25" s="78">
        <f t="shared" si="18"/>
        <v>0</v>
      </c>
      <c r="DS25" s="320"/>
      <c r="DT25" s="2121"/>
      <c r="DU25" s="104"/>
      <c r="DV25" s="49"/>
      <c r="DW25" s="139"/>
      <c r="DX25" s="78">
        <f t="shared" si="19"/>
        <v>0</v>
      </c>
      <c r="DZ25" s="49"/>
      <c r="EA25" s="2121"/>
      <c r="EB25" s="104"/>
      <c r="EC25" s="49"/>
      <c r="ED25" s="139"/>
      <c r="EE25" s="78">
        <f t="shared" si="20"/>
        <v>1750.5</v>
      </c>
      <c r="EG25" s="320"/>
      <c r="EH25" s="2121"/>
      <c r="EI25" s="104"/>
      <c r="EJ25" s="49"/>
      <c r="EK25" s="139"/>
      <c r="EL25" s="78">
        <f t="shared" si="21"/>
        <v>0</v>
      </c>
      <c r="EN25" s="424"/>
      <c r="EO25" s="2121"/>
      <c r="EP25" s="104"/>
      <c r="EQ25" s="49"/>
      <c r="ER25" s="139"/>
      <c r="ES25" s="78">
        <f t="shared" si="22"/>
        <v>7999.8000000000029</v>
      </c>
      <c r="EU25" s="404"/>
      <c r="EV25" s="2124"/>
      <c r="EW25" s="22"/>
      <c r="EX25" s="31"/>
      <c r="EY25" s="76"/>
      <c r="EZ25" s="78">
        <f t="shared" si="23"/>
        <v>0</v>
      </c>
      <c r="FB25" s="2124"/>
      <c r="FC25" s="732"/>
      <c r="FD25" s="2124"/>
      <c r="FE25" s="22"/>
      <c r="FF25" s="335"/>
      <c r="FG25" s="76"/>
      <c r="FH25" s="78">
        <f t="shared" si="24"/>
        <v>0</v>
      </c>
      <c r="FJ25" s="424"/>
      <c r="FK25" s="307"/>
      <c r="FL25" s="2121"/>
      <c r="FM25" s="104"/>
      <c r="FN25" s="49"/>
      <c r="FO25" s="139"/>
      <c r="FP25" s="78">
        <f t="shared" si="25"/>
        <v>1044.8300000000017</v>
      </c>
      <c r="FR25" s="404"/>
      <c r="FS25" s="31"/>
      <c r="FT25" s="2124"/>
      <c r="FU25" s="104"/>
      <c r="FV25" s="335"/>
      <c r="FW25" s="76"/>
      <c r="FX25" s="78">
        <f t="shared" si="26"/>
        <v>8038.1</v>
      </c>
      <c r="FZ25" s="31"/>
      <c r="GA25" s="2121"/>
      <c r="GB25" s="104"/>
      <c r="GC25" s="49"/>
      <c r="GD25" s="139"/>
      <c r="GE25" s="78">
        <f t="shared" si="203"/>
        <v>0</v>
      </c>
      <c r="GF25" s="889"/>
      <c r="GG25" s="712"/>
      <c r="GH25" s="1390"/>
      <c r="GI25" s="1803"/>
      <c r="GJ25" s="1820"/>
      <c r="GK25" s="722"/>
      <c r="GL25" s="1391"/>
      <c r="GM25" s="78">
        <f t="shared" si="27"/>
        <v>0</v>
      </c>
      <c r="GO25" s="31"/>
      <c r="GP25" s="2124"/>
      <c r="GQ25" s="22"/>
      <c r="GR25" s="31"/>
      <c r="GS25" s="76"/>
      <c r="GT25" s="78">
        <f t="shared" si="28"/>
        <v>3191.5</v>
      </c>
      <c r="GV25" s="404"/>
      <c r="GW25" s="2124"/>
      <c r="GX25" s="2124"/>
      <c r="GY25" s="777"/>
      <c r="GZ25" s="31"/>
      <c r="HA25" s="76"/>
      <c r="HB25" s="78">
        <f t="shared" si="29"/>
        <v>12652.35</v>
      </c>
      <c r="HD25" s="404"/>
      <c r="HE25" s="2124"/>
      <c r="HF25" s="777"/>
      <c r="HG25" s="321"/>
      <c r="HH25" s="76"/>
      <c r="HI25" s="78">
        <f t="shared" si="30"/>
        <v>5990.5</v>
      </c>
      <c r="HK25" s="321"/>
      <c r="HL25" s="2124"/>
      <c r="HM25" s="777"/>
      <c r="HN25" s="31"/>
      <c r="HO25" s="77"/>
      <c r="HP25" s="78">
        <f t="shared" si="31"/>
        <v>3655.5</v>
      </c>
      <c r="HR25" s="320"/>
      <c r="HS25" s="2121"/>
      <c r="HT25" s="693"/>
      <c r="HU25" s="49"/>
      <c r="HV25" s="139"/>
      <c r="HW25" s="78">
        <f t="shared" si="32"/>
        <v>3000</v>
      </c>
      <c r="HY25" s="321"/>
      <c r="HZ25" s="2124"/>
      <c r="IA25" s="777"/>
      <c r="IB25" s="31"/>
      <c r="IC25" s="76"/>
      <c r="ID25" s="78">
        <f t="shared" si="33"/>
        <v>0</v>
      </c>
      <c r="IF25" s="321"/>
      <c r="IG25" s="2124"/>
      <c r="IH25" s="777"/>
      <c r="II25" s="31"/>
      <c r="IJ25" s="76"/>
      <c r="IK25" s="78">
        <f t="shared" si="34"/>
        <v>0</v>
      </c>
      <c r="IM25" s="2124"/>
      <c r="IN25" s="2124"/>
      <c r="IO25" s="777"/>
      <c r="IP25" s="31"/>
      <c r="IQ25" s="76"/>
      <c r="IR25" s="78">
        <f t="shared" si="35"/>
        <v>0</v>
      </c>
      <c r="IT25" s="424"/>
      <c r="IU25" s="2121"/>
      <c r="IV25" s="104"/>
      <c r="IW25" s="49"/>
      <c r="IX25" s="139"/>
      <c r="IY25" s="78">
        <f t="shared" si="36"/>
        <v>402</v>
      </c>
      <c r="JA25" s="424"/>
      <c r="JB25" s="1325"/>
      <c r="JC25" s="799"/>
      <c r="JD25" s="49"/>
      <c r="JE25" s="139"/>
      <c r="JF25" s="78">
        <f t="shared" si="37"/>
        <v>900</v>
      </c>
      <c r="JH25" s="1261"/>
      <c r="JI25" s="1390"/>
      <c r="JJ25" s="1919"/>
      <c r="JK25" s="1925"/>
      <c r="JL25" s="1919"/>
      <c r="JM25" s="78">
        <f t="shared" si="38"/>
        <v>90</v>
      </c>
      <c r="JN25" s="1391"/>
      <c r="JO25" s="320"/>
      <c r="JP25" s="2124"/>
      <c r="JQ25" s="22"/>
      <c r="JR25" s="321"/>
      <c r="JS25" s="22"/>
      <c r="JT25" s="78">
        <f t="shared" si="39"/>
        <v>90</v>
      </c>
      <c r="JV25" s="321"/>
      <c r="JW25" s="2124"/>
      <c r="JX25" s="22"/>
      <c r="JY25" s="321"/>
      <c r="JZ25" s="22"/>
      <c r="KA25" s="78">
        <f t="shared" si="40"/>
        <v>90</v>
      </c>
      <c r="KC25" s="424"/>
      <c r="KD25" s="1325"/>
      <c r="KE25" s="139"/>
      <c r="KF25" s="320"/>
      <c r="KG25" s="139"/>
      <c r="KH25" s="78">
        <f t="shared" si="41"/>
        <v>0</v>
      </c>
      <c r="KJ25" s="321"/>
      <c r="KK25" s="2124"/>
      <c r="KL25" s="22"/>
      <c r="KM25" s="31"/>
      <c r="KN25" s="76"/>
      <c r="KO25" s="78">
        <f t="shared" si="42"/>
        <v>300</v>
      </c>
      <c r="KQ25" s="321"/>
      <c r="KR25" s="1318"/>
      <c r="KS25" s="2124"/>
      <c r="KT25" s="22"/>
      <c r="KU25" s="31"/>
      <c r="KV25" s="76"/>
      <c r="KW25" s="78">
        <f t="shared" si="43"/>
        <v>198</v>
      </c>
      <c r="KY25" s="321"/>
      <c r="KZ25" s="2124"/>
      <c r="LA25" s="22"/>
      <c r="LB25" s="31"/>
      <c r="LC25" s="76"/>
      <c r="LD25" s="78">
        <f t="shared" si="44"/>
        <v>0</v>
      </c>
      <c r="LF25" s="320"/>
      <c r="LG25" s="2121"/>
      <c r="LH25" s="104"/>
      <c r="LI25" s="49"/>
      <c r="LJ25" s="139"/>
      <c r="LK25" s="78">
        <f t="shared" si="45"/>
        <v>0</v>
      </c>
      <c r="LM25" s="2124"/>
      <c r="LN25" s="2124"/>
      <c r="LO25" s="22"/>
      <c r="LP25" s="31"/>
      <c r="LQ25" s="76"/>
      <c r="LR25" s="78">
        <f t="shared" si="46"/>
        <v>0</v>
      </c>
      <c r="LT25" s="2124"/>
      <c r="LU25" s="2124"/>
      <c r="LV25" s="22"/>
      <c r="LW25" s="31"/>
      <c r="LX25" s="76"/>
      <c r="LY25" s="78">
        <f t="shared" si="47"/>
        <v>0</v>
      </c>
      <c r="MA25" s="2124"/>
      <c r="MB25" s="2124"/>
      <c r="MC25" s="22"/>
      <c r="MD25" s="31"/>
      <c r="ME25" s="76"/>
      <c r="MF25" s="78">
        <f t="shared" si="48"/>
        <v>0</v>
      </c>
      <c r="MH25" s="2124"/>
      <c r="MI25" s="2124"/>
      <c r="MJ25" s="22"/>
      <c r="MK25" s="31"/>
      <c r="ML25" s="76"/>
      <c r="MM25" s="78">
        <f t="shared" si="49"/>
        <v>0</v>
      </c>
      <c r="MO25" s="404"/>
      <c r="MP25" s="2124"/>
      <c r="MQ25" s="22"/>
      <c r="MR25" s="31"/>
      <c r="MS25" s="76"/>
      <c r="MT25" s="78">
        <f t="shared" si="50"/>
        <v>0</v>
      </c>
      <c r="MV25" s="404"/>
      <c r="MW25" s="2124"/>
      <c r="MX25" s="22"/>
      <c r="MY25" s="31"/>
      <c r="MZ25" s="76"/>
      <c r="NA25" s="78">
        <f t="shared" si="51"/>
        <v>0</v>
      </c>
      <c r="NC25" s="404"/>
      <c r="ND25" s="2124"/>
      <c r="NE25" s="22"/>
      <c r="NF25" s="31"/>
      <c r="NG25" s="76"/>
      <c r="NH25" s="78">
        <f t="shared" si="52"/>
        <v>0</v>
      </c>
      <c r="NJ25" s="786"/>
      <c r="NK25" s="2124"/>
      <c r="NL25" s="22"/>
      <c r="NM25" s="31"/>
      <c r="NN25" s="76"/>
      <c r="NO25" s="78">
        <f t="shared" si="53"/>
        <v>0</v>
      </c>
      <c r="NQ25" s="786"/>
      <c r="NR25" s="2124"/>
      <c r="NS25" s="22"/>
      <c r="NT25" s="31"/>
      <c r="NU25" s="76"/>
      <c r="NV25" s="78">
        <f t="shared" si="54"/>
        <v>0</v>
      </c>
      <c r="NX25" s="404"/>
      <c r="NY25" s="2124"/>
      <c r="NZ25" s="22"/>
      <c r="OA25" s="404"/>
      <c r="OB25" s="76"/>
      <c r="OC25" s="78">
        <f t="shared" si="55"/>
        <v>0</v>
      </c>
      <c r="OE25" s="404"/>
      <c r="OF25" s="2124"/>
      <c r="OG25" s="22"/>
      <c r="OH25" s="31"/>
      <c r="OI25" s="76"/>
      <c r="OJ25" s="78">
        <f t="shared" si="56"/>
        <v>12799.5</v>
      </c>
      <c r="OL25" s="404"/>
      <c r="OM25" s="732"/>
      <c r="ON25" s="2124"/>
      <c r="OO25" s="22"/>
      <c r="OP25" s="321"/>
      <c r="OQ25" s="76"/>
      <c r="OR25" s="131">
        <f t="shared" si="0"/>
        <v>0</v>
      </c>
      <c r="OT25" s="404"/>
      <c r="OU25" s="2124"/>
      <c r="OV25" s="22"/>
      <c r="OW25" s="31"/>
      <c r="OX25" s="76"/>
      <c r="OY25" s="78">
        <f t="shared" si="57"/>
        <v>0</v>
      </c>
      <c r="PA25" s="2124"/>
      <c r="PB25" s="2124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3"/>
      <c r="PQ25" s="1831"/>
      <c r="PR25" s="1841"/>
      <c r="PS25" s="1811"/>
      <c r="PT25" s="78">
        <f t="shared" si="60"/>
        <v>301.5</v>
      </c>
      <c r="PU25" s="1391"/>
      <c r="PV25" s="1261"/>
      <c r="PW25" s="2004"/>
      <c r="PX25" s="1390"/>
      <c r="PY25" s="1919"/>
      <c r="PZ25" s="1813"/>
      <c r="QA25" s="1391"/>
      <c r="QB25" s="78">
        <f t="shared" si="61"/>
        <v>9830.36</v>
      </c>
      <c r="QD25" s="1261"/>
      <c r="QE25" s="1390"/>
      <c r="QF25" s="1919"/>
      <c r="QG25" s="1813"/>
      <c r="QH25" s="1391"/>
      <c r="QI25" s="131">
        <f t="shared" si="62"/>
        <v>0</v>
      </c>
      <c r="QJ25" s="1391"/>
      <c r="QK25" s="321"/>
      <c r="QL25" s="2124"/>
      <c r="QM25" s="22"/>
      <c r="QN25" s="31"/>
      <c r="QO25" s="76"/>
      <c r="QP25" s="78">
        <f t="shared" si="63"/>
        <v>761.40000000000009</v>
      </c>
      <c r="QR25" s="31"/>
      <c r="QS25" s="2124"/>
      <c r="QT25" s="22"/>
      <c r="QU25" s="31"/>
      <c r="QV25" s="76"/>
      <c r="QW25" s="78">
        <f t="shared" si="64"/>
        <v>0</v>
      </c>
      <c r="QY25" s="2124"/>
      <c r="QZ25" s="2124"/>
      <c r="RA25" s="22"/>
      <c r="RB25" s="31"/>
      <c r="RC25" s="76"/>
      <c r="RD25" s="78">
        <f t="shared" si="65"/>
        <v>0</v>
      </c>
      <c r="RF25" s="2124"/>
      <c r="RG25" s="2124"/>
      <c r="RH25" s="22"/>
      <c r="RI25" s="31"/>
      <c r="RJ25" s="76"/>
      <c r="RK25" s="78">
        <f t="shared" si="66"/>
        <v>0</v>
      </c>
      <c r="RM25" s="1855"/>
      <c r="RN25" s="481"/>
      <c r="RO25" s="2121"/>
      <c r="RP25" s="104"/>
      <c r="RQ25" s="424"/>
      <c r="RR25" s="389"/>
      <c r="RS25" s="78">
        <f t="shared" si="67"/>
        <v>16041.099999999999</v>
      </c>
      <c r="RU25" s="404"/>
      <c r="RV25" s="2124"/>
      <c r="RW25" s="22"/>
      <c r="RX25" s="31"/>
      <c r="RY25" s="787"/>
      <c r="RZ25" s="78">
        <f t="shared" si="68"/>
        <v>297</v>
      </c>
      <c r="SB25" s="404"/>
      <c r="SC25" s="2124"/>
      <c r="SD25" s="22"/>
      <c r="SE25" s="31"/>
      <c r="SF25" s="787"/>
      <c r="SG25" s="78">
        <f t="shared" si="69"/>
        <v>0</v>
      </c>
      <c r="SI25" s="31"/>
      <c r="SJ25" s="2124"/>
      <c r="SK25" s="22"/>
      <c r="SL25" s="31"/>
      <c r="SM25" s="787"/>
      <c r="SN25" s="78">
        <f t="shared" si="70"/>
        <v>0</v>
      </c>
      <c r="SP25" s="31"/>
      <c r="SQ25" s="2124"/>
      <c r="SR25" s="22"/>
      <c r="SS25" s="31"/>
      <c r="ST25" s="787"/>
      <c r="SU25" s="78">
        <f t="shared" si="71"/>
        <v>0</v>
      </c>
      <c r="SW25" s="31"/>
      <c r="SX25" s="2124"/>
      <c r="SY25" s="22"/>
      <c r="SZ25" s="31"/>
      <c r="TA25" s="787"/>
      <c r="TB25" s="78">
        <f t="shared" si="72"/>
        <v>0</v>
      </c>
      <c r="TD25" s="31"/>
      <c r="TE25" s="2124"/>
      <c r="TF25" s="22"/>
      <c r="TG25" s="31"/>
      <c r="TH25" s="787"/>
      <c r="TI25" s="78">
        <f t="shared" si="73"/>
        <v>0</v>
      </c>
      <c r="TK25" s="31"/>
      <c r="TL25" s="2124"/>
      <c r="TM25" s="22"/>
      <c r="TN25" s="31"/>
      <c r="TO25" s="787"/>
      <c r="TP25" s="78">
        <f t="shared" si="74"/>
        <v>0</v>
      </c>
      <c r="TR25" s="2124"/>
      <c r="TS25" s="2124"/>
      <c r="TT25" s="22"/>
      <c r="TU25" s="31"/>
      <c r="TV25" s="787"/>
      <c r="TW25" s="78">
        <f t="shared" si="75"/>
        <v>0</v>
      </c>
      <c r="TY25" s="2124"/>
      <c r="TZ25" s="2124"/>
      <c r="UA25" s="22"/>
      <c r="UB25" s="31"/>
      <c r="UC25" s="787"/>
      <c r="UD25" s="78">
        <f t="shared" si="76"/>
        <v>0</v>
      </c>
      <c r="UF25" s="404"/>
      <c r="UG25" s="2124"/>
      <c r="UH25" s="22"/>
      <c r="UI25" s="31"/>
      <c r="UJ25" s="787"/>
      <c r="UK25" s="78">
        <f t="shared" si="77"/>
        <v>0</v>
      </c>
      <c r="UM25" s="424"/>
      <c r="UN25" s="2121"/>
      <c r="UO25" s="104"/>
      <c r="UP25" s="49"/>
      <c r="UQ25" s="349"/>
      <c r="UR25" s="78">
        <f t="shared" si="78"/>
        <v>-2822</v>
      </c>
      <c r="UT25" s="424"/>
      <c r="UU25" s="2121"/>
      <c r="UV25" s="104"/>
      <c r="UW25" s="49"/>
      <c r="UX25" s="349"/>
      <c r="UY25" s="78">
        <f t="shared" si="79"/>
        <v>0</v>
      </c>
      <c r="VA25" s="320"/>
      <c r="VB25" s="2121"/>
      <c r="VC25" s="104"/>
      <c r="VD25" s="320"/>
      <c r="VE25" s="349"/>
      <c r="VF25" s="78">
        <f t="shared" si="80"/>
        <v>0</v>
      </c>
      <c r="VH25" s="404"/>
      <c r="VI25" s="2124"/>
      <c r="VJ25" s="22"/>
      <c r="VK25" s="31"/>
      <c r="VL25" s="787"/>
      <c r="VM25" s="78">
        <f t="shared" si="81"/>
        <v>0</v>
      </c>
      <c r="VO25" s="786"/>
      <c r="VP25" s="2124"/>
      <c r="VQ25" s="22"/>
      <c r="VR25" s="31"/>
      <c r="VS25" s="787"/>
      <c r="VT25" s="78">
        <f t="shared" si="82"/>
        <v>0</v>
      </c>
      <c r="VV25" s="2124"/>
      <c r="VW25" s="2124"/>
      <c r="VX25" s="22"/>
      <c r="VY25" s="31"/>
      <c r="VZ25" s="787"/>
      <c r="WA25" s="78">
        <f t="shared" si="83"/>
        <v>0</v>
      </c>
      <c r="WC25" s="424"/>
      <c r="WD25" s="2121"/>
      <c r="WE25" s="104"/>
      <c r="WF25" s="320"/>
      <c r="WG25" s="349"/>
      <c r="WH25" s="78">
        <f t="shared" si="84"/>
        <v>236</v>
      </c>
      <c r="WJ25" s="321"/>
      <c r="WK25" s="2124"/>
      <c r="WL25" s="22"/>
      <c r="WM25" s="31"/>
      <c r="WN25" s="787"/>
      <c r="WO25" s="78">
        <f t="shared" si="85"/>
        <v>151</v>
      </c>
      <c r="WQ25" s="404"/>
      <c r="WR25" s="2124"/>
      <c r="WS25" s="22"/>
      <c r="WT25" s="31"/>
      <c r="WU25" s="76"/>
      <c r="WV25" s="78">
        <f t="shared" si="86"/>
        <v>8041</v>
      </c>
      <c r="WX25" s="31"/>
      <c r="WY25" s="2124"/>
      <c r="WZ25" s="22"/>
      <c r="XA25" s="31"/>
      <c r="XB25" s="76"/>
      <c r="XC25" s="78">
        <f t="shared" si="87"/>
        <v>0</v>
      </c>
      <c r="XE25" s="404"/>
      <c r="XF25" s="2124"/>
      <c r="XG25" s="22"/>
      <c r="XH25" s="31"/>
      <c r="XI25" s="76"/>
      <c r="XJ25" s="78">
        <f t="shared" si="88"/>
        <v>0</v>
      </c>
      <c r="XL25" s="404"/>
      <c r="XM25" s="2124"/>
      <c r="XN25" s="22"/>
      <c r="XO25" s="31"/>
      <c r="XP25" s="76"/>
      <c r="XQ25" s="78">
        <f t="shared" si="89"/>
        <v>0</v>
      </c>
      <c r="XS25" s="404"/>
      <c r="XT25" s="2124"/>
      <c r="XU25" s="22"/>
      <c r="XV25" s="31"/>
      <c r="XW25" s="76"/>
      <c r="XX25" s="78">
        <f t="shared" si="90"/>
        <v>0</v>
      </c>
      <c r="XZ25" s="320"/>
      <c r="YA25" s="358"/>
      <c r="YB25" s="2121"/>
      <c r="YC25" s="104"/>
      <c r="YD25" s="49"/>
      <c r="YE25" s="139"/>
      <c r="YF25" s="78">
        <f t="shared" si="91"/>
        <v>0</v>
      </c>
      <c r="YH25" s="320"/>
      <c r="YI25" s="2121"/>
      <c r="YJ25" s="104"/>
      <c r="YK25" s="424"/>
      <c r="YL25" s="139"/>
      <c r="YM25" s="78">
        <f t="shared" si="92"/>
        <v>0</v>
      </c>
      <c r="YO25" s="424"/>
      <c r="YP25" s="481"/>
      <c r="YQ25" s="2121"/>
      <c r="YR25" s="693"/>
      <c r="YS25" s="779"/>
      <c r="YT25" s="139"/>
      <c r="YU25" s="78">
        <f t="shared" si="93"/>
        <v>2542.7000000000007</v>
      </c>
      <c r="YW25" s="321"/>
      <c r="YX25" s="2124"/>
      <c r="YY25" s="22"/>
      <c r="YZ25" s="31"/>
      <c r="ZA25" s="76"/>
      <c r="ZB25" s="78">
        <f t="shared" si="253"/>
        <v>0</v>
      </c>
      <c r="ZD25" s="320"/>
      <c r="ZE25" s="2121"/>
      <c r="ZF25" s="104"/>
      <c r="ZG25" s="49"/>
      <c r="ZH25" s="139"/>
      <c r="ZI25" s="78">
        <f t="shared" si="94"/>
        <v>930.44000000000051</v>
      </c>
      <c r="ZK25" s="404"/>
      <c r="ZL25" s="2124"/>
      <c r="ZM25" s="22"/>
      <c r="ZN25" s="31"/>
      <c r="ZO25" s="76"/>
      <c r="ZP25" s="78">
        <f t="shared" si="238"/>
        <v>0</v>
      </c>
      <c r="ZR25" s="404"/>
      <c r="ZS25" s="2124"/>
      <c r="ZT25" s="22"/>
      <c r="ZU25" s="31"/>
      <c r="ZV25" s="76"/>
      <c r="ZW25" s="78">
        <f t="shared" si="239"/>
        <v>0</v>
      </c>
      <c r="ZY25" s="1261"/>
      <c r="ZZ25" s="1390"/>
      <c r="AAA25" s="1803"/>
      <c r="AAB25" s="1919"/>
      <c r="AAC25" s="722"/>
      <c r="AAD25" s="139"/>
      <c r="AAE25" s="78">
        <f t="shared" si="95"/>
        <v>2062.3999999999996</v>
      </c>
      <c r="AAG25" s="1261"/>
      <c r="AAH25" s="1390"/>
      <c r="AAI25" s="1803"/>
      <c r="AAJ25" s="1647"/>
      <c r="AAK25" s="1812"/>
      <c r="AAL25" s="78">
        <f t="shared" si="96"/>
        <v>0</v>
      </c>
      <c r="AAM25" s="139"/>
      <c r="AAN25" s="424"/>
      <c r="AAO25" s="424"/>
      <c r="AAP25" s="2121"/>
      <c r="AAQ25" s="104"/>
      <c r="AAR25" s="320"/>
      <c r="AAS25" s="139"/>
      <c r="AAT25" s="78">
        <f t="shared" si="97"/>
        <v>0</v>
      </c>
      <c r="AAV25" s="320"/>
      <c r="AAW25" s="2121"/>
      <c r="AAX25" s="693"/>
      <c r="AAY25" s="49"/>
      <c r="AAZ25" s="139"/>
      <c r="ABA25" s="78">
        <f t="shared" si="98"/>
        <v>616</v>
      </c>
      <c r="ABC25" s="404"/>
      <c r="ABD25" s="2124"/>
      <c r="ABE25" s="22"/>
      <c r="ABF25" s="31"/>
      <c r="ABG25" s="76"/>
      <c r="ABH25" s="78">
        <f t="shared" si="99"/>
        <v>0</v>
      </c>
      <c r="ABJ25" s="424"/>
      <c r="ABK25" s="2121"/>
      <c r="ABL25" s="104"/>
      <c r="ABM25" s="49"/>
      <c r="ABN25" s="139"/>
      <c r="ABO25" s="78">
        <f t="shared" si="100"/>
        <v>0</v>
      </c>
      <c r="ABQ25" s="424"/>
      <c r="ABR25" s="2121"/>
      <c r="ABS25" s="104"/>
      <c r="ABT25" s="49"/>
      <c r="ABU25" s="139"/>
      <c r="ABV25" s="78">
        <f t="shared" si="101"/>
        <v>0</v>
      </c>
      <c r="ABX25" s="404"/>
      <c r="ABY25" s="2124"/>
      <c r="ABZ25" s="22"/>
      <c r="ACA25" s="31"/>
      <c r="ACB25" s="76"/>
      <c r="ACC25" s="78">
        <f t="shared" si="102"/>
        <v>0</v>
      </c>
      <c r="ACE25" s="404"/>
      <c r="ACF25" s="2124"/>
      <c r="ACG25" s="22"/>
      <c r="ACH25" s="31"/>
      <c r="ACI25" s="76"/>
      <c r="ACJ25" s="78">
        <f t="shared" si="103"/>
        <v>0</v>
      </c>
      <c r="ACL25" s="404"/>
      <c r="ACM25" s="404"/>
      <c r="ACN25" s="2124"/>
      <c r="ACO25" s="22"/>
      <c r="ACP25" s="31"/>
      <c r="ACQ25" s="76"/>
      <c r="ACR25" s="78">
        <f t="shared" si="104"/>
        <v>0</v>
      </c>
      <c r="ACT25" s="49"/>
      <c r="ACU25" s="2121"/>
      <c r="ACV25" s="104"/>
      <c r="ACW25" s="49"/>
      <c r="ACX25" s="139"/>
      <c r="ACY25" s="78">
        <f t="shared" si="257"/>
        <v>0</v>
      </c>
      <c r="ADA25" s="31"/>
      <c r="ADB25" s="2124"/>
      <c r="ADC25" s="22"/>
      <c r="ADD25" s="31"/>
      <c r="ADE25" s="76"/>
      <c r="ADF25" s="78">
        <f t="shared" si="105"/>
        <v>70699</v>
      </c>
      <c r="ADI25" s="2124"/>
      <c r="ADJ25" s="2124"/>
      <c r="ADK25" s="777"/>
      <c r="ADL25" s="31"/>
      <c r="ADM25" s="76"/>
      <c r="ADN25" s="78">
        <f t="shared" si="258"/>
        <v>0</v>
      </c>
      <c r="ADP25" s="321"/>
      <c r="ADQ25" s="2124"/>
      <c r="ADR25" s="22"/>
      <c r="ADS25" s="404"/>
      <c r="ADT25" s="76"/>
      <c r="ADU25" s="78">
        <f t="shared" si="259"/>
        <v>0</v>
      </c>
      <c r="ADW25" s="404"/>
      <c r="ADX25" s="2124"/>
      <c r="ADY25" s="22"/>
      <c r="ADZ25" s="31"/>
      <c r="AEA25" s="76"/>
      <c r="AEB25" s="78">
        <f t="shared" si="260"/>
        <v>42311</v>
      </c>
      <c r="AED25" s="320"/>
      <c r="AEE25" s="2121"/>
      <c r="AEF25" s="104"/>
      <c r="AEG25" s="320"/>
      <c r="AEH25" s="139"/>
      <c r="AEI25" s="78">
        <f t="shared" si="254"/>
        <v>100.5</v>
      </c>
      <c r="AEK25" s="31"/>
      <c r="AEL25" s="2124"/>
      <c r="AEM25" s="22"/>
      <c r="AEN25" s="31"/>
      <c r="AEO25" s="76"/>
      <c r="AEP25" s="78">
        <f t="shared" si="1"/>
        <v>0</v>
      </c>
      <c r="AER25" s="2124"/>
      <c r="AES25" s="2124"/>
      <c r="AET25" s="777"/>
      <c r="AEU25" s="31"/>
      <c r="AEV25" s="76"/>
      <c r="AEW25" s="78">
        <f t="shared" si="106"/>
        <v>0</v>
      </c>
      <c r="AEY25" s="2124"/>
      <c r="AEZ25" s="2124"/>
      <c r="AFA25" s="22"/>
      <c r="AFB25" s="31"/>
      <c r="AFC25" s="76"/>
      <c r="AFD25" s="78">
        <f t="shared" si="107"/>
        <v>0</v>
      </c>
      <c r="AFF25" s="31"/>
      <c r="AFG25" s="2124"/>
      <c r="AFH25" s="22"/>
      <c r="AFI25" s="31"/>
      <c r="AFJ25" s="76"/>
      <c r="AFK25" s="78">
        <f t="shared" si="108"/>
        <v>0</v>
      </c>
      <c r="AFM25" s="321"/>
      <c r="AFN25" s="2124"/>
      <c r="AFO25" s="22"/>
      <c r="AFP25" s="31"/>
      <c r="AFQ25" s="76"/>
      <c r="AFR25" s="78">
        <f t="shared" si="109"/>
        <v>0</v>
      </c>
      <c r="AFT25" s="31"/>
      <c r="AFU25" s="2124"/>
      <c r="AFV25" s="22"/>
      <c r="AFW25" s="31"/>
      <c r="AFX25" s="76"/>
      <c r="AFY25" s="78">
        <f t="shared" si="110"/>
        <v>0</v>
      </c>
      <c r="AGA25" s="31"/>
      <c r="AGB25" s="2124"/>
      <c r="AGC25" s="22"/>
      <c r="AGD25" s="321"/>
      <c r="AGE25" s="76"/>
      <c r="AGF25" s="78">
        <f t="shared" si="111"/>
        <v>0</v>
      </c>
      <c r="AGH25" s="31"/>
      <c r="AGI25" s="2124"/>
      <c r="AGJ25" s="22"/>
      <c r="AGK25" s="31"/>
      <c r="AGL25" s="76"/>
      <c r="AGM25" s="78">
        <f t="shared" si="112"/>
        <v>0</v>
      </c>
      <c r="AGO25" s="321"/>
      <c r="AGP25" s="2124"/>
      <c r="AGQ25" s="22"/>
      <c r="AGR25" s="31"/>
      <c r="AGS25" s="76"/>
      <c r="AGT25" s="78">
        <f t="shared" si="113"/>
        <v>0</v>
      </c>
      <c r="AGV25" s="404"/>
      <c r="AGW25" s="2124"/>
      <c r="AGX25" s="22"/>
      <c r="AGY25" s="31"/>
      <c r="AGZ25" s="76"/>
      <c r="AHA25" s="78">
        <f t="shared" si="114"/>
        <v>0</v>
      </c>
      <c r="AHE25" s="2124"/>
      <c r="AHF25" s="22"/>
      <c r="AHG25" s="321"/>
      <c r="AHH25" s="76"/>
      <c r="AHI25" s="78">
        <f t="shared" si="115"/>
        <v>2343</v>
      </c>
      <c r="AHK25" s="404"/>
      <c r="AHL25" s="2124"/>
      <c r="AHM25" s="22"/>
      <c r="AHN25" s="31"/>
      <c r="AHO25" s="76"/>
      <c r="AHP25" s="78">
        <f t="shared" si="116"/>
        <v>0</v>
      </c>
      <c r="AHR25" s="404"/>
      <c r="AHS25" s="2124"/>
      <c r="AHT25" s="22"/>
      <c r="AHU25" s="31"/>
      <c r="AHV25" s="76"/>
      <c r="AHW25" s="78">
        <f t="shared" si="117"/>
        <v>0</v>
      </c>
      <c r="AHY25" s="424"/>
      <c r="AHZ25" s="424"/>
      <c r="AIA25" s="2121"/>
      <c r="AIB25" s="693"/>
      <c r="AIC25" s="49"/>
      <c r="AID25" s="139"/>
      <c r="AIE25" s="78">
        <f t="shared" si="118"/>
        <v>4086</v>
      </c>
      <c r="AIG25" s="424"/>
      <c r="AIH25" s="2121"/>
      <c r="AII25" s="104"/>
      <c r="AIJ25" s="49"/>
      <c r="AIK25" s="139"/>
      <c r="AIL25" s="78">
        <f t="shared" si="119"/>
        <v>436</v>
      </c>
      <c r="AIN25" s="424"/>
      <c r="AIO25" s="2121"/>
      <c r="AIP25" s="104"/>
      <c r="AIQ25" s="49"/>
      <c r="AIR25" s="139"/>
      <c r="AIS25" s="78">
        <f t="shared" si="120"/>
        <v>0</v>
      </c>
      <c r="AIU25" s="424"/>
      <c r="AIV25" s="2121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24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21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24"/>
      <c r="AKE25" s="2124"/>
      <c r="AKF25" s="2124"/>
      <c r="AKG25" s="22"/>
      <c r="AKH25" s="31"/>
      <c r="AKI25" s="76"/>
      <c r="AKJ25" s="78">
        <f t="shared" si="126"/>
        <v>0</v>
      </c>
      <c r="AKL25" s="404"/>
      <c r="AKM25" s="2124"/>
      <c r="AKN25" s="22"/>
      <c r="AKO25" s="31"/>
      <c r="AKP25" s="76"/>
      <c r="AKQ25" s="78">
        <f t="shared" si="127"/>
        <v>0</v>
      </c>
      <c r="AKS25" s="424"/>
      <c r="AKT25" s="481"/>
      <c r="AKU25" s="2121"/>
      <c r="AKV25" s="104"/>
      <c r="AKW25" s="49"/>
      <c r="AKX25" s="139"/>
      <c r="AKY25" s="78">
        <f t="shared" si="128"/>
        <v>139</v>
      </c>
      <c r="ALA25" s="424"/>
      <c r="ALB25" s="2121"/>
      <c r="ALC25" s="104"/>
      <c r="ALD25" s="49"/>
      <c r="ALE25" s="139"/>
      <c r="ALF25" s="78">
        <f t="shared" si="129"/>
        <v>409</v>
      </c>
      <c r="ALH25" s="404"/>
      <c r="ALI25" s="2124"/>
      <c r="ALJ25" s="22"/>
      <c r="ALK25" s="31"/>
      <c r="ALL25" s="76"/>
      <c r="ALM25" s="78">
        <f t="shared" si="130"/>
        <v>0</v>
      </c>
      <c r="ALO25" s="404"/>
      <c r="ALP25" s="2124"/>
      <c r="ALQ25" s="22"/>
      <c r="ALR25" s="31"/>
      <c r="ALS25" s="76"/>
      <c r="ALT25" s="78">
        <f t="shared" si="131"/>
        <v>3598.5</v>
      </c>
      <c r="ALV25" s="424"/>
      <c r="ALW25" s="2121"/>
      <c r="ALX25" s="104"/>
      <c r="ALY25" s="49"/>
      <c r="ALZ25" s="139"/>
      <c r="AMA25" s="78">
        <f t="shared" si="132"/>
        <v>37151</v>
      </c>
      <c r="AMC25" s="404"/>
      <c r="AMD25" s="2124"/>
      <c r="AME25" s="22"/>
      <c r="AMF25" s="31"/>
      <c r="AMG25" s="76"/>
      <c r="AMH25" s="78">
        <f t="shared" si="133"/>
        <v>0</v>
      </c>
      <c r="AMJ25" s="404"/>
      <c r="AMK25" s="2124"/>
      <c r="AML25" s="22"/>
      <c r="AMM25" s="404"/>
      <c r="AMN25" s="76"/>
      <c r="AMO25" s="78">
        <f t="shared" si="134"/>
        <v>0</v>
      </c>
      <c r="AMQ25" s="404"/>
      <c r="AMR25" s="2124"/>
      <c r="AMS25" s="22"/>
      <c r="AMT25" s="31"/>
      <c r="AMU25" s="76"/>
      <c r="AMV25" s="78">
        <f t="shared" si="135"/>
        <v>0</v>
      </c>
      <c r="AMX25" s="321"/>
      <c r="AMY25" s="2124"/>
      <c r="AMZ25" s="801"/>
      <c r="ANA25" s="804"/>
      <c r="ANB25" s="76"/>
      <c r="ANC25" s="805">
        <f t="shared" si="204"/>
        <v>0</v>
      </c>
      <c r="ANE25" s="49"/>
      <c r="ANF25" s="2121"/>
      <c r="ANG25" s="799"/>
      <c r="ANH25" s="97"/>
      <c r="ANI25" s="139"/>
      <c r="ANJ25" s="805">
        <f t="shared" si="205"/>
        <v>0</v>
      </c>
      <c r="ANL25" s="320"/>
      <c r="ANM25" s="2121"/>
      <c r="ANN25" s="799"/>
      <c r="ANO25" s="392"/>
      <c r="ANP25" s="139"/>
      <c r="ANQ25" s="805">
        <f t="shared" si="206"/>
        <v>187.60000000000002</v>
      </c>
      <c r="ANS25" s="31"/>
      <c r="ANT25" s="335"/>
      <c r="ANU25" s="2124"/>
      <c r="ANV25" s="801"/>
      <c r="ANW25" s="804"/>
      <c r="ANX25" s="76"/>
      <c r="ANY25" s="805">
        <f t="shared" si="207"/>
        <v>0</v>
      </c>
      <c r="AOA25" s="1985"/>
      <c r="AOB25" s="722"/>
      <c r="AOC25" s="543"/>
      <c r="AOD25" s="1812"/>
      <c r="AOE25" s="722"/>
      <c r="AOF25" s="1391"/>
      <c r="AOG25" s="805">
        <f t="shared" si="208"/>
        <v>731</v>
      </c>
      <c r="AON25" s="78">
        <f t="shared" si="240"/>
        <v>0</v>
      </c>
      <c r="AOO25" s="1391"/>
      <c r="AOP25" s="49"/>
      <c r="AOQ25" s="2124"/>
      <c r="AOR25" s="801"/>
      <c r="AOS25" s="804"/>
      <c r="AOT25" s="76"/>
      <c r="AOU25" s="805">
        <f t="shared" si="210"/>
        <v>0</v>
      </c>
      <c r="AOW25" s="31"/>
      <c r="AOX25" s="2124"/>
      <c r="AOY25" s="801"/>
      <c r="AOZ25" s="804"/>
      <c r="APA25" s="76"/>
      <c r="APB25" s="805">
        <f t="shared" si="211"/>
        <v>0</v>
      </c>
      <c r="APD25" s="49"/>
      <c r="APE25" s="2121"/>
      <c r="APF25" s="799"/>
      <c r="APG25" s="97"/>
      <c r="APH25" s="139"/>
      <c r="API25" s="78">
        <f t="shared" si="136"/>
        <v>0</v>
      </c>
      <c r="APK25" s="404"/>
      <c r="APL25" s="2124"/>
      <c r="APM25" s="801"/>
      <c r="APN25" s="804"/>
      <c r="APO25" s="76"/>
      <c r="APP25" s="805">
        <f t="shared" si="212"/>
        <v>0</v>
      </c>
      <c r="APR25" s="320"/>
      <c r="APS25" s="2121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24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24"/>
      <c r="ASE25" s="801"/>
      <c r="ASF25" s="804"/>
      <c r="ASG25" s="76"/>
      <c r="ASH25" s="805">
        <f t="shared" si="222"/>
        <v>0</v>
      </c>
      <c r="ASJ25" s="404"/>
      <c r="ASK25" s="2124"/>
      <c r="ASL25" s="801"/>
      <c r="ASM25" s="804"/>
      <c r="ASN25" s="76"/>
      <c r="ASO25" s="805">
        <f t="shared" si="223"/>
        <v>0</v>
      </c>
      <c r="ASQ25" s="424"/>
      <c r="ASR25" s="2121"/>
      <c r="ASS25" s="104"/>
      <c r="AST25" s="49"/>
      <c r="ASU25" s="139"/>
      <c r="ASV25" s="78">
        <f t="shared" si="241"/>
        <v>0</v>
      </c>
      <c r="ASX25" s="424"/>
      <c r="ASY25" s="424"/>
      <c r="ASZ25" s="2121"/>
      <c r="ATA25" s="104"/>
      <c r="ATB25" s="49"/>
      <c r="ATC25" s="139"/>
      <c r="ATD25" s="78">
        <f t="shared" si="242"/>
        <v>0</v>
      </c>
      <c r="ATF25" s="404"/>
      <c r="ATG25" s="2124"/>
      <c r="ATH25" s="22"/>
      <c r="ATI25" s="31"/>
      <c r="ATJ25" s="76"/>
      <c r="ATK25" s="78">
        <f t="shared" si="243"/>
        <v>0</v>
      </c>
      <c r="ATM25" s="321"/>
      <c r="ATN25" s="2124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24"/>
      <c r="AUL25" s="22"/>
      <c r="AUM25" s="31"/>
      <c r="AUN25" s="76"/>
      <c r="AUO25" s="78">
        <f t="shared" si="247"/>
        <v>0</v>
      </c>
      <c r="AUQ25" s="424"/>
      <c r="AUR25" s="2121"/>
      <c r="AUS25" s="693"/>
      <c r="AUT25" s="49"/>
      <c r="AUU25" s="139"/>
      <c r="AUV25" s="78">
        <f t="shared" si="248"/>
        <v>1754.5</v>
      </c>
      <c r="AUX25" s="424"/>
      <c r="AUY25" s="2121"/>
      <c r="AUZ25" s="104"/>
      <c r="AVA25" s="49"/>
      <c r="AVB25" s="139"/>
      <c r="AVC25" s="78">
        <f t="shared" si="249"/>
        <v>3312</v>
      </c>
      <c r="AVE25" s="424"/>
      <c r="AVF25" s="2121"/>
      <c r="AVG25" s="104"/>
      <c r="AVH25" s="49"/>
      <c r="AVI25" s="139"/>
      <c r="AVJ25" s="78">
        <f t="shared" si="250"/>
        <v>0</v>
      </c>
      <c r="AVL25" s="424"/>
      <c r="AVM25" s="2121"/>
      <c r="AVN25" s="104"/>
      <c r="AVO25" s="49"/>
      <c r="AVP25" s="139"/>
      <c r="AVQ25" s="78">
        <f t="shared" si="251"/>
        <v>0</v>
      </c>
      <c r="AVS25" s="404"/>
      <c r="AVT25" s="2124"/>
      <c r="AVU25" s="22"/>
      <c r="AVV25" s="31"/>
      <c r="AVW25" s="76"/>
      <c r="AVX25" s="78">
        <f t="shared" si="224"/>
        <v>0</v>
      </c>
      <c r="AVZ25" s="404"/>
      <c r="AWA25" s="2124"/>
      <c r="AWB25" s="22"/>
      <c r="AWC25" s="31"/>
      <c r="AWD25" s="76"/>
      <c r="AWE25" s="78">
        <f t="shared" si="225"/>
        <v>0</v>
      </c>
      <c r="AWG25" s="424"/>
      <c r="AWH25" s="2121"/>
      <c r="AWI25" s="104"/>
      <c r="AWJ25" s="344"/>
      <c r="AWK25" s="349"/>
      <c r="AWL25" s="78">
        <f t="shared" si="226"/>
        <v>0</v>
      </c>
      <c r="AWN25" s="49"/>
      <c r="AWO25" s="307"/>
      <c r="AWP25" s="2121"/>
      <c r="AWQ25" s="104"/>
      <c r="AWR25" s="49"/>
      <c r="AWS25" s="139"/>
      <c r="AWT25" s="78">
        <f t="shared" si="227"/>
        <v>5365</v>
      </c>
      <c r="AWV25" s="404"/>
      <c r="AWW25" s="734"/>
      <c r="AWX25" s="2125"/>
      <c r="AWY25" s="139"/>
      <c r="AWZ25" s="49"/>
      <c r="AXA25" s="139"/>
      <c r="AXB25" s="78">
        <f t="shared" si="261"/>
        <v>872</v>
      </c>
      <c r="AXD25" s="404"/>
      <c r="AXE25" s="2125"/>
      <c r="AXF25" s="139"/>
      <c r="AXG25" s="49"/>
      <c r="AXH25" s="139"/>
      <c r="AXI25" s="78">
        <f t="shared" si="262"/>
        <v>0</v>
      </c>
      <c r="AXK25" s="404"/>
      <c r="AXL25" s="2125"/>
      <c r="AXM25" s="139"/>
      <c r="AXN25" s="49"/>
      <c r="AXO25" s="139"/>
      <c r="AXP25" s="78">
        <f t="shared" si="263"/>
        <v>0</v>
      </c>
      <c r="AXR25" s="31"/>
      <c r="AXS25" s="2125"/>
      <c r="AXT25" s="139"/>
      <c r="AXU25" s="49"/>
      <c r="AXV25" s="139"/>
      <c r="AXW25" s="78">
        <f t="shared" si="264"/>
        <v>0</v>
      </c>
      <c r="AXY25" s="424"/>
      <c r="AXZ25" s="2122"/>
      <c r="AYA25" s="139"/>
      <c r="AYB25" s="424"/>
      <c r="AYC25" s="139"/>
      <c r="AYD25" s="78">
        <f t="shared" si="137"/>
        <v>0</v>
      </c>
      <c r="AYF25" s="424"/>
      <c r="AYG25" s="2122"/>
      <c r="AYH25" s="139"/>
      <c r="AYI25" s="49"/>
      <c r="AYJ25" s="139"/>
      <c r="AYK25" s="78">
        <f t="shared" si="138"/>
        <v>0</v>
      </c>
      <c r="AYM25" s="424"/>
      <c r="AYN25" s="2122"/>
      <c r="AYO25" s="139"/>
      <c r="AYP25" s="49"/>
      <c r="AYQ25" s="139"/>
      <c r="AYR25" s="78">
        <f t="shared" si="139"/>
        <v>0</v>
      </c>
      <c r="AYT25" s="404"/>
      <c r="AYU25" s="2125"/>
      <c r="AYV25" s="139"/>
      <c r="AYW25" s="49"/>
      <c r="AYX25" s="139"/>
      <c r="AYY25" s="78">
        <f t="shared" si="140"/>
        <v>0</v>
      </c>
      <c r="AZA25" s="404"/>
      <c r="AZB25" s="2125"/>
      <c r="AZC25" s="139"/>
      <c r="AZD25" s="49"/>
      <c r="AZE25" s="139"/>
      <c r="AZF25" s="78">
        <f t="shared" si="141"/>
        <v>0</v>
      </c>
      <c r="AZH25" s="31"/>
      <c r="AZI25" s="2125"/>
      <c r="AZJ25" s="139"/>
      <c r="AZK25" s="49"/>
      <c r="AZL25" s="139"/>
      <c r="AZM25" s="78">
        <f t="shared" si="142"/>
        <v>0</v>
      </c>
      <c r="AZO25" s="320"/>
      <c r="AZP25" s="2122"/>
      <c r="AZQ25" s="139"/>
      <c r="AZR25" s="49"/>
      <c r="AZS25" s="139"/>
      <c r="AZT25" s="78">
        <f t="shared" si="143"/>
        <v>123.27999999999975</v>
      </c>
      <c r="AZV25" s="320"/>
      <c r="AZW25" s="2122"/>
      <c r="AZX25" s="139"/>
      <c r="AZY25" s="49"/>
      <c r="AZZ25" s="139"/>
      <c r="BAA25" s="78">
        <f t="shared" si="144"/>
        <v>0</v>
      </c>
      <c r="BAC25" s="320"/>
      <c r="BAD25" s="2122"/>
      <c r="BAE25" s="139"/>
      <c r="BAF25" s="424"/>
      <c r="BAG25" s="139"/>
      <c r="BAH25" s="78">
        <f t="shared" si="145"/>
        <v>11550.9</v>
      </c>
      <c r="BAJ25" s="404"/>
      <c r="BAK25" s="2125"/>
      <c r="BAL25" s="139"/>
      <c r="BAM25" s="424"/>
      <c r="BAN25" s="139"/>
      <c r="BAO25" s="78">
        <f t="shared" si="146"/>
        <v>0</v>
      </c>
      <c r="BAQ25" s="424"/>
      <c r="BAR25" s="2122"/>
      <c r="BAS25" s="139"/>
      <c r="BAT25" s="49"/>
      <c r="BAU25" s="139"/>
      <c r="BAV25" s="78">
        <f t="shared" si="147"/>
        <v>1940.1999999999971</v>
      </c>
      <c r="BAX25" s="49"/>
      <c r="BAY25" s="2122"/>
      <c r="BAZ25" s="139"/>
      <c r="BBA25" s="49"/>
      <c r="BBB25" s="139"/>
      <c r="BBC25" s="78">
        <f t="shared" si="265"/>
        <v>0</v>
      </c>
      <c r="BBE25" s="49"/>
      <c r="BBF25" s="2122"/>
      <c r="BBG25" s="139"/>
      <c r="BBH25" s="49"/>
      <c r="BBI25" s="139"/>
      <c r="BBJ25" s="78">
        <f t="shared" si="266"/>
        <v>1292</v>
      </c>
      <c r="BBL25" s="320" t="s">
        <v>2503</v>
      </c>
      <c r="BBM25" s="320"/>
      <c r="BBN25" s="2043" t="s">
        <v>2504</v>
      </c>
      <c r="BBO25" s="2019">
        <v>188100</v>
      </c>
      <c r="BBP25" s="392">
        <v>42282</v>
      </c>
      <c r="BBQ25" s="1915">
        <v>188100</v>
      </c>
      <c r="BBR25" s="131">
        <f t="shared" si="267"/>
        <v>-39535.969999999972</v>
      </c>
      <c r="BBS25" s="1261"/>
      <c r="BBT25" s="1390"/>
      <c r="BBU25" s="1803"/>
      <c r="BBV25" s="1925"/>
      <c r="BBW25" s="1919"/>
      <c r="BBX25" s="722"/>
      <c r="BBY25" s="78">
        <f t="shared" si="149"/>
        <v>1200</v>
      </c>
      <c r="BCA25" s="424">
        <v>42112</v>
      </c>
      <c r="BCB25" s="2122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25"/>
      <c r="BCJ25" s="139"/>
      <c r="BCK25" s="49"/>
      <c r="BCL25" s="139"/>
      <c r="BCM25" s="78">
        <f t="shared" si="151"/>
        <v>0</v>
      </c>
      <c r="BCO25" s="31"/>
      <c r="BCP25" s="2125"/>
      <c r="BCQ25" s="139"/>
      <c r="BCR25" s="49"/>
      <c r="BCS25" s="139"/>
      <c r="BCT25" s="78">
        <f t="shared" si="152"/>
        <v>0</v>
      </c>
      <c r="BCV25" s="404"/>
      <c r="BCW25" s="2125"/>
      <c r="BCX25" s="139"/>
      <c r="BCY25" s="49"/>
      <c r="BCZ25" s="139"/>
      <c r="BDA25" s="78">
        <f t="shared" si="153"/>
        <v>6086.5</v>
      </c>
      <c r="BDC25" s="404"/>
      <c r="BDD25" s="2125"/>
      <c r="BDE25" s="139"/>
      <c r="BDF25" s="49"/>
      <c r="BDG25" s="139"/>
      <c r="BDH25" s="78">
        <f t="shared" si="154"/>
        <v>8936.1000000000058</v>
      </c>
      <c r="BDJ25" s="321"/>
      <c r="BDK25" s="2125"/>
      <c r="BDL25" s="139"/>
      <c r="BDM25" s="49"/>
      <c r="BDN25" s="139"/>
      <c r="BDO25" s="78">
        <f t="shared" si="155"/>
        <v>0</v>
      </c>
      <c r="BDQ25" s="424"/>
      <c r="BDR25" s="481"/>
      <c r="BDS25" s="2122"/>
      <c r="BDT25" s="139"/>
      <c r="BDU25" s="424"/>
      <c r="BDV25" s="139"/>
      <c r="BDW25" s="78">
        <f t="shared" si="156"/>
        <v>308</v>
      </c>
      <c r="BDY25" s="31"/>
      <c r="BDZ25" s="31"/>
      <c r="BEA25" s="2125"/>
      <c r="BEB25" s="139"/>
      <c r="BEC25" s="49"/>
      <c r="BED25" s="139"/>
      <c r="BEE25" s="78">
        <f t="shared" si="157"/>
        <v>4361.25</v>
      </c>
      <c r="BEG25" s="321"/>
      <c r="BEH25" s="2125"/>
      <c r="BEI25" s="917"/>
      <c r="BEJ25" s="2019"/>
      <c r="BEK25" s="320">
        <v>41849</v>
      </c>
      <c r="BEL25" s="139">
        <v>6683.25</v>
      </c>
      <c r="BEM25" s="78">
        <f t="shared" si="158"/>
        <v>1963.9000000000015</v>
      </c>
      <c r="BEO25" s="404"/>
      <c r="BEP25" s="404"/>
      <c r="BEQ25" s="2125"/>
      <c r="BER25" s="139"/>
      <c r="BES25" s="49"/>
      <c r="BET25" s="139"/>
      <c r="BEU25" s="78">
        <f t="shared" si="159"/>
        <v>-3554.84</v>
      </c>
      <c r="BEW25" s="321"/>
      <c r="BEX25" s="2125"/>
      <c r="BEY25" s="139"/>
      <c r="BEZ25" s="49"/>
      <c r="BFA25" s="139"/>
      <c r="BFB25" s="78">
        <f t="shared" si="160"/>
        <v>0</v>
      </c>
      <c r="BFD25" s="321"/>
      <c r="BFE25" s="2125"/>
      <c r="BFF25" s="139"/>
      <c r="BFG25" s="49"/>
      <c r="BFH25" s="139"/>
      <c r="BFI25" s="78">
        <f t="shared" si="161"/>
        <v>970</v>
      </c>
      <c r="BFK25" s="320"/>
      <c r="BFL25" s="2122"/>
      <c r="BFM25" s="139"/>
      <c r="BFN25" s="424"/>
      <c r="BFO25" s="139"/>
      <c r="BFP25" s="78">
        <f t="shared" si="162"/>
        <v>0</v>
      </c>
      <c r="BFR25" s="321"/>
      <c r="BFS25" s="2125"/>
      <c r="BFT25" s="139"/>
      <c r="BFU25" s="424"/>
      <c r="BFV25" s="139"/>
      <c r="BFW25" s="78">
        <f t="shared" si="163"/>
        <v>0</v>
      </c>
      <c r="BFY25" s="31"/>
      <c r="BFZ25" s="2125"/>
      <c r="BGA25" s="139"/>
      <c r="BGB25" s="49"/>
      <c r="BGC25" s="139"/>
      <c r="BGD25" s="78">
        <f t="shared" si="164"/>
        <v>0</v>
      </c>
      <c r="BGF25" s="320"/>
      <c r="BGG25" s="2122"/>
      <c r="BGH25" s="139"/>
      <c r="BGI25" s="320"/>
      <c r="BGJ25" s="139"/>
      <c r="BGK25" s="78">
        <f t="shared" si="165"/>
        <v>0</v>
      </c>
      <c r="BGM25" s="424"/>
      <c r="BGN25" s="424"/>
      <c r="BGO25" s="2122"/>
      <c r="BGP25" s="139"/>
      <c r="BGQ25" s="424"/>
      <c r="BGR25" s="829"/>
      <c r="BGS25" s="78">
        <f t="shared" si="166"/>
        <v>4154.5999999999913</v>
      </c>
      <c r="BGU25" s="31"/>
      <c r="BGV25" s="2125"/>
      <c r="BGW25" s="139"/>
      <c r="BGX25" s="49"/>
      <c r="BGY25" s="139"/>
      <c r="BGZ25" s="78">
        <f t="shared" si="167"/>
        <v>0</v>
      </c>
      <c r="BHB25" s="404"/>
      <c r="BHC25" s="2125"/>
      <c r="BHD25" s="139"/>
      <c r="BHE25" s="49"/>
      <c r="BHF25" s="139"/>
      <c r="BHG25" s="78">
        <f t="shared" si="168"/>
        <v>229.79999999999927</v>
      </c>
      <c r="BHI25" s="424"/>
      <c r="BHJ25" s="49"/>
      <c r="BHK25" s="2122"/>
      <c r="BHL25" s="139"/>
      <c r="BHM25" s="49"/>
      <c r="BHN25" s="139"/>
      <c r="BHO25" s="78">
        <f t="shared" si="169"/>
        <v>0</v>
      </c>
      <c r="BHQ25" s="320"/>
      <c r="BHR25" s="2122"/>
      <c r="BHS25" s="139"/>
      <c r="BHT25" s="320"/>
      <c r="BHU25" s="139"/>
      <c r="BHV25" s="78">
        <f t="shared" si="170"/>
        <v>0</v>
      </c>
      <c r="BHX25" s="321"/>
      <c r="BHY25" s="335"/>
      <c r="BHZ25" s="2125"/>
      <c r="BIA25" s="139"/>
      <c r="BIB25" s="320"/>
      <c r="BIC25" s="139"/>
      <c r="BID25" s="78">
        <f t="shared" si="171"/>
        <v>0</v>
      </c>
      <c r="BIF25" s="392"/>
      <c r="BIG25" s="1325"/>
      <c r="BIH25" s="1325"/>
      <c r="BII25" s="139"/>
      <c r="BIJ25" s="779"/>
      <c r="BIK25" s="139"/>
      <c r="BIL25" s="78">
        <f t="shared" si="172"/>
        <v>0</v>
      </c>
      <c r="BIN25" s="404"/>
      <c r="BIO25" s="2125"/>
      <c r="BIP25" s="139"/>
      <c r="BIQ25" s="424"/>
      <c r="BIR25" s="139"/>
      <c r="BIS25" s="78">
        <f t="shared" si="173"/>
        <v>86</v>
      </c>
      <c r="BIU25" s="320"/>
      <c r="BIV25" s="320"/>
      <c r="BIW25" s="2122"/>
      <c r="BIX25" s="139"/>
      <c r="BIY25" s="49"/>
      <c r="BIZ25" s="139"/>
      <c r="BJA25" s="78">
        <f t="shared" si="255"/>
        <v>0</v>
      </c>
      <c r="BJC25" s="424"/>
      <c r="BJD25" s="2122"/>
      <c r="BJE25" s="139"/>
      <c r="BJF25" s="49"/>
      <c r="BJG25" s="139"/>
      <c r="BJH25" s="78">
        <f t="shared" si="174"/>
        <v>0</v>
      </c>
      <c r="BJJ25" s="320"/>
      <c r="BJK25" s="409"/>
      <c r="BJL25" s="2122"/>
      <c r="BJM25" s="139"/>
      <c r="BJN25" s="320"/>
      <c r="BJO25" s="139"/>
      <c r="BJP25" s="78">
        <f t="shared" si="256"/>
        <v>0</v>
      </c>
      <c r="BJR25" s="31"/>
      <c r="BJS25" s="2125"/>
      <c r="BJT25" s="139"/>
      <c r="BJU25" s="49"/>
      <c r="BJV25" s="139"/>
      <c r="BJW25" s="78">
        <f t="shared" si="228"/>
        <v>1883</v>
      </c>
      <c r="BJY25" s="404"/>
      <c r="BJZ25" s="2125"/>
      <c r="BKA25" s="139"/>
      <c r="BKB25" s="49"/>
      <c r="BKC25" s="139"/>
      <c r="BKD25" s="78">
        <f t="shared" si="175"/>
        <v>0</v>
      </c>
      <c r="BKF25" s="404"/>
      <c r="BKG25" s="734"/>
      <c r="BKH25" s="2125"/>
      <c r="BKI25" s="139"/>
      <c r="BKJ25" s="49"/>
      <c r="BKK25" s="139"/>
      <c r="BKL25" s="78">
        <f t="shared" si="176"/>
        <v>8883.5</v>
      </c>
      <c r="BKN25" s="404"/>
      <c r="BKO25" s="2125"/>
      <c r="BKP25" s="139"/>
      <c r="BKQ25" s="49"/>
      <c r="BKR25" s="139"/>
      <c r="BKS25" s="78">
        <f t="shared" si="177"/>
        <v>0</v>
      </c>
      <c r="BKU25" s="404"/>
      <c r="BKV25" s="2125"/>
      <c r="BKW25" s="139"/>
      <c r="BKX25" s="49"/>
      <c r="BKY25" s="139"/>
      <c r="BKZ25" s="78">
        <f t="shared" si="178"/>
        <v>0</v>
      </c>
      <c r="BLB25" s="404"/>
      <c r="BLC25" s="2125"/>
      <c r="BLD25" s="139"/>
      <c r="BLE25" s="49"/>
      <c r="BLF25" s="139"/>
      <c r="BLG25" s="78">
        <f t="shared" si="179"/>
        <v>0</v>
      </c>
      <c r="BLI25" s="404"/>
      <c r="BLJ25" s="2125"/>
      <c r="BLK25" s="139"/>
      <c r="BLL25" s="49"/>
      <c r="BLM25" s="139"/>
      <c r="BLN25" s="78">
        <f t="shared" si="180"/>
        <v>100</v>
      </c>
      <c r="BLP25" s="424"/>
      <c r="BLQ25" s="2121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25"/>
      <c r="BMM25" s="139"/>
      <c r="BMN25" s="424"/>
      <c r="BMO25" s="139"/>
      <c r="BMP25" s="78">
        <f t="shared" si="184"/>
        <v>0</v>
      </c>
      <c r="BMR25" s="31"/>
      <c r="BMS25" s="2125"/>
      <c r="BMT25" s="139"/>
      <c r="BMU25" s="49"/>
      <c r="BMV25" s="139"/>
      <c r="BMW25" s="78">
        <f t="shared" si="185"/>
        <v>0</v>
      </c>
      <c r="BMY25" s="31"/>
      <c r="BMZ25" s="2125"/>
      <c r="BNA25" s="349"/>
      <c r="BNB25" s="49"/>
      <c r="BNC25" s="139"/>
      <c r="BND25" s="78">
        <f t="shared" si="229"/>
        <v>150</v>
      </c>
      <c r="BNF25" s="320"/>
      <c r="BNG25" s="2121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25"/>
      <c r="BNO25" s="139"/>
      <c r="BNP25" s="49"/>
      <c r="BNQ25" s="139"/>
      <c r="BNR25" s="78">
        <f t="shared" si="231"/>
        <v>0</v>
      </c>
      <c r="BNT25" s="31"/>
      <c r="BNU25" s="335"/>
      <c r="BNV25" s="2125"/>
      <c r="BNW25" s="139"/>
      <c r="BNX25" s="49"/>
      <c r="BNY25" s="139"/>
      <c r="BNZ25" s="78">
        <f t="shared" si="232"/>
        <v>0</v>
      </c>
      <c r="BOB25" s="31"/>
      <c r="BOC25" s="2125"/>
      <c r="BOD25" s="139"/>
      <c r="BOE25" s="49"/>
      <c r="BOF25" s="139"/>
      <c r="BOG25" s="78">
        <f t="shared" si="233"/>
        <v>0</v>
      </c>
      <c r="BOI25" s="31"/>
      <c r="BOJ25" s="2125"/>
      <c r="BOK25" s="139"/>
      <c r="BOL25" s="49"/>
      <c r="BOM25" s="139"/>
      <c r="BON25" s="78">
        <f t="shared" si="234"/>
        <v>0</v>
      </c>
      <c r="BOP25" s="31"/>
      <c r="BOQ25" s="2125"/>
      <c r="BOR25" s="139"/>
      <c r="BOS25" s="49"/>
      <c r="BOT25" s="139"/>
      <c r="BOU25" s="78">
        <f t="shared" si="235"/>
        <v>1785.5</v>
      </c>
      <c r="BOW25" s="320"/>
      <c r="BOX25" s="2122"/>
      <c r="BOY25" s="139"/>
      <c r="BOZ25" s="49"/>
      <c r="BPA25" s="139"/>
      <c r="BPB25" s="78">
        <f t="shared" si="236"/>
        <v>0</v>
      </c>
      <c r="BPD25" s="404"/>
      <c r="BPE25" s="2125"/>
      <c r="BPF25" s="139"/>
      <c r="BPG25" s="49"/>
      <c r="BPH25" s="139"/>
      <c r="BPI25" s="78">
        <f t="shared" si="237"/>
        <v>0</v>
      </c>
      <c r="BPK25" s="404"/>
      <c r="BPL25" s="2125"/>
      <c r="BPM25" s="139"/>
      <c r="BPN25" s="49"/>
      <c r="BPO25" s="139"/>
      <c r="BPP25" s="78">
        <f t="shared" si="252"/>
        <v>2273.5</v>
      </c>
      <c r="BPR25" s="31"/>
      <c r="BPS25" s="2125"/>
      <c r="BPT25" s="139"/>
      <c r="BPU25" s="49"/>
      <c r="BPV25" s="139"/>
      <c r="BPW25" s="78">
        <f t="shared" si="186"/>
        <v>0</v>
      </c>
      <c r="BPY25" s="31"/>
      <c r="BPZ25" s="2125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22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22"/>
      <c r="BQW25" s="139"/>
      <c r="BQX25" s="424"/>
      <c r="BQY25" s="139"/>
      <c r="BQZ25" s="78">
        <f t="shared" si="190"/>
        <v>70000</v>
      </c>
      <c r="BRC25" s="2125"/>
      <c r="BRD25" s="349"/>
      <c r="BRE25" s="404"/>
      <c r="BRF25" s="773"/>
      <c r="BRG25" s="78">
        <f t="shared" si="191"/>
        <v>70000</v>
      </c>
      <c r="BRI25" s="31"/>
      <c r="BRJ25" s="2125"/>
      <c r="BRK25" s="139"/>
      <c r="BRL25" s="49"/>
      <c r="BRM25" s="139"/>
      <c r="BRN25" s="78">
        <f t="shared" si="192"/>
        <v>0</v>
      </c>
      <c r="BRP25" s="321"/>
      <c r="BRQ25" s="31"/>
      <c r="BRR25" s="2125"/>
      <c r="BRS25" s="139"/>
      <c r="BRT25" s="49"/>
      <c r="BRU25" s="139"/>
      <c r="BRV25" s="78">
        <f t="shared" si="193"/>
        <v>0</v>
      </c>
      <c r="BRX25" s="404"/>
      <c r="BRY25" s="2125"/>
      <c r="BRZ25" s="139"/>
      <c r="BSA25" s="49"/>
      <c r="BSB25" s="139"/>
      <c r="BSC25" s="78">
        <f t="shared" si="194"/>
        <v>0</v>
      </c>
      <c r="BSE25" s="404"/>
      <c r="BSF25" s="2125"/>
      <c r="BSG25" s="139"/>
      <c r="BSH25" s="49"/>
      <c r="BSI25" s="139"/>
      <c r="BSJ25" s="78">
        <f t="shared" si="195"/>
        <v>0</v>
      </c>
      <c r="BSL25" s="31"/>
      <c r="BSM25" s="2125"/>
      <c r="BSN25" s="139"/>
      <c r="BSO25" s="49"/>
      <c r="BSP25" s="139"/>
      <c r="BSQ25" s="78">
        <f t="shared" si="196"/>
        <v>0</v>
      </c>
      <c r="BSS25" s="404"/>
      <c r="BST25" s="2125"/>
      <c r="BSU25" s="139"/>
      <c r="BSV25" s="560"/>
      <c r="BSW25" s="566"/>
      <c r="BSX25" s="78">
        <f t="shared" si="197"/>
        <v>0</v>
      </c>
      <c r="BSZ25" s="404"/>
      <c r="BTA25" s="2125"/>
      <c r="BTB25" s="139"/>
      <c r="BTC25" s="560"/>
      <c r="BTD25" s="566"/>
      <c r="BTE25" s="78">
        <f t="shared" si="198"/>
        <v>0</v>
      </c>
      <c r="BTG25" s="31"/>
      <c r="BTH25" s="2125"/>
      <c r="BTI25" s="139"/>
      <c r="BTJ25" s="49"/>
      <c r="BTK25" s="139"/>
      <c r="BTL25" s="78">
        <f t="shared" si="199"/>
        <v>0</v>
      </c>
      <c r="BTN25" s="31"/>
      <c r="BTO25" s="2125"/>
      <c r="BTP25" s="139"/>
      <c r="BTQ25" s="49"/>
      <c r="BTR25" s="139"/>
      <c r="BTS25" s="78">
        <f t="shared" si="200"/>
        <v>0</v>
      </c>
      <c r="BTU25" s="31"/>
      <c r="BTV25" s="2125"/>
      <c r="BTW25" s="139"/>
      <c r="BTX25" s="49"/>
      <c r="BTY25" s="139"/>
      <c r="BTZ25" s="78">
        <f t="shared" si="201"/>
        <v>0</v>
      </c>
      <c r="BUB25" s="31"/>
      <c r="BUC25" s="2125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24"/>
      <c r="C26" s="22"/>
      <c r="D26" s="31"/>
      <c r="E26" s="76"/>
      <c r="F26" s="78">
        <f t="shared" si="2"/>
        <v>172000</v>
      </c>
      <c r="H26" s="404"/>
      <c r="I26" s="2124"/>
      <c r="J26" s="22"/>
      <c r="K26" s="31"/>
      <c r="L26" s="76"/>
      <c r="M26" s="78">
        <f t="shared" si="3"/>
        <v>354750</v>
      </c>
      <c r="O26" s="31"/>
      <c r="P26" s="2124"/>
      <c r="Q26" s="22"/>
      <c r="R26" s="31"/>
      <c r="S26" s="76"/>
      <c r="T26" s="78">
        <f t="shared" si="4"/>
        <v>2500</v>
      </c>
      <c r="V26" s="2124"/>
      <c r="W26" s="2124"/>
      <c r="X26" s="22"/>
      <c r="Y26" s="31"/>
      <c r="Z26" s="76"/>
      <c r="AA26" s="78">
        <f t="shared" si="5"/>
        <v>0</v>
      </c>
      <c r="AC26" s="2124"/>
      <c r="AD26" s="2124"/>
      <c r="AE26" s="22"/>
      <c r="AF26" s="31"/>
      <c r="AG26" s="76"/>
      <c r="AH26" s="78">
        <f t="shared" si="6"/>
        <v>0</v>
      </c>
      <c r="AJ26" s="404"/>
      <c r="AK26" s="2124"/>
      <c r="AL26" s="22"/>
      <c r="AM26" s="404"/>
      <c r="AN26" s="76"/>
      <c r="AO26" s="78">
        <f t="shared" si="7"/>
        <v>1390</v>
      </c>
      <c r="AQ26" s="320"/>
      <c r="AR26" s="2121"/>
      <c r="AS26" s="104"/>
      <c r="AT26" s="399"/>
      <c r="AU26" s="139"/>
      <c r="AV26" s="78">
        <f>AV25+AS26-AU26</f>
        <v>317405.71999999997</v>
      </c>
      <c r="AX26" s="2124"/>
      <c r="AY26" s="2124"/>
      <c r="AZ26" s="22"/>
      <c r="BA26" s="31"/>
      <c r="BB26" s="76"/>
      <c r="BC26" s="78">
        <f t="shared" si="9"/>
        <v>0</v>
      </c>
      <c r="BE26" s="321"/>
      <c r="BF26" s="2124"/>
      <c r="BG26" s="22"/>
      <c r="BH26" s="31"/>
      <c r="BI26" s="76"/>
      <c r="BJ26" s="78">
        <f t="shared" si="10"/>
        <v>0</v>
      </c>
      <c r="BL26" s="404"/>
      <c r="BM26" s="2124"/>
      <c r="BN26" s="22"/>
      <c r="BO26" s="31"/>
      <c r="BP26" s="76"/>
      <c r="BQ26" s="78">
        <f t="shared" si="11"/>
        <v>0</v>
      </c>
      <c r="BS26" s="321"/>
      <c r="BT26" s="2124"/>
      <c r="BU26" s="22"/>
      <c r="BV26" s="31"/>
      <c r="BW26" s="76"/>
      <c r="BX26" s="78">
        <f t="shared" si="12"/>
        <v>0</v>
      </c>
      <c r="BZ26" s="424"/>
      <c r="CA26" s="424"/>
      <c r="CB26" s="2121"/>
      <c r="CC26" s="104"/>
      <c r="CD26" s="49"/>
      <c r="CE26" s="139"/>
      <c r="CF26" s="78">
        <f t="shared" si="13"/>
        <v>24829.5</v>
      </c>
      <c r="CH26" s="424"/>
      <c r="CI26" s="2121"/>
      <c r="CJ26" s="104"/>
      <c r="CK26" s="49"/>
      <c r="CL26" s="139"/>
      <c r="CM26" s="78">
        <f t="shared" si="14"/>
        <v>0</v>
      </c>
      <c r="CO26" s="424"/>
      <c r="CP26" s="2121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21" t="s">
        <v>1442</v>
      </c>
      <c r="CY26" s="1315"/>
      <c r="CZ26" s="1951" t="s">
        <v>2309</v>
      </c>
      <c r="DA26" s="1316"/>
      <c r="DB26" s="78">
        <f t="shared" si="16"/>
        <v>18602</v>
      </c>
      <c r="DD26" s="424"/>
      <c r="DE26" s="812"/>
      <c r="DF26" s="2121"/>
      <c r="DG26" s="104"/>
      <c r="DH26" s="424"/>
      <c r="DI26" s="349"/>
      <c r="DJ26" s="78">
        <f t="shared" si="17"/>
        <v>633217.30000000005</v>
      </c>
      <c r="DL26" s="320"/>
      <c r="DM26" s="2121"/>
      <c r="DN26" s="104"/>
      <c r="DO26" s="49"/>
      <c r="DP26" s="139"/>
      <c r="DQ26" s="78">
        <f t="shared" si="18"/>
        <v>0</v>
      </c>
      <c r="DS26" s="320"/>
      <c r="DT26" s="2121"/>
      <c r="DU26" s="104"/>
      <c r="DV26" s="49"/>
      <c r="DW26" s="139"/>
      <c r="DX26" s="78">
        <f t="shared" si="19"/>
        <v>0</v>
      </c>
      <c r="DZ26" s="49"/>
      <c r="EA26" s="2121"/>
      <c r="EB26" s="104"/>
      <c r="EC26" s="49"/>
      <c r="ED26" s="139"/>
      <c r="EE26" s="78">
        <f t="shared" si="20"/>
        <v>1750.5</v>
      </c>
      <c r="EG26" s="320"/>
      <c r="EH26" s="2121"/>
      <c r="EI26" s="104"/>
      <c r="EJ26" s="49"/>
      <c r="EK26" s="139"/>
      <c r="EL26" s="78">
        <f t="shared" si="21"/>
        <v>0</v>
      </c>
      <c r="EN26" s="404"/>
      <c r="EO26" s="2124"/>
      <c r="EP26" s="22"/>
      <c r="EQ26" s="31"/>
      <c r="ER26" s="76"/>
      <c r="ES26" s="78">
        <f t="shared" si="22"/>
        <v>7999.8000000000029</v>
      </c>
      <c r="EU26" s="404"/>
      <c r="EV26" s="2124"/>
      <c r="EW26" s="22"/>
      <c r="EX26" s="31"/>
      <c r="EY26" s="76"/>
      <c r="EZ26" s="78">
        <f t="shared" si="23"/>
        <v>0</v>
      </c>
      <c r="FB26" s="2124"/>
      <c r="FC26" s="732"/>
      <c r="FD26" s="2124"/>
      <c r="FE26" s="22"/>
      <c r="FF26" s="31"/>
      <c r="FG26" s="76"/>
      <c r="FH26" s="78">
        <f t="shared" si="24"/>
        <v>0</v>
      </c>
      <c r="FJ26" s="424"/>
      <c r="FK26" s="307"/>
      <c r="FL26" s="2121"/>
      <c r="FM26" s="104"/>
      <c r="FN26" s="49"/>
      <c r="FO26" s="139"/>
      <c r="FP26" s="78">
        <f t="shared" si="25"/>
        <v>1044.8300000000017</v>
      </c>
      <c r="FR26" s="404"/>
      <c r="FS26" s="31"/>
      <c r="FT26" s="2124"/>
      <c r="FU26" s="22"/>
      <c r="FV26" s="31"/>
      <c r="FW26" s="76"/>
      <c r="FX26" s="78">
        <f t="shared" si="26"/>
        <v>8038.1</v>
      </c>
      <c r="FZ26" s="31"/>
      <c r="GA26" s="2121"/>
      <c r="GB26" s="104"/>
      <c r="GC26" s="49"/>
      <c r="GD26" s="139"/>
      <c r="GE26" s="78">
        <f t="shared" si="203"/>
        <v>0</v>
      </c>
      <c r="GF26" s="712"/>
      <c r="GG26" s="712"/>
      <c r="GH26" s="1390"/>
      <c r="GI26" s="1803"/>
      <c r="GJ26" s="1820"/>
      <c r="GK26" s="1853"/>
      <c r="GL26" s="1391"/>
      <c r="GM26" s="78">
        <f t="shared" si="27"/>
        <v>0</v>
      </c>
      <c r="GO26" s="31"/>
      <c r="GP26" s="2124"/>
      <c r="GQ26" s="22"/>
      <c r="GR26" s="31"/>
      <c r="GS26" s="76"/>
      <c r="GT26" s="78">
        <f t="shared" si="28"/>
        <v>3191.5</v>
      </c>
      <c r="GV26" s="404"/>
      <c r="GW26" s="2124"/>
      <c r="GX26" s="2124"/>
      <c r="GY26" s="777"/>
      <c r="GZ26" s="31"/>
      <c r="HA26" s="76"/>
      <c r="HB26" s="78">
        <f t="shared" si="29"/>
        <v>12652.35</v>
      </c>
      <c r="HD26" s="424"/>
      <c r="HE26" s="2121"/>
      <c r="HF26" s="693"/>
      <c r="HG26" s="320"/>
      <c r="HH26" s="139"/>
      <c r="HI26" s="78">
        <f t="shared" si="30"/>
        <v>5990.5</v>
      </c>
      <c r="HK26" s="321"/>
      <c r="HL26" s="2124"/>
      <c r="HM26" s="777"/>
      <c r="HN26" s="31"/>
      <c r="HO26" s="76"/>
      <c r="HP26" s="78">
        <f t="shared" si="31"/>
        <v>3655.5</v>
      </c>
      <c r="HR26" s="321"/>
      <c r="HS26" s="2124"/>
      <c r="HT26" s="777"/>
      <c r="HU26" s="31"/>
      <c r="HV26" s="76"/>
      <c r="HW26" s="78">
        <f t="shared" si="32"/>
        <v>3000</v>
      </c>
      <c r="HY26" s="321"/>
      <c r="HZ26" s="2124"/>
      <c r="IA26" s="777"/>
      <c r="IB26" s="31"/>
      <c r="IC26" s="76"/>
      <c r="ID26" s="78">
        <f t="shared" si="33"/>
        <v>0</v>
      </c>
      <c r="IF26" s="321"/>
      <c r="IG26" s="2124"/>
      <c r="IH26" s="777"/>
      <c r="II26" s="31"/>
      <c r="IJ26" s="76"/>
      <c r="IK26" s="78">
        <f t="shared" si="34"/>
        <v>0</v>
      </c>
      <c r="IM26" s="2124"/>
      <c r="IN26" s="2124"/>
      <c r="IO26" s="777"/>
      <c r="IP26" s="31"/>
      <c r="IQ26" s="76"/>
      <c r="IR26" s="78">
        <f t="shared" si="35"/>
        <v>0</v>
      </c>
      <c r="IT26" s="424"/>
      <c r="IU26" s="2121"/>
      <c r="IV26" s="104"/>
      <c r="IW26" s="49"/>
      <c r="IX26" s="139"/>
      <c r="IY26" s="78">
        <f t="shared" si="36"/>
        <v>402</v>
      </c>
      <c r="JA26" s="424"/>
      <c r="JB26" s="2121"/>
      <c r="JC26" s="104"/>
      <c r="JD26" s="49"/>
      <c r="JE26" s="139"/>
      <c r="JF26" s="78">
        <f t="shared" si="37"/>
        <v>900</v>
      </c>
      <c r="JH26" s="1261"/>
      <c r="JI26" s="1390"/>
      <c r="JJ26" s="1919"/>
      <c r="JK26" s="1925"/>
      <c r="JL26" s="1919"/>
      <c r="JM26" s="78">
        <f t="shared" si="38"/>
        <v>90</v>
      </c>
      <c r="JN26" s="1391"/>
      <c r="JO26" s="320"/>
      <c r="JP26" s="2124"/>
      <c r="JQ26" s="22"/>
      <c r="JR26" s="321"/>
      <c r="JS26" s="22"/>
      <c r="JT26" s="78">
        <f t="shared" si="39"/>
        <v>90</v>
      </c>
      <c r="JV26" s="321"/>
      <c r="JW26" s="2124"/>
      <c r="JX26" s="22"/>
      <c r="JY26" s="321"/>
      <c r="JZ26" s="22"/>
      <c r="KA26" s="78">
        <f t="shared" si="40"/>
        <v>90</v>
      </c>
      <c r="KC26" s="424"/>
      <c r="KD26" s="2121"/>
      <c r="KE26" s="104"/>
      <c r="KF26" s="320"/>
      <c r="KG26" s="139"/>
      <c r="KH26" s="78">
        <f t="shared" si="41"/>
        <v>0</v>
      </c>
      <c r="KJ26" s="321"/>
      <c r="KK26" s="2124"/>
      <c r="KL26" s="22"/>
      <c r="KM26" s="31"/>
      <c r="KN26" s="76"/>
      <c r="KO26" s="78">
        <f t="shared" si="42"/>
        <v>300</v>
      </c>
      <c r="KQ26" s="321"/>
      <c r="KR26" s="321"/>
      <c r="KS26" s="2124"/>
      <c r="KT26" s="22"/>
      <c r="KU26" s="31"/>
      <c r="KV26" s="76"/>
      <c r="KW26" s="78">
        <f t="shared" si="43"/>
        <v>198</v>
      </c>
      <c r="KY26" s="321"/>
      <c r="KZ26" s="2124"/>
      <c r="LA26" s="22"/>
      <c r="LB26" s="31"/>
      <c r="LC26" s="76"/>
      <c r="LD26" s="78">
        <f t="shared" si="44"/>
        <v>0</v>
      </c>
      <c r="LF26" s="320"/>
      <c r="LG26" s="2121"/>
      <c r="LH26" s="104"/>
      <c r="LI26" s="49"/>
      <c r="LJ26" s="139"/>
      <c r="LK26" s="78">
        <f t="shared" si="45"/>
        <v>0</v>
      </c>
      <c r="LM26" s="2124"/>
      <c r="LN26" s="2124"/>
      <c r="LO26" s="22"/>
      <c r="LP26" s="31"/>
      <c r="LQ26" s="76"/>
      <c r="LR26" s="78">
        <f t="shared" si="46"/>
        <v>0</v>
      </c>
      <c r="LT26" s="2124"/>
      <c r="LU26" s="2124"/>
      <c r="LV26" s="22"/>
      <c r="LW26" s="31"/>
      <c r="LX26" s="76"/>
      <c r="LY26" s="78">
        <f t="shared" si="47"/>
        <v>0</v>
      </c>
      <c r="MA26" s="2124"/>
      <c r="MB26" s="2124"/>
      <c r="MC26" s="22"/>
      <c r="MD26" s="31"/>
      <c r="ME26" s="76"/>
      <c r="MF26" s="78">
        <f t="shared" si="48"/>
        <v>0</v>
      </c>
      <c r="MH26" s="2124"/>
      <c r="MI26" s="2124"/>
      <c r="MJ26" s="22"/>
      <c r="MK26" s="31"/>
      <c r="ML26" s="76"/>
      <c r="MM26" s="78">
        <f t="shared" si="49"/>
        <v>0</v>
      </c>
      <c r="MO26" s="404"/>
      <c r="MP26" s="2124"/>
      <c r="MQ26" s="22"/>
      <c r="MR26" s="31"/>
      <c r="MS26" s="76"/>
      <c r="MT26" s="78">
        <f t="shared" si="50"/>
        <v>0</v>
      </c>
      <c r="MV26" s="404"/>
      <c r="MW26" s="2124"/>
      <c r="MX26" s="22"/>
      <c r="MY26" s="31"/>
      <c r="MZ26" s="76"/>
      <c r="NA26" s="78">
        <f t="shared" si="51"/>
        <v>0</v>
      </c>
      <c r="NC26" s="404"/>
      <c r="ND26" s="2124"/>
      <c r="NE26" s="22"/>
      <c r="NF26" s="31"/>
      <c r="NG26" s="76"/>
      <c r="NH26" s="78">
        <f t="shared" si="52"/>
        <v>0</v>
      </c>
      <c r="NJ26" s="786"/>
      <c r="NK26" s="2124"/>
      <c r="NL26" s="22"/>
      <c r="NM26" s="31"/>
      <c r="NN26" s="76"/>
      <c r="NO26" s="78">
        <f t="shared" si="53"/>
        <v>0</v>
      </c>
      <c r="NQ26" s="786"/>
      <c r="NR26" s="2124"/>
      <c r="NS26" s="22"/>
      <c r="NT26" s="31"/>
      <c r="NU26" s="76"/>
      <c r="NV26" s="78">
        <f t="shared" si="54"/>
        <v>0</v>
      </c>
      <c r="NX26" s="404"/>
      <c r="NY26" s="2124"/>
      <c r="NZ26" s="22"/>
      <c r="OA26" s="404"/>
      <c r="OB26" s="76"/>
      <c r="OC26" s="78">
        <f t="shared" si="55"/>
        <v>0</v>
      </c>
      <c r="OE26" s="404"/>
      <c r="OF26" s="2124"/>
      <c r="OG26" s="22"/>
      <c r="OH26" s="31"/>
      <c r="OI26" s="76"/>
      <c r="OJ26" s="78">
        <f t="shared" si="56"/>
        <v>12799.5</v>
      </c>
      <c r="OL26" s="404"/>
      <c r="OM26" s="732"/>
      <c r="ON26" s="2124"/>
      <c r="OO26" s="22"/>
      <c r="OP26" s="321"/>
      <c r="OQ26" s="76"/>
      <c r="OR26" s="131">
        <f t="shared" si="0"/>
        <v>0</v>
      </c>
      <c r="OT26" s="404"/>
      <c r="OU26" s="2124"/>
      <c r="OV26" s="22"/>
      <c r="OW26" s="31"/>
      <c r="OX26" s="76"/>
      <c r="OY26" s="78">
        <f t="shared" si="57"/>
        <v>0</v>
      </c>
      <c r="PA26" s="2124"/>
      <c r="PB26" s="2124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3"/>
      <c r="PQ26" s="1831"/>
      <c r="PR26" s="1841"/>
      <c r="PS26" s="1811"/>
      <c r="PT26" s="78">
        <f t="shared" si="60"/>
        <v>301.5</v>
      </c>
      <c r="PU26" s="1391"/>
      <c r="PV26" s="1261"/>
      <c r="PW26" s="2004"/>
      <c r="PX26" s="1390"/>
      <c r="PY26" s="1812"/>
      <c r="PZ26" s="1813"/>
      <c r="QA26" s="1746"/>
      <c r="QB26" s="78">
        <f t="shared" si="61"/>
        <v>9830.36</v>
      </c>
      <c r="QD26" s="1261"/>
      <c r="QE26" s="1390"/>
      <c r="QF26" s="1812"/>
      <c r="QG26" s="1813"/>
      <c r="QH26" s="1746"/>
      <c r="QI26" s="131">
        <f t="shared" si="62"/>
        <v>0</v>
      </c>
      <c r="QJ26" s="1746"/>
      <c r="QK26" s="321"/>
      <c r="QL26" s="2124"/>
      <c r="QM26" s="22"/>
      <c r="QN26" s="31"/>
      <c r="QO26" s="76"/>
      <c r="QP26" s="78">
        <f t="shared" si="63"/>
        <v>761.40000000000009</v>
      </c>
      <c r="QR26" s="31"/>
      <c r="QS26" s="2124"/>
      <c r="QT26" s="22"/>
      <c r="QU26" s="31"/>
      <c r="QV26" s="76"/>
      <c r="QW26" s="78">
        <f t="shared" si="64"/>
        <v>0</v>
      </c>
      <c r="QY26" s="2124"/>
      <c r="QZ26" s="2124"/>
      <c r="RA26" s="22"/>
      <c r="RB26" s="31"/>
      <c r="RC26" s="76"/>
      <c r="RD26" s="78">
        <f t="shared" si="65"/>
        <v>0</v>
      </c>
      <c r="RF26" s="2124"/>
      <c r="RG26" s="2124"/>
      <c r="RH26" s="22"/>
      <c r="RI26" s="31"/>
      <c r="RJ26" s="76"/>
      <c r="RK26" s="78">
        <f t="shared" si="66"/>
        <v>0</v>
      </c>
      <c r="RM26" s="424"/>
      <c r="RN26" s="481"/>
      <c r="RO26" s="2121"/>
      <c r="RP26" s="104"/>
      <c r="RQ26" s="424"/>
      <c r="RR26" s="349"/>
      <c r="RS26" s="78">
        <f t="shared" si="67"/>
        <v>16041.099999999999</v>
      </c>
      <c r="RU26" s="404"/>
      <c r="RV26" s="2124"/>
      <c r="RW26" s="22"/>
      <c r="RX26" s="31"/>
      <c r="RY26" s="787"/>
      <c r="RZ26" s="78">
        <f t="shared" si="68"/>
        <v>297</v>
      </c>
      <c r="SB26" s="404"/>
      <c r="SC26" s="2124"/>
      <c r="SD26" s="22"/>
      <c r="SE26" s="31"/>
      <c r="SF26" s="787"/>
      <c r="SG26" s="78">
        <f t="shared" si="69"/>
        <v>0</v>
      </c>
      <c r="SI26" s="31"/>
      <c r="SJ26" s="2124"/>
      <c r="SK26" s="22"/>
      <c r="SL26" s="31"/>
      <c r="SM26" s="787"/>
      <c r="SN26" s="78">
        <f t="shared" si="70"/>
        <v>0</v>
      </c>
      <c r="SP26" s="31"/>
      <c r="SQ26" s="2124"/>
      <c r="SR26" s="22"/>
      <c r="SS26" s="31"/>
      <c r="ST26" s="787"/>
      <c r="SU26" s="78">
        <f t="shared" si="71"/>
        <v>0</v>
      </c>
      <c r="SW26" s="31"/>
      <c r="SX26" s="2124"/>
      <c r="SY26" s="22"/>
      <c r="SZ26" s="31"/>
      <c r="TA26" s="787"/>
      <c r="TB26" s="78">
        <f t="shared" si="72"/>
        <v>0</v>
      </c>
      <c r="TD26" s="31"/>
      <c r="TE26" s="2124"/>
      <c r="TF26" s="22"/>
      <c r="TG26" s="31"/>
      <c r="TH26" s="787"/>
      <c r="TI26" s="78">
        <f t="shared" si="73"/>
        <v>0</v>
      </c>
      <c r="TK26" s="31"/>
      <c r="TL26" s="2124"/>
      <c r="TM26" s="22"/>
      <c r="TN26" s="31"/>
      <c r="TO26" s="787"/>
      <c r="TP26" s="78">
        <f t="shared" si="74"/>
        <v>0</v>
      </c>
      <c r="TR26" s="2124"/>
      <c r="TS26" s="2124"/>
      <c r="TT26" s="22"/>
      <c r="TU26" s="31"/>
      <c r="TV26" s="787"/>
      <c r="TW26" s="78">
        <f t="shared" si="75"/>
        <v>0</v>
      </c>
      <c r="TY26" s="2124"/>
      <c r="TZ26" s="2124"/>
      <c r="UA26" s="22"/>
      <c r="UB26" s="31"/>
      <c r="UC26" s="787"/>
      <c r="UD26" s="78">
        <f t="shared" si="76"/>
        <v>0</v>
      </c>
      <c r="UF26" s="404"/>
      <c r="UG26" s="2124"/>
      <c r="UH26" s="22"/>
      <c r="UI26" s="31"/>
      <c r="UJ26" s="787"/>
      <c r="UK26" s="78">
        <f t="shared" si="77"/>
        <v>0</v>
      </c>
      <c r="UM26" s="424"/>
      <c r="UN26" s="2121"/>
      <c r="UO26" s="104"/>
      <c r="UP26" s="49"/>
      <c r="UQ26" s="349"/>
      <c r="UR26" s="78">
        <f t="shared" si="78"/>
        <v>-2822</v>
      </c>
      <c r="UT26" s="424"/>
      <c r="UU26" s="2121"/>
      <c r="UV26" s="104"/>
      <c r="UW26" s="49"/>
      <c r="UX26" s="349"/>
      <c r="UY26" s="78">
        <f t="shared" si="79"/>
        <v>0</v>
      </c>
      <c r="VA26" s="320"/>
      <c r="VB26" s="2121"/>
      <c r="VC26" s="104"/>
      <c r="VD26" s="320"/>
      <c r="VE26" s="349"/>
      <c r="VF26" s="78">
        <f t="shared" si="80"/>
        <v>0</v>
      </c>
      <c r="VH26" s="404"/>
      <c r="VI26" s="2124"/>
      <c r="VJ26" s="22"/>
      <c r="VK26" s="31"/>
      <c r="VL26" s="787"/>
      <c r="VM26" s="78">
        <f t="shared" si="81"/>
        <v>0</v>
      </c>
      <c r="VO26" s="786"/>
      <c r="VP26" s="2124"/>
      <c r="VQ26" s="22"/>
      <c r="VR26" s="31"/>
      <c r="VS26" s="787"/>
      <c r="VT26" s="78">
        <f t="shared" si="82"/>
        <v>0</v>
      </c>
      <c r="VV26" s="2124"/>
      <c r="VW26" s="2124"/>
      <c r="VX26" s="22"/>
      <c r="VY26" s="31"/>
      <c r="VZ26" s="787"/>
      <c r="WA26" s="78">
        <f t="shared" si="83"/>
        <v>0</v>
      </c>
      <c r="WC26" s="424"/>
      <c r="WD26" s="2121"/>
      <c r="WE26" s="104"/>
      <c r="WF26" s="320"/>
      <c r="WG26" s="349"/>
      <c r="WH26" s="78">
        <f t="shared" si="84"/>
        <v>236</v>
      </c>
      <c r="WJ26" s="321"/>
      <c r="WK26" s="2124"/>
      <c r="WL26" s="22"/>
      <c r="WM26" s="31"/>
      <c r="WN26" s="787"/>
      <c r="WO26" s="78">
        <f t="shared" si="85"/>
        <v>151</v>
      </c>
      <c r="WQ26" s="404"/>
      <c r="WR26" s="2124"/>
      <c r="WS26" s="22"/>
      <c r="WT26" s="31"/>
      <c r="WU26" s="76"/>
      <c r="WV26" s="78">
        <f t="shared" si="86"/>
        <v>8041</v>
      </c>
      <c r="WX26" s="31"/>
      <c r="WY26" s="2124"/>
      <c r="WZ26" s="22"/>
      <c r="XA26" s="31"/>
      <c r="XB26" s="76"/>
      <c r="XC26" s="78">
        <f t="shared" si="87"/>
        <v>0</v>
      </c>
      <c r="XE26" s="404"/>
      <c r="XF26" s="2124"/>
      <c r="XG26" s="22"/>
      <c r="XH26" s="31"/>
      <c r="XI26" s="76"/>
      <c r="XJ26" s="78">
        <f t="shared" si="88"/>
        <v>0</v>
      </c>
      <c r="XL26" s="404"/>
      <c r="XM26" s="2124"/>
      <c r="XN26" s="22"/>
      <c r="XO26" s="31"/>
      <c r="XP26" s="76"/>
      <c r="XQ26" s="78">
        <f t="shared" si="89"/>
        <v>0</v>
      </c>
      <c r="XS26" s="404"/>
      <c r="XT26" s="2124"/>
      <c r="XU26" s="22"/>
      <c r="XV26" s="31"/>
      <c r="XW26" s="76"/>
      <c r="XX26" s="78">
        <f t="shared" si="90"/>
        <v>0</v>
      </c>
      <c r="XZ26" s="320"/>
      <c r="YA26" s="358"/>
      <c r="YB26" s="2121"/>
      <c r="YC26" s="104"/>
      <c r="YD26" s="49"/>
      <c r="YE26" s="139"/>
      <c r="YF26" s="78">
        <f t="shared" si="91"/>
        <v>0</v>
      </c>
      <c r="YH26" s="320"/>
      <c r="YI26" s="2121"/>
      <c r="YJ26" s="104"/>
      <c r="YK26" s="424"/>
      <c r="YL26" s="139"/>
      <c r="YM26" s="78">
        <f t="shared" si="92"/>
        <v>0</v>
      </c>
      <c r="YO26" s="424"/>
      <c r="YP26" s="481"/>
      <c r="YQ26" s="2121"/>
      <c r="YR26" s="693"/>
      <c r="YS26" s="779"/>
      <c r="YT26" s="139"/>
      <c r="YU26" s="78">
        <f t="shared" si="93"/>
        <v>2542.7000000000007</v>
      </c>
      <c r="YW26" s="321"/>
      <c r="YX26" s="2124"/>
      <c r="YY26" s="22"/>
      <c r="YZ26" s="31"/>
      <c r="ZA26" s="76"/>
      <c r="ZB26" s="78">
        <f t="shared" si="253"/>
        <v>0</v>
      </c>
      <c r="ZD26" s="320"/>
      <c r="ZE26" s="2121"/>
      <c r="ZF26" s="104"/>
      <c r="ZG26" s="344"/>
      <c r="ZH26" s="139"/>
      <c r="ZI26" s="78">
        <f t="shared" si="94"/>
        <v>930.44000000000051</v>
      </c>
      <c r="ZK26" s="404"/>
      <c r="ZL26" s="2124"/>
      <c r="ZM26" s="22"/>
      <c r="ZN26" s="31"/>
      <c r="ZO26" s="76"/>
      <c r="ZP26" s="78">
        <f t="shared" si="238"/>
        <v>0</v>
      </c>
      <c r="ZR26" s="404"/>
      <c r="ZS26" s="2124"/>
      <c r="ZT26" s="22"/>
      <c r="ZU26" s="31"/>
      <c r="ZV26" s="76"/>
      <c r="ZW26" s="78">
        <f t="shared" si="239"/>
        <v>0</v>
      </c>
      <c r="ZY26" s="1261"/>
      <c r="ZZ26" s="1390"/>
      <c r="AAA26" s="1803"/>
      <c r="AAB26" s="1919"/>
      <c r="AAC26" s="722"/>
      <c r="AAD26" s="1391"/>
      <c r="AAE26" s="78">
        <f t="shared" si="95"/>
        <v>2062.3999999999996</v>
      </c>
      <c r="AAG26" s="1261"/>
      <c r="AAH26" s="1390"/>
      <c r="AAI26" s="1803"/>
      <c r="AAJ26" s="1647"/>
      <c r="AAK26" s="1812"/>
      <c r="AAL26" s="78">
        <f t="shared" si="96"/>
        <v>0</v>
      </c>
      <c r="AAM26" s="139"/>
      <c r="AAN26" s="424"/>
      <c r="AAO26" s="424"/>
      <c r="AAP26" s="2121"/>
      <c r="AAQ26" s="104"/>
      <c r="AAR26" s="320"/>
      <c r="AAS26" s="139"/>
      <c r="AAT26" s="78">
        <f t="shared" si="97"/>
        <v>0</v>
      </c>
      <c r="AAV26" s="320"/>
      <c r="AAW26" s="2121"/>
      <c r="AAX26" s="693"/>
      <c r="AAY26" s="49"/>
      <c r="AAZ26" s="139"/>
      <c r="ABA26" s="78">
        <f t="shared" si="98"/>
        <v>616</v>
      </c>
      <c r="ABC26" s="404"/>
      <c r="ABD26" s="2124"/>
      <c r="ABE26" s="22"/>
      <c r="ABF26" s="31"/>
      <c r="ABG26" s="76"/>
      <c r="ABH26" s="78">
        <f t="shared" si="99"/>
        <v>0</v>
      </c>
      <c r="ABJ26" s="424"/>
      <c r="ABK26" s="2121"/>
      <c r="ABL26" s="104"/>
      <c r="ABM26" s="49"/>
      <c r="ABN26" s="139"/>
      <c r="ABO26" s="78">
        <f t="shared" si="100"/>
        <v>0</v>
      </c>
      <c r="ABQ26" s="424"/>
      <c r="ABR26" s="2121"/>
      <c r="ABS26" s="104"/>
      <c r="ABT26" s="49"/>
      <c r="ABU26" s="139"/>
      <c r="ABV26" s="78">
        <f t="shared" si="101"/>
        <v>0</v>
      </c>
      <c r="ABX26" s="404"/>
      <c r="ABY26" s="2124"/>
      <c r="ABZ26" s="22"/>
      <c r="ACA26" s="31"/>
      <c r="ACB26" s="76"/>
      <c r="ACC26" s="78">
        <f t="shared" si="102"/>
        <v>0</v>
      </c>
      <c r="ACE26" s="404"/>
      <c r="ACF26" s="2124"/>
      <c r="ACG26" s="22"/>
      <c r="ACH26" s="31"/>
      <c r="ACI26" s="76"/>
      <c r="ACJ26" s="78">
        <f t="shared" si="103"/>
        <v>0</v>
      </c>
      <c r="ACL26" s="404"/>
      <c r="ACM26" s="404"/>
      <c r="ACN26" s="2124"/>
      <c r="ACO26" s="22"/>
      <c r="ACP26" s="31"/>
      <c r="ACQ26" s="76"/>
      <c r="ACR26" s="78">
        <f t="shared" si="104"/>
        <v>0</v>
      </c>
      <c r="ACT26" s="49"/>
      <c r="ACU26" s="2121"/>
      <c r="ACV26" s="104"/>
      <c r="ACW26" s="49"/>
      <c r="ACX26" s="139"/>
      <c r="ACY26" s="78">
        <f t="shared" si="257"/>
        <v>0</v>
      </c>
      <c r="ADA26" s="31"/>
      <c r="ADB26" s="2124"/>
      <c r="ADC26" s="22"/>
      <c r="ADD26" s="31"/>
      <c r="ADE26" s="76"/>
      <c r="ADF26" s="78">
        <f t="shared" si="105"/>
        <v>70699</v>
      </c>
      <c r="ADI26" s="2124"/>
      <c r="ADJ26" s="2124"/>
      <c r="ADK26" s="777"/>
      <c r="ADL26" s="31"/>
      <c r="ADM26" s="76"/>
      <c r="ADN26" s="78">
        <f t="shared" si="258"/>
        <v>0</v>
      </c>
      <c r="ADP26" s="321"/>
      <c r="ADQ26" s="2124"/>
      <c r="ADR26" s="22"/>
      <c r="ADS26" s="404"/>
      <c r="ADT26" s="76"/>
      <c r="ADU26" s="78">
        <f t="shared" si="259"/>
        <v>0</v>
      </c>
      <c r="ADW26" s="404"/>
      <c r="ADX26" s="2124"/>
      <c r="ADY26" s="22"/>
      <c r="ADZ26" s="31"/>
      <c r="AEA26" s="76"/>
      <c r="AEB26" s="78">
        <f t="shared" si="260"/>
        <v>42311</v>
      </c>
      <c r="AED26" s="320"/>
      <c r="AEE26" s="2121"/>
      <c r="AEF26" s="104"/>
      <c r="AEG26" s="320"/>
      <c r="AEH26" s="139"/>
      <c r="AEI26" s="78">
        <f t="shared" si="254"/>
        <v>100.5</v>
      </c>
      <c r="AEK26" s="31"/>
      <c r="AEL26" s="2124"/>
      <c r="AEM26" s="22"/>
      <c r="AEN26" s="31"/>
      <c r="AEO26" s="76"/>
      <c r="AEP26" s="78">
        <f t="shared" si="1"/>
        <v>0</v>
      </c>
      <c r="AER26" s="2124"/>
      <c r="AES26" s="2124"/>
      <c r="AET26" s="777"/>
      <c r="AEU26" s="31"/>
      <c r="AEV26" s="76"/>
      <c r="AEW26" s="78">
        <f t="shared" si="106"/>
        <v>0</v>
      </c>
      <c r="AEY26" s="2124"/>
      <c r="AEZ26" s="2124"/>
      <c r="AFA26" s="22"/>
      <c r="AFB26" s="31"/>
      <c r="AFC26" s="76"/>
      <c r="AFD26" s="78">
        <f t="shared" si="107"/>
        <v>0</v>
      </c>
      <c r="AFF26" s="31"/>
      <c r="AFG26" s="2124"/>
      <c r="AFH26" s="22"/>
      <c r="AFI26" s="31"/>
      <c r="AFJ26" s="76"/>
      <c r="AFK26" s="78">
        <f t="shared" si="108"/>
        <v>0</v>
      </c>
      <c r="AFM26" s="321"/>
      <c r="AFN26" s="2124"/>
      <c r="AFO26" s="22"/>
      <c r="AFP26" s="31"/>
      <c r="AFQ26" s="76"/>
      <c r="AFR26" s="78">
        <f t="shared" si="109"/>
        <v>0</v>
      </c>
      <c r="AFT26" s="31"/>
      <c r="AFU26" s="2124"/>
      <c r="AFV26" s="22"/>
      <c r="AFW26" s="31"/>
      <c r="AFX26" s="76"/>
      <c r="AFY26" s="78">
        <f t="shared" si="110"/>
        <v>0</v>
      </c>
      <c r="AGA26" s="31"/>
      <c r="AGB26" s="2124"/>
      <c r="AGC26" s="22"/>
      <c r="AGD26" s="321"/>
      <c r="AGE26" s="76"/>
      <c r="AGF26" s="78">
        <f t="shared" si="111"/>
        <v>0</v>
      </c>
      <c r="AGH26" s="31"/>
      <c r="AGI26" s="2124"/>
      <c r="AGJ26" s="22"/>
      <c r="AGK26" s="31"/>
      <c r="AGL26" s="76"/>
      <c r="AGM26" s="78">
        <f t="shared" si="112"/>
        <v>0</v>
      </c>
      <c r="AGO26" s="321"/>
      <c r="AGP26" s="2124"/>
      <c r="AGQ26" s="22"/>
      <c r="AGR26" s="31"/>
      <c r="AGS26" s="76"/>
      <c r="AGT26" s="78">
        <f t="shared" si="113"/>
        <v>0</v>
      </c>
      <c r="AGV26" s="404"/>
      <c r="AGW26" s="2124"/>
      <c r="AGX26" s="22"/>
      <c r="AGY26" s="31"/>
      <c r="AGZ26" s="76"/>
      <c r="AHA26" s="78">
        <f t="shared" si="114"/>
        <v>0</v>
      </c>
      <c r="AHE26" s="2124"/>
      <c r="AHF26" s="22"/>
      <c r="AHG26" s="321"/>
      <c r="AHH26" s="76"/>
      <c r="AHI26" s="78">
        <f t="shared" si="115"/>
        <v>2343</v>
      </c>
      <c r="AHK26" s="404"/>
      <c r="AHL26" s="2124"/>
      <c r="AHM26" s="22"/>
      <c r="AHN26" s="31"/>
      <c r="AHO26" s="76"/>
      <c r="AHP26" s="78">
        <f t="shared" si="116"/>
        <v>0</v>
      </c>
      <c r="AHR26" s="404"/>
      <c r="AHS26" s="2124"/>
      <c r="AHT26" s="22"/>
      <c r="AHU26" s="31"/>
      <c r="AHV26" s="76"/>
      <c r="AHW26" s="78">
        <f t="shared" si="117"/>
        <v>0</v>
      </c>
      <c r="AHY26" s="424"/>
      <c r="AHZ26" s="424"/>
      <c r="AIA26" s="2121"/>
      <c r="AIB26" s="693"/>
      <c r="AIC26" s="49"/>
      <c r="AID26" s="139"/>
      <c r="AIE26" s="78">
        <f t="shared" si="118"/>
        <v>4086</v>
      </c>
      <c r="AIG26" s="424"/>
      <c r="AIH26" s="2121"/>
      <c r="AII26" s="104"/>
      <c r="AIJ26" s="49"/>
      <c r="AIK26" s="139"/>
      <c r="AIL26" s="78">
        <f t="shared" si="119"/>
        <v>436</v>
      </c>
      <c r="AIN26" s="424"/>
      <c r="AIO26" s="2121"/>
      <c r="AIP26" s="104"/>
      <c r="AIQ26" s="49"/>
      <c r="AIR26" s="139"/>
      <c r="AIS26" s="78">
        <f t="shared" si="120"/>
        <v>0</v>
      </c>
      <c r="AIU26" s="404"/>
      <c r="AIV26" s="2124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21"/>
      <c r="AJY26" s="104"/>
      <c r="AJZ26" s="320">
        <v>41131</v>
      </c>
      <c r="AKA26" s="139">
        <v>200</v>
      </c>
      <c r="AKB26" s="78">
        <f t="shared" si="125"/>
        <v>4204</v>
      </c>
      <c r="AKD26" s="2124"/>
      <c r="AKE26" s="2124"/>
      <c r="AKF26" s="2124"/>
      <c r="AKG26" s="22"/>
      <c r="AKH26" s="31"/>
      <c r="AKI26" s="76"/>
      <c r="AKJ26" s="78">
        <f t="shared" si="126"/>
        <v>0</v>
      </c>
      <c r="AKL26" s="404"/>
      <c r="AKM26" s="2124"/>
      <c r="AKN26" s="22"/>
      <c r="AKO26" s="31"/>
      <c r="AKP26" s="76"/>
      <c r="AKQ26" s="78">
        <f t="shared" si="127"/>
        <v>0</v>
      </c>
      <c r="AKS26" s="424"/>
      <c r="AKT26" s="481"/>
      <c r="AKU26" s="2121"/>
      <c r="AKV26" s="104"/>
      <c r="AKW26" s="344"/>
      <c r="AKX26" s="139"/>
      <c r="AKY26" s="78">
        <f t="shared" si="128"/>
        <v>139</v>
      </c>
      <c r="ALA26" s="424"/>
      <c r="ALB26" s="2121"/>
      <c r="ALC26" s="104"/>
      <c r="ALD26" s="49"/>
      <c r="ALE26" s="139"/>
      <c r="ALF26" s="78">
        <f t="shared" si="129"/>
        <v>409</v>
      </c>
      <c r="ALH26" s="404"/>
      <c r="ALI26" s="2124"/>
      <c r="ALJ26" s="22"/>
      <c r="ALK26" s="31"/>
      <c r="ALL26" s="76"/>
      <c r="ALM26" s="78">
        <f t="shared" si="130"/>
        <v>0</v>
      </c>
      <c r="ALO26" s="404"/>
      <c r="ALP26" s="2124"/>
      <c r="ALQ26" s="22"/>
      <c r="ALR26" s="31"/>
      <c r="ALS26" s="76"/>
      <c r="ALT26" s="78">
        <f t="shared" si="131"/>
        <v>3598.5</v>
      </c>
      <c r="ALV26" s="424"/>
      <c r="ALW26" s="2121"/>
      <c r="ALX26" s="104"/>
      <c r="ALY26" s="49"/>
      <c r="ALZ26" s="139"/>
      <c r="AMA26" s="78">
        <f t="shared" si="132"/>
        <v>37151</v>
      </c>
      <c r="AMC26" s="404"/>
      <c r="AMD26" s="2124"/>
      <c r="AME26" s="22"/>
      <c r="AMF26" s="31"/>
      <c r="AMG26" s="76"/>
      <c r="AMH26" s="78">
        <f t="shared" si="133"/>
        <v>0</v>
      </c>
      <c r="AMJ26" s="404"/>
      <c r="AMK26" s="2124"/>
      <c r="AML26" s="22"/>
      <c r="AMM26" s="404"/>
      <c r="AMN26" s="76"/>
      <c r="AMO26" s="78">
        <f t="shared" si="134"/>
        <v>0</v>
      </c>
      <c r="AMQ26" s="404"/>
      <c r="AMR26" s="2124"/>
      <c r="AMS26" s="22"/>
      <c r="AMT26" s="31"/>
      <c r="AMU26" s="76"/>
      <c r="AMV26" s="78">
        <f t="shared" si="135"/>
        <v>0</v>
      </c>
      <c r="AMX26" s="321"/>
      <c r="AMY26" s="2124"/>
      <c r="AMZ26" s="801"/>
      <c r="ANA26" s="804"/>
      <c r="ANB26" s="76"/>
      <c r="ANC26" s="805">
        <f t="shared" si="204"/>
        <v>0</v>
      </c>
      <c r="ANE26" s="49"/>
      <c r="ANF26" s="2121"/>
      <c r="ANG26" s="799"/>
      <c r="ANH26" s="97"/>
      <c r="ANI26" s="139"/>
      <c r="ANJ26" s="805">
        <f t="shared" si="205"/>
        <v>0</v>
      </c>
      <c r="ANL26" s="320"/>
      <c r="ANM26" s="2121"/>
      <c r="ANN26" s="799"/>
      <c r="ANO26" s="392"/>
      <c r="ANP26" s="139"/>
      <c r="ANQ26" s="805">
        <f t="shared" si="206"/>
        <v>187.60000000000002</v>
      </c>
      <c r="ANS26" s="31"/>
      <c r="ANT26" s="335"/>
      <c r="ANU26" s="2124"/>
      <c r="ANV26" s="801"/>
      <c r="ANW26" s="804"/>
      <c r="ANX26" s="76"/>
      <c r="ANY26" s="805">
        <f t="shared" si="207"/>
        <v>0</v>
      </c>
      <c r="AOA26" s="1986"/>
      <c r="AOB26" s="855"/>
      <c r="AOC26" s="543"/>
      <c r="AOD26" s="1812"/>
      <c r="AOE26" s="722"/>
      <c r="AOF26" s="1391"/>
      <c r="AOG26" s="805">
        <f t="shared" si="208"/>
        <v>731</v>
      </c>
      <c r="AON26" s="78">
        <f t="shared" si="240"/>
        <v>0</v>
      </c>
      <c r="AOO26" s="1391"/>
      <c r="AOP26" s="49"/>
      <c r="AOQ26" s="2124"/>
      <c r="AOR26" s="801"/>
      <c r="AOS26" s="804"/>
      <c r="AOT26" s="76"/>
      <c r="AOU26" s="805">
        <f t="shared" si="210"/>
        <v>0</v>
      </c>
      <c r="AOW26" s="2124"/>
      <c r="AOX26" s="2124"/>
      <c r="AOY26" s="801"/>
      <c r="AOZ26" s="804"/>
      <c r="APA26" s="76"/>
      <c r="APB26" s="805">
        <f t="shared" si="211"/>
        <v>0</v>
      </c>
      <c r="APD26" s="49"/>
      <c r="APE26" s="2121"/>
      <c r="APF26" s="799"/>
      <c r="APG26" s="97"/>
      <c r="APH26" s="139"/>
      <c r="API26" s="78">
        <f t="shared" si="136"/>
        <v>0</v>
      </c>
      <c r="APK26" s="404"/>
      <c r="APL26" s="2124"/>
      <c r="APM26" s="801"/>
      <c r="APN26" s="804"/>
      <c r="APO26" s="76"/>
      <c r="APP26" s="805">
        <f t="shared" si="212"/>
        <v>0</v>
      </c>
      <c r="APR26" s="320"/>
      <c r="APS26" s="2121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24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24"/>
      <c r="ASE26" s="801"/>
      <c r="ASF26" s="804"/>
      <c r="ASG26" s="76"/>
      <c r="ASH26" s="805">
        <f t="shared" si="222"/>
        <v>0</v>
      </c>
      <c r="ASJ26" s="404"/>
      <c r="ASK26" s="2124"/>
      <c r="ASL26" s="801"/>
      <c r="ASM26" s="804"/>
      <c r="ASN26" s="76"/>
      <c r="ASO26" s="805">
        <f t="shared" si="223"/>
        <v>0</v>
      </c>
      <c r="ASQ26" s="404"/>
      <c r="ASR26" s="2124"/>
      <c r="ASS26" s="22"/>
      <c r="AST26" s="31"/>
      <c r="ASU26" s="76"/>
      <c r="ASV26" s="78">
        <f t="shared" si="241"/>
        <v>0</v>
      </c>
      <c r="ASX26" s="424"/>
      <c r="ASY26" s="424"/>
      <c r="ASZ26" s="2121"/>
      <c r="ATA26" s="104"/>
      <c r="ATB26" s="49"/>
      <c r="ATC26" s="139"/>
      <c r="ATD26" s="78">
        <f t="shared" si="242"/>
        <v>0</v>
      </c>
      <c r="ATF26" s="404"/>
      <c r="ATG26" s="2124"/>
      <c r="ATH26" s="22"/>
      <c r="ATI26" s="31"/>
      <c r="ATJ26" s="76"/>
      <c r="ATK26" s="78">
        <f t="shared" si="243"/>
        <v>0</v>
      </c>
      <c r="ATM26" s="321"/>
      <c r="ATN26" s="2124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24"/>
      <c r="AUL26" s="22"/>
      <c r="AUM26" s="31"/>
      <c r="AUN26" s="76"/>
      <c r="AUO26" s="78">
        <f t="shared" si="247"/>
        <v>0</v>
      </c>
      <c r="AUQ26" s="424"/>
      <c r="AUR26" s="2121"/>
      <c r="AUS26" s="104"/>
      <c r="AUT26" s="49"/>
      <c r="AUU26" s="139"/>
      <c r="AUV26" s="78">
        <f t="shared" si="248"/>
        <v>1754.5</v>
      </c>
      <c r="AUX26" s="424"/>
      <c r="AUY26" s="2121"/>
      <c r="AUZ26" s="104"/>
      <c r="AVA26" s="49"/>
      <c r="AVB26" s="139"/>
      <c r="AVC26" s="78">
        <f t="shared" si="249"/>
        <v>3312</v>
      </c>
      <c r="AVE26" s="424"/>
      <c r="AVF26" s="2121"/>
      <c r="AVG26" s="104"/>
      <c r="AVH26" s="49"/>
      <c r="AVI26" s="139"/>
      <c r="AVJ26" s="78">
        <f t="shared" si="250"/>
        <v>0</v>
      </c>
      <c r="AVL26" s="424"/>
      <c r="AVM26" s="2121"/>
      <c r="AVN26" s="104"/>
      <c r="AVO26" s="49"/>
      <c r="AVP26" s="139"/>
      <c r="AVQ26" s="78">
        <f t="shared" si="251"/>
        <v>0</v>
      </c>
      <c r="AVS26" s="404"/>
      <c r="AVT26" s="2124"/>
      <c r="AVU26" s="22"/>
      <c r="AVV26" s="31"/>
      <c r="AVW26" s="76"/>
      <c r="AVX26" s="78">
        <f t="shared" si="224"/>
        <v>0</v>
      </c>
      <c r="AVZ26" s="404"/>
      <c r="AWA26" s="2124"/>
      <c r="AWB26" s="22"/>
      <c r="AWC26" s="31"/>
      <c r="AWD26" s="76"/>
      <c r="AWE26" s="78">
        <f t="shared" si="225"/>
        <v>0</v>
      </c>
      <c r="AWG26" s="424"/>
      <c r="AWH26" s="2121"/>
      <c r="AWI26" s="104"/>
      <c r="AWJ26" s="49"/>
      <c r="AWK26" s="349"/>
      <c r="AWL26" s="78">
        <f t="shared" si="226"/>
        <v>0</v>
      </c>
      <c r="AWN26" s="49"/>
      <c r="AWO26" s="307"/>
      <c r="AWP26" s="2121"/>
      <c r="AWQ26" s="104"/>
      <c r="AWR26" s="49"/>
      <c r="AWS26" s="139"/>
      <c r="AWT26" s="78">
        <f t="shared" si="227"/>
        <v>5365</v>
      </c>
      <c r="AWV26" s="404"/>
      <c r="AWW26" s="734"/>
      <c r="AWX26" s="2125"/>
      <c r="AWY26" s="139"/>
      <c r="AWZ26" s="49"/>
      <c r="AXA26" s="139"/>
      <c r="AXB26" s="78">
        <f t="shared" si="261"/>
        <v>872</v>
      </c>
      <c r="AXD26" s="404"/>
      <c r="AXE26" s="2125"/>
      <c r="AXF26" s="139"/>
      <c r="AXG26" s="49"/>
      <c r="AXH26" s="139"/>
      <c r="AXI26" s="78">
        <f t="shared" si="262"/>
        <v>0</v>
      </c>
      <c r="AXK26" s="404"/>
      <c r="AXL26" s="2125"/>
      <c r="AXM26" s="139"/>
      <c r="AXN26" s="49"/>
      <c r="AXO26" s="139"/>
      <c r="AXP26" s="78">
        <f t="shared" si="263"/>
        <v>0</v>
      </c>
      <c r="AXR26" s="31"/>
      <c r="AXS26" s="2125"/>
      <c r="AXT26" s="139"/>
      <c r="AXU26" s="49"/>
      <c r="AXV26" s="139"/>
      <c r="AXW26" s="78">
        <f t="shared" si="264"/>
        <v>0</v>
      </c>
      <c r="AXY26" s="424"/>
      <c r="AXZ26" s="2122"/>
      <c r="AYA26" s="139"/>
      <c r="AYB26" s="424"/>
      <c r="AYC26" s="139"/>
      <c r="AYD26" s="78">
        <f t="shared" si="137"/>
        <v>0</v>
      </c>
      <c r="AYF26" s="424"/>
      <c r="AYG26" s="2122"/>
      <c r="AYH26" s="139"/>
      <c r="AYI26" s="49"/>
      <c r="AYJ26" s="139"/>
      <c r="AYK26" s="78">
        <f t="shared" si="138"/>
        <v>0</v>
      </c>
      <c r="AYM26" s="424"/>
      <c r="AYN26" s="2122"/>
      <c r="AYO26" s="139"/>
      <c r="AYP26" s="49"/>
      <c r="AYQ26" s="139"/>
      <c r="AYR26" s="78">
        <f t="shared" si="139"/>
        <v>0</v>
      </c>
      <c r="AYT26" s="404"/>
      <c r="AYU26" s="2125"/>
      <c r="AYV26" s="139"/>
      <c r="AYW26" s="49"/>
      <c r="AYX26" s="139"/>
      <c r="AYY26" s="78">
        <f t="shared" si="140"/>
        <v>0</v>
      </c>
      <c r="AZA26" s="404"/>
      <c r="AZB26" s="2125"/>
      <c r="AZC26" s="139"/>
      <c r="AZD26" s="49"/>
      <c r="AZE26" s="139"/>
      <c r="AZF26" s="78">
        <f t="shared" si="141"/>
        <v>0</v>
      </c>
      <c r="AZH26" s="31"/>
      <c r="AZI26" s="2125"/>
      <c r="AZJ26" s="139"/>
      <c r="AZK26" s="49"/>
      <c r="AZL26" s="139"/>
      <c r="AZM26" s="78">
        <f t="shared" si="142"/>
        <v>0</v>
      </c>
      <c r="AZO26" s="320"/>
      <c r="AZP26" s="2122"/>
      <c r="AZQ26" s="139"/>
      <c r="AZR26" s="49"/>
      <c r="AZS26" s="139"/>
      <c r="AZT26" s="78">
        <f t="shared" si="143"/>
        <v>123.27999999999975</v>
      </c>
      <c r="AZV26" s="320"/>
      <c r="AZW26" s="2122"/>
      <c r="AZX26" s="139"/>
      <c r="AZY26" s="49"/>
      <c r="AZZ26" s="139"/>
      <c r="BAA26" s="78">
        <f t="shared" si="144"/>
        <v>0</v>
      </c>
      <c r="BAC26" s="320"/>
      <c r="BAD26" s="2122"/>
      <c r="BAE26" s="139"/>
      <c r="BAF26" s="424"/>
      <c r="BAG26" s="139"/>
      <c r="BAH26" s="78">
        <f t="shared" si="145"/>
        <v>11550.9</v>
      </c>
      <c r="BAJ26" s="404"/>
      <c r="BAK26" s="2125"/>
      <c r="BAL26" s="139"/>
      <c r="BAM26" s="424"/>
      <c r="BAN26" s="139"/>
      <c r="BAO26" s="78">
        <f t="shared" si="146"/>
        <v>0</v>
      </c>
      <c r="BAQ26" s="424"/>
      <c r="BAR26" s="2122"/>
      <c r="BAS26" s="139"/>
      <c r="BAT26" s="49"/>
      <c r="BAU26" s="139"/>
      <c r="BAV26" s="78">
        <f t="shared" si="147"/>
        <v>1940.1999999999971</v>
      </c>
      <c r="BAX26" s="49"/>
      <c r="BAY26" s="2122"/>
      <c r="BAZ26" s="139"/>
      <c r="BBA26" s="49"/>
      <c r="BBB26" s="139"/>
      <c r="BBC26" s="78">
        <f t="shared" si="265"/>
        <v>0</v>
      </c>
      <c r="BBE26" s="49"/>
      <c r="BBF26" s="2122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3" t="s">
        <v>2497</v>
      </c>
      <c r="BBO26" s="2019">
        <v>79532</v>
      </c>
      <c r="BBP26" s="392">
        <v>42282</v>
      </c>
      <c r="BBQ26" s="1912">
        <v>79532</v>
      </c>
      <c r="BBR26" s="131">
        <f t="shared" si="267"/>
        <v>-39535.969999999972</v>
      </c>
      <c r="BBS26" s="1261"/>
      <c r="BBT26" s="1390"/>
      <c r="BBU26" s="1803"/>
      <c r="BBV26" s="1925"/>
      <c r="BBW26" s="1919"/>
      <c r="BBX26" s="722"/>
      <c r="BBY26" s="78">
        <f t="shared" si="149"/>
        <v>1200</v>
      </c>
      <c r="BCA26" s="424">
        <v>42114</v>
      </c>
      <c r="BCB26" s="2122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25"/>
      <c r="BCJ26" s="139"/>
      <c r="BCK26" s="49"/>
      <c r="BCL26" s="139"/>
      <c r="BCM26" s="78">
        <f t="shared" si="151"/>
        <v>0</v>
      </c>
      <c r="BCO26" s="31"/>
      <c r="BCP26" s="2125"/>
      <c r="BCQ26" s="139"/>
      <c r="BCR26" s="49"/>
      <c r="BCS26" s="139"/>
      <c r="BCT26" s="78">
        <f t="shared" si="152"/>
        <v>0</v>
      </c>
      <c r="BCV26" s="404"/>
      <c r="BCW26" s="2125"/>
      <c r="BCX26" s="139"/>
      <c r="BCY26" s="49"/>
      <c r="BCZ26" s="139"/>
      <c r="BDA26" s="78">
        <f t="shared" si="153"/>
        <v>6086.5</v>
      </c>
      <c r="BDC26" s="404"/>
      <c r="BDD26" s="2125"/>
      <c r="BDE26" s="139"/>
      <c r="BDF26" s="49"/>
      <c r="BDG26" s="139"/>
      <c r="BDH26" s="78">
        <f t="shared" si="154"/>
        <v>8936.1000000000058</v>
      </c>
      <c r="BDJ26" s="321"/>
      <c r="BDK26" s="2125"/>
      <c r="BDL26" s="139"/>
      <c r="BDM26" s="49"/>
      <c r="BDN26" s="139"/>
      <c r="BDO26" s="78">
        <f t="shared" si="155"/>
        <v>0</v>
      </c>
      <c r="BDQ26" s="424"/>
      <c r="BDR26" s="481"/>
      <c r="BDS26" s="2122"/>
      <c r="BDT26" s="139"/>
      <c r="BDU26" s="424"/>
      <c r="BDV26" s="139"/>
      <c r="BDW26" s="78">
        <f t="shared" si="156"/>
        <v>308</v>
      </c>
      <c r="BDY26" s="31"/>
      <c r="BDZ26" s="31"/>
      <c r="BEA26" s="2125"/>
      <c r="BEB26" s="139"/>
      <c r="BEC26" s="49"/>
      <c r="BED26" s="139"/>
      <c r="BEE26" s="78">
        <f t="shared" si="157"/>
        <v>4361.25</v>
      </c>
      <c r="BEG26" s="321"/>
      <c r="BEH26" s="2125"/>
      <c r="BEI26" s="917"/>
      <c r="BEJ26" s="2019"/>
      <c r="BEK26" s="320">
        <v>41849</v>
      </c>
      <c r="BEL26" s="139">
        <v>2510.1999999999998</v>
      </c>
      <c r="BEM26" s="78">
        <f t="shared" si="158"/>
        <v>-546.29999999999836</v>
      </c>
      <c r="BEO26" s="404"/>
      <c r="BEP26" s="404"/>
      <c r="BEQ26" s="2125"/>
      <c r="BER26" s="139"/>
      <c r="BES26" s="49"/>
      <c r="BET26" s="139"/>
      <c r="BEU26" s="78">
        <f t="shared" si="159"/>
        <v>-3554.84</v>
      </c>
      <c r="BEW26" s="321"/>
      <c r="BEX26" s="2125"/>
      <c r="BEY26" s="139"/>
      <c r="BEZ26" s="49"/>
      <c r="BFA26" s="139"/>
      <c r="BFB26" s="78">
        <f t="shared" si="160"/>
        <v>0</v>
      </c>
      <c r="BFD26" s="321"/>
      <c r="BFE26" s="2125"/>
      <c r="BFF26" s="139"/>
      <c r="BFG26" s="49"/>
      <c r="BFH26" s="139"/>
      <c r="BFI26" s="78">
        <f t="shared" si="161"/>
        <v>970</v>
      </c>
      <c r="BFK26" s="320"/>
      <c r="BFL26" s="2121"/>
      <c r="BFM26" s="693"/>
      <c r="BFN26" s="424"/>
      <c r="BFO26" s="139"/>
      <c r="BFP26" s="78">
        <f t="shared" si="162"/>
        <v>0</v>
      </c>
      <c r="BFR26" s="321"/>
      <c r="BFS26" s="2125"/>
      <c r="BFT26" s="139"/>
      <c r="BFU26" s="424"/>
      <c r="BFV26" s="139"/>
      <c r="BFW26" s="78">
        <f t="shared" si="163"/>
        <v>0</v>
      </c>
      <c r="BFY26" s="31"/>
      <c r="BFZ26" s="2125"/>
      <c r="BGA26" s="139"/>
      <c r="BGB26" s="49"/>
      <c r="BGC26" s="139"/>
      <c r="BGD26" s="78">
        <f t="shared" si="164"/>
        <v>0</v>
      </c>
      <c r="BGF26" s="320"/>
      <c r="BGG26" s="2122"/>
      <c r="BGH26" s="139"/>
      <c r="BGI26" s="320"/>
      <c r="BGJ26" s="139"/>
      <c r="BGK26" s="78">
        <f t="shared" si="165"/>
        <v>0</v>
      </c>
      <c r="BGM26" s="424"/>
      <c r="BGN26" s="424"/>
      <c r="BGO26" s="2122"/>
      <c r="BGP26" s="139"/>
      <c r="BGQ26" s="424"/>
      <c r="BGR26" s="139"/>
      <c r="BGS26" s="78">
        <f t="shared" si="166"/>
        <v>4154.5999999999913</v>
      </c>
      <c r="BGU26" s="31"/>
      <c r="BGV26" s="2125"/>
      <c r="BGW26" s="139"/>
      <c r="BGX26" s="49"/>
      <c r="BGY26" s="139"/>
      <c r="BGZ26" s="78">
        <f t="shared" si="167"/>
        <v>0</v>
      </c>
      <c r="BHB26" s="404"/>
      <c r="BHC26" s="2125"/>
      <c r="BHD26" s="139"/>
      <c r="BHE26" s="49"/>
      <c r="BHF26" s="139"/>
      <c r="BHG26" s="78">
        <f t="shared" si="168"/>
        <v>229.79999999999927</v>
      </c>
      <c r="BHI26" s="424"/>
      <c r="BHJ26" s="49"/>
      <c r="BHK26" s="2122"/>
      <c r="BHL26" s="139"/>
      <c r="BHM26" s="49"/>
      <c r="BHN26" s="139"/>
      <c r="BHO26" s="78">
        <f t="shared" si="169"/>
        <v>0</v>
      </c>
      <c r="BHQ26" s="320"/>
      <c r="BHR26" s="2122"/>
      <c r="BHS26" s="139"/>
      <c r="BHT26" s="320"/>
      <c r="BHU26" s="139"/>
      <c r="BHV26" s="78">
        <f t="shared" si="170"/>
        <v>0</v>
      </c>
      <c r="BHX26" s="321"/>
      <c r="BHY26" s="335"/>
      <c r="BHZ26" s="2125"/>
      <c r="BIA26" s="139"/>
      <c r="BIB26" s="320"/>
      <c r="BIC26" s="139"/>
      <c r="BID26" s="78">
        <f t="shared" si="171"/>
        <v>0</v>
      </c>
      <c r="BIF26" s="392"/>
      <c r="BIG26" s="1325"/>
      <c r="BIH26" s="1325"/>
      <c r="BII26" s="139"/>
      <c r="BIJ26" s="1853"/>
      <c r="BIK26" s="139"/>
      <c r="BIL26" s="78">
        <f t="shared" si="172"/>
        <v>0</v>
      </c>
      <c r="BIN26" s="404"/>
      <c r="BIO26" s="2125"/>
      <c r="BIP26" s="139"/>
      <c r="BIQ26" s="424"/>
      <c r="BIR26" s="139"/>
      <c r="BIS26" s="78">
        <f t="shared" si="173"/>
        <v>86</v>
      </c>
      <c r="BIU26" s="320"/>
      <c r="BIV26" s="320"/>
      <c r="BIW26" s="2122"/>
      <c r="BIX26" s="139"/>
      <c r="BIY26" s="307"/>
      <c r="BIZ26" s="139"/>
      <c r="BJA26" s="78">
        <f t="shared" si="255"/>
        <v>0</v>
      </c>
      <c r="BJC26" s="424"/>
      <c r="BJD26" s="2122"/>
      <c r="BJE26" s="139"/>
      <c r="BJF26" s="307"/>
      <c r="BJG26" s="139"/>
      <c r="BJH26" s="78">
        <f t="shared" si="174"/>
        <v>0</v>
      </c>
      <c r="BJJ26" s="320"/>
      <c r="BJK26" s="409"/>
      <c r="BJL26" s="2122"/>
      <c r="BJM26" s="139"/>
      <c r="BJN26" s="320"/>
      <c r="BJO26" s="139"/>
      <c r="BJP26" s="78">
        <f t="shared" si="256"/>
        <v>0</v>
      </c>
      <c r="BJR26" s="31"/>
      <c r="BJS26" s="2125"/>
      <c r="BJT26" s="139"/>
      <c r="BJU26" s="49"/>
      <c r="BJV26" s="139"/>
      <c r="BJW26" s="78">
        <f t="shared" si="228"/>
        <v>1883</v>
      </c>
      <c r="BJY26" s="404"/>
      <c r="BJZ26" s="2125"/>
      <c r="BKA26" s="139"/>
      <c r="BKB26" s="49"/>
      <c r="BKC26" s="139"/>
      <c r="BKD26" s="78">
        <f t="shared" si="175"/>
        <v>0</v>
      </c>
      <c r="BKF26" s="404"/>
      <c r="BKH26" s="2125"/>
      <c r="BKI26" s="139"/>
      <c r="BKJ26" s="49"/>
      <c r="BKK26" s="139"/>
      <c r="BKL26" s="78">
        <f t="shared" si="176"/>
        <v>8883.5</v>
      </c>
      <c r="BKN26" s="404"/>
      <c r="BKO26" s="2125"/>
      <c r="BKP26" s="139"/>
      <c r="BKQ26" s="49"/>
      <c r="BKR26" s="139"/>
      <c r="BKS26" s="78">
        <f t="shared" si="177"/>
        <v>0</v>
      </c>
      <c r="BKU26" s="404"/>
      <c r="BKV26" s="2125"/>
      <c r="BKW26" s="139"/>
      <c r="BKX26" s="49"/>
      <c r="BKY26" s="139"/>
      <c r="BKZ26" s="78">
        <f t="shared" si="178"/>
        <v>0</v>
      </c>
      <c r="BLB26" s="404"/>
      <c r="BLC26" s="2125"/>
      <c r="BLD26" s="139"/>
      <c r="BLE26" s="49"/>
      <c r="BLF26" s="139"/>
      <c r="BLG26" s="78">
        <f t="shared" si="179"/>
        <v>0</v>
      </c>
      <c r="BLI26" s="404"/>
      <c r="BLJ26" s="2125"/>
      <c r="BLK26" s="139"/>
      <c r="BLL26" s="49"/>
      <c r="BLM26" s="139"/>
      <c r="BLN26" s="78">
        <f t="shared" si="180"/>
        <v>100</v>
      </c>
      <c r="BLP26" s="424"/>
      <c r="BLQ26" s="2121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25"/>
      <c r="BMM26" s="139"/>
      <c r="BMN26" s="320"/>
      <c r="BMO26" s="139"/>
      <c r="BMP26" s="78">
        <f t="shared" si="184"/>
        <v>0</v>
      </c>
      <c r="BMR26" s="31"/>
      <c r="BMS26" s="2125"/>
      <c r="BMT26" s="139"/>
      <c r="BMU26" s="49"/>
      <c r="BMV26" s="139"/>
      <c r="BMW26" s="78">
        <f t="shared" si="185"/>
        <v>0</v>
      </c>
      <c r="BMY26" s="31"/>
      <c r="BMZ26" s="2125"/>
      <c r="BNA26" s="349"/>
      <c r="BNB26" s="49"/>
      <c r="BNC26" s="139"/>
      <c r="BND26" s="78">
        <f t="shared" si="229"/>
        <v>150</v>
      </c>
      <c r="BNF26" s="320"/>
      <c r="BNG26" s="2121"/>
      <c r="BNH26" s="104"/>
      <c r="BNI26" s="530"/>
      <c r="BNJ26" s="139"/>
      <c r="BNK26" s="78">
        <f t="shared" si="230"/>
        <v>11430</v>
      </c>
      <c r="BNM26" s="31"/>
      <c r="BNN26" s="2125"/>
      <c r="BNO26" s="139"/>
      <c r="BNP26" s="49"/>
      <c r="BNQ26" s="139"/>
      <c r="BNR26" s="78">
        <f t="shared" si="231"/>
        <v>0</v>
      </c>
      <c r="BNT26" s="31"/>
      <c r="BNU26" s="335"/>
      <c r="BNV26" s="2125"/>
      <c r="BNW26" s="139"/>
      <c r="BNX26" s="49"/>
      <c r="BNY26" s="139"/>
      <c r="BNZ26" s="78">
        <f t="shared" si="232"/>
        <v>0</v>
      </c>
      <c r="BOB26" s="31"/>
      <c r="BOC26" s="2125"/>
      <c r="BOD26" s="139"/>
      <c r="BOE26" s="49"/>
      <c r="BOF26" s="139"/>
      <c r="BOG26" s="78">
        <f t="shared" si="233"/>
        <v>0</v>
      </c>
      <c r="BOI26" s="31"/>
      <c r="BOJ26" s="2125"/>
      <c r="BOK26" s="139"/>
      <c r="BOL26" s="49"/>
      <c r="BOM26" s="139"/>
      <c r="BON26" s="78">
        <f t="shared" si="234"/>
        <v>0</v>
      </c>
      <c r="BOP26" s="31"/>
      <c r="BOQ26" s="2125"/>
      <c r="BOR26" s="139"/>
      <c r="BOS26" s="49"/>
      <c r="BOT26" s="139"/>
      <c r="BOU26" s="78">
        <f t="shared" si="235"/>
        <v>1785.5</v>
      </c>
      <c r="BOW26" s="320"/>
      <c r="BOX26" s="2122"/>
      <c r="BOY26" s="139"/>
      <c r="BOZ26" s="49"/>
      <c r="BPA26" s="139"/>
      <c r="BPB26" s="78">
        <f t="shared" si="236"/>
        <v>0</v>
      </c>
      <c r="BPD26" s="404"/>
      <c r="BPE26" s="2125"/>
      <c r="BPF26" s="139"/>
      <c r="BPG26" s="49"/>
      <c r="BPH26" s="139"/>
      <c r="BPI26" s="78">
        <f t="shared" si="237"/>
        <v>0</v>
      </c>
      <c r="BPK26" s="404"/>
      <c r="BPL26" s="2125"/>
      <c r="BPM26" s="139"/>
      <c r="BPN26" s="49"/>
      <c r="BPO26" s="139"/>
      <c r="BPP26" s="78">
        <f t="shared" si="252"/>
        <v>2273.5</v>
      </c>
      <c r="BPR26" s="31"/>
      <c r="BPS26" s="2125"/>
      <c r="BPT26" s="139"/>
      <c r="BPU26" s="49"/>
      <c r="BPV26" s="139"/>
      <c r="BPW26" s="78">
        <f t="shared" si="186"/>
        <v>0</v>
      </c>
      <c r="BPY26" s="31"/>
      <c r="BPZ26" s="2125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22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22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25"/>
      <c r="BRK26" s="139"/>
      <c r="BRL26" s="49"/>
      <c r="BRM26" s="139"/>
      <c r="BRN26" s="78">
        <f t="shared" si="192"/>
        <v>0</v>
      </c>
      <c r="BRP26" s="321"/>
      <c r="BRQ26" s="31"/>
      <c r="BRR26" s="2125"/>
      <c r="BRS26" s="139"/>
      <c r="BRT26" s="49"/>
      <c r="BRU26" s="139"/>
      <c r="BRV26" s="78">
        <f t="shared" si="193"/>
        <v>0</v>
      </c>
      <c r="BRX26" s="404"/>
      <c r="BRY26" s="2125"/>
      <c r="BRZ26" s="139"/>
      <c r="BSA26" s="49"/>
      <c r="BSB26" s="139"/>
      <c r="BSC26" s="78">
        <f t="shared" si="194"/>
        <v>0</v>
      </c>
      <c r="BSE26" s="404"/>
      <c r="BSF26" s="2125"/>
      <c r="BSG26" s="139"/>
      <c r="BSH26" s="49"/>
      <c r="BSI26" s="139"/>
      <c r="BSJ26" s="78">
        <f t="shared" si="195"/>
        <v>0</v>
      </c>
      <c r="BSL26" s="31"/>
      <c r="BSM26" s="2125"/>
      <c r="BSN26" s="139"/>
      <c r="BSO26" s="49"/>
      <c r="BSP26" s="139"/>
      <c r="BSQ26" s="78">
        <f t="shared" si="196"/>
        <v>0</v>
      </c>
      <c r="BSS26" s="404"/>
      <c r="BST26" s="2125"/>
      <c r="BSU26" s="139"/>
      <c r="BSV26" s="560"/>
      <c r="BSW26" s="566"/>
      <c r="BSX26" s="78">
        <f t="shared" si="197"/>
        <v>0</v>
      </c>
      <c r="BSZ26" s="404"/>
      <c r="BTA26" s="2125"/>
      <c r="BTB26" s="139"/>
      <c r="BTC26" s="560"/>
      <c r="BTD26" s="566"/>
      <c r="BTE26" s="78">
        <f t="shared" si="198"/>
        <v>0</v>
      </c>
      <c r="BTG26" s="31"/>
      <c r="BTH26" s="2125"/>
      <c r="BTI26" s="139"/>
      <c r="BTJ26" s="49"/>
      <c r="BTK26" s="139"/>
      <c r="BTL26" s="78">
        <f t="shared" si="199"/>
        <v>0</v>
      </c>
      <c r="BTN26" s="31"/>
      <c r="BTO26" s="2125"/>
      <c r="BTP26" s="139"/>
      <c r="BTQ26" s="49"/>
      <c r="BTR26" s="139"/>
      <c r="BTS26" s="78">
        <f t="shared" si="200"/>
        <v>0</v>
      </c>
      <c r="BTU26" s="31"/>
      <c r="BTV26" s="2125"/>
      <c r="BTW26" s="139"/>
      <c r="BTX26" s="49"/>
      <c r="BTY26" s="139"/>
      <c r="BTZ26" s="78">
        <f t="shared" si="201"/>
        <v>0</v>
      </c>
      <c r="BUB26" s="31"/>
      <c r="BUC26" s="2125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24"/>
      <c r="C27" s="22"/>
      <c r="D27" s="31"/>
      <c r="E27" s="76"/>
      <c r="F27" s="78">
        <f t="shared" si="2"/>
        <v>172000</v>
      </c>
      <c r="H27" s="404"/>
      <c r="I27" s="2124"/>
      <c r="J27" s="22"/>
      <c r="K27" s="31"/>
      <c r="L27" s="76"/>
      <c r="M27" s="78">
        <f t="shared" si="3"/>
        <v>354750</v>
      </c>
      <c r="O27" s="31"/>
      <c r="P27" s="2124"/>
      <c r="Q27" s="22"/>
      <c r="R27" s="31"/>
      <c r="S27" s="76"/>
      <c r="T27" s="78">
        <f t="shared" si="4"/>
        <v>2500</v>
      </c>
      <c r="V27" s="2124"/>
      <c r="W27" s="2124"/>
      <c r="X27" s="22"/>
      <c r="Y27" s="31"/>
      <c r="Z27" s="76"/>
      <c r="AA27" s="78">
        <f t="shared" si="5"/>
        <v>0</v>
      </c>
      <c r="AC27" s="2124"/>
      <c r="AD27" s="2124"/>
      <c r="AE27" s="22"/>
      <c r="AF27" s="31"/>
      <c r="AG27" s="76"/>
      <c r="AH27" s="78">
        <f t="shared" si="6"/>
        <v>0</v>
      </c>
      <c r="AJ27" s="404"/>
      <c r="AK27" s="2124"/>
      <c r="AL27" s="22"/>
      <c r="AM27" s="404"/>
      <c r="AN27" s="76"/>
      <c r="AO27" s="78">
        <f t="shared" si="7"/>
        <v>1390</v>
      </c>
      <c r="AQ27" s="320"/>
      <c r="AR27" s="2121"/>
      <c r="AS27" s="104"/>
      <c r="AT27" s="399"/>
      <c r="AU27" s="139"/>
      <c r="AV27" s="78">
        <f t="shared" si="8"/>
        <v>317405.71999999997</v>
      </c>
      <c r="AX27" s="2124"/>
      <c r="AY27" s="2124"/>
      <c r="AZ27" s="22"/>
      <c r="BA27" s="31"/>
      <c r="BB27" s="76"/>
      <c r="BC27" s="78">
        <f t="shared" si="9"/>
        <v>0</v>
      </c>
      <c r="BE27" s="321"/>
      <c r="BF27" s="2124"/>
      <c r="BG27" s="22"/>
      <c r="BH27" s="31"/>
      <c r="BI27" s="76"/>
      <c r="BJ27" s="78">
        <f t="shared" si="10"/>
        <v>0</v>
      </c>
      <c r="BL27" s="404"/>
      <c r="BM27" s="2124"/>
      <c r="BN27" s="22"/>
      <c r="BO27" s="31"/>
      <c r="BP27" s="76"/>
      <c r="BQ27" s="78">
        <f t="shared" si="11"/>
        <v>0</v>
      </c>
      <c r="BS27" s="321"/>
      <c r="BT27" s="2124"/>
      <c r="BU27" s="22"/>
      <c r="BV27" s="31"/>
      <c r="BW27" s="76"/>
      <c r="BX27" s="78">
        <f t="shared" si="12"/>
        <v>0</v>
      </c>
      <c r="BZ27" s="424"/>
      <c r="CA27" s="424"/>
      <c r="CB27" s="2121"/>
      <c r="CC27" s="104"/>
      <c r="CD27" s="49"/>
      <c r="CE27" s="139"/>
      <c r="CF27" s="78">
        <f t="shared" si="13"/>
        <v>24829.5</v>
      </c>
      <c r="CH27" s="424"/>
      <c r="CI27" s="2121"/>
      <c r="CJ27" s="104"/>
      <c r="CK27" s="49"/>
      <c r="CL27" s="139"/>
      <c r="CM27" s="78">
        <f t="shared" si="14"/>
        <v>0</v>
      </c>
      <c r="CO27" s="424"/>
      <c r="CP27" s="2121"/>
      <c r="CQ27" s="104"/>
      <c r="CR27" s="49"/>
      <c r="CS27" s="139"/>
      <c r="CT27" s="78">
        <f t="shared" si="15"/>
        <v>0</v>
      </c>
      <c r="CV27" s="424">
        <v>41496</v>
      </c>
      <c r="CW27" s="812" t="s">
        <v>2310</v>
      </c>
      <c r="CX27" s="2121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21"/>
      <c r="DG27" s="104"/>
      <c r="DH27" s="424"/>
      <c r="DI27" s="349"/>
      <c r="DJ27" s="78">
        <f t="shared" si="17"/>
        <v>633217.30000000005</v>
      </c>
      <c r="DL27" s="320"/>
      <c r="DM27" s="2121"/>
      <c r="DN27" s="104"/>
      <c r="DO27" s="49"/>
      <c r="DP27" s="139"/>
      <c r="DQ27" s="78">
        <f t="shared" si="18"/>
        <v>0</v>
      </c>
      <c r="DS27" s="320"/>
      <c r="DT27" s="2121"/>
      <c r="DU27" s="104"/>
      <c r="DV27" s="49"/>
      <c r="DW27" s="139"/>
      <c r="DX27" s="78">
        <f t="shared" si="19"/>
        <v>0</v>
      </c>
      <c r="DZ27" s="49"/>
      <c r="EA27" s="2121"/>
      <c r="EB27" s="104"/>
      <c r="EC27" s="49"/>
      <c r="ED27" s="139"/>
      <c r="EE27" s="78">
        <f t="shared" si="20"/>
        <v>1750.5</v>
      </c>
      <c r="EG27" s="320"/>
      <c r="EH27" s="2121"/>
      <c r="EI27" s="104"/>
      <c r="EJ27" s="49"/>
      <c r="EK27" s="139"/>
      <c r="EL27" s="78">
        <f t="shared" si="21"/>
        <v>0</v>
      </c>
      <c r="EN27" s="404"/>
      <c r="EO27" s="2124"/>
      <c r="EP27" s="22"/>
      <c r="EQ27" s="31"/>
      <c r="ER27" s="76"/>
      <c r="ES27" s="78">
        <f t="shared" si="22"/>
        <v>7999.8000000000029</v>
      </c>
      <c r="EU27" s="404"/>
      <c r="EV27" s="2124"/>
      <c r="EW27" s="22"/>
      <c r="EX27" s="31"/>
      <c r="EY27" s="76"/>
      <c r="EZ27" s="78">
        <f t="shared" si="23"/>
        <v>0</v>
      </c>
      <c r="FB27" s="2124"/>
      <c r="FC27" s="732"/>
      <c r="FD27" s="2124"/>
      <c r="FE27" s="22"/>
      <c r="FF27" s="31"/>
      <c r="FG27" s="76"/>
      <c r="FH27" s="78">
        <f t="shared" si="24"/>
        <v>0</v>
      </c>
      <c r="FJ27" s="424"/>
      <c r="FK27" s="307"/>
      <c r="FL27" s="2121"/>
      <c r="FM27" s="104"/>
      <c r="FN27" s="49"/>
      <c r="FO27" s="139"/>
      <c r="FP27" s="78">
        <f t="shared" si="25"/>
        <v>1044.8300000000017</v>
      </c>
      <c r="FR27" s="404"/>
      <c r="FS27" s="31"/>
      <c r="FT27" s="2124"/>
      <c r="FU27" s="22"/>
      <c r="FV27" s="31"/>
      <c r="FW27" s="76"/>
      <c r="FX27" s="78">
        <f t="shared" si="26"/>
        <v>8038.1</v>
      </c>
      <c r="FZ27" s="31"/>
      <c r="GA27" s="2121"/>
      <c r="GB27" s="104"/>
      <c r="GC27" s="49"/>
      <c r="GD27" s="139"/>
      <c r="GE27" s="78">
        <f t="shared" si="203"/>
        <v>0</v>
      </c>
      <c r="GF27" s="712"/>
      <c r="GG27" s="1261"/>
      <c r="GH27" s="1957"/>
      <c r="GI27" s="1803"/>
      <c r="GJ27" s="1820"/>
      <c r="GK27" s="779"/>
      <c r="GL27" s="1391"/>
      <c r="GM27" s="78">
        <f t="shared" si="27"/>
        <v>0</v>
      </c>
      <c r="GO27" s="31"/>
      <c r="GP27" s="2124"/>
      <c r="GQ27" s="22"/>
      <c r="GR27" s="31"/>
      <c r="GS27" s="76"/>
      <c r="GT27" s="78">
        <f t="shared" si="28"/>
        <v>3191.5</v>
      </c>
      <c r="GV27" s="404"/>
      <c r="GW27" s="2124"/>
      <c r="GX27" s="2124"/>
      <c r="GY27" s="777"/>
      <c r="GZ27" s="31"/>
      <c r="HA27" s="76"/>
      <c r="HB27" s="78">
        <f t="shared" si="29"/>
        <v>12652.35</v>
      </c>
      <c r="HD27" s="424"/>
      <c r="HE27" s="2121"/>
      <c r="HF27" s="693"/>
      <c r="HG27" s="320"/>
      <c r="HH27" s="139"/>
      <c r="HI27" s="78">
        <f t="shared" si="30"/>
        <v>5990.5</v>
      </c>
      <c r="HK27" s="321"/>
      <c r="HL27" s="2124"/>
      <c r="HM27" s="777"/>
      <c r="HN27" s="31"/>
      <c r="HO27" s="76"/>
      <c r="HP27" s="78">
        <f t="shared" si="31"/>
        <v>3655.5</v>
      </c>
      <c r="HR27" s="321"/>
      <c r="HS27" s="2124"/>
      <c r="HT27" s="777"/>
      <c r="HU27" s="31"/>
      <c r="HV27" s="76"/>
      <c r="HW27" s="78">
        <f t="shared" si="32"/>
        <v>3000</v>
      </c>
      <c r="HY27" s="321"/>
      <c r="HZ27" s="2124"/>
      <c r="IA27" s="777"/>
      <c r="IB27" s="31"/>
      <c r="IC27" s="76"/>
      <c r="ID27" s="78">
        <f t="shared" si="33"/>
        <v>0</v>
      </c>
      <c r="IF27" s="321"/>
      <c r="IG27" s="2124"/>
      <c r="IH27" s="777"/>
      <c r="II27" s="31"/>
      <c r="IJ27" s="76"/>
      <c r="IK27" s="78">
        <f t="shared" si="34"/>
        <v>0</v>
      </c>
      <c r="IM27" s="2124"/>
      <c r="IN27" s="2124"/>
      <c r="IO27" s="777"/>
      <c r="IP27" s="31"/>
      <c r="IQ27" s="76"/>
      <c r="IR27" s="78">
        <f t="shared" si="35"/>
        <v>0</v>
      </c>
      <c r="IT27" s="424"/>
      <c r="IU27" s="2121"/>
      <c r="IV27" s="104"/>
      <c r="IW27" s="49"/>
      <c r="IX27" s="139"/>
      <c r="IY27" s="78">
        <f t="shared" si="36"/>
        <v>402</v>
      </c>
      <c r="JA27" s="424"/>
      <c r="JB27" s="2121"/>
      <c r="JC27" s="104"/>
      <c r="JD27" s="344"/>
      <c r="JE27" s="139"/>
      <c r="JF27" s="78">
        <f t="shared" si="37"/>
        <v>900</v>
      </c>
      <c r="JH27" s="320"/>
      <c r="JI27" s="2122"/>
      <c r="JJ27" s="389"/>
      <c r="JK27" s="320"/>
      <c r="JL27" s="389"/>
      <c r="JM27" s="78">
        <f t="shared" si="38"/>
        <v>90</v>
      </c>
      <c r="JN27" s="243"/>
      <c r="JO27" s="320"/>
      <c r="JP27" s="2124"/>
      <c r="JQ27" s="22"/>
      <c r="JR27" s="321"/>
      <c r="JS27" s="22"/>
      <c r="JT27" s="78">
        <f t="shared" si="39"/>
        <v>90</v>
      </c>
      <c r="JV27" s="321"/>
      <c r="JW27" s="2124"/>
      <c r="JX27" s="22"/>
      <c r="JY27" s="321"/>
      <c r="JZ27" s="22"/>
      <c r="KA27" s="78">
        <f t="shared" si="40"/>
        <v>90</v>
      </c>
      <c r="KC27" s="424">
        <v>40757</v>
      </c>
      <c r="KD27" s="1325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24"/>
      <c r="KL27" s="22"/>
      <c r="KM27" s="31"/>
      <c r="KN27" s="76"/>
      <c r="KO27" s="78">
        <f t="shared" si="42"/>
        <v>300</v>
      </c>
      <c r="KQ27" s="321"/>
      <c r="KR27" s="321"/>
      <c r="KS27" s="2124"/>
      <c r="KT27" s="22"/>
      <c r="KU27" s="31"/>
      <c r="KV27" s="76"/>
      <c r="KW27" s="78">
        <f t="shared" si="43"/>
        <v>198</v>
      </c>
      <c r="KY27" s="321"/>
      <c r="KZ27" s="2124"/>
      <c r="LA27" s="22"/>
      <c r="LB27" s="31"/>
      <c r="LC27" s="76"/>
      <c r="LD27" s="78">
        <f t="shared" si="44"/>
        <v>0</v>
      </c>
      <c r="LF27" s="320"/>
      <c r="LG27" s="2121"/>
      <c r="LH27" s="104"/>
      <c r="LI27" s="49"/>
      <c r="LJ27" s="139"/>
      <c r="LK27" s="78">
        <f t="shared" si="45"/>
        <v>0</v>
      </c>
      <c r="LM27" s="2124"/>
      <c r="LN27" s="2124"/>
      <c r="LO27" s="22"/>
      <c r="LP27" s="31"/>
      <c r="LQ27" s="76"/>
      <c r="LR27" s="78">
        <f t="shared" si="46"/>
        <v>0</v>
      </c>
      <c r="LT27" s="2124"/>
      <c r="LU27" s="2124"/>
      <c r="LV27" s="22"/>
      <c r="LW27" s="31"/>
      <c r="LX27" s="76"/>
      <c r="LY27" s="78">
        <f t="shared" si="47"/>
        <v>0</v>
      </c>
      <c r="MA27" s="2124"/>
      <c r="MB27" s="2124"/>
      <c r="MC27" s="22"/>
      <c r="MD27" s="31"/>
      <c r="ME27" s="76"/>
      <c r="MF27" s="78">
        <f t="shared" si="48"/>
        <v>0</v>
      </c>
      <c r="MH27" s="2124"/>
      <c r="MI27" s="2124"/>
      <c r="MJ27" s="22"/>
      <c r="MK27" s="31"/>
      <c r="ML27" s="76"/>
      <c r="MM27" s="78">
        <f t="shared" si="49"/>
        <v>0</v>
      </c>
      <c r="MO27" s="404"/>
      <c r="MP27" s="2124"/>
      <c r="MQ27" s="22"/>
      <c r="MR27" s="31"/>
      <c r="MS27" s="76"/>
      <c r="MT27" s="78">
        <f t="shared" si="50"/>
        <v>0</v>
      </c>
      <c r="MV27" s="404"/>
      <c r="MW27" s="2124"/>
      <c r="MX27" s="22"/>
      <c r="MY27" s="31"/>
      <c r="MZ27" s="76"/>
      <c r="NA27" s="78">
        <f t="shared" si="51"/>
        <v>0</v>
      </c>
      <c r="NC27" s="404"/>
      <c r="ND27" s="2124"/>
      <c r="NE27" s="22"/>
      <c r="NF27" s="31"/>
      <c r="NG27" s="76"/>
      <c r="NH27" s="78">
        <f t="shared" si="52"/>
        <v>0</v>
      </c>
      <c r="NJ27" s="786"/>
      <c r="NK27" s="2124"/>
      <c r="NL27" s="22"/>
      <c r="NM27" s="31"/>
      <c r="NN27" s="76"/>
      <c r="NO27" s="78">
        <f t="shared" si="53"/>
        <v>0</v>
      </c>
      <c r="NQ27" s="786"/>
      <c r="NR27" s="2124"/>
      <c r="NS27" s="22"/>
      <c r="NT27" s="31"/>
      <c r="NU27" s="76"/>
      <c r="NV27" s="78">
        <f t="shared" si="54"/>
        <v>0</v>
      </c>
      <c r="NX27" s="404"/>
      <c r="NY27" s="2124"/>
      <c r="NZ27" s="22"/>
      <c r="OA27" s="404"/>
      <c r="OB27" s="76"/>
      <c r="OC27" s="78">
        <f t="shared" si="55"/>
        <v>0</v>
      </c>
      <c r="OE27" s="404"/>
      <c r="OF27" s="2124"/>
      <c r="OG27" s="22"/>
      <c r="OH27" s="31"/>
      <c r="OI27" s="76"/>
      <c r="OJ27" s="78">
        <f t="shared" si="56"/>
        <v>12799.5</v>
      </c>
      <c r="OL27" s="404"/>
      <c r="OM27" s="732"/>
      <c r="ON27" s="2124"/>
      <c r="OO27" s="22"/>
      <c r="OP27" s="321"/>
      <c r="OQ27" s="76"/>
      <c r="OR27" s="131">
        <f t="shared" si="0"/>
        <v>0</v>
      </c>
      <c r="OT27" s="404"/>
      <c r="OU27" s="2124"/>
      <c r="OV27" s="22"/>
      <c r="OW27" s="31"/>
      <c r="OX27" s="76"/>
      <c r="OY27" s="78">
        <f t="shared" si="57"/>
        <v>0</v>
      </c>
      <c r="PA27" s="2124"/>
      <c r="PB27" s="2124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3"/>
      <c r="PQ27" s="1831"/>
      <c r="PR27" s="1825"/>
      <c r="PS27" s="1391"/>
      <c r="PT27" s="78">
        <f t="shared" si="60"/>
        <v>301.5</v>
      </c>
      <c r="PU27" s="1391"/>
      <c r="PV27" s="1261"/>
      <c r="PW27" s="2004"/>
      <c r="PX27" s="1390"/>
      <c r="PY27" s="1812"/>
      <c r="PZ27" s="1813"/>
      <c r="QA27" s="139"/>
      <c r="QB27" s="78">
        <f t="shared" si="61"/>
        <v>9830.36</v>
      </c>
      <c r="QD27" s="1261"/>
      <c r="QE27" s="1390"/>
      <c r="QF27" s="1812"/>
      <c r="QG27" s="1813"/>
      <c r="QH27" s="139"/>
      <c r="QI27" s="131">
        <f t="shared" si="62"/>
        <v>0</v>
      </c>
      <c r="QJ27" s="139"/>
      <c r="QK27" s="321"/>
      <c r="QL27" s="2124"/>
      <c r="QM27" s="22"/>
      <c r="QN27" s="31"/>
      <c r="QO27" s="76"/>
      <c r="QP27" s="78">
        <f t="shared" si="63"/>
        <v>761.40000000000009</v>
      </c>
      <c r="QR27" s="31"/>
      <c r="QS27" s="2124"/>
      <c r="QT27" s="22"/>
      <c r="QU27" s="31"/>
      <c r="QV27" s="76"/>
      <c r="QW27" s="78">
        <f t="shared" si="64"/>
        <v>0</v>
      </c>
      <c r="QY27" s="2124"/>
      <c r="QZ27" s="2124"/>
      <c r="RA27" s="22"/>
      <c r="RB27" s="31"/>
      <c r="RC27" s="76"/>
      <c r="RD27" s="78">
        <f t="shared" si="65"/>
        <v>0</v>
      </c>
      <c r="RF27" s="2124"/>
      <c r="RG27" s="2124"/>
      <c r="RH27" s="22"/>
      <c r="RI27" s="31"/>
      <c r="RJ27" s="76"/>
      <c r="RK27" s="78">
        <f t="shared" si="66"/>
        <v>0</v>
      </c>
      <c r="RM27" s="424"/>
      <c r="RN27" s="481"/>
      <c r="RO27" s="2121"/>
      <c r="RP27" s="104"/>
      <c r="RQ27" s="424"/>
      <c r="RR27" s="139"/>
      <c r="RS27" s="131">
        <f t="shared" si="67"/>
        <v>16041.099999999999</v>
      </c>
      <c r="RU27" s="404"/>
      <c r="RV27" s="2124"/>
      <c r="RW27" s="22"/>
      <c r="RX27" s="31"/>
      <c r="RY27" s="787"/>
      <c r="RZ27" s="78">
        <f t="shared" si="68"/>
        <v>297</v>
      </c>
      <c r="SB27" s="404"/>
      <c r="SC27" s="2124"/>
      <c r="SD27" s="22"/>
      <c r="SE27" s="31"/>
      <c r="SF27" s="787"/>
      <c r="SG27" s="78">
        <f t="shared" si="69"/>
        <v>0</v>
      </c>
      <c r="SI27" s="31"/>
      <c r="SJ27" s="2124"/>
      <c r="SK27" s="22"/>
      <c r="SL27" s="31"/>
      <c r="SM27" s="787"/>
      <c r="SN27" s="78">
        <f t="shared" si="70"/>
        <v>0</v>
      </c>
      <c r="SP27" s="31"/>
      <c r="SQ27" s="2124"/>
      <c r="SR27" s="22"/>
      <c r="SS27" s="31"/>
      <c r="ST27" s="787"/>
      <c r="SU27" s="78">
        <f t="shared" si="71"/>
        <v>0</v>
      </c>
      <c r="SW27" s="31"/>
      <c r="SX27" s="2124"/>
      <c r="SY27" s="22"/>
      <c r="SZ27" s="31"/>
      <c r="TA27" s="787"/>
      <c r="TB27" s="78">
        <f t="shared" si="72"/>
        <v>0</v>
      </c>
      <c r="TD27" s="31"/>
      <c r="TE27" s="2124"/>
      <c r="TF27" s="22"/>
      <c r="TG27" s="31"/>
      <c r="TH27" s="787"/>
      <c r="TI27" s="78">
        <f t="shared" si="73"/>
        <v>0</v>
      </c>
      <c r="TK27" s="31"/>
      <c r="TL27" s="2124"/>
      <c r="TM27" s="22"/>
      <c r="TN27" s="31"/>
      <c r="TO27" s="787"/>
      <c r="TP27" s="78">
        <f t="shared" si="74"/>
        <v>0</v>
      </c>
      <c r="TR27" s="2124"/>
      <c r="TS27" s="2124"/>
      <c r="TT27" s="22"/>
      <c r="TU27" s="31"/>
      <c r="TV27" s="787"/>
      <c r="TW27" s="78">
        <f t="shared" si="75"/>
        <v>0</v>
      </c>
      <c r="TY27" s="2124"/>
      <c r="TZ27" s="2124"/>
      <c r="UA27" s="22"/>
      <c r="UB27" s="31"/>
      <c r="UC27" s="787"/>
      <c r="UD27" s="78">
        <f t="shared" si="76"/>
        <v>0</v>
      </c>
      <c r="UF27" s="404"/>
      <c r="UG27" s="2124"/>
      <c r="UH27" s="22"/>
      <c r="UI27" s="31"/>
      <c r="UJ27" s="787"/>
      <c r="UK27" s="78">
        <f t="shared" si="77"/>
        <v>0</v>
      </c>
      <c r="UM27" s="424"/>
      <c r="UN27" s="2121"/>
      <c r="UO27" s="104"/>
      <c r="UP27" s="49"/>
      <c r="UQ27" s="349"/>
      <c r="UR27" s="78">
        <f t="shared" si="78"/>
        <v>-2822</v>
      </c>
      <c r="UT27" s="424"/>
      <c r="UU27" s="2121"/>
      <c r="UV27" s="104"/>
      <c r="UW27" s="49"/>
      <c r="UX27" s="349"/>
      <c r="UY27" s="78">
        <f t="shared" si="79"/>
        <v>0</v>
      </c>
      <c r="VA27" s="320"/>
      <c r="VB27" s="2121"/>
      <c r="VC27" s="104"/>
      <c r="VD27" s="320"/>
      <c r="VE27" s="349"/>
      <c r="VF27" s="131">
        <f t="shared" si="80"/>
        <v>0</v>
      </c>
      <c r="VH27" s="404"/>
      <c r="VI27" s="2124"/>
      <c r="VJ27" s="22"/>
      <c r="VK27" s="31"/>
      <c r="VL27" s="787"/>
      <c r="VM27" s="78">
        <f t="shared" si="81"/>
        <v>0</v>
      </c>
      <c r="VO27" s="786"/>
      <c r="VP27" s="2124"/>
      <c r="VQ27" s="22"/>
      <c r="VR27" s="31"/>
      <c r="VS27" s="787"/>
      <c r="VT27" s="78">
        <f t="shared" si="82"/>
        <v>0</v>
      </c>
      <c r="VV27" s="2124"/>
      <c r="VW27" s="2124"/>
      <c r="VX27" s="22"/>
      <c r="VY27" s="31"/>
      <c r="VZ27" s="787"/>
      <c r="WA27" s="78">
        <f t="shared" si="83"/>
        <v>0</v>
      </c>
      <c r="WC27" s="424"/>
      <c r="WD27" s="2121"/>
      <c r="WE27" s="104"/>
      <c r="WF27" s="320"/>
      <c r="WG27" s="349"/>
      <c r="WH27" s="78">
        <f t="shared" si="84"/>
        <v>236</v>
      </c>
      <c r="WJ27" s="321"/>
      <c r="WK27" s="2124"/>
      <c r="WL27" s="22"/>
      <c r="WM27" s="31"/>
      <c r="WN27" s="787"/>
      <c r="WO27" s="78">
        <f t="shared" si="85"/>
        <v>151</v>
      </c>
      <c r="WQ27" s="404"/>
      <c r="WR27" s="2124"/>
      <c r="WS27" s="22"/>
      <c r="WT27" s="31"/>
      <c r="WU27" s="76"/>
      <c r="WV27" s="78">
        <f t="shared" si="86"/>
        <v>8041</v>
      </c>
      <c r="WX27" s="31"/>
      <c r="WY27" s="2124"/>
      <c r="WZ27" s="22"/>
      <c r="XA27" s="31"/>
      <c r="XB27" s="76"/>
      <c r="XC27" s="78">
        <f t="shared" si="87"/>
        <v>0</v>
      </c>
      <c r="XE27" s="404"/>
      <c r="XF27" s="2124"/>
      <c r="XG27" s="22"/>
      <c r="XH27" s="31"/>
      <c r="XI27" s="76"/>
      <c r="XJ27" s="78">
        <f t="shared" si="88"/>
        <v>0</v>
      </c>
      <c r="XL27" s="404"/>
      <c r="XM27" s="2124"/>
      <c r="XN27" s="22"/>
      <c r="XO27" s="31"/>
      <c r="XP27" s="76"/>
      <c r="XQ27" s="78">
        <f t="shared" si="89"/>
        <v>0</v>
      </c>
      <c r="XS27" s="404"/>
      <c r="XT27" s="2124"/>
      <c r="XU27" s="22"/>
      <c r="XV27" s="31"/>
      <c r="XW27" s="76"/>
      <c r="XX27" s="78">
        <f t="shared" si="90"/>
        <v>0</v>
      </c>
      <c r="XZ27" s="320"/>
      <c r="YA27" s="2121"/>
      <c r="YB27" s="2121"/>
      <c r="YC27" s="104"/>
      <c r="YD27" s="49"/>
      <c r="YE27" s="139"/>
      <c r="YF27" s="78">
        <f t="shared" si="91"/>
        <v>0</v>
      </c>
      <c r="YH27" s="320"/>
      <c r="YI27" s="2121"/>
      <c r="YJ27" s="104"/>
      <c r="YK27" s="49"/>
      <c r="YL27" s="139"/>
      <c r="YM27" s="78">
        <f t="shared" si="92"/>
        <v>0</v>
      </c>
      <c r="YO27" s="424"/>
      <c r="YP27" s="481"/>
      <c r="YQ27" s="2121"/>
      <c r="YR27" s="693"/>
      <c r="YS27" s="779"/>
      <c r="YT27" s="139"/>
      <c r="YU27" s="78">
        <f t="shared" si="93"/>
        <v>2542.7000000000007</v>
      </c>
      <c r="YW27" s="321"/>
      <c r="YX27" s="2124"/>
      <c r="YY27" s="22"/>
      <c r="YZ27" s="31"/>
      <c r="ZA27" s="76"/>
      <c r="ZB27" s="78">
        <f t="shared" si="253"/>
        <v>0</v>
      </c>
      <c r="ZD27" s="320"/>
      <c r="ZE27" s="2121"/>
      <c r="ZF27" s="104"/>
      <c r="ZG27" s="49"/>
      <c r="ZH27" s="139"/>
      <c r="ZI27" s="78">
        <f t="shared" si="94"/>
        <v>930.44000000000051</v>
      </c>
      <c r="ZK27" s="404"/>
      <c r="ZL27" s="2124"/>
      <c r="ZM27" s="22"/>
      <c r="ZN27" s="31"/>
      <c r="ZO27" s="76"/>
      <c r="ZP27" s="78">
        <f t="shared" si="238"/>
        <v>0</v>
      </c>
      <c r="ZR27" s="404"/>
      <c r="ZS27" s="2124"/>
      <c r="ZT27" s="22"/>
      <c r="ZU27" s="31"/>
      <c r="ZV27" s="76"/>
      <c r="ZW27" s="78">
        <f t="shared" si="239"/>
        <v>0</v>
      </c>
      <c r="ZY27" s="1261"/>
      <c r="ZZ27" s="1390"/>
      <c r="AAA27" s="1803"/>
      <c r="AAB27" s="1812"/>
      <c r="AAC27" s="722"/>
      <c r="AAD27" s="1391"/>
      <c r="AAE27" s="78">
        <f t="shared" si="95"/>
        <v>2062.3999999999996</v>
      </c>
      <c r="AAG27" s="1261"/>
      <c r="AAH27" s="1390"/>
      <c r="AAI27" s="1803"/>
      <c r="AAJ27" s="1647"/>
      <c r="AAK27" s="1812"/>
      <c r="AAL27" s="78">
        <f t="shared" si="96"/>
        <v>0</v>
      </c>
      <c r="AAM27" s="1746"/>
      <c r="AAN27" s="424"/>
      <c r="AAO27" s="424"/>
      <c r="AAP27" s="2121"/>
      <c r="AAQ27" s="104"/>
      <c r="AAR27" s="320"/>
      <c r="AAS27" s="139"/>
      <c r="AAT27" s="78">
        <f t="shared" si="97"/>
        <v>0</v>
      </c>
      <c r="AAV27" s="320"/>
      <c r="AAW27" s="2121"/>
      <c r="AAX27" s="693"/>
      <c r="AAY27" s="49"/>
      <c r="AAZ27" s="139"/>
      <c r="ABA27" s="78">
        <f t="shared" si="98"/>
        <v>616</v>
      </c>
      <c r="ABC27" s="404"/>
      <c r="ABD27" s="2124"/>
      <c r="ABE27" s="22"/>
      <c r="ABF27" s="31"/>
      <c r="ABG27" s="76"/>
      <c r="ABH27" s="78">
        <f t="shared" si="99"/>
        <v>0</v>
      </c>
      <c r="ABJ27" s="424"/>
      <c r="ABK27" s="2121"/>
      <c r="ABL27" s="104"/>
      <c r="ABM27" s="49"/>
      <c r="ABN27" s="139"/>
      <c r="ABO27" s="78">
        <f t="shared" si="100"/>
        <v>0</v>
      </c>
      <c r="ABQ27" s="424"/>
      <c r="ABR27" s="2121"/>
      <c r="ABS27" s="104"/>
      <c r="ABT27" s="49"/>
      <c r="ABU27" s="139"/>
      <c r="ABV27" s="78">
        <f t="shared" si="101"/>
        <v>0</v>
      </c>
      <c r="ABX27" s="404"/>
      <c r="ABY27" s="2124"/>
      <c r="ABZ27" s="22"/>
      <c r="ACA27" s="31"/>
      <c r="ACB27" s="76"/>
      <c r="ACC27" s="78">
        <f t="shared" si="102"/>
        <v>0</v>
      </c>
      <c r="ACE27" s="404"/>
      <c r="ACF27" s="2124"/>
      <c r="ACG27" s="22"/>
      <c r="ACH27" s="31"/>
      <c r="ACI27" s="76"/>
      <c r="ACJ27" s="78">
        <f t="shared" si="103"/>
        <v>0</v>
      </c>
      <c r="ACL27" s="404"/>
      <c r="ACM27" s="404"/>
      <c r="ACN27" s="2124"/>
      <c r="ACO27" s="22"/>
      <c r="ACP27" s="31"/>
      <c r="ACQ27" s="76"/>
      <c r="ACR27" s="78">
        <f t="shared" si="104"/>
        <v>0</v>
      </c>
      <c r="ACT27" s="49"/>
      <c r="ACU27" s="2121"/>
      <c r="ACV27" s="104"/>
      <c r="ACW27" s="49"/>
      <c r="ACX27" s="139"/>
      <c r="ACY27" s="78">
        <f t="shared" si="257"/>
        <v>0</v>
      </c>
      <c r="ADA27" s="31"/>
      <c r="ADB27" s="2124"/>
      <c r="ADC27" s="22"/>
      <c r="ADD27" s="31"/>
      <c r="ADE27" s="76"/>
      <c r="ADF27" s="78">
        <f t="shared" si="105"/>
        <v>70699</v>
      </c>
      <c r="ADI27" s="2124"/>
      <c r="ADJ27" s="2124"/>
      <c r="ADK27" s="777"/>
      <c r="ADL27" s="31"/>
      <c r="ADM27" s="76"/>
      <c r="ADN27" s="78">
        <f t="shared" si="258"/>
        <v>0</v>
      </c>
      <c r="ADP27" s="321"/>
      <c r="ADQ27" s="2124"/>
      <c r="ADR27" s="22"/>
      <c r="ADS27" s="404"/>
      <c r="ADT27" s="76"/>
      <c r="ADU27" s="78">
        <f t="shared" si="259"/>
        <v>0</v>
      </c>
      <c r="ADW27" s="404"/>
      <c r="ADX27" s="2124"/>
      <c r="ADY27" s="22"/>
      <c r="ADZ27" s="31"/>
      <c r="AEA27" s="76"/>
      <c r="AEB27" s="78">
        <f t="shared" si="260"/>
        <v>42311</v>
      </c>
      <c r="AED27" s="320"/>
      <c r="AEE27" s="2121"/>
      <c r="AEF27" s="104"/>
      <c r="AEG27" s="320"/>
      <c r="AEH27" s="139"/>
      <c r="AEI27" s="78">
        <f t="shared" si="254"/>
        <v>100.5</v>
      </c>
      <c r="AEK27" s="31"/>
      <c r="AEL27" s="2124"/>
      <c r="AEM27" s="22"/>
      <c r="AEN27" s="31"/>
      <c r="AEO27" s="76"/>
      <c r="AEP27" s="78">
        <f>AEP26+AEM27-AEO27</f>
        <v>0</v>
      </c>
      <c r="AER27" s="2124"/>
      <c r="AES27" s="2124"/>
      <c r="AET27" s="777"/>
      <c r="AEU27" s="31"/>
      <c r="AEV27" s="76"/>
      <c r="AEW27" s="78">
        <f t="shared" si="106"/>
        <v>0</v>
      </c>
      <c r="AEY27" s="2124"/>
      <c r="AEZ27" s="2124"/>
      <c r="AFA27" s="22"/>
      <c r="AFB27" s="31"/>
      <c r="AFC27" s="76"/>
      <c r="AFD27" s="78">
        <f t="shared" si="107"/>
        <v>0</v>
      </c>
      <c r="AFF27" s="31"/>
      <c r="AFG27" s="2124"/>
      <c r="AFH27" s="22"/>
      <c r="AFI27" s="31"/>
      <c r="AFJ27" s="76"/>
      <c r="AFK27" s="78">
        <f t="shared" si="108"/>
        <v>0</v>
      </c>
      <c r="AFM27" s="321"/>
      <c r="AFN27" s="2124"/>
      <c r="AFO27" s="22"/>
      <c r="AFP27" s="31"/>
      <c r="AFQ27" s="76"/>
      <c r="AFR27" s="78">
        <f t="shared" si="109"/>
        <v>0</v>
      </c>
      <c r="AFT27" s="31"/>
      <c r="AFU27" s="2124"/>
      <c r="AFV27" s="22"/>
      <c r="AFW27" s="31"/>
      <c r="AFX27" s="76"/>
      <c r="AFY27" s="78">
        <f t="shared" si="110"/>
        <v>0</v>
      </c>
      <c r="AGA27" s="31"/>
      <c r="AGB27" s="2124"/>
      <c r="AGC27" s="22"/>
      <c r="AGD27" s="31"/>
      <c r="AGE27" s="76"/>
      <c r="AGF27" s="78">
        <f t="shared" si="111"/>
        <v>0</v>
      </c>
      <c r="AGH27" s="31"/>
      <c r="AGI27" s="2124"/>
      <c r="AGJ27" s="22"/>
      <c r="AGK27" s="31"/>
      <c r="AGL27" s="76"/>
      <c r="AGM27" s="78">
        <f t="shared" si="112"/>
        <v>0</v>
      </c>
      <c r="AGO27" s="321"/>
      <c r="AGP27" s="2124"/>
      <c r="AGQ27" s="22"/>
      <c r="AGR27" s="31"/>
      <c r="AGS27" s="76"/>
      <c r="AGT27" s="78">
        <f t="shared" si="113"/>
        <v>0</v>
      </c>
      <c r="AGV27" s="404"/>
      <c r="AGW27" s="2124"/>
      <c r="AGX27" s="22"/>
      <c r="AGY27" s="31"/>
      <c r="AGZ27" s="76"/>
      <c r="AHA27" s="78">
        <f t="shared" si="114"/>
        <v>0</v>
      </c>
      <c r="AHE27" s="2124"/>
      <c r="AHF27" s="22"/>
      <c r="AHG27" s="321"/>
      <c r="AHH27" s="76"/>
      <c r="AHI27" s="78">
        <f t="shared" si="115"/>
        <v>2343</v>
      </c>
      <c r="AHK27" s="404"/>
      <c r="AHL27" s="2124"/>
      <c r="AHM27" s="22"/>
      <c r="AHN27" s="31"/>
      <c r="AHO27" s="76"/>
      <c r="AHP27" s="78">
        <f t="shared" si="116"/>
        <v>0</v>
      </c>
      <c r="AHR27" s="404"/>
      <c r="AHS27" s="2124"/>
      <c r="AHT27" s="22"/>
      <c r="AHU27" s="31"/>
      <c r="AHV27" s="76"/>
      <c r="AHW27" s="78">
        <f t="shared" si="117"/>
        <v>0</v>
      </c>
      <c r="AHY27" s="424"/>
      <c r="AHZ27" s="424"/>
      <c r="AIA27" s="2121"/>
      <c r="AIB27" s="693"/>
      <c r="AIC27" s="49"/>
      <c r="AID27" s="139"/>
      <c r="AIE27" s="78">
        <f t="shared" si="118"/>
        <v>4086</v>
      </c>
      <c r="AIG27" s="424"/>
      <c r="AIH27" s="2121"/>
      <c r="AII27" s="104"/>
      <c r="AIJ27" s="49"/>
      <c r="AIK27" s="139"/>
      <c r="AIL27" s="78">
        <f t="shared" si="119"/>
        <v>436</v>
      </c>
      <c r="AIN27" s="424"/>
      <c r="AIO27" s="2121"/>
      <c r="AIP27" s="104"/>
      <c r="AIQ27" s="49"/>
      <c r="AIR27" s="139"/>
      <c r="AIS27" s="78">
        <f t="shared" si="120"/>
        <v>0</v>
      </c>
      <c r="AIU27" s="404"/>
      <c r="AIV27" s="2124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24"/>
      <c r="AJY27" s="104"/>
      <c r="AJZ27" s="320">
        <v>41137</v>
      </c>
      <c r="AKA27" s="139">
        <v>200</v>
      </c>
      <c r="AKB27" s="78">
        <f t="shared" si="125"/>
        <v>4004</v>
      </c>
      <c r="AKD27" s="2124"/>
      <c r="AKE27" s="2124"/>
      <c r="AKF27" s="2124"/>
      <c r="AKG27" s="22"/>
      <c r="AKH27" s="31"/>
      <c r="AKI27" s="76"/>
      <c r="AKJ27" s="78">
        <f t="shared" si="126"/>
        <v>0</v>
      </c>
      <c r="AKL27" s="404"/>
      <c r="AKM27" s="2124"/>
      <c r="AKN27" s="22"/>
      <c r="AKO27" s="31"/>
      <c r="AKP27" s="76"/>
      <c r="AKQ27" s="78">
        <f t="shared" si="127"/>
        <v>0</v>
      </c>
      <c r="AKS27" s="424"/>
      <c r="AKT27" s="481"/>
      <c r="AKU27" s="2121"/>
      <c r="AKV27" s="104"/>
      <c r="AKW27" s="49"/>
      <c r="AKX27" s="139"/>
      <c r="AKY27" s="78">
        <f t="shared" si="128"/>
        <v>139</v>
      </c>
      <c r="ALA27" s="424"/>
      <c r="ALB27" s="2121"/>
      <c r="ALC27" s="104"/>
      <c r="ALD27" s="49"/>
      <c r="ALE27" s="139"/>
      <c r="ALF27" s="78">
        <f t="shared" si="129"/>
        <v>409</v>
      </c>
      <c r="ALH27" s="404"/>
      <c r="ALI27" s="2124"/>
      <c r="ALJ27" s="22"/>
      <c r="ALK27" s="31"/>
      <c r="ALL27" s="76"/>
      <c r="ALM27" s="78">
        <f t="shared" si="130"/>
        <v>0</v>
      </c>
      <c r="ALO27" s="404"/>
      <c r="ALP27" s="2124"/>
      <c r="ALQ27" s="22"/>
      <c r="ALR27" s="31"/>
      <c r="ALS27" s="76"/>
      <c r="ALT27" s="78">
        <f t="shared" si="131"/>
        <v>3598.5</v>
      </c>
      <c r="ALV27" s="424"/>
      <c r="ALW27" s="2121"/>
      <c r="ALX27" s="104"/>
      <c r="ALY27" s="49"/>
      <c r="ALZ27" s="139"/>
      <c r="AMA27" s="78">
        <f t="shared" si="132"/>
        <v>37151</v>
      </c>
      <c r="AMC27" s="404"/>
      <c r="AMD27" s="2124"/>
      <c r="AME27" s="22"/>
      <c r="AMF27" s="31"/>
      <c r="AMG27" s="76"/>
      <c r="AMH27" s="78">
        <f t="shared" si="133"/>
        <v>0</v>
      </c>
      <c r="AMJ27" s="404"/>
      <c r="AMK27" s="2124"/>
      <c r="AML27" s="22"/>
      <c r="AMM27" s="404"/>
      <c r="AMN27" s="76"/>
      <c r="AMO27" s="78">
        <f t="shared" si="134"/>
        <v>0</v>
      </c>
      <c r="AMQ27" s="404"/>
      <c r="AMR27" s="2124"/>
      <c r="AMS27" s="22"/>
      <c r="AMT27" s="31"/>
      <c r="AMU27" s="76"/>
      <c r="AMV27" s="78">
        <f t="shared" si="135"/>
        <v>0</v>
      </c>
      <c r="AMX27" s="321"/>
      <c r="AMY27" s="2124"/>
      <c r="AMZ27" s="801"/>
      <c r="ANA27" s="804"/>
      <c r="ANB27" s="76"/>
      <c r="ANC27" s="805">
        <f t="shared" si="204"/>
        <v>0</v>
      </c>
      <c r="ANE27" s="31"/>
      <c r="ANF27" s="2124"/>
      <c r="ANG27" s="799"/>
      <c r="ANH27" s="97"/>
      <c r="ANI27" s="139"/>
      <c r="ANJ27" s="805">
        <f t="shared" si="205"/>
        <v>0</v>
      </c>
      <c r="ANL27" s="320"/>
      <c r="ANM27" s="2121"/>
      <c r="ANN27" s="799"/>
      <c r="ANO27" s="392"/>
      <c r="ANP27" s="139"/>
      <c r="ANQ27" s="805">
        <f t="shared" si="206"/>
        <v>187.60000000000002</v>
      </c>
      <c r="ANS27" s="31"/>
      <c r="ANT27" s="335"/>
      <c r="ANU27" s="2124"/>
      <c r="ANV27" s="801"/>
      <c r="ANW27" s="804"/>
      <c r="ANX27" s="76"/>
      <c r="ANY27" s="805">
        <f t="shared" si="207"/>
        <v>0</v>
      </c>
      <c r="AOA27" s="1985"/>
      <c r="AOB27" s="855"/>
      <c r="AOC27" s="1390"/>
      <c r="AOD27" s="1812"/>
      <c r="AOE27" s="722"/>
      <c r="AOF27" s="1391"/>
      <c r="AOG27" s="805">
        <f t="shared" si="208"/>
        <v>731</v>
      </c>
      <c r="AON27" s="78">
        <f t="shared" si="240"/>
        <v>0</v>
      </c>
      <c r="AOO27" s="1391"/>
      <c r="AOP27" s="49"/>
      <c r="AOQ27" s="2124"/>
      <c r="AOR27" s="801"/>
      <c r="AOS27" s="804"/>
      <c r="AOT27" s="76"/>
      <c r="AOU27" s="805">
        <f t="shared" si="210"/>
        <v>0</v>
      </c>
      <c r="AOW27" s="2124"/>
      <c r="AOX27" s="2124"/>
      <c r="AOY27" s="801"/>
      <c r="AOZ27" s="804"/>
      <c r="APA27" s="76"/>
      <c r="APB27" s="805">
        <f t="shared" si="211"/>
        <v>0</v>
      </c>
      <c r="APD27" s="49"/>
      <c r="APE27" s="2121"/>
      <c r="APF27" s="799"/>
      <c r="APG27" s="97"/>
      <c r="APH27" s="139"/>
      <c r="API27" s="78">
        <f t="shared" si="136"/>
        <v>0</v>
      </c>
      <c r="APK27" s="404"/>
      <c r="APL27" s="2124"/>
      <c r="APM27" s="801"/>
      <c r="APN27" s="804"/>
      <c r="APO27" s="76"/>
      <c r="APP27" s="805">
        <f t="shared" si="212"/>
        <v>0</v>
      </c>
      <c r="APR27" s="320"/>
      <c r="APS27" s="2121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24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24"/>
      <c r="ASE27" s="801"/>
      <c r="ASF27" s="804"/>
      <c r="ASG27" s="76"/>
      <c r="ASH27" s="805">
        <f t="shared" si="222"/>
        <v>0</v>
      </c>
      <c r="ASJ27" s="404"/>
      <c r="ASK27" s="2124"/>
      <c r="ASL27" s="801"/>
      <c r="ASM27" s="804"/>
      <c r="ASN27" s="76"/>
      <c r="ASO27" s="805">
        <f t="shared" si="223"/>
        <v>0</v>
      </c>
      <c r="ASQ27" s="404"/>
      <c r="ASR27" s="2124"/>
      <c r="ASS27" s="22"/>
      <c r="AST27" s="31"/>
      <c r="ASU27" s="76"/>
      <c r="ASV27" s="78">
        <f t="shared" si="241"/>
        <v>0</v>
      </c>
      <c r="ASX27" s="424"/>
      <c r="ASY27" s="424"/>
      <c r="ASZ27" s="2121"/>
      <c r="ATA27" s="104"/>
      <c r="ATB27" s="49"/>
      <c r="ATC27" s="139"/>
      <c r="ATD27" s="78">
        <f t="shared" si="242"/>
        <v>0</v>
      </c>
      <c r="ATF27" s="404"/>
      <c r="ATG27" s="2124"/>
      <c r="ATH27" s="22"/>
      <c r="ATI27" s="31"/>
      <c r="ATJ27" s="76"/>
      <c r="ATK27" s="78">
        <f t="shared" si="243"/>
        <v>0</v>
      </c>
      <c r="ATM27" s="321"/>
      <c r="ATN27" s="2124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24"/>
      <c r="AUL27" s="22"/>
      <c r="AUM27" s="31"/>
      <c r="AUN27" s="76"/>
      <c r="AUO27" s="78">
        <f t="shared" si="247"/>
        <v>0</v>
      </c>
      <c r="AUQ27" s="424"/>
      <c r="AUR27" s="2121"/>
      <c r="AUS27" s="104"/>
      <c r="AUT27" s="49"/>
      <c r="AUU27" s="139"/>
      <c r="AUV27" s="78">
        <f t="shared" si="248"/>
        <v>1754.5</v>
      </c>
      <c r="AUX27" s="424"/>
      <c r="AUY27" s="2121"/>
      <c r="AUZ27" s="104"/>
      <c r="AVA27" s="49"/>
      <c r="AVB27" s="139"/>
      <c r="AVC27" s="78">
        <f t="shared" si="249"/>
        <v>3312</v>
      </c>
      <c r="AVE27" s="424"/>
      <c r="AVF27" s="2121"/>
      <c r="AVG27" s="104"/>
      <c r="AVH27" s="49"/>
      <c r="AVI27" s="139"/>
      <c r="AVJ27" s="78">
        <f t="shared" si="250"/>
        <v>0</v>
      </c>
      <c r="AVL27" s="424"/>
      <c r="AVM27" s="2121"/>
      <c r="AVN27" s="104"/>
      <c r="AVO27" s="49"/>
      <c r="AVP27" s="139"/>
      <c r="AVQ27" s="78">
        <f t="shared" si="251"/>
        <v>0</v>
      </c>
      <c r="AVS27" s="404"/>
      <c r="AVT27" s="2124"/>
      <c r="AVU27" s="22"/>
      <c r="AVV27" s="31"/>
      <c r="AVW27" s="76"/>
      <c r="AVX27" s="78">
        <f t="shared" si="224"/>
        <v>0</v>
      </c>
      <c r="AVZ27" s="404"/>
      <c r="AWA27" s="2124"/>
      <c r="AWB27" s="22"/>
      <c r="AWC27" s="31"/>
      <c r="AWD27" s="76"/>
      <c r="AWE27" s="78">
        <f t="shared" si="225"/>
        <v>0</v>
      </c>
      <c r="AWG27" s="424"/>
      <c r="AWH27" s="2121"/>
      <c r="AWI27" s="104"/>
      <c r="AWJ27" s="49"/>
      <c r="AWK27" s="349"/>
      <c r="AWL27" s="78">
        <f t="shared" si="226"/>
        <v>0</v>
      </c>
      <c r="AWN27" s="49"/>
      <c r="AWO27" s="307"/>
      <c r="AWP27" s="2121"/>
      <c r="AWQ27" s="104"/>
      <c r="AWR27" s="49"/>
      <c r="AWS27" s="139"/>
      <c r="AWT27" s="78">
        <f t="shared" si="227"/>
        <v>5365</v>
      </c>
      <c r="AWV27" s="404"/>
      <c r="AWW27" s="734"/>
      <c r="AWX27" s="2125"/>
      <c r="AWY27" s="139"/>
      <c r="AWZ27" s="31"/>
      <c r="AXA27" s="139"/>
      <c r="AXB27" s="78">
        <f t="shared" si="261"/>
        <v>872</v>
      </c>
      <c r="AXD27" s="404"/>
      <c r="AXE27" s="2125"/>
      <c r="AXF27" s="139"/>
      <c r="AXG27" s="31"/>
      <c r="AXH27" s="139"/>
      <c r="AXI27" s="78">
        <f t="shared" si="262"/>
        <v>0</v>
      </c>
      <c r="AXK27" s="404"/>
      <c r="AXL27" s="2125"/>
      <c r="AXM27" s="139"/>
      <c r="AXN27" s="31"/>
      <c r="AXO27" s="139"/>
      <c r="AXP27" s="78">
        <f t="shared" si="263"/>
        <v>0</v>
      </c>
      <c r="AXR27" s="31"/>
      <c r="AXS27" s="2125"/>
      <c r="AXT27" s="139"/>
      <c r="AXU27" s="31"/>
      <c r="AXV27" s="139"/>
      <c r="AXW27" s="78">
        <f t="shared" si="264"/>
        <v>0</v>
      </c>
      <c r="AXY27" s="424"/>
      <c r="AXZ27" s="2122"/>
      <c r="AYA27" s="139"/>
      <c r="AYB27" s="424"/>
      <c r="AYC27" s="139"/>
      <c r="AYD27" s="78">
        <f t="shared" si="137"/>
        <v>0</v>
      </c>
      <c r="AYF27" s="424"/>
      <c r="AYG27" s="2122"/>
      <c r="AYH27" s="139"/>
      <c r="AYI27" s="49"/>
      <c r="AYJ27" s="139"/>
      <c r="AYK27" s="78">
        <f t="shared" si="138"/>
        <v>0</v>
      </c>
      <c r="AYM27" s="424"/>
      <c r="AYN27" s="2122"/>
      <c r="AYO27" s="139"/>
      <c r="AYP27" s="49"/>
      <c r="AYQ27" s="139"/>
      <c r="AYR27" s="78">
        <f t="shared" si="139"/>
        <v>0</v>
      </c>
      <c r="AYT27" s="404"/>
      <c r="AYU27" s="2125"/>
      <c r="AYV27" s="139"/>
      <c r="AYW27" s="31"/>
      <c r="AYX27" s="139"/>
      <c r="AYY27" s="78">
        <f t="shared" si="140"/>
        <v>0</v>
      </c>
      <c r="AZA27" s="404"/>
      <c r="AZB27" s="2125"/>
      <c r="AZC27" s="139"/>
      <c r="AZD27" s="61"/>
      <c r="AZE27" s="139"/>
      <c r="AZF27" s="78">
        <f t="shared" si="141"/>
        <v>0</v>
      </c>
      <c r="AZH27" s="31"/>
      <c r="AZI27" s="2125"/>
      <c r="AZJ27" s="139"/>
      <c r="AZK27" s="61"/>
      <c r="AZL27" s="139"/>
      <c r="AZM27" s="78">
        <f t="shared" si="142"/>
        <v>0</v>
      </c>
      <c r="AZO27" s="320"/>
      <c r="AZP27" s="2122"/>
      <c r="AZQ27" s="139"/>
      <c r="AZR27" s="49"/>
      <c r="AZS27" s="139"/>
      <c r="AZT27" s="78">
        <f t="shared" si="143"/>
        <v>123.27999999999975</v>
      </c>
      <c r="AZV27" s="320"/>
      <c r="AZW27" s="2122"/>
      <c r="AZX27" s="139"/>
      <c r="AZY27" s="49"/>
      <c r="AZZ27" s="139"/>
      <c r="BAA27" s="78">
        <f t="shared" si="144"/>
        <v>0</v>
      </c>
      <c r="BAC27" s="320"/>
      <c r="BAD27" s="2122"/>
      <c r="BAE27" s="139"/>
      <c r="BAF27" s="424"/>
      <c r="BAG27" s="139"/>
      <c r="BAH27" s="78">
        <f t="shared" si="145"/>
        <v>11550.9</v>
      </c>
      <c r="BAJ27" s="404"/>
      <c r="BAK27" s="2125"/>
      <c r="BAL27" s="139"/>
      <c r="BAM27" s="404"/>
      <c r="BAN27" s="139"/>
      <c r="BAO27" s="78">
        <f t="shared" si="146"/>
        <v>0</v>
      </c>
      <c r="BAQ27" s="424"/>
      <c r="BAR27" s="2122"/>
      <c r="BAS27" s="139"/>
      <c r="BAT27" s="49"/>
      <c r="BAU27" s="139"/>
      <c r="BAV27" s="78">
        <f t="shared" si="147"/>
        <v>1940.1999999999971</v>
      </c>
      <c r="BAX27" s="49"/>
      <c r="BAY27" s="2122"/>
      <c r="BAZ27" s="139"/>
      <c r="BBA27" s="257"/>
      <c r="BBB27" s="139"/>
      <c r="BBC27" s="78">
        <f t="shared" si="265"/>
        <v>0</v>
      </c>
      <c r="BBE27" s="49"/>
      <c r="BBF27" s="2122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3" t="s">
        <v>2498</v>
      </c>
      <c r="BBO27" s="2019">
        <v>159325</v>
      </c>
      <c r="BBP27" s="392">
        <v>42282</v>
      </c>
      <c r="BBQ27" s="1915">
        <v>159325</v>
      </c>
      <c r="BBR27" s="131">
        <f t="shared" si="267"/>
        <v>-39535.969999999972</v>
      </c>
      <c r="BBS27" s="1261"/>
      <c r="BBT27" s="1390"/>
      <c r="BBU27" s="1803"/>
      <c r="BBV27" s="1647"/>
      <c r="BBW27" s="1812"/>
      <c r="BBX27" s="722"/>
      <c r="BBY27" s="78">
        <f t="shared" si="149"/>
        <v>1200</v>
      </c>
      <c r="BCA27" s="424">
        <v>42116</v>
      </c>
      <c r="BCB27" s="2122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25"/>
      <c r="BCJ27" s="139"/>
      <c r="BCK27" s="61"/>
      <c r="BCL27" s="139"/>
      <c r="BCM27" s="78">
        <f t="shared" si="151"/>
        <v>0</v>
      </c>
      <c r="BCO27" s="31"/>
      <c r="BCP27" s="2125"/>
      <c r="BCQ27" s="139"/>
      <c r="BCR27" s="61"/>
      <c r="BCS27" s="139"/>
      <c r="BCT27" s="78">
        <f t="shared" si="152"/>
        <v>0</v>
      </c>
      <c r="BCV27" s="404"/>
      <c r="BCW27" s="2125"/>
      <c r="BCX27" s="139"/>
      <c r="BCY27" s="61"/>
      <c r="BCZ27" s="139"/>
      <c r="BDA27" s="78">
        <f t="shared" si="153"/>
        <v>6086.5</v>
      </c>
      <c r="BDC27" s="404"/>
      <c r="BDD27" s="2125"/>
      <c r="BDE27" s="139"/>
      <c r="BDF27" s="61"/>
      <c r="BDG27" s="139"/>
      <c r="BDH27" s="78">
        <f t="shared" si="154"/>
        <v>8936.1000000000058</v>
      </c>
      <c r="BDJ27" s="321"/>
      <c r="BDK27" s="2125"/>
      <c r="BDL27" s="139"/>
      <c r="BDM27" s="61"/>
      <c r="BDN27" s="139"/>
      <c r="BDO27" s="78">
        <f t="shared" si="155"/>
        <v>0</v>
      </c>
      <c r="BDQ27" s="424"/>
      <c r="BDR27" s="481"/>
      <c r="BDS27" s="2122"/>
      <c r="BDT27" s="139"/>
      <c r="BDU27" s="424"/>
      <c r="BDV27" s="139"/>
      <c r="BDW27" s="78">
        <f t="shared" si="156"/>
        <v>308</v>
      </c>
      <c r="BDY27" s="31"/>
      <c r="BDZ27" s="31"/>
      <c r="BEA27" s="2125"/>
      <c r="BEB27" s="139"/>
      <c r="BEC27" s="31"/>
      <c r="BED27" s="139"/>
      <c r="BEE27" s="78">
        <f t="shared" si="157"/>
        <v>4361.25</v>
      </c>
      <c r="BEG27" s="321"/>
      <c r="BEH27" s="2125"/>
      <c r="BEI27" s="917"/>
      <c r="BEJ27" s="2019"/>
      <c r="BEK27" s="1836">
        <v>41852</v>
      </c>
      <c r="BEL27" s="1837">
        <v>9163.2000000000007</v>
      </c>
      <c r="BEM27" s="78">
        <f t="shared" si="158"/>
        <v>-9709.5</v>
      </c>
      <c r="BEO27" s="404"/>
      <c r="BEP27" s="404"/>
      <c r="BEQ27" s="2125"/>
      <c r="BER27" s="139"/>
      <c r="BES27" s="61"/>
      <c r="BET27" s="139"/>
      <c r="BEU27" s="78">
        <f t="shared" si="159"/>
        <v>-3554.84</v>
      </c>
      <c r="BEW27" s="321"/>
      <c r="BEX27" s="2125"/>
      <c r="BEY27" s="139"/>
      <c r="BEZ27" s="61"/>
      <c r="BFA27" s="139"/>
      <c r="BFB27" s="78">
        <f t="shared" si="160"/>
        <v>0</v>
      </c>
      <c r="BFD27" s="321"/>
      <c r="BFE27" s="2125"/>
      <c r="BFF27" s="139"/>
      <c r="BFG27" s="31"/>
      <c r="BFH27" s="139"/>
      <c r="BFI27" s="78">
        <f t="shared" si="161"/>
        <v>970</v>
      </c>
      <c r="BFK27" s="320"/>
      <c r="BFL27" s="2122"/>
      <c r="BFM27" s="349"/>
      <c r="BFN27" s="424"/>
      <c r="BFO27" s="139"/>
      <c r="BFP27" s="78">
        <f t="shared" si="162"/>
        <v>0</v>
      </c>
      <c r="BFR27" s="321"/>
      <c r="BFS27" s="2125"/>
      <c r="BFT27" s="139"/>
      <c r="BFU27" s="491"/>
      <c r="BFV27" s="139"/>
      <c r="BFW27" s="78">
        <f t="shared" si="163"/>
        <v>0</v>
      </c>
      <c r="BFY27" s="31"/>
      <c r="BFZ27" s="2125"/>
      <c r="BGA27" s="139"/>
      <c r="BGB27" s="61"/>
      <c r="BGC27" s="139"/>
      <c r="BGD27" s="78">
        <f t="shared" si="164"/>
        <v>0</v>
      </c>
      <c r="BGF27" s="320"/>
      <c r="BGG27" s="2122"/>
      <c r="BGH27" s="139"/>
      <c r="BGI27" s="320"/>
      <c r="BGJ27" s="139"/>
      <c r="BGK27" s="78">
        <f t="shared" si="165"/>
        <v>0</v>
      </c>
      <c r="BGM27" s="424"/>
      <c r="BGN27" s="424"/>
      <c r="BGO27" s="2122"/>
      <c r="BGP27" s="139"/>
      <c r="BGQ27" s="848"/>
      <c r="BGR27" s="139"/>
      <c r="BGS27" s="78">
        <f t="shared" si="166"/>
        <v>4154.5999999999913</v>
      </c>
      <c r="BGU27" s="31"/>
      <c r="BGV27" s="2125"/>
      <c r="BGW27" s="139"/>
      <c r="BGX27" s="61"/>
      <c r="BGY27" s="139"/>
      <c r="BGZ27" s="78">
        <f t="shared" si="167"/>
        <v>0</v>
      </c>
      <c r="BHB27" s="404"/>
      <c r="BHC27" s="2125"/>
      <c r="BHD27" s="52"/>
      <c r="BHE27" s="61"/>
      <c r="BHF27" s="139"/>
      <c r="BHG27" s="78">
        <f t="shared" si="168"/>
        <v>229.79999999999927</v>
      </c>
      <c r="BHI27" s="424"/>
      <c r="BHJ27" s="49"/>
      <c r="BHK27" s="2122"/>
      <c r="BHL27" s="139"/>
      <c r="BHM27" s="49"/>
      <c r="BHN27" s="139"/>
      <c r="BHO27" s="78">
        <f t="shared" si="169"/>
        <v>0</v>
      </c>
      <c r="BHQ27" s="320"/>
      <c r="BHR27" s="2122"/>
      <c r="BHS27" s="139"/>
      <c r="BHT27" s="320"/>
      <c r="BHU27" s="139"/>
      <c r="BHV27" s="78">
        <f t="shared" si="170"/>
        <v>0</v>
      </c>
      <c r="BHX27" s="321"/>
      <c r="BHY27" s="335"/>
      <c r="BHZ27" s="2125"/>
      <c r="BIA27" s="139"/>
      <c r="BIB27" s="602"/>
      <c r="BIC27" s="139"/>
      <c r="BID27" s="78">
        <f t="shared" si="171"/>
        <v>0</v>
      </c>
      <c r="BIF27" s="1937"/>
      <c r="BIG27" s="1325"/>
      <c r="BIH27" s="1325"/>
      <c r="BII27" s="139"/>
      <c r="BIJ27" s="1853"/>
      <c r="BIK27" s="139"/>
      <c r="BIL27" s="78">
        <f t="shared" si="172"/>
        <v>0</v>
      </c>
      <c r="BIN27" s="404"/>
      <c r="BIO27" s="2125"/>
      <c r="BIP27" s="139"/>
      <c r="BIQ27" s="491"/>
      <c r="BIR27" s="139"/>
      <c r="BIS27" s="78">
        <f t="shared" si="173"/>
        <v>86</v>
      </c>
      <c r="BIU27" s="320"/>
      <c r="BIV27" s="320"/>
      <c r="BIW27" s="2122"/>
      <c r="BIX27" s="139"/>
      <c r="BIY27" s="257"/>
      <c r="BIZ27" s="139"/>
      <c r="BJA27" s="78">
        <f t="shared" si="255"/>
        <v>0</v>
      </c>
      <c r="BJC27" s="424"/>
      <c r="BJD27" s="2122"/>
      <c r="BJE27" s="139"/>
      <c r="BJF27" s="257"/>
      <c r="BJG27" s="139"/>
      <c r="BJH27" s="78">
        <f t="shared" si="174"/>
        <v>0</v>
      </c>
      <c r="BJJ27" s="320"/>
      <c r="BJK27" s="409"/>
      <c r="BJL27" s="2122"/>
      <c r="BJM27" s="139"/>
      <c r="BJN27" s="341"/>
      <c r="BJO27" s="139"/>
      <c r="BJP27" s="78">
        <f t="shared" si="256"/>
        <v>0</v>
      </c>
      <c r="BJR27" s="31"/>
      <c r="BJS27" s="2125"/>
      <c r="BJT27" s="139"/>
      <c r="BJU27" s="61"/>
      <c r="BJV27" s="139"/>
      <c r="BJW27" s="78">
        <f t="shared" si="228"/>
        <v>1883</v>
      </c>
      <c r="BJY27" s="404"/>
      <c r="BJZ27" s="2125"/>
      <c r="BKA27" s="139"/>
      <c r="BKB27" s="61"/>
      <c r="BKC27" s="139"/>
      <c r="BKD27" s="78">
        <f t="shared" si="175"/>
        <v>0</v>
      </c>
      <c r="BKF27" s="404"/>
      <c r="BKH27" s="2125"/>
      <c r="BKI27" s="139"/>
      <c r="BKJ27" s="31"/>
      <c r="BKK27" s="139"/>
      <c r="BKL27" s="78">
        <f t="shared" si="176"/>
        <v>8883.5</v>
      </c>
      <c r="BKN27" s="404"/>
      <c r="BKO27" s="2125"/>
      <c r="BKP27" s="139"/>
      <c r="BKQ27" s="31"/>
      <c r="BKR27" s="139"/>
      <c r="BKS27" s="78">
        <f t="shared" si="177"/>
        <v>0</v>
      </c>
      <c r="BKU27" s="404"/>
      <c r="BKV27" s="2125"/>
      <c r="BKW27" s="139"/>
      <c r="BKX27" s="31"/>
      <c r="BKY27" s="139"/>
      <c r="BKZ27" s="78">
        <f t="shared" si="178"/>
        <v>0</v>
      </c>
      <c r="BLB27" s="404"/>
      <c r="BLC27" s="2125"/>
      <c r="BLD27" s="139"/>
      <c r="BLE27" s="31"/>
      <c r="BLF27" s="139"/>
      <c r="BLG27" s="78">
        <f t="shared" si="179"/>
        <v>0</v>
      </c>
      <c r="BLI27" s="404"/>
      <c r="BLJ27" s="2125"/>
      <c r="BLK27" s="139"/>
      <c r="BLL27" s="61"/>
      <c r="BLM27" s="139"/>
      <c r="BLN27" s="78">
        <f t="shared" si="180"/>
        <v>100</v>
      </c>
      <c r="BLP27" s="424"/>
      <c r="BLQ27" s="2121"/>
      <c r="BLR27" s="693"/>
      <c r="BLS27" s="49"/>
      <c r="BLT27" s="260"/>
      <c r="BLU27" s="78">
        <f t="shared" si="181"/>
        <v>0</v>
      </c>
      <c r="BLW27" s="424"/>
      <c r="BLX27" s="2122"/>
      <c r="BLY27" s="139"/>
      <c r="BLZ27" s="257"/>
      <c r="BMA27" s="139"/>
      <c r="BMB27" s="78">
        <f t="shared" si="182"/>
        <v>0</v>
      </c>
      <c r="BMD27" s="424"/>
      <c r="BME27" s="2122"/>
      <c r="BMF27" s="139"/>
      <c r="BMG27" s="493"/>
      <c r="BMH27" s="139"/>
      <c r="BMI27" s="78">
        <f t="shared" si="183"/>
        <v>0</v>
      </c>
      <c r="BMK27" s="404"/>
      <c r="BML27" s="2125"/>
      <c r="BMM27" s="139"/>
      <c r="BMN27" s="602"/>
      <c r="BMO27" s="139"/>
      <c r="BMP27" s="78">
        <f t="shared" si="184"/>
        <v>0</v>
      </c>
      <c r="BMR27" s="31"/>
      <c r="BMS27" s="2125"/>
      <c r="BMT27" s="139"/>
      <c r="BMU27" s="257"/>
      <c r="BMV27" s="139"/>
      <c r="BMW27" s="78">
        <f t="shared" si="185"/>
        <v>0</v>
      </c>
      <c r="BMY27" s="31"/>
      <c r="BMZ27" s="2125"/>
      <c r="BNA27" s="349"/>
      <c r="BNB27" s="31"/>
      <c r="BNC27" s="139"/>
      <c r="BND27" s="78">
        <f t="shared" si="229"/>
        <v>150</v>
      </c>
      <c r="BNF27" s="320"/>
      <c r="BNG27" s="2121"/>
      <c r="BNH27" s="104"/>
      <c r="BNI27" s="320"/>
      <c r="BNJ27" s="139"/>
      <c r="BNK27" s="78">
        <f t="shared" si="230"/>
        <v>11430</v>
      </c>
      <c r="BNM27" s="31"/>
      <c r="BNN27" s="2125"/>
      <c r="BNO27" s="139"/>
      <c r="BNP27" s="61"/>
      <c r="BNQ27" s="139"/>
      <c r="BNR27" s="78">
        <f t="shared" si="231"/>
        <v>0</v>
      </c>
      <c r="BNT27" s="31"/>
      <c r="BNU27" s="335"/>
      <c r="BNV27" s="2125"/>
      <c r="BNW27" s="139"/>
      <c r="BNX27" s="61"/>
      <c r="BNY27" s="139"/>
      <c r="BNZ27" s="78">
        <f t="shared" si="232"/>
        <v>0</v>
      </c>
      <c r="BOB27" s="31"/>
      <c r="BOC27" s="2125"/>
      <c r="BOD27" s="139"/>
      <c r="BOE27" s="61"/>
      <c r="BOF27" s="139"/>
      <c r="BOG27" s="78">
        <f t="shared" si="233"/>
        <v>0</v>
      </c>
      <c r="BOI27" s="31"/>
      <c r="BOJ27" s="2125"/>
      <c r="BOK27" s="139"/>
      <c r="BOL27" s="61"/>
      <c r="BOM27" s="139"/>
      <c r="BON27" s="78">
        <f t="shared" si="234"/>
        <v>0</v>
      </c>
      <c r="BOP27" s="31"/>
      <c r="BOQ27" s="2125"/>
      <c r="BOR27" s="139"/>
      <c r="BOS27" s="61"/>
      <c r="BOT27" s="139"/>
      <c r="BOU27" s="78">
        <f t="shared" si="235"/>
        <v>1785.5</v>
      </c>
      <c r="BOW27" s="320"/>
      <c r="BOX27" s="2122"/>
      <c r="BOY27" s="139"/>
      <c r="BOZ27" s="49"/>
      <c r="BPA27" s="139"/>
      <c r="BPB27" s="78">
        <f t="shared" si="236"/>
        <v>0</v>
      </c>
      <c r="BPD27" s="404"/>
      <c r="BPE27" s="2125"/>
      <c r="BPF27" s="139"/>
      <c r="BPG27" s="31"/>
      <c r="BPH27" s="139"/>
      <c r="BPI27" s="78">
        <f t="shared" si="237"/>
        <v>0</v>
      </c>
      <c r="BPK27" s="404"/>
      <c r="BPL27" s="2125"/>
      <c r="BPM27" s="139"/>
      <c r="BPN27" s="31"/>
      <c r="BPO27" s="139"/>
      <c r="BPP27" s="78">
        <f t="shared" si="252"/>
        <v>2273.5</v>
      </c>
      <c r="BPR27" s="31"/>
      <c r="BPS27" s="2125"/>
      <c r="BPT27" s="139"/>
      <c r="BPU27" s="61"/>
      <c r="BPV27" s="139"/>
      <c r="BPW27" s="78">
        <f t="shared" si="186"/>
        <v>0</v>
      </c>
      <c r="BPY27" s="31"/>
      <c r="BPZ27" s="2125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22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21"/>
      <c r="BQW27" s="104"/>
      <c r="BQX27" s="424"/>
      <c r="BQY27" s="139"/>
      <c r="BQZ27" s="78">
        <f t="shared" si="190"/>
        <v>70000</v>
      </c>
      <c r="BRC27" s="2125"/>
      <c r="BRD27" s="349"/>
      <c r="BRE27" s="404"/>
      <c r="BRF27" s="773"/>
      <c r="BRG27" s="78">
        <f t="shared" si="191"/>
        <v>70000</v>
      </c>
      <c r="BRI27" s="31"/>
      <c r="BRJ27" s="2125"/>
      <c r="BRK27" s="139"/>
      <c r="BRL27" s="61"/>
      <c r="BRM27" s="139"/>
      <c r="BRN27" s="78">
        <f t="shared" si="192"/>
        <v>0</v>
      </c>
      <c r="BRP27" s="321"/>
      <c r="BRQ27" s="31"/>
      <c r="BRR27" s="2125"/>
      <c r="BRS27" s="139"/>
      <c r="BRT27" s="61"/>
      <c r="BRU27" s="139"/>
      <c r="BRV27" s="78">
        <f t="shared" si="193"/>
        <v>0</v>
      </c>
      <c r="BRX27" s="404"/>
      <c r="BRY27" s="2125"/>
      <c r="BRZ27" s="139"/>
      <c r="BSA27" s="61"/>
      <c r="BSB27" s="139"/>
      <c r="BSC27" s="78">
        <f t="shared" si="194"/>
        <v>0</v>
      </c>
      <c r="BSE27" s="404"/>
      <c r="BSF27" s="2125"/>
      <c r="BSG27" s="139"/>
      <c r="BSH27" s="31"/>
      <c r="BSI27" s="139"/>
      <c r="BSJ27" s="78">
        <f t="shared" si="195"/>
        <v>0</v>
      </c>
      <c r="BSL27" s="31"/>
      <c r="BSM27" s="2125"/>
      <c r="BSN27" s="139"/>
      <c r="BSO27" s="61"/>
      <c r="BSP27" s="139"/>
      <c r="BSQ27" s="78">
        <f t="shared" si="196"/>
        <v>0</v>
      </c>
      <c r="BSS27" s="404"/>
      <c r="BST27" s="2125"/>
      <c r="BSU27" s="139"/>
      <c r="BSV27" s="869"/>
      <c r="BSW27" s="566"/>
      <c r="BSX27" s="78">
        <f t="shared" si="197"/>
        <v>0</v>
      </c>
      <c r="BSZ27" s="404"/>
      <c r="BTA27" s="2125"/>
      <c r="BTB27" s="139"/>
      <c r="BTC27" s="869"/>
      <c r="BTD27" s="566"/>
      <c r="BTE27" s="78">
        <f t="shared" si="198"/>
        <v>0</v>
      </c>
      <c r="BTG27" s="31"/>
      <c r="BTH27" s="2125"/>
      <c r="BTI27" s="139"/>
      <c r="BTJ27" s="61"/>
      <c r="BTK27" s="139"/>
      <c r="BTL27" s="78">
        <f t="shared" si="199"/>
        <v>0</v>
      </c>
      <c r="BTN27" s="31"/>
      <c r="BTO27" s="2125"/>
      <c r="BTP27" s="139"/>
      <c r="BTQ27" s="61"/>
      <c r="BTR27" s="139"/>
      <c r="BTS27" s="78">
        <f t="shared" si="200"/>
        <v>0</v>
      </c>
      <c r="BTU27" s="31"/>
      <c r="BTV27" s="2125"/>
      <c r="BTW27" s="139"/>
      <c r="BTX27" s="61"/>
      <c r="BTY27" s="139"/>
      <c r="BTZ27" s="78">
        <f t="shared" si="201"/>
        <v>0</v>
      </c>
      <c r="BUB27" s="31"/>
      <c r="BUC27" s="2125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24"/>
      <c r="C28" s="22"/>
      <c r="D28" s="31"/>
      <c r="E28" s="76"/>
      <c r="F28" s="78">
        <f t="shared" si="2"/>
        <v>172000</v>
      </c>
      <c r="H28" s="404"/>
      <c r="I28" s="2124"/>
      <c r="J28" s="22"/>
      <c r="K28" s="31"/>
      <c r="L28" s="76"/>
      <c r="M28" s="78">
        <f t="shared" si="3"/>
        <v>354750</v>
      </c>
      <c r="O28" s="31"/>
      <c r="P28" s="2124"/>
      <c r="Q28" s="22"/>
      <c r="R28" s="31"/>
      <c r="S28" s="76"/>
      <c r="T28" s="78">
        <f t="shared" si="4"/>
        <v>2500</v>
      </c>
      <c r="V28" s="2124"/>
      <c r="W28" s="2124"/>
      <c r="X28" s="22"/>
      <c r="Y28" s="31"/>
      <c r="Z28" s="76"/>
      <c r="AA28" s="78">
        <f t="shared" si="5"/>
        <v>0</v>
      </c>
      <c r="AC28" s="2124"/>
      <c r="AD28" s="2124"/>
      <c r="AE28" s="22"/>
      <c r="AF28" s="31"/>
      <c r="AG28" s="76"/>
      <c r="AH28" s="78">
        <f t="shared" si="6"/>
        <v>0</v>
      </c>
      <c r="AJ28" s="404"/>
      <c r="AK28" s="2124"/>
      <c r="AL28" s="22"/>
      <c r="AM28" s="404"/>
      <c r="AN28" s="76"/>
      <c r="AO28" s="78">
        <f t="shared" si="7"/>
        <v>1390</v>
      </c>
      <c r="AQ28" s="320"/>
      <c r="AR28" s="2121"/>
      <c r="AS28" s="104"/>
      <c r="AT28" s="399"/>
      <c r="AU28" s="139"/>
      <c r="AV28" s="78">
        <f t="shared" si="8"/>
        <v>317405.71999999997</v>
      </c>
      <c r="AX28" s="2124"/>
      <c r="AY28" s="2124"/>
      <c r="AZ28" s="22"/>
      <c r="BA28" s="31"/>
      <c r="BB28" s="76"/>
      <c r="BC28" s="78">
        <f t="shared" si="9"/>
        <v>0</v>
      </c>
      <c r="BE28" s="321"/>
      <c r="BF28" s="2124"/>
      <c r="BG28" s="22"/>
      <c r="BH28" s="31"/>
      <c r="BI28" s="76"/>
      <c r="BJ28" s="78">
        <f t="shared" si="10"/>
        <v>0</v>
      </c>
      <c r="BL28" s="404"/>
      <c r="BM28" s="2124"/>
      <c r="BN28" s="22"/>
      <c r="BO28" s="31"/>
      <c r="BP28" s="76"/>
      <c r="BQ28" s="78">
        <f t="shared" si="11"/>
        <v>0</v>
      </c>
      <c r="BS28" s="321"/>
      <c r="BT28" s="2124"/>
      <c r="BU28" s="22"/>
      <c r="BV28" s="31"/>
      <c r="BW28" s="76"/>
      <c r="BX28" s="78">
        <f t="shared" si="12"/>
        <v>0</v>
      </c>
      <c r="BZ28" s="424"/>
      <c r="CA28" s="424"/>
      <c r="CB28" s="2121"/>
      <c r="CC28" s="104"/>
      <c r="CD28" s="49"/>
      <c r="CE28" s="139"/>
      <c r="CF28" s="78">
        <f t="shared" si="13"/>
        <v>24829.5</v>
      </c>
      <c r="CH28" s="424"/>
      <c r="CI28" s="2121"/>
      <c r="CJ28" s="104"/>
      <c r="CK28" s="49"/>
      <c r="CL28" s="139"/>
      <c r="CM28" s="78">
        <f t="shared" si="14"/>
        <v>0</v>
      </c>
      <c r="CO28" s="424"/>
      <c r="CP28" s="2121"/>
      <c r="CQ28" s="104"/>
      <c r="CR28" s="49"/>
      <c r="CS28" s="139"/>
      <c r="CT28" s="78">
        <f t="shared" si="15"/>
        <v>0</v>
      </c>
      <c r="CW28" s="890"/>
      <c r="CX28" s="2125"/>
      <c r="CY28" s="139"/>
      <c r="CZ28" s="481"/>
      <c r="DA28" s="388"/>
      <c r="DB28" s="78">
        <f t="shared" si="16"/>
        <v>281466</v>
      </c>
      <c r="DD28" s="424"/>
      <c r="DE28" s="812"/>
      <c r="DF28" s="2121"/>
      <c r="DG28" s="104"/>
      <c r="DH28" s="424"/>
      <c r="DI28" s="291"/>
      <c r="DJ28" s="78">
        <f t="shared" si="17"/>
        <v>633217.30000000005</v>
      </c>
      <c r="DL28" s="320"/>
      <c r="DM28" s="2121"/>
      <c r="DN28" s="104"/>
      <c r="DO28" s="49"/>
      <c r="DP28" s="52"/>
      <c r="DQ28" s="78">
        <f t="shared" si="18"/>
        <v>0</v>
      </c>
      <c r="DS28" s="320"/>
      <c r="DT28" s="2121"/>
      <c r="DU28" s="104"/>
      <c r="DV28" s="49"/>
      <c r="DW28" s="52"/>
      <c r="DX28" s="78">
        <f t="shared" si="19"/>
        <v>0</v>
      </c>
      <c r="DZ28" s="49"/>
      <c r="EA28" s="2121"/>
      <c r="EB28" s="104"/>
      <c r="EC28" s="49"/>
      <c r="ED28" s="139"/>
      <c r="EE28" s="78">
        <f t="shared" si="20"/>
        <v>1750.5</v>
      </c>
      <c r="EG28" s="320"/>
      <c r="EH28" s="2121"/>
      <c r="EI28" s="104"/>
      <c r="EJ28" s="49"/>
      <c r="EK28" s="139"/>
      <c r="EL28" s="78">
        <f t="shared" si="21"/>
        <v>0</v>
      </c>
      <c r="EN28" s="404"/>
      <c r="EO28" s="2124"/>
      <c r="EP28" s="22"/>
      <c r="EQ28" s="31"/>
      <c r="ER28" s="76"/>
      <c r="ES28" s="78">
        <f t="shared" si="22"/>
        <v>7999.8000000000029</v>
      </c>
      <c r="EU28" s="404"/>
      <c r="EV28" s="2124"/>
      <c r="EW28" s="22"/>
      <c r="EX28" s="31"/>
      <c r="EY28" s="76"/>
      <c r="EZ28" s="78">
        <f t="shared" si="23"/>
        <v>0</v>
      </c>
      <c r="FB28" s="2124"/>
      <c r="FC28" s="732"/>
      <c r="FD28" s="2124"/>
      <c r="FE28" s="22"/>
      <c r="FF28" s="31"/>
      <c r="FG28" s="76"/>
      <c r="FH28" s="78">
        <f t="shared" si="24"/>
        <v>0</v>
      </c>
      <c r="FJ28" s="424"/>
      <c r="FK28" s="307"/>
      <c r="FL28" s="2121"/>
      <c r="FM28" s="104"/>
      <c r="FN28" s="49"/>
      <c r="FO28" s="139"/>
      <c r="FP28" s="78">
        <f t="shared" si="25"/>
        <v>1044.8300000000017</v>
      </c>
      <c r="FR28" s="404"/>
      <c r="FS28" s="31"/>
      <c r="FT28" s="2124"/>
      <c r="FU28" s="22"/>
      <c r="FV28" s="31"/>
      <c r="FW28" s="76"/>
      <c r="FX28" s="78">
        <f t="shared" si="26"/>
        <v>8038.1</v>
      </c>
      <c r="FZ28" s="31"/>
      <c r="GA28" s="2121"/>
      <c r="GB28" s="104"/>
      <c r="GC28" s="49"/>
      <c r="GD28" s="139"/>
      <c r="GE28" s="76">
        <f t="shared" si="203"/>
        <v>0</v>
      </c>
      <c r="GF28" s="351"/>
      <c r="GG28" s="712"/>
      <c r="GH28" s="1390"/>
      <c r="GI28" s="1803"/>
      <c r="GJ28" s="1820"/>
      <c r="GK28" s="1904"/>
      <c r="GL28" s="388"/>
      <c r="GM28" s="78">
        <f t="shared" si="27"/>
        <v>0</v>
      </c>
      <c r="GO28" s="31"/>
      <c r="GP28" s="2124"/>
      <c r="GQ28" s="22"/>
      <c r="GR28" s="31"/>
      <c r="GS28" s="76"/>
      <c r="GT28" s="78">
        <f t="shared" si="28"/>
        <v>3191.5</v>
      </c>
      <c r="GV28" s="404"/>
      <c r="GW28" s="2124"/>
      <c r="GX28" s="2124"/>
      <c r="GY28" s="22"/>
      <c r="GZ28" s="31"/>
      <c r="HA28" s="76"/>
      <c r="HB28" s="78">
        <f t="shared" si="29"/>
        <v>12652.35</v>
      </c>
      <c r="HD28" s="424"/>
      <c r="HE28" s="2121"/>
      <c r="HF28" s="104"/>
      <c r="HG28" s="320"/>
      <c r="HH28" s="139"/>
      <c r="HI28" s="78">
        <f t="shared" si="30"/>
        <v>5990.5</v>
      </c>
      <c r="HK28" s="321"/>
      <c r="HL28" s="2124"/>
      <c r="HM28" s="22"/>
      <c r="HN28" s="31"/>
      <c r="HO28" s="76"/>
      <c r="HP28" s="78">
        <f t="shared" si="31"/>
        <v>3655.5</v>
      </c>
      <c r="HR28" s="321"/>
      <c r="HS28" s="2124"/>
      <c r="HT28" s="22"/>
      <c r="HU28" s="31"/>
      <c r="HV28" s="76"/>
      <c r="HW28" s="78">
        <f t="shared" si="32"/>
        <v>3000</v>
      </c>
      <c r="HY28" s="321"/>
      <c r="HZ28" s="2124"/>
      <c r="IA28" s="22"/>
      <c r="IB28" s="31"/>
      <c r="IC28" s="76"/>
      <c r="ID28" s="78">
        <f t="shared" si="33"/>
        <v>0</v>
      </c>
      <c r="IF28" s="321"/>
      <c r="IG28" s="2124"/>
      <c r="IH28" s="22"/>
      <c r="II28" s="31"/>
      <c r="IJ28" s="76"/>
      <c r="IK28" s="78">
        <f t="shared" si="34"/>
        <v>0</v>
      </c>
      <c r="IM28" s="2124"/>
      <c r="IN28" s="2124"/>
      <c r="IO28" s="22"/>
      <c r="IP28" s="31"/>
      <c r="IQ28" s="76"/>
      <c r="IR28" s="78">
        <f t="shared" si="35"/>
        <v>0</v>
      </c>
      <c r="IT28" s="424"/>
      <c r="IU28" s="2121"/>
      <c r="IV28" s="104"/>
      <c r="IW28" s="49"/>
      <c r="IX28" s="139"/>
      <c r="IY28" s="78">
        <f t="shared" si="36"/>
        <v>402</v>
      </c>
      <c r="JA28" s="404"/>
      <c r="JB28" s="2124"/>
      <c r="JC28" s="22"/>
      <c r="JD28" s="31"/>
      <c r="JE28" s="76"/>
      <c r="JF28" s="78">
        <f t="shared" si="37"/>
        <v>900</v>
      </c>
      <c r="JH28" s="320"/>
      <c r="JI28" s="2122"/>
      <c r="JJ28" s="389"/>
      <c r="JK28" s="320"/>
      <c r="JL28" s="389"/>
      <c r="JM28" s="78">
        <f t="shared" si="38"/>
        <v>90</v>
      </c>
      <c r="JO28" s="321"/>
      <c r="JP28" s="2124"/>
      <c r="JQ28" s="22"/>
      <c r="JR28" s="321"/>
      <c r="JS28" s="22"/>
      <c r="JT28" s="78">
        <f t="shared" si="39"/>
        <v>90</v>
      </c>
      <c r="JV28" s="321"/>
      <c r="JW28" s="2124"/>
      <c r="JX28" s="22"/>
      <c r="JY28" s="321"/>
      <c r="JZ28" s="22"/>
      <c r="KA28" s="78">
        <f t="shared" si="40"/>
        <v>90</v>
      </c>
      <c r="KC28" s="424"/>
      <c r="KD28" s="1325"/>
      <c r="KE28" s="139"/>
      <c r="KF28" s="1816">
        <v>41976</v>
      </c>
      <c r="KG28" s="1603">
        <v>10000</v>
      </c>
      <c r="KH28" s="78">
        <f t="shared" si="41"/>
        <v>5314.5</v>
      </c>
      <c r="KJ28" s="321"/>
      <c r="KK28" s="2124"/>
      <c r="KL28" s="22"/>
      <c r="KM28" s="31"/>
      <c r="KN28" s="76"/>
      <c r="KO28" s="78">
        <f t="shared" si="42"/>
        <v>300</v>
      </c>
      <c r="KQ28" s="321"/>
      <c r="KR28" s="321"/>
      <c r="KS28" s="2124"/>
      <c r="KT28" s="22"/>
      <c r="KU28" s="31"/>
      <c r="KV28" s="76"/>
      <c r="KW28" s="78">
        <f t="shared" si="43"/>
        <v>198</v>
      </c>
      <c r="KY28" s="321"/>
      <c r="KZ28" s="2124"/>
      <c r="LA28" s="22"/>
      <c r="LB28" s="31"/>
      <c r="LC28" s="76"/>
      <c r="LD28" s="78">
        <f t="shared" si="44"/>
        <v>0</v>
      </c>
      <c r="LF28" s="320"/>
      <c r="LG28" s="2121"/>
      <c r="LH28" s="104"/>
      <c r="LI28" s="49"/>
      <c r="LJ28" s="139"/>
      <c r="LK28" s="78">
        <f t="shared" si="45"/>
        <v>0</v>
      </c>
      <c r="LM28" s="2124"/>
      <c r="LN28" s="2124"/>
      <c r="LO28" s="22"/>
      <c r="LP28" s="31"/>
      <c r="LQ28" s="76"/>
      <c r="LR28" s="78">
        <f t="shared" si="46"/>
        <v>0</v>
      </c>
      <c r="LT28" s="2124"/>
      <c r="LU28" s="2124"/>
      <c r="LV28" s="22"/>
      <c r="LW28" s="31"/>
      <c r="LX28" s="76"/>
      <c r="LY28" s="78">
        <f t="shared" si="47"/>
        <v>0</v>
      </c>
      <c r="MA28" s="2124"/>
      <c r="MB28" s="2124"/>
      <c r="MC28" s="22"/>
      <c r="MD28" s="31"/>
      <c r="ME28" s="76"/>
      <c r="MF28" s="78">
        <f t="shared" si="48"/>
        <v>0</v>
      </c>
      <c r="MH28" s="2124"/>
      <c r="MI28" s="2124"/>
      <c r="MJ28" s="22"/>
      <c r="MK28" s="31"/>
      <c r="ML28" s="76"/>
      <c r="MM28" s="78">
        <f t="shared" si="49"/>
        <v>0</v>
      </c>
      <c r="MO28" s="404"/>
      <c r="MP28" s="2124"/>
      <c r="MQ28" s="22"/>
      <c r="MR28" s="31"/>
      <c r="MS28" s="76"/>
      <c r="MT28" s="78">
        <f t="shared" si="50"/>
        <v>0</v>
      </c>
      <c r="MV28" s="404"/>
      <c r="MW28" s="2124"/>
      <c r="MX28" s="22"/>
      <c r="MY28" s="31"/>
      <c r="MZ28" s="76"/>
      <c r="NA28" s="78">
        <f t="shared" si="51"/>
        <v>0</v>
      </c>
      <c r="NC28" s="404"/>
      <c r="ND28" s="2124"/>
      <c r="NE28" s="22"/>
      <c r="NF28" s="31"/>
      <c r="NG28" s="76"/>
      <c r="NH28" s="78">
        <f t="shared" si="52"/>
        <v>0</v>
      </c>
      <c r="NJ28" s="2124"/>
      <c r="NK28" s="2124"/>
      <c r="NL28" s="22"/>
      <c r="NM28" s="31"/>
      <c r="NN28" s="76"/>
      <c r="NO28" s="78">
        <f t="shared" si="53"/>
        <v>0</v>
      </c>
      <c r="NQ28" s="2124"/>
      <c r="NR28" s="2124"/>
      <c r="NS28" s="22"/>
      <c r="NT28" s="31"/>
      <c r="NU28" s="76"/>
      <c r="NV28" s="78">
        <f t="shared" si="54"/>
        <v>0</v>
      </c>
      <c r="NX28" s="404"/>
      <c r="NY28" s="2124"/>
      <c r="NZ28" s="22"/>
      <c r="OA28" s="404"/>
      <c r="OB28" s="76"/>
      <c r="OC28" s="78">
        <f t="shared" si="55"/>
        <v>0</v>
      </c>
      <c r="OE28" s="404"/>
      <c r="OF28" s="2124"/>
      <c r="OG28" s="22"/>
      <c r="OH28" s="31"/>
      <c r="OI28" s="76"/>
      <c r="OJ28" s="78">
        <f t="shared" si="56"/>
        <v>12799.5</v>
      </c>
      <c r="OL28" s="404"/>
      <c r="OM28" s="732"/>
      <c r="ON28" s="2124"/>
      <c r="OO28" s="22"/>
      <c r="OP28" s="31"/>
      <c r="OQ28" s="76"/>
      <c r="OR28" s="78">
        <f t="shared" si="0"/>
        <v>0</v>
      </c>
      <c r="OT28" s="404"/>
      <c r="OU28" s="2124"/>
      <c r="OV28" s="22"/>
      <c r="OW28" s="31"/>
      <c r="OX28" s="76"/>
      <c r="OY28" s="78">
        <f t="shared" si="57"/>
        <v>0</v>
      </c>
      <c r="PA28" s="2124"/>
      <c r="PB28" s="2124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3"/>
      <c r="PQ28" s="1831"/>
      <c r="PR28" s="1825"/>
      <c r="PS28" s="1391"/>
      <c r="PT28" s="78">
        <f t="shared" si="60"/>
        <v>301.5</v>
      </c>
      <c r="PU28" s="1391"/>
      <c r="PV28" s="1261"/>
      <c r="PW28" s="2004"/>
      <c r="PX28" s="1390"/>
      <c r="PY28" s="1919"/>
      <c r="PZ28" s="722"/>
      <c r="QA28" s="139"/>
      <c r="QB28" s="78">
        <f t="shared" si="61"/>
        <v>9830.36</v>
      </c>
      <c r="QD28" s="1261"/>
      <c r="QE28" s="1390"/>
      <c r="QF28" s="1919"/>
      <c r="QG28" s="722"/>
      <c r="QH28" s="139"/>
      <c r="QI28" s="131">
        <f t="shared" si="62"/>
        <v>0</v>
      </c>
      <c r="QJ28" s="139"/>
      <c r="QK28" s="321"/>
      <c r="QL28" s="2124"/>
      <c r="QM28" s="22"/>
      <c r="QN28" s="31"/>
      <c r="QO28" s="76"/>
      <c r="QP28" s="78">
        <f t="shared" si="63"/>
        <v>761.40000000000009</v>
      </c>
      <c r="QR28" s="31"/>
      <c r="QS28" s="2124"/>
      <c r="QT28" s="22"/>
      <c r="QU28" s="31"/>
      <c r="QV28" s="76"/>
      <c r="QW28" s="78">
        <f t="shared" si="64"/>
        <v>0</v>
      </c>
      <c r="QY28" s="2124"/>
      <c r="QZ28" s="2124"/>
      <c r="RA28" s="22"/>
      <c r="RB28" s="31"/>
      <c r="RC28" s="76"/>
      <c r="RD28" s="78">
        <f t="shared" si="65"/>
        <v>0</v>
      </c>
      <c r="RF28" s="2124"/>
      <c r="RG28" s="2124"/>
      <c r="RH28" s="22"/>
      <c r="RI28" s="31"/>
      <c r="RJ28" s="76"/>
      <c r="RK28" s="78">
        <f t="shared" si="66"/>
        <v>0</v>
      </c>
      <c r="RM28" s="424"/>
      <c r="RN28" s="481"/>
      <c r="RO28" s="2121"/>
      <c r="RP28" s="104"/>
      <c r="RQ28" s="424"/>
      <c r="RR28" s="139"/>
      <c r="RS28" s="78">
        <f t="shared" si="67"/>
        <v>16041.099999999999</v>
      </c>
      <c r="RU28" s="404"/>
      <c r="RV28" s="2124"/>
      <c r="RW28" s="22"/>
      <c r="RX28" s="31"/>
      <c r="RY28" s="787"/>
      <c r="RZ28" s="78">
        <f t="shared" si="68"/>
        <v>297</v>
      </c>
      <c r="SB28" s="404"/>
      <c r="SC28" s="2124"/>
      <c r="SD28" s="22"/>
      <c r="SE28" s="31"/>
      <c r="SF28" s="787"/>
      <c r="SG28" s="78">
        <f t="shared" si="69"/>
        <v>0</v>
      </c>
      <c r="SI28" s="31"/>
      <c r="SJ28" s="2124"/>
      <c r="SK28" s="22"/>
      <c r="SL28" s="31"/>
      <c r="SM28" s="787"/>
      <c r="SN28" s="78">
        <f t="shared" si="70"/>
        <v>0</v>
      </c>
      <c r="SP28" s="31"/>
      <c r="SQ28" s="2124"/>
      <c r="SR28" s="22"/>
      <c r="SS28" s="31"/>
      <c r="ST28" s="787"/>
      <c r="SU28" s="78">
        <f t="shared" si="71"/>
        <v>0</v>
      </c>
      <c r="SW28" s="31"/>
      <c r="SX28" s="2124"/>
      <c r="SY28" s="22"/>
      <c r="SZ28" s="31"/>
      <c r="TA28" s="787"/>
      <c r="TB28" s="78">
        <f t="shared" si="72"/>
        <v>0</v>
      </c>
      <c r="TD28" s="31"/>
      <c r="TE28" s="2124"/>
      <c r="TF28" s="22"/>
      <c r="TG28" s="31"/>
      <c r="TH28" s="787"/>
      <c r="TI28" s="78">
        <f t="shared" si="73"/>
        <v>0</v>
      </c>
      <c r="TK28" s="31"/>
      <c r="TL28" s="2124"/>
      <c r="TM28" s="22"/>
      <c r="TN28" s="31"/>
      <c r="TO28" s="787"/>
      <c r="TP28" s="78">
        <f t="shared" si="74"/>
        <v>0</v>
      </c>
      <c r="TR28" s="2124"/>
      <c r="TS28" s="2124"/>
      <c r="TT28" s="22"/>
      <c r="TU28" s="31"/>
      <c r="TV28" s="787"/>
      <c r="TW28" s="78">
        <f t="shared" si="75"/>
        <v>0</v>
      </c>
      <c r="TY28" s="2124"/>
      <c r="TZ28" s="2124"/>
      <c r="UA28" s="22"/>
      <c r="UB28" s="31"/>
      <c r="UC28" s="787"/>
      <c r="UD28" s="78">
        <f t="shared" si="76"/>
        <v>0</v>
      </c>
      <c r="UF28" s="404"/>
      <c r="UG28" s="2124"/>
      <c r="UH28" s="22"/>
      <c r="UI28" s="31"/>
      <c r="UJ28" s="787"/>
      <c r="UK28" s="78">
        <f t="shared" si="77"/>
        <v>0</v>
      </c>
      <c r="UM28" s="404"/>
      <c r="UN28" s="2124"/>
      <c r="UO28" s="22"/>
      <c r="UP28" s="31"/>
      <c r="UQ28" s="787"/>
      <c r="UR28" s="78">
        <f t="shared" si="78"/>
        <v>-2822</v>
      </c>
      <c r="UT28" s="404"/>
      <c r="UU28" s="2124"/>
      <c r="UV28" s="22"/>
      <c r="UW28" s="31"/>
      <c r="UX28" s="787"/>
      <c r="UY28" s="78">
        <f t="shared" si="79"/>
        <v>0</v>
      </c>
      <c r="VA28" s="320"/>
      <c r="VB28" s="2121"/>
      <c r="VC28" s="104"/>
      <c r="VD28" s="320"/>
      <c r="VE28" s="349"/>
      <c r="VF28" s="78">
        <f t="shared" si="80"/>
        <v>0</v>
      </c>
      <c r="VH28" s="404"/>
      <c r="VI28" s="2124"/>
      <c r="VJ28" s="22"/>
      <c r="VK28" s="31"/>
      <c r="VL28" s="787"/>
      <c r="VM28" s="78">
        <f t="shared" si="81"/>
        <v>0</v>
      </c>
      <c r="VO28" s="786"/>
      <c r="VP28" s="2124"/>
      <c r="VQ28" s="22"/>
      <c r="VR28" s="31"/>
      <c r="VS28" s="787"/>
      <c r="VT28" s="78">
        <f t="shared" si="82"/>
        <v>0</v>
      </c>
      <c r="VV28" s="2124"/>
      <c r="VW28" s="2124"/>
      <c r="VX28" s="22"/>
      <c r="VY28" s="31"/>
      <c r="VZ28" s="787"/>
      <c r="WA28" s="78">
        <f t="shared" si="83"/>
        <v>0</v>
      </c>
      <c r="WC28" s="424"/>
      <c r="WD28" s="2121"/>
      <c r="WE28" s="104"/>
      <c r="WF28" s="320"/>
      <c r="WG28" s="349"/>
      <c r="WH28" s="78">
        <f t="shared" si="84"/>
        <v>236</v>
      </c>
      <c r="WJ28" s="321"/>
      <c r="WK28" s="2124"/>
      <c r="WL28" s="22"/>
      <c r="WM28" s="31"/>
      <c r="WN28" s="787"/>
      <c r="WO28" s="78">
        <f t="shared" si="85"/>
        <v>151</v>
      </c>
      <c r="WQ28" s="404"/>
      <c r="WR28" s="2124"/>
      <c r="WS28" s="22"/>
      <c r="WT28" s="31"/>
      <c r="WU28" s="76"/>
      <c r="WV28" s="78">
        <f t="shared" si="86"/>
        <v>8041</v>
      </c>
      <c r="WX28" s="31"/>
      <c r="WY28" s="2124"/>
      <c r="WZ28" s="22"/>
      <c r="XA28" s="31"/>
      <c r="XB28" s="76"/>
      <c r="XC28" s="78">
        <f t="shared" si="87"/>
        <v>0</v>
      </c>
      <c r="XE28" s="404"/>
      <c r="XF28" s="2124"/>
      <c r="XG28" s="22"/>
      <c r="XH28" s="31"/>
      <c r="XI28" s="76"/>
      <c r="XJ28" s="78">
        <f t="shared" si="88"/>
        <v>0</v>
      </c>
      <c r="XL28" s="404"/>
      <c r="XM28" s="2124"/>
      <c r="XN28" s="22"/>
      <c r="XO28" s="31"/>
      <c r="XP28" s="76"/>
      <c r="XQ28" s="78">
        <f t="shared" si="89"/>
        <v>0</v>
      </c>
      <c r="XS28" s="404"/>
      <c r="XT28" s="2124"/>
      <c r="XU28" s="22"/>
      <c r="XV28" s="31"/>
      <c r="XW28" s="76"/>
      <c r="XX28" s="78">
        <f t="shared" si="90"/>
        <v>0</v>
      </c>
      <c r="XZ28" s="321"/>
      <c r="YA28" s="2124"/>
      <c r="YB28" s="2124"/>
      <c r="YC28" s="22"/>
      <c r="YD28" s="31"/>
      <c r="YE28" s="76"/>
      <c r="YF28" s="78">
        <f t="shared" si="91"/>
        <v>0</v>
      </c>
      <c r="YH28" s="320"/>
      <c r="YI28" s="2121"/>
      <c r="YJ28" s="104"/>
      <c r="YK28" s="49"/>
      <c r="YL28" s="139"/>
      <c r="YM28" s="78">
        <f t="shared" si="92"/>
        <v>0</v>
      </c>
      <c r="YO28" s="424"/>
      <c r="YP28" s="481"/>
      <c r="YQ28" s="2121"/>
      <c r="YR28" s="693"/>
      <c r="YS28" s="779"/>
      <c r="YT28" s="139"/>
      <c r="YU28" s="78">
        <f t="shared" si="93"/>
        <v>2542.7000000000007</v>
      </c>
      <c r="YW28" s="321"/>
      <c r="YX28" s="2124"/>
      <c r="YY28" s="22"/>
      <c r="YZ28" s="31"/>
      <c r="ZA28" s="76"/>
      <c r="ZB28" s="78">
        <f t="shared" si="253"/>
        <v>0</v>
      </c>
      <c r="ZD28" s="320"/>
      <c r="ZE28" s="2121"/>
      <c r="ZF28" s="104"/>
      <c r="ZG28" s="49"/>
      <c r="ZH28" s="139"/>
      <c r="ZI28" s="78">
        <f t="shared" si="94"/>
        <v>930.44000000000051</v>
      </c>
      <c r="ZK28" s="404"/>
      <c r="ZL28" s="2124"/>
      <c r="ZM28" s="22"/>
      <c r="ZN28" s="31"/>
      <c r="ZO28" s="76"/>
      <c r="ZP28" s="78">
        <f t="shared" si="238"/>
        <v>0</v>
      </c>
      <c r="ZR28" s="404"/>
      <c r="ZS28" s="2124"/>
      <c r="ZT28" s="22"/>
      <c r="ZU28" s="31"/>
      <c r="ZV28" s="76"/>
      <c r="ZW28" s="78">
        <f t="shared" si="239"/>
        <v>0</v>
      </c>
      <c r="ZY28" s="1261"/>
      <c r="ZZ28" s="1390"/>
      <c r="AAA28" s="1803"/>
      <c r="AAB28" s="1812"/>
      <c r="AAC28" s="722"/>
      <c r="AAD28" s="1391"/>
      <c r="AAE28" s="78">
        <f t="shared" si="95"/>
        <v>2062.3999999999996</v>
      </c>
      <c r="AAG28" s="1261"/>
      <c r="AAH28" s="1390"/>
      <c r="AAI28" s="1803"/>
      <c r="AAJ28" s="1647"/>
      <c r="AAK28" s="1812"/>
      <c r="AAL28" s="78">
        <f t="shared" si="96"/>
        <v>0</v>
      </c>
      <c r="AAM28" s="1391"/>
      <c r="AAN28" s="424"/>
      <c r="AAO28" s="424"/>
      <c r="AAP28" s="2121"/>
      <c r="AAQ28" s="104"/>
      <c r="AAR28" s="530"/>
      <c r="AAS28" s="139"/>
      <c r="AAT28" s="78">
        <f t="shared" si="97"/>
        <v>0</v>
      </c>
      <c r="AAV28" s="320"/>
      <c r="AAW28" s="2121"/>
      <c r="AAX28" s="693"/>
      <c r="AAY28" s="49"/>
      <c r="AAZ28" s="139"/>
      <c r="ABA28" s="78">
        <f t="shared" si="98"/>
        <v>616</v>
      </c>
      <c r="ABC28" s="404"/>
      <c r="ABD28" s="2124"/>
      <c r="ABE28" s="22"/>
      <c r="ABF28" s="31"/>
      <c r="ABG28" s="76"/>
      <c r="ABH28" s="78">
        <f t="shared" si="99"/>
        <v>0</v>
      </c>
      <c r="ABJ28" s="424"/>
      <c r="ABK28" s="2121"/>
      <c r="ABL28" s="104"/>
      <c r="ABM28" s="49"/>
      <c r="ABN28" s="139"/>
      <c r="ABO28" s="78">
        <f t="shared" si="100"/>
        <v>0</v>
      </c>
      <c r="ABQ28" s="424"/>
      <c r="ABR28" s="2121"/>
      <c r="ABS28" s="104"/>
      <c r="ABT28" s="49"/>
      <c r="ABU28" s="139"/>
      <c r="ABV28" s="78">
        <f>ABV27+ABS28-ABU28</f>
        <v>0</v>
      </c>
      <c r="ABX28" s="404"/>
      <c r="ABY28" s="2124"/>
      <c r="ABZ28" s="22"/>
      <c r="ACA28" s="31"/>
      <c r="ACB28" s="76"/>
      <c r="ACC28" s="78">
        <f t="shared" si="102"/>
        <v>0</v>
      </c>
      <c r="ACE28" s="404"/>
      <c r="ACF28" s="2124"/>
      <c r="ACG28" s="22"/>
      <c r="ACH28" s="31"/>
      <c r="ACI28" s="76"/>
      <c r="ACJ28" s="78">
        <f t="shared" si="103"/>
        <v>0</v>
      </c>
      <c r="ACL28" s="404"/>
      <c r="ACM28" s="404"/>
      <c r="ACN28" s="2124"/>
      <c r="ACO28" s="22"/>
      <c r="ACP28" s="31"/>
      <c r="ACQ28" s="76"/>
      <c r="ACR28" s="78">
        <f t="shared" si="104"/>
        <v>0</v>
      </c>
      <c r="ACT28" s="49"/>
      <c r="ACU28" s="2121"/>
      <c r="ACV28" s="104"/>
      <c r="ACW28" s="49"/>
      <c r="ACX28" s="139"/>
      <c r="ACY28" s="78">
        <f t="shared" si="257"/>
        <v>0</v>
      </c>
      <c r="ADA28" s="31"/>
      <c r="ADB28" s="2124"/>
      <c r="ADC28" s="22"/>
      <c r="ADD28" s="31"/>
      <c r="ADE28" s="76"/>
      <c r="ADF28" s="78">
        <f t="shared" si="105"/>
        <v>70699</v>
      </c>
      <c r="ADI28" s="2124"/>
      <c r="ADJ28" s="2124"/>
      <c r="ADK28" s="777"/>
      <c r="ADL28" s="31"/>
      <c r="ADM28" s="76"/>
      <c r="ADN28" s="78">
        <f t="shared" si="258"/>
        <v>0</v>
      </c>
      <c r="ADP28" s="321"/>
      <c r="ADQ28" s="2124"/>
      <c r="ADR28" s="22"/>
      <c r="ADS28" s="404"/>
      <c r="ADT28" s="76"/>
      <c r="ADU28" s="78">
        <f t="shared" si="259"/>
        <v>0</v>
      </c>
      <c r="ADW28" s="404"/>
      <c r="ADX28" s="2124"/>
      <c r="ADY28" s="22"/>
      <c r="ADZ28" s="31"/>
      <c r="AEA28" s="76"/>
      <c r="AEB28" s="78">
        <f t="shared" si="260"/>
        <v>42311</v>
      </c>
      <c r="AED28" s="320"/>
      <c r="AEE28" s="2121"/>
      <c r="AEF28" s="104"/>
      <c r="AEG28" s="530"/>
      <c r="AEH28" s="139"/>
      <c r="AEI28" s="78">
        <f t="shared" si="254"/>
        <v>100.5</v>
      </c>
      <c r="AEK28" s="31"/>
      <c r="AEL28" s="2124"/>
      <c r="AEM28" s="22"/>
      <c r="AEN28" s="31"/>
      <c r="AEO28" s="76"/>
      <c r="AEP28" s="78">
        <f>AEP27+AEM28-AEO28</f>
        <v>0</v>
      </c>
      <c r="AER28" s="2124"/>
      <c r="AES28" s="2124"/>
      <c r="AET28" s="777"/>
      <c r="AEU28" s="31"/>
      <c r="AEV28" s="76"/>
      <c r="AEW28" s="78">
        <f t="shared" si="106"/>
        <v>0</v>
      </c>
      <c r="AEY28" s="2124"/>
      <c r="AEZ28" s="2124"/>
      <c r="AFA28" s="22"/>
      <c r="AFB28" s="31"/>
      <c r="AFC28" s="76"/>
      <c r="AFD28" s="78">
        <f t="shared" si="107"/>
        <v>0</v>
      </c>
      <c r="AFF28" s="31"/>
      <c r="AFG28" s="2124"/>
      <c r="AFH28" s="22"/>
      <c r="AFI28" s="31"/>
      <c r="AFJ28" s="76"/>
      <c r="AFK28" s="78">
        <f t="shared" si="108"/>
        <v>0</v>
      </c>
      <c r="AFM28" s="321"/>
      <c r="AFN28" s="2124"/>
      <c r="AFO28" s="22"/>
      <c r="AFP28" s="31"/>
      <c r="AFQ28" s="76"/>
      <c r="AFR28" s="78">
        <f t="shared" si="109"/>
        <v>0</v>
      </c>
      <c r="AFT28" s="31"/>
      <c r="AFU28" s="2124"/>
      <c r="AFV28" s="22"/>
      <c r="AFW28" s="31"/>
      <c r="AFX28" s="76"/>
      <c r="AFY28" s="78">
        <f t="shared" si="110"/>
        <v>0</v>
      </c>
      <c r="AGA28" s="31"/>
      <c r="AGB28" s="2124"/>
      <c r="AGC28" s="22"/>
      <c r="AGD28" s="31"/>
      <c r="AGE28" s="76"/>
      <c r="AGF28" s="78">
        <f t="shared" si="111"/>
        <v>0</v>
      </c>
      <c r="AGH28" s="31"/>
      <c r="AGI28" s="2124"/>
      <c r="AGJ28" s="22"/>
      <c r="AGK28" s="31"/>
      <c r="AGL28" s="76"/>
      <c r="AGM28" s="78">
        <f t="shared" si="112"/>
        <v>0</v>
      </c>
      <c r="AGO28" s="321"/>
      <c r="AGP28" s="2124"/>
      <c r="AGQ28" s="22"/>
      <c r="AGR28" s="31"/>
      <c r="AGS28" s="76"/>
      <c r="AGT28" s="78">
        <f t="shared" si="113"/>
        <v>0</v>
      </c>
      <c r="AGV28" s="404"/>
      <c r="AGW28" s="2124"/>
      <c r="AGX28" s="22"/>
      <c r="AGY28" s="31"/>
      <c r="AGZ28" s="76"/>
      <c r="AHA28" s="78">
        <f t="shared" si="114"/>
        <v>0</v>
      </c>
      <c r="AHE28" s="2124"/>
      <c r="AHF28" s="22"/>
      <c r="AHG28" s="321"/>
      <c r="AHH28" s="76"/>
      <c r="AHI28" s="78">
        <f t="shared" si="115"/>
        <v>2343</v>
      </c>
      <c r="AHK28" s="404"/>
      <c r="AHL28" s="2124"/>
      <c r="AHM28" s="22"/>
      <c r="AHN28" s="31"/>
      <c r="AHO28" s="76"/>
      <c r="AHP28" s="78">
        <f t="shared" si="116"/>
        <v>0</v>
      </c>
      <c r="AHR28" s="404"/>
      <c r="AHS28" s="2124"/>
      <c r="AHT28" s="22"/>
      <c r="AHU28" s="31"/>
      <c r="AHV28" s="76"/>
      <c r="AHW28" s="78">
        <f t="shared" si="117"/>
        <v>0</v>
      </c>
      <c r="AHY28" s="424"/>
      <c r="AHZ28" s="424"/>
      <c r="AIA28" s="2121"/>
      <c r="AIB28" s="693"/>
      <c r="AIC28" s="49"/>
      <c r="AID28" s="139"/>
      <c r="AIE28" s="78">
        <f t="shared" si="118"/>
        <v>4086</v>
      </c>
      <c r="AIG28" s="424"/>
      <c r="AIH28" s="2121"/>
      <c r="AII28" s="104"/>
      <c r="AIJ28" s="49"/>
      <c r="AIK28" s="139"/>
      <c r="AIL28" s="78">
        <f t="shared" si="119"/>
        <v>436</v>
      </c>
      <c r="AIN28" s="424"/>
      <c r="AIO28" s="2121"/>
      <c r="AIP28" s="104"/>
      <c r="AIQ28" s="49"/>
      <c r="AIR28" s="139"/>
      <c r="AIS28" s="78">
        <f t="shared" si="120"/>
        <v>0</v>
      </c>
      <c r="AIU28" s="404"/>
      <c r="AIV28" s="2124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21"/>
      <c r="AJY28" s="104"/>
      <c r="AJZ28" s="320">
        <v>41149</v>
      </c>
      <c r="AKA28" s="139">
        <v>200</v>
      </c>
      <c r="AKB28" s="78">
        <f t="shared" si="125"/>
        <v>3804</v>
      </c>
      <c r="AKD28" s="2124"/>
      <c r="AKE28" s="2124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21"/>
      <c r="AKV28" s="104"/>
      <c r="AKW28" s="49"/>
      <c r="AKX28" s="139"/>
      <c r="AKY28" s="78">
        <f t="shared" si="128"/>
        <v>139</v>
      </c>
      <c r="ALA28" s="424"/>
      <c r="ALB28" s="2121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21"/>
      <c r="ALX28" s="104"/>
      <c r="ALY28" s="49"/>
      <c r="ALZ28" s="139"/>
      <c r="AMA28" s="78">
        <f t="shared" si="132"/>
        <v>37151</v>
      </c>
      <c r="AMC28" s="404"/>
      <c r="AMD28" s="2124"/>
      <c r="AME28" s="22"/>
      <c r="AMF28" s="31"/>
      <c r="AMG28" s="76"/>
      <c r="AMH28" s="78">
        <f t="shared" si="133"/>
        <v>0</v>
      </c>
      <c r="AMJ28" s="404"/>
      <c r="AMK28" s="2124"/>
      <c r="AML28" s="22"/>
      <c r="AMM28" s="404"/>
      <c r="AMN28" s="76"/>
      <c r="AMO28" s="78">
        <f t="shared" si="134"/>
        <v>0</v>
      </c>
      <c r="AMQ28" s="404"/>
      <c r="AMR28" s="2124"/>
      <c r="AMS28" s="22"/>
      <c r="AMT28" s="31"/>
      <c r="AMU28" s="76"/>
      <c r="AMV28" s="78">
        <f t="shared" si="135"/>
        <v>0</v>
      </c>
      <c r="AMX28" s="321"/>
      <c r="AMY28" s="2124"/>
      <c r="AMZ28" s="801"/>
      <c r="ANA28" s="804"/>
      <c r="ANB28" s="76"/>
      <c r="ANC28" s="805">
        <f t="shared" si="204"/>
        <v>0</v>
      </c>
      <c r="ANE28" s="320"/>
      <c r="ANF28" s="2121"/>
      <c r="ANG28" s="799"/>
      <c r="ANH28" s="97"/>
      <c r="ANI28" s="139"/>
      <c r="ANJ28" s="805">
        <f t="shared" si="205"/>
        <v>0</v>
      </c>
      <c r="ANL28" s="320"/>
      <c r="ANM28" s="2121"/>
      <c r="ANN28" s="799"/>
      <c r="ANO28" s="392"/>
      <c r="ANP28" s="139"/>
      <c r="ANQ28" s="805">
        <f t="shared" si="206"/>
        <v>187.60000000000002</v>
      </c>
      <c r="ANS28" s="31"/>
      <c r="ANT28" s="335"/>
      <c r="ANU28" s="2124"/>
      <c r="ANV28" s="801"/>
      <c r="ANW28" s="804"/>
      <c r="ANX28" s="76"/>
      <c r="ANY28" s="805">
        <f t="shared" si="207"/>
        <v>0</v>
      </c>
      <c r="AOA28" s="1986"/>
      <c r="AOB28" s="855"/>
      <c r="AOC28" s="1390"/>
      <c r="AOD28" s="1812"/>
      <c r="AOE28" s="722"/>
      <c r="AOF28" s="1391"/>
      <c r="AOG28" s="805">
        <f t="shared" si="208"/>
        <v>731</v>
      </c>
      <c r="AON28" s="78">
        <f t="shared" si="240"/>
        <v>0</v>
      </c>
      <c r="AOO28" s="1391"/>
      <c r="AOP28" s="49"/>
      <c r="AOQ28" s="2124"/>
      <c r="AOR28" s="801"/>
      <c r="AOS28" s="804"/>
      <c r="AOT28" s="76"/>
      <c r="AOU28" s="805">
        <f t="shared" si="210"/>
        <v>0</v>
      </c>
      <c r="AOW28" s="2124"/>
      <c r="AOX28" s="2124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24"/>
      <c r="APM28" s="825"/>
      <c r="APN28" s="804"/>
      <c r="APO28" s="76"/>
      <c r="APP28" s="805">
        <f t="shared" si="212"/>
        <v>0</v>
      </c>
      <c r="APR28" s="321"/>
      <c r="APS28" s="2124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24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24"/>
      <c r="ASE28" s="801"/>
      <c r="ASF28" s="804"/>
      <c r="ASG28" s="76"/>
      <c r="ASH28" s="805">
        <f t="shared" si="222"/>
        <v>0</v>
      </c>
      <c r="ASJ28" s="404"/>
      <c r="ASK28" s="2124"/>
      <c r="ASL28" s="825"/>
      <c r="ASM28" s="804"/>
      <c r="ASN28" s="76"/>
      <c r="ASO28" s="805">
        <f t="shared" si="223"/>
        <v>0</v>
      </c>
      <c r="ASQ28" s="404"/>
      <c r="ASR28" s="2124"/>
      <c r="ASS28" s="22"/>
      <c r="AST28" s="31"/>
      <c r="ASU28" s="76"/>
      <c r="ASV28" s="78">
        <f t="shared" si="241"/>
        <v>0</v>
      </c>
      <c r="ASX28" s="424"/>
      <c r="ASY28" s="424"/>
      <c r="ASZ28" s="2121"/>
      <c r="ATA28" s="104"/>
      <c r="ATB28" s="49"/>
      <c r="ATC28" s="139"/>
      <c r="ATD28" s="78">
        <f t="shared" si="242"/>
        <v>0</v>
      </c>
      <c r="ATF28" s="404"/>
      <c r="ATG28" s="2124"/>
      <c r="ATH28" s="22"/>
      <c r="ATI28" s="31"/>
      <c r="ATJ28" s="76"/>
      <c r="ATK28" s="78">
        <f t="shared" si="243"/>
        <v>0</v>
      </c>
      <c r="ATM28" s="321"/>
      <c r="ATN28" s="2124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24"/>
      <c r="AUL28" s="22"/>
      <c r="AUM28" s="31"/>
      <c r="AUN28" s="76"/>
      <c r="AUO28" s="78">
        <f t="shared" si="247"/>
        <v>0</v>
      </c>
      <c r="AUQ28" s="424"/>
      <c r="AUR28" s="2121"/>
      <c r="AUS28" s="104"/>
      <c r="AUT28" s="49"/>
      <c r="AUU28" s="139"/>
      <c r="AUV28" s="78">
        <f t="shared" si="248"/>
        <v>1754.5</v>
      </c>
      <c r="AUX28" s="424"/>
      <c r="AUY28" s="2121"/>
      <c r="AUZ28" s="104"/>
      <c r="AVA28" s="49"/>
      <c r="AVB28" s="139"/>
      <c r="AVC28" s="78">
        <f t="shared" si="249"/>
        <v>3312</v>
      </c>
      <c r="AVE28" s="424"/>
      <c r="AVF28" s="2121"/>
      <c r="AVG28" s="104"/>
      <c r="AVH28" s="49"/>
      <c r="AVI28" s="139"/>
      <c r="AVJ28" s="78">
        <f t="shared" si="250"/>
        <v>0</v>
      </c>
      <c r="AVL28" s="424"/>
      <c r="AVM28" s="2121"/>
      <c r="AVN28" s="104"/>
      <c r="AVO28" s="49"/>
      <c r="AVP28" s="139"/>
      <c r="AVQ28" s="78">
        <f t="shared" si="251"/>
        <v>0</v>
      </c>
      <c r="AVS28" s="404"/>
      <c r="AVT28" s="2124"/>
      <c r="AVU28" s="22"/>
      <c r="AVV28" s="31"/>
      <c r="AVW28" s="76"/>
      <c r="AVX28" s="78">
        <f t="shared" si="224"/>
        <v>0</v>
      </c>
      <c r="AVZ28" s="404"/>
      <c r="AWA28" s="2124"/>
      <c r="AWB28" s="22"/>
      <c r="AWC28" s="31"/>
      <c r="AWD28" s="76"/>
      <c r="AWE28" s="78">
        <f t="shared" si="225"/>
        <v>0</v>
      </c>
      <c r="AWG28" s="424"/>
      <c r="AWH28" s="2121"/>
      <c r="AWI28" s="104"/>
      <c r="AWJ28" s="49"/>
      <c r="AWK28" s="349"/>
      <c r="AWL28" s="78">
        <f t="shared" si="226"/>
        <v>0</v>
      </c>
      <c r="AWN28" s="49"/>
      <c r="AWO28" s="307"/>
      <c r="AWP28" s="2121"/>
      <c r="AWQ28" s="104"/>
      <c r="AWR28" s="49"/>
      <c r="AWS28" s="139"/>
      <c r="AWT28" s="78">
        <f t="shared" si="227"/>
        <v>5365</v>
      </c>
      <c r="AWV28" s="404"/>
      <c r="AWW28" s="734"/>
      <c r="AWX28" s="2125"/>
      <c r="AWY28" s="76"/>
      <c r="AWZ28" s="31"/>
      <c r="AXA28" s="76"/>
      <c r="AXB28" s="78">
        <f t="shared" si="261"/>
        <v>872</v>
      </c>
      <c r="AXD28" s="404"/>
      <c r="AXE28" s="2125"/>
      <c r="AXF28" s="76"/>
      <c r="AXG28" s="31"/>
      <c r="AXH28" s="76"/>
      <c r="AXI28" s="78">
        <f t="shared" si="262"/>
        <v>0</v>
      </c>
      <c r="AXK28" s="404"/>
      <c r="AXL28" s="2125"/>
      <c r="AXM28" s="76"/>
      <c r="AXN28" s="31"/>
      <c r="AXO28" s="76"/>
      <c r="AXP28" s="78">
        <f t="shared" si="263"/>
        <v>0</v>
      </c>
      <c r="AXR28" s="31"/>
      <c r="AXS28" s="2125"/>
      <c r="AXT28" s="76"/>
      <c r="AXU28" s="31"/>
      <c r="AXV28" s="76"/>
      <c r="AXW28" s="78">
        <f t="shared" si="264"/>
        <v>0</v>
      </c>
      <c r="AXY28" s="424"/>
      <c r="AXZ28" s="2122"/>
      <c r="AYA28" s="139"/>
      <c r="AYB28" s="424"/>
      <c r="AYC28" s="139"/>
      <c r="AYD28" s="78">
        <f t="shared" si="137"/>
        <v>0</v>
      </c>
      <c r="AYF28" s="424"/>
      <c r="AYG28" s="2122"/>
      <c r="AYH28" s="139"/>
      <c r="AYI28" s="49"/>
      <c r="AYJ28" s="139"/>
      <c r="AYK28" s="78">
        <f t="shared" si="138"/>
        <v>0</v>
      </c>
      <c r="AYM28" s="424"/>
      <c r="AYN28" s="2122"/>
      <c r="AYO28" s="139"/>
      <c r="AYP28" s="49"/>
      <c r="AYQ28" s="139"/>
      <c r="AYR28" s="78">
        <f t="shared" si="139"/>
        <v>0</v>
      </c>
      <c r="AYT28" s="404"/>
      <c r="AYU28" s="2125"/>
      <c r="AYV28" s="76"/>
      <c r="AYW28" s="31"/>
      <c r="AYX28" s="76"/>
      <c r="AYY28" s="78">
        <f t="shared" si="140"/>
        <v>0</v>
      </c>
      <c r="AZA28" s="404"/>
      <c r="AZB28" s="2125"/>
      <c r="AZC28" s="76"/>
      <c r="AZD28" s="61"/>
      <c r="AZE28" s="76"/>
      <c r="AZF28" s="78">
        <f t="shared" si="141"/>
        <v>0</v>
      </c>
      <c r="AZH28" s="31"/>
      <c r="AZI28" s="2125"/>
      <c r="AZJ28" s="76"/>
      <c r="AZK28" s="61"/>
      <c r="AZL28" s="76"/>
      <c r="AZM28" s="78">
        <f t="shared" si="142"/>
        <v>0</v>
      </c>
      <c r="AZO28" s="320"/>
      <c r="AZP28" s="2122"/>
      <c r="AZQ28" s="139"/>
      <c r="AZR28" s="49"/>
      <c r="AZS28" s="139"/>
      <c r="AZT28" s="78">
        <f t="shared" si="143"/>
        <v>123.27999999999975</v>
      </c>
      <c r="AZV28" s="320"/>
      <c r="AZW28" s="2122"/>
      <c r="AZX28" s="139"/>
      <c r="AZY28" s="49"/>
      <c r="AZZ28" s="139"/>
      <c r="BAA28" s="78">
        <f t="shared" si="144"/>
        <v>0</v>
      </c>
      <c r="BAC28" s="320"/>
      <c r="BAD28" s="2122"/>
      <c r="BAE28" s="139"/>
      <c r="BAF28" s="424"/>
      <c r="BAG28" s="139"/>
      <c r="BAH28" s="78">
        <f t="shared" si="145"/>
        <v>11550.9</v>
      </c>
      <c r="BAJ28" s="404"/>
      <c r="BAK28" s="2125"/>
      <c r="BAL28" s="76"/>
      <c r="BAM28" s="404"/>
      <c r="BAN28" s="76"/>
      <c r="BAO28" s="78">
        <f t="shared" si="146"/>
        <v>0</v>
      </c>
      <c r="BAQ28" s="424"/>
      <c r="BAR28" s="2122"/>
      <c r="BAS28" s="139"/>
      <c r="BAT28" s="49"/>
      <c r="BAU28" s="139"/>
      <c r="BAV28" s="78">
        <f t="shared" si="147"/>
        <v>1940.1999999999971</v>
      </c>
      <c r="BAX28" s="49"/>
      <c r="BAY28" s="2122"/>
      <c r="BAZ28" s="139"/>
      <c r="BBA28" s="257"/>
      <c r="BBB28" s="139"/>
      <c r="BBC28" s="78">
        <f t="shared" si="265"/>
        <v>0</v>
      </c>
      <c r="BBE28" s="49"/>
      <c r="BBF28" s="2122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3" t="s">
        <v>2499</v>
      </c>
      <c r="BBO28" s="2034">
        <v>44335.199999999997</v>
      </c>
      <c r="BBP28" s="1901">
        <v>42282</v>
      </c>
      <c r="BBQ28" s="2033">
        <v>44335.199999999997</v>
      </c>
      <c r="BBR28" s="131">
        <f t="shared" si="267"/>
        <v>-39535.969999999972</v>
      </c>
      <c r="BBS28" s="1261"/>
      <c r="BBT28" s="1390"/>
      <c r="BBU28" s="1803"/>
      <c r="BBV28" s="1647"/>
      <c r="BBW28" s="1812"/>
      <c r="BBX28" s="722"/>
      <c r="BBY28" s="78">
        <f t="shared" si="149"/>
        <v>1200</v>
      </c>
      <c r="BCA28" s="424">
        <v>42116</v>
      </c>
      <c r="BCB28" s="2122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25"/>
      <c r="BCJ28" s="76"/>
      <c r="BCK28" s="61"/>
      <c r="BCL28" s="76"/>
      <c r="BCM28" s="78">
        <f t="shared" si="151"/>
        <v>0</v>
      </c>
      <c r="BCO28" s="31"/>
      <c r="BCP28" s="2125"/>
      <c r="BCQ28" s="76"/>
      <c r="BCR28" s="61"/>
      <c r="BCS28" s="76"/>
      <c r="BCT28" s="78">
        <f t="shared" si="152"/>
        <v>0</v>
      </c>
      <c r="BCV28" s="404"/>
      <c r="BCW28" s="2125"/>
      <c r="BCX28" s="76"/>
      <c r="BCY28" s="61"/>
      <c r="BCZ28" s="76"/>
      <c r="BDA28" s="78">
        <f t="shared" si="153"/>
        <v>6086.5</v>
      </c>
      <c r="BDC28" s="404"/>
      <c r="BDD28" s="2125"/>
      <c r="BDE28" s="76"/>
      <c r="BDF28" s="61"/>
      <c r="BDG28" s="76"/>
      <c r="BDH28" s="78">
        <f t="shared" si="154"/>
        <v>8936.1000000000058</v>
      </c>
      <c r="BDJ28" s="321"/>
      <c r="BDK28" s="2125"/>
      <c r="BDL28" s="76"/>
      <c r="BDM28" s="61"/>
      <c r="BDN28" s="76"/>
      <c r="BDO28" s="78">
        <f t="shared" si="155"/>
        <v>0</v>
      </c>
      <c r="BDQ28" s="424"/>
      <c r="BDR28" s="481"/>
      <c r="BDS28" s="2122"/>
      <c r="BDT28" s="139"/>
      <c r="BDU28" s="493"/>
      <c r="BDV28" s="139"/>
      <c r="BDW28" s="78">
        <f t="shared" si="156"/>
        <v>308</v>
      </c>
      <c r="BDY28" s="31"/>
      <c r="BDZ28" s="31"/>
      <c r="BEA28" s="2125"/>
      <c r="BEB28" s="76"/>
      <c r="BEC28" s="31"/>
      <c r="BED28" s="76"/>
      <c r="BEE28" s="78">
        <f t="shared" si="157"/>
        <v>4361.25</v>
      </c>
      <c r="BEG28" s="321"/>
      <c r="BEH28" s="2125"/>
      <c r="BEI28" s="917"/>
      <c r="BEJ28" s="2022"/>
      <c r="BEK28" s="409">
        <v>41853</v>
      </c>
      <c r="BEL28" s="388">
        <v>2409.4</v>
      </c>
      <c r="BEM28" s="78">
        <f t="shared" si="158"/>
        <v>-12118.9</v>
      </c>
      <c r="BEO28" s="404"/>
      <c r="BEP28" s="404"/>
      <c r="BEQ28" s="2125"/>
      <c r="BER28" s="76"/>
      <c r="BES28" s="61"/>
      <c r="BET28" s="76"/>
      <c r="BEU28" s="78">
        <f t="shared" si="159"/>
        <v>-3554.84</v>
      </c>
      <c r="BEW28" s="321"/>
      <c r="BEX28" s="2125"/>
      <c r="BEY28" s="76"/>
      <c r="BEZ28" s="61"/>
      <c r="BFA28" s="76"/>
      <c r="BFB28" s="78">
        <f t="shared" si="160"/>
        <v>0</v>
      </c>
      <c r="BFD28" s="321"/>
      <c r="BFE28" s="2125"/>
      <c r="BFF28" s="76"/>
      <c r="BFG28" s="31"/>
      <c r="BFH28" s="76"/>
      <c r="BFI28" s="78">
        <f t="shared" si="161"/>
        <v>970</v>
      </c>
      <c r="BFK28" s="320"/>
      <c r="BFL28" s="2122"/>
      <c r="BFM28" s="349"/>
      <c r="BFN28" s="424"/>
      <c r="BFO28" s="139"/>
      <c r="BFP28" s="78">
        <f t="shared" si="162"/>
        <v>0</v>
      </c>
      <c r="BFR28" s="321"/>
      <c r="BFS28" s="2125"/>
      <c r="BFT28" s="76"/>
      <c r="BFU28" s="491"/>
      <c r="BFV28" s="76"/>
      <c r="BFW28" s="78">
        <f t="shared" si="163"/>
        <v>0</v>
      </c>
      <c r="BFY28" s="31"/>
      <c r="BFZ28" s="2125"/>
      <c r="BGA28" s="76"/>
      <c r="BGB28" s="61"/>
      <c r="BGC28" s="76"/>
      <c r="BGD28" s="78">
        <f t="shared" si="164"/>
        <v>0</v>
      </c>
      <c r="BGF28" s="320"/>
      <c r="BGG28" s="2122"/>
      <c r="BGH28" s="139"/>
      <c r="BGI28" s="320"/>
      <c r="BGJ28" s="139"/>
      <c r="BGK28" s="78">
        <f t="shared" si="165"/>
        <v>0</v>
      </c>
      <c r="BGM28" s="424"/>
      <c r="BGN28" s="424"/>
      <c r="BGO28" s="2122"/>
      <c r="BGP28" s="139"/>
      <c r="BGQ28" s="424"/>
      <c r="BGR28" s="139"/>
      <c r="BGS28" s="78">
        <f t="shared" si="166"/>
        <v>4154.5999999999913</v>
      </c>
      <c r="BGU28" s="31"/>
      <c r="BGV28" s="2125"/>
      <c r="BGW28" s="76"/>
      <c r="BGX28" s="61"/>
      <c r="BGY28" s="76"/>
      <c r="BGZ28" s="78">
        <f t="shared" si="167"/>
        <v>0</v>
      </c>
      <c r="BHB28" s="404"/>
      <c r="BHC28" s="2125"/>
      <c r="BHD28" s="76"/>
      <c r="BHE28" s="61"/>
      <c r="BHF28" s="76"/>
      <c r="BHG28" s="78">
        <f t="shared" si="168"/>
        <v>229.79999999999927</v>
      </c>
      <c r="BHI28" s="424"/>
      <c r="BHJ28" s="49"/>
      <c r="BHK28" s="2122"/>
      <c r="BHL28" s="139"/>
      <c r="BHM28" s="49"/>
      <c r="BHN28" s="139"/>
      <c r="BHO28" s="78">
        <f t="shared" si="169"/>
        <v>0</v>
      </c>
      <c r="BHQ28" s="320"/>
      <c r="BHR28" s="2122"/>
      <c r="BHS28" s="139"/>
      <c r="BHT28" s="320"/>
      <c r="BHU28" s="139"/>
      <c r="BHV28" s="78">
        <f t="shared" si="170"/>
        <v>0</v>
      </c>
      <c r="BHX28" s="321"/>
      <c r="BHY28" s="335"/>
      <c r="BHZ28" s="2125"/>
      <c r="BIA28" s="76"/>
      <c r="BIB28" s="602"/>
      <c r="BIC28" s="76"/>
      <c r="BID28" s="78">
        <f t="shared" si="171"/>
        <v>0</v>
      </c>
      <c r="BIF28" s="321"/>
      <c r="BIG28" s="31"/>
      <c r="BIH28" s="2125"/>
      <c r="BII28" s="787"/>
      <c r="BIJ28" s="321"/>
      <c r="BIK28" s="76"/>
      <c r="BIL28" s="78">
        <f t="shared" si="172"/>
        <v>0</v>
      </c>
      <c r="BIN28" s="404"/>
      <c r="BIO28" s="2125"/>
      <c r="BIP28" s="76"/>
      <c r="BIQ28" s="491"/>
      <c r="BIR28" s="76"/>
      <c r="BIS28" s="78">
        <f t="shared" si="173"/>
        <v>86</v>
      </c>
      <c r="BIU28" s="320"/>
      <c r="BIV28" s="320"/>
      <c r="BIW28" s="2122"/>
      <c r="BIX28" s="139"/>
      <c r="BIY28" s="257"/>
      <c r="BIZ28" s="139"/>
      <c r="BJA28" s="78">
        <f t="shared" si="255"/>
        <v>0</v>
      </c>
      <c r="BJC28" s="424"/>
      <c r="BJD28" s="2122"/>
      <c r="BJE28" s="139"/>
      <c r="BJF28" s="257"/>
      <c r="BJG28" s="139"/>
      <c r="BJH28" s="78">
        <f t="shared" si="174"/>
        <v>0</v>
      </c>
      <c r="BJJ28" s="320"/>
      <c r="BJK28" s="409"/>
      <c r="BJL28" s="2122"/>
      <c r="BJM28" s="139"/>
      <c r="BJN28" s="341"/>
      <c r="BJO28" s="139"/>
      <c r="BJP28" s="78">
        <f t="shared" si="256"/>
        <v>0</v>
      </c>
      <c r="BJR28" s="31"/>
      <c r="BJS28" s="2125"/>
      <c r="BJT28" s="76"/>
      <c r="BJU28" s="61"/>
      <c r="BJV28" s="76"/>
      <c r="BJW28" s="78">
        <f t="shared" si="228"/>
        <v>1883</v>
      </c>
      <c r="BJY28" s="404"/>
      <c r="BJZ28" s="2125"/>
      <c r="BKA28" s="76"/>
      <c r="BKB28" s="61"/>
      <c r="BKC28" s="76"/>
      <c r="BKD28" s="78">
        <f t="shared" si="175"/>
        <v>0</v>
      </c>
      <c r="BKF28" s="404"/>
      <c r="BKH28" s="2125"/>
      <c r="BKI28" s="76"/>
      <c r="BKJ28" s="61"/>
      <c r="BKK28" s="76"/>
      <c r="BKL28" s="78">
        <f t="shared" si="176"/>
        <v>8883.5</v>
      </c>
      <c r="BKN28" s="404"/>
      <c r="BKO28" s="2125"/>
      <c r="BKP28" s="76"/>
      <c r="BKQ28" s="61"/>
      <c r="BKR28" s="76"/>
      <c r="BKS28" s="78">
        <f t="shared" si="177"/>
        <v>0</v>
      </c>
      <c r="BKU28" s="404"/>
      <c r="BKV28" s="2125"/>
      <c r="BKW28" s="76"/>
      <c r="BKX28" s="31"/>
      <c r="BKY28" s="76"/>
      <c r="BKZ28" s="78">
        <f t="shared" si="178"/>
        <v>0</v>
      </c>
      <c r="BLB28" s="404"/>
      <c r="BLC28" s="2125"/>
      <c r="BLD28" s="76"/>
      <c r="BLE28" s="31"/>
      <c r="BLF28" s="76"/>
      <c r="BLG28" s="78">
        <f t="shared" si="179"/>
        <v>0</v>
      </c>
      <c r="BLI28" s="404"/>
      <c r="BLJ28" s="2125"/>
      <c r="BLK28" s="76"/>
      <c r="BLL28" s="61"/>
      <c r="BLM28" s="76"/>
      <c r="BLN28" s="78">
        <f t="shared" si="180"/>
        <v>100</v>
      </c>
      <c r="BLP28" s="424"/>
      <c r="BLQ28" s="1325"/>
      <c r="BLR28" s="693"/>
      <c r="BLS28" s="49"/>
      <c r="BLT28" s="260"/>
      <c r="BLU28" s="78">
        <f t="shared" si="181"/>
        <v>0</v>
      </c>
      <c r="BLW28" s="424"/>
      <c r="BLX28" s="2122"/>
      <c r="BLY28" s="139"/>
      <c r="BLZ28" s="257"/>
      <c r="BMA28" s="139"/>
      <c r="BMB28" s="78">
        <f t="shared" si="182"/>
        <v>0</v>
      </c>
      <c r="BMD28" s="424"/>
      <c r="BME28" s="2122"/>
      <c r="BMF28" s="139"/>
      <c r="BMG28" s="493"/>
      <c r="BMH28" s="139"/>
      <c r="BMI28" s="78">
        <f t="shared" si="183"/>
        <v>0</v>
      </c>
      <c r="BMK28" s="404"/>
      <c r="BML28" s="2125"/>
      <c r="BMM28" s="76"/>
      <c r="BMN28" s="602"/>
      <c r="BMO28" s="76"/>
      <c r="BMP28" s="78">
        <f t="shared" si="184"/>
        <v>0</v>
      </c>
      <c r="BMR28" s="31"/>
      <c r="BMS28" s="2125"/>
      <c r="BMT28" s="76"/>
      <c r="BMU28" s="61"/>
      <c r="BMV28" s="76"/>
      <c r="BMW28" s="78">
        <f t="shared" si="185"/>
        <v>0</v>
      </c>
      <c r="BMY28" s="31"/>
      <c r="BMZ28" s="2125"/>
      <c r="BNA28" s="787"/>
      <c r="BNB28" s="31"/>
      <c r="BNC28" s="76"/>
      <c r="BND28" s="78">
        <f t="shared" si="229"/>
        <v>150</v>
      </c>
      <c r="BNF28" s="320"/>
      <c r="BNG28" s="2121"/>
      <c r="BNH28" s="104"/>
      <c r="BNI28" s="530"/>
      <c r="BNJ28" s="139"/>
      <c r="BNK28" s="78">
        <f t="shared" si="230"/>
        <v>11430</v>
      </c>
      <c r="BNM28" s="31"/>
      <c r="BNN28" s="2125"/>
      <c r="BNO28" s="76"/>
      <c r="BNP28" s="61"/>
      <c r="BNQ28" s="76"/>
      <c r="BNR28" s="78">
        <f t="shared" si="231"/>
        <v>0</v>
      </c>
      <c r="BNT28" s="31"/>
      <c r="BNU28" s="335"/>
      <c r="BNV28" s="2125"/>
      <c r="BNW28" s="76"/>
      <c r="BNX28" s="61"/>
      <c r="BNY28" s="76"/>
      <c r="BNZ28" s="78">
        <f t="shared" si="232"/>
        <v>0</v>
      </c>
      <c r="BOB28" s="31"/>
      <c r="BOC28" s="2125"/>
      <c r="BOD28" s="76"/>
      <c r="BOE28" s="61"/>
      <c r="BOF28" s="76"/>
      <c r="BOG28" s="78">
        <f t="shared" si="233"/>
        <v>0</v>
      </c>
      <c r="BOI28" s="31"/>
      <c r="BOJ28" s="2125"/>
      <c r="BOK28" s="76"/>
      <c r="BOL28" s="61"/>
      <c r="BOM28" s="76"/>
      <c r="BON28" s="78">
        <f t="shared" si="234"/>
        <v>0</v>
      </c>
      <c r="BOP28" s="31"/>
      <c r="BOQ28" s="2125"/>
      <c r="BOR28" s="76"/>
      <c r="BOS28" s="61"/>
      <c r="BOT28" s="76"/>
      <c r="BOU28" s="78">
        <f t="shared" si="235"/>
        <v>1785.5</v>
      </c>
      <c r="BOW28" s="320"/>
      <c r="BOX28" s="2122"/>
      <c r="BOY28" s="139"/>
      <c r="BOZ28" s="49"/>
      <c r="BPA28" s="139"/>
      <c r="BPB28" s="78">
        <f t="shared" si="236"/>
        <v>0</v>
      </c>
      <c r="BPD28" s="404"/>
      <c r="BPE28" s="2125"/>
      <c r="BPF28" s="76"/>
      <c r="BPG28" s="31"/>
      <c r="BPH28" s="76"/>
      <c r="BPI28" s="78">
        <f t="shared" si="237"/>
        <v>0</v>
      </c>
      <c r="BPK28" s="404"/>
      <c r="BPL28" s="2125"/>
      <c r="BPM28" s="76"/>
      <c r="BPN28" s="31"/>
      <c r="BPO28" s="76"/>
      <c r="BPP28" s="78">
        <f t="shared" si="252"/>
        <v>2273.5</v>
      </c>
      <c r="BPR28" s="31"/>
      <c r="BPS28" s="2125"/>
      <c r="BPT28" s="76"/>
      <c r="BPU28" s="61"/>
      <c r="BPV28" s="76"/>
      <c r="BPW28" s="78">
        <f t="shared" si="186"/>
        <v>0</v>
      </c>
      <c r="BPY28" s="31"/>
      <c r="BPZ28" s="2125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22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21"/>
      <c r="BQW28" s="104"/>
      <c r="BQX28" s="424"/>
      <c r="BQY28" s="139"/>
      <c r="BQZ28" s="78">
        <f t="shared" si="190"/>
        <v>70000</v>
      </c>
      <c r="BRC28" s="2125"/>
      <c r="BRD28" s="349"/>
      <c r="BRE28" s="404"/>
      <c r="BRF28" s="773"/>
      <c r="BRG28" s="78">
        <f t="shared" si="191"/>
        <v>70000</v>
      </c>
      <c r="BRI28" s="31"/>
      <c r="BRJ28" s="2125"/>
      <c r="BRK28" s="76"/>
      <c r="BRL28" s="61"/>
      <c r="BRM28" s="76"/>
      <c r="BRN28" s="78">
        <f t="shared" si="192"/>
        <v>0</v>
      </c>
      <c r="BRP28" s="321"/>
      <c r="BRQ28" s="31"/>
      <c r="BRR28" s="2125"/>
      <c r="BRS28" s="76"/>
      <c r="BRT28" s="61"/>
      <c r="BRU28" s="76"/>
      <c r="BRV28" s="78">
        <f t="shared" si="193"/>
        <v>0</v>
      </c>
      <c r="BRX28" s="404"/>
      <c r="BRY28" s="2125"/>
      <c r="BRZ28" s="76"/>
      <c r="BSA28" s="61"/>
      <c r="BSB28" s="76"/>
      <c r="BSC28" s="78">
        <f t="shared" si="194"/>
        <v>0</v>
      </c>
      <c r="BSE28" s="404"/>
      <c r="BSF28" s="2125"/>
      <c r="BSG28" s="76"/>
      <c r="BSH28" s="31"/>
      <c r="BSI28" s="76"/>
      <c r="BSJ28" s="78">
        <f t="shared" si="195"/>
        <v>0</v>
      </c>
      <c r="BSL28" s="31"/>
      <c r="BSM28" s="2125"/>
      <c r="BSN28" s="76"/>
      <c r="BSO28" s="61"/>
      <c r="BSP28" s="76"/>
      <c r="BSQ28" s="78">
        <f t="shared" si="196"/>
        <v>0</v>
      </c>
      <c r="BSS28" s="404"/>
      <c r="BST28" s="2125"/>
      <c r="BSU28" s="76"/>
      <c r="BSV28" s="869"/>
      <c r="BSW28" s="568"/>
      <c r="BSX28" s="78">
        <f t="shared" si="197"/>
        <v>0</v>
      </c>
      <c r="BSZ28" s="404"/>
      <c r="BTA28" s="2125"/>
      <c r="BTB28" s="76"/>
      <c r="BTC28" s="869"/>
      <c r="BTD28" s="568"/>
      <c r="BTE28" s="78">
        <f t="shared" si="198"/>
        <v>0</v>
      </c>
      <c r="BTG28" s="31"/>
      <c r="BTH28" s="2125"/>
      <c r="BTI28" s="76"/>
      <c r="BTJ28" s="61"/>
      <c r="BTK28" s="76"/>
      <c r="BTL28" s="78">
        <f t="shared" si="199"/>
        <v>0</v>
      </c>
      <c r="BTN28" s="31"/>
      <c r="BTO28" s="2125"/>
      <c r="BTP28" s="76"/>
      <c r="BTQ28" s="61"/>
      <c r="BTR28" s="76"/>
      <c r="BTS28" s="78">
        <f t="shared" si="200"/>
        <v>0</v>
      </c>
      <c r="BTU28" s="31"/>
      <c r="BTV28" s="2125"/>
      <c r="BTW28" s="76"/>
      <c r="BTX28" s="61"/>
      <c r="BTY28" s="76"/>
      <c r="BTZ28" s="78">
        <f t="shared" si="201"/>
        <v>0</v>
      </c>
      <c r="BUB28" s="31"/>
      <c r="BUC28" s="2125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24"/>
      <c r="C29" s="22"/>
      <c r="D29" s="31"/>
      <c r="E29" s="76"/>
      <c r="F29" s="78">
        <f t="shared" si="2"/>
        <v>172000</v>
      </c>
      <c r="H29" s="404"/>
      <c r="I29" s="2124"/>
      <c r="J29" s="22"/>
      <c r="K29" s="31"/>
      <c r="L29" s="76"/>
      <c r="M29" s="78">
        <f t="shared" si="3"/>
        <v>354750</v>
      </c>
      <c r="O29" s="31"/>
      <c r="P29" s="2124"/>
      <c r="Q29" s="22"/>
      <c r="R29" s="31"/>
      <c r="S29" s="76"/>
      <c r="T29" s="78">
        <f t="shared" si="4"/>
        <v>2500</v>
      </c>
      <c r="V29" s="2124"/>
      <c r="W29" s="2124"/>
      <c r="X29" s="22"/>
      <c r="Y29" s="31"/>
      <c r="Z29" s="76"/>
      <c r="AA29" s="78">
        <f t="shared" si="5"/>
        <v>0</v>
      </c>
      <c r="AC29" s="2124"/>
      <c r="AD29" s="2124"/>
      <c r="AE29" s="22"/>
      <c r="AF29" s="31"/>
      <c r="AG29" s="76"/>
      <c r="AH29" s="78">
        <f t="shared" si="6"/>
        <v>0</v>
      </c>
      <c r="AJ29" s="404"/>
      <c r="AK29" s="2124"/>
      <c r="AL29" s="22"/>
      <c r="AM29" s="404"/>
      <c r="AN29" s="76"/>
      <c r="AO29" s="78">
        <f t="shared" si="7"/>
        <v>1390</v>
      </c>
      <c r="AQ29" s="320"/>
      <c r="AR29" s="2121"/>
      <c r="AS29" s="104"/>
      <c r="AT29" s="399"/>
      <c r="AU29" s="139"/>
      <c r="AV29" s="78">
        <f t="shared" si="8"/>
        <v>317405.71999999997</v>
      </c>
      <c r="AX29" s="2124"/>
      <c r="AY29" s="2124"/>
      <c r="AZ29" s="22"/>
      <c r="BA29" s="31"/>
      <c r="BB29" s="76"/>
      <c r="BC29" s="78">
        <f t="shared" si="9"/>
        <v>0</v>
      </c>
      <c r="BE29" s="321"/>
      <c r="BF29" s="2124"/>
      <c r="BG29" s="22"/>
      <c r="BH29" s="31"/>
      <c r="BI29" s="76"/>
      <c r="BJ29" s="78">
        <f t="shared" si="10"/>
        <v>0</v>
      </c>
      <c r="BL29" s="404"/>
      <c r="BM29" s="2124"/>
      <c r="BN29" s="22"/>
      <c r="BO29" s="31"/>
      <c r="BP29" s="76"/>
      <c r="BQ29" s="78">
        <f t="shared" si="11"/>
        <v>0</v>
      </c>
      <c r="BS29" s="321"/>
      <c r="BT29" s="2124"/>
      <c r="BU29" s="22"/>
      <c r="BV29" s="31"/>
      <c r="BW29" s="76"/>
      <c r="BX29" s="78">
        <f t="shared" si="12"/>
        <v>0</v>
      </c>
      <c r="BZ29" s="424"/>
      <c r="CA29" s="424"/>
      <c r="CB29" s="2121"/>
      <c r="CC29" s="104"/>
      <c r="CD29" s="49"/>
      <c r="CE29" s="139"/>
      <c r="CF29" s="78">
        <f t="shared" si="13"/>
        <v>24829.5</v>
      </c>
      <c r="CH29" s="404"/>
      <c r="CI29" s="2124"/>
      <c r="CJ29" s="22"/>
      <c r="CK29" s="31"/>
      <c r="CL29" s="76"/>
      <c r="CM29" s="78">
        <f t="shared" si="14"/>
        <v>0</v>
      </c>
      <c r="CO29" s="404"/>
      <c r="CP29" s="2124"/>
      <c r="CQ29" s="22"/>
      <c r="CR29" s="31"/>
      <c r="CS29" s="76"/>
      <c r="CT29" s="78">
        <f t="shared" si="15"/>
        <v>0</v>
      </c>
      <c r="CV29" s="404">
        <v>41866</v>
      </c>
      <c r="CW29" s="1952" t="s">
        <v>2312</v>
      </c>
      <c r="CX29" s="2125" t="s">
        <v>2283</v>
      </c>
      <c r="CY29" s="139">
        <v>360243</v>
      </c>
      <c r="CZ29" s="1953">
        <v>41848</v>
      </c>
      <c r="DA29" s="1954">
        <v>75111.97</v>
      </c>
      <c r="DB29" s="78">
        <f t="shared" si="16"/>
        <v>566597.03</v>
      </c>
      <c r="DD29" s="424"/>
      <c r="DE29" s="812"/>
      <c r="DF29" s="2121"/>
      <c r="DG29" s="104"/>
      <c r="DH29" s="424"/>
      <c r="DI29" s="349"/>
      <c r="DJ29" s="78">
        <f t="shared" si="17"/>
        <v>633217.30000000005</v>
      </c>
      <c r="DL29" s="320"/>
      <c r="DM29" s="2121"/>
      <c r="DN29" s="104"/>
      <c r="DO29" s="49"/>
      <c r="DP29" s="139"/>
      <c r="DQ29" s="78">
        <f t="shared" si="18"/>
        <v>0</v>
      </c>
      <c r="DS29" s="320"/>
      <c r="DT29" s="2121"/>
      <c r="DU29" s="104"/>
      <c r="DV29" s="49"/>
      <c r="DW29" s="139"/>
      <c r="DX29" s="78">
        <f t="shared" si="19"/>
        <v>0</v>
      </c>
      <c r="DZ29" s="49"/>
      <c r="EA29" s="2121"/>
      <c r="EB29" s="104"/>
      <c r="EC29" s="49"/>
      <c r="ED29" s="139"/>
      <c r="EE29" s="78">
        <f t="shared" si="20"/>
        <v>1750.5</v>
      </c>
      <c r="EG29" s="320"/>
      <c r="EH29" s="2121"/>
      <c r="EI29" s="104"/>
      <c r="EJ29" s="49"/>
      <c r="EK29" s="139"/>
      <c r="EL29" s="78">
        <f t="shared" si="21"/>
        <v>0</v>
      </c>
      <c r="EN29" s="404"/>
      <c r="EO29" s="2124"/>
      <c r="EP29" s="22"/>
      <c r="EQ29" s="31"/>
      <c r="ER29" s="76"/>
      <c r="ES29" s="78">
        <f t="shared" si="22"/>
        <v>7999.8000000000029</v>
      </c>
      <c r="EU29" s="404"/>
      <c r="EV29" s="2124"/>
      <c r="EW29" s="22"/>
      <c r="EX29" s="31"/>
      <c r="EY29" s="76"/>
      <c r="EZ29" s="78">
        <f t="shared" si="23"/>
        <v>0</v>
      </c>
      <c r="FB29" s="2124"/>
      <c r="FC29" s="732"/>
      <c r="FD29" s="2124"/>
      <c r="FE29" s="22"/>
      <c r="FF29" s="31"/>
      <c r="FG29" s="76"/>
      <c r="FH29" s="78">
        <f t="shared" si="24"/>
        <v>0</v>
      </c>
      <c r="FJ29" s="424"/>
      <c r="FK29" s="49"/>
      <c r="FL29" s="2121"/>
      <c r="FM29" s="104"/>
      <c r="FN29" s="49"/>
      <c r="FO29" s="139"/>
      <c r="FP29" s="78">
        <f t="shared" si="25"/>
        <v>1044.8300000000017</v>
      </c>
      <c r="FR29" s="404"/>
      <c r="FS29" s="2124"/>
      <c r="FT29" s="2124"/>
      <c r="FU29" s="22"/>
      <c r="FV29" s="31"/>
      <c r="FW29" s="76"/>
      <c r="FX29" s="78">
        <f t="shared" si="26"/>
        <v>8038.1</v>
      </c>
      <c r="FZ29" s="31"/>
      <c r="GA29" s="2121"/>
      <c r="GB29" s="104"/>
      <c r="GC29" s="49"/>
      <c r="GD29" s="139"/>
      <c r="GE29" s="76">
        <f t="shared" si="203"/>
        <v>0</v>
      </c>
      <c r="GF29" s="351"/>
      <c r="GG29" s="712"/>
      <c r="GH29" s="1390"/>
      <c r="GI29" s="1803"/>
      <c r="GJ29" s="1820"/>
      <c r="GK29" s="1904"/>
      <c r="GL29" s="388"/>
      <c r="GM29" s="78">
        <f t="shared" si="27"/>
        <v>0</v>
      </c>
      <c r="GO29" s="31"/>
      <c r="GP29" s="2124"/>
      <c r="GQ29" s="22"/>
      <c r="GR29" s="31"/>
      <c r="GS29" s="76"/>
      <c r="GT29" s="78">
        <f t="shared" si="28"/>
        <v>3191.5</v>
      </c>
      <c r="GV29" s="404"/>
      <c r="GW29" s="2124"/>
      <c r="GX29" s="2124"/>
      <c r="GY29" s="22"/>
      <c r="GZ29" s="31"/>
      <c r="HA29" s="76"/>
      <c r="HB29" s="78">
        <f t="shared" si="29"/>
        <v>12652.35</v>
      </c>
      <c r="HD29" s="424"/>
      <c r="HE29" s="2121"/>
      <c r="HF29" s="104"/>
      <c r="HG29" s="320"/>
      <c r="HH29" s="139"/>
      <c r="HI29" s="78">
        <f t="shared" si="30"/>
        <v>5990.5</v>
      </c>
      <c r="HK29" s="321"/>
      <c r="HL29" s="2124"/>
      <c r="HM29" s="22"/>
      <c r="HN29" s="31"/>
      <c r="HO29" s="76"/>
      <c r="HP29" s="78">
        <f t="shared" si="31"/>
        <v>3655.5</v>
      </c>
      <c r="HR29" s="321"/>
      <c r="HS29" s="2124"/>
      <c r="HT29" s="22"/>
      <c r="HU29" s="31"/>
      <c r="HV29" s="76"/>
      <c r="HW29" s="78">
        <f t="shared" si="32"/>
        <v>3000</v>
      </c>
      <c r="HY29" s="321"/>
      <c r="HZ29" s="2124"/>
      <c r="IA29" s="22"/>
      <c r="IB29" s="31"/>
      <c r="IC29" s="76"/>
      <c r="ID29" s="78">
        <f t="shared" si="33"/>
        <v>0</v>
      </c>
      <c r="IF29" s="321"/>
      <c r="IG29" s="2124"/>
      <c r="IH29" s="22"/>
      <c r="II29" s="31"/>
      <c r="IJ29" s="76"/>
      <c r="IK29" s="78">
        <f t="shared" si="34"/>
        <v>0</v>
      </c>
      <c r="IM29" s="2124"/>
      <c r="IN29" s="2124"/>
      <c r="IO29" s="22"/>
      <c r="IP29" s="31"/>
      <c r="IQ29" s="76"/>
      <c r="IR29" s="78">
        <f t="shared" si="35"/>
        <v>0</v>
      </c>
      <c r="IT29" s="424"/>
      <c r="IU29" s="2121"/>
      <c r="IV29" s="104"/>
      <c r="IW29" s="49"/>
      <c r="IX29" s="139"/>
      <c r="IY29" s="78">
        <f t="shared" si="36"/>
        <v>402</v>
      </c>
      <c r="JA29" s="404"/>
      <c r="JB29" s="2124"/>
      <c r="JC29" s="22"/>
      <c r="JD29" s="31"/>
      <c r="JE29" s="76"/>
      <c r="JF29" s="78">
        <f t="shared" si="37"/>
        <v>900</v>
      </c>
      <c r="JH29" s="320"/>
      <c r="JI29" s="2122"/>
      <c r="JJ29" s="389"/>
      <c r="JK29" s="320"/>
      <c r="JL29" s="389"/>
      <c r="JM29" s="78">
        <f t="shared" si="38"/>
        <v>90</v>
      </c>
      <c r="JO29" s="321"/>
      <c r="JP29" s="2124"/>
      <c r="JQ29" s="22"/>
      <c r="JR29" s="321"/>
      <c r="JS29" s="22"/>
      <c r="JT29" s="78">
        <f t="shared" si="39"/>
        <v>90</v>
      </c>
      <c r="JV29" s="321"/>
      <c r="JW29" s="2124"/>
      <c r="JX29" s="22"/>
      <c r="JY29" s="321"/>
      <c r="JZ29" s="22"/>
      <c r="KA29" s="78">
        <f t="shared" si="40"/>
        <v>90</v>
      </c>
      <c r="KC29" s="424"/>
      <c r="KD29" s="2121"/>
      <c r="KE29" s="104"/>
      <c r="KF29" s="1815">
        <v>42070</v>
      </c>
      <c r="KG29" s="864">
        <v>5314.5</v>
      </c>
      <c r="KH29" s="78">
        <f t="shared" si="41"/>
        <v>0</v>
      </c>
      <c r="KJ29" s="321"/>
      <c r="KK29" s="2124"/>
      <c r="KL29" s="22"/>
      <c r="KM29" s="31"/>
      <c r="KN29" s="76"/>
      <c r="KO29" s="78">
        <f t="shared" si="42"/>
        <v>300</v>
      </c>
      <c r="KQ29" s="321"/>
      <c r="KR29" s="321"/>
      <c r="KS29" s="2124"/>
      <c r="KT29" s="22"/>
      <c r="KU29" s="31"/>
      <c r="KV29" s="76"/>
      <c r="KW29" s="78">
        <f t="shared" si="43"/>
        <v>198</v>
      </c>
      <c r="KY29" s="321"/>
      <c r="KZ29" s="2124"/>
      <c r="LA29" s="22"/>
      <c r="LB29" s="31"/>
      <c r="LC29" s="76"/>
      <c r="LD29" s="78">
        <f t="shared" si="44"/>
        <v>0</v>
      </c>
      <c r="LF29" s="320"/>
      <c r="LG29" s="2121"/>
      <c r="LH29" s="104"/>
      <c r="LI29" s="49"/>
      <c r="LJ29" s="139"/>
      <c r="LK29" s="78">
        <f t="shared" si="45"/>
        <v>0</v>
      </c>
      <c r="LM29" s="2124"/>
      <c r="LN29" s="2124"/>
      <c r="LO29" s="22"/>
      <c r="LP29" s="31"/>
      <c r="LQ29" s="76"/>
      <c r="LR29" s="78">
        <f t="shared" si="46"/>
        <v>0</v>
      </c>
      <c r="LT29" s="2124"/>
      <c r="LU29" s="2124"/>
      <c r="LV29" s="22"/>
      <c r="LW29" s="31"/>
      <c r="LX29" s="76"/>
      <c r="LY29" s="78">
        <f t="shared" si="47"/>
        <v>0</v>
      </c>
      <c r="MA29" s="2124"/>
      <c r="MB29" s="2124"/>
      <c r="MC29" s="22"/>
      <c r="MD29" s="31"/>
      <c r="ME29" s="76"/>
      <c r="MF29" s="78">
        <f t="shared" si="48"/>
        <v>0</v>
      </c>
      <c r="MH29" s="2124"/>
      <c r="MI29" s="2124"/>
      <c r="MJ29" s="22"/>
      <c r="MK29" s="31"/>
      <c r="ML29" s="76"/>
      <c r="MM29" s="78">
        <f t="shared" si="49"/>
        <v>0</v>
      </c>
      <c r="MO29" s="404"/>
      <c r="MP29" s="2124"/>
      <c r="MQ29" s="22"/>
      <c r="MR29" s="31"/>
      <c r="MS29" s="76"/>
      <c r="MT29" s="78">
        <f t="shared" si="50"/>
        <v>0</v>
      </c>
      <c r="MV29" s="404"/>
      <c r="MW29" s="2124"/>
      <c r="MX29" s="22"/>
      <c r="MY29" s="31"/>
      <c r="MZ29" s="76"/>
      <c r="NA29" s="78">
        <f t="shared" si="51"/>
        <v>0</v>
      </c>
      <c r="NC29" s="404"/>
      <c r="ND29" s="2124"/>
      <c r="NE29" s="22"/>
      <c r="NF29" s="31"/>
      <c r="NG29" s="76"/>
      <c r="NH29" s="78">
        <f t="shared" si="52"/>
        <v>0</v>
      </c>
      <c r="NJ29" s="2124"/>
      <c r="NK29" s="2124"/>
      <c r="NL29" s="22"/>
      <c r="NM29" s="31"/>
      <c r="NN29" s="76"/>
      <c r="NO29" s="78">
        <f t="shared" si="53"/>
        <v>0</v>
      </c>
      <c r="NQ29" s="2124"/>
      <c r="NR29" s="2124"/>
      <c r="NS29" s="22"/>
      <c r="NT29" s="31"/>
      <c r="NU29" s="76"/>
      <c r="NV29" s="78">
        <f t="shared" si="54"/>
        <v>0</v>
      </c>
      <c r="NX29" s="404"/>
      <c r="NY29" s="2124"/>
      <c r="NZ29" s="22"/>
      <c r="OA29" s="404"/>
      <c r="OB29" s="76"/>
      <c r="OC29" s="78">
        <f t="shared" si="55"/>
        <v>0</v>
      </c>
      <c r="OE29" s="404"/>
      <c r="OF29" s="2124"/>
      <c r="OG29" s="22"/>
      <c r="OH29" s="31"/>
      <c r="OI29" s="76"/>
      <c r="OJ29" s="78">
        <f t="shared" si="56"/>
        <v>12799.5</v>
      </c>
      <c r="OL29" s="404"/>
      <c r="OM29" s="732"/>
      <c r="ON29" s="2124"/>
      <c r="OO29" s="22"/>
      <c r="OP29" s="31"/>
      <c r="OQ29" s="76"/>
      <c r="OR29" s="78">
        <f t="shared" si="0"/>
        <v>0</v>
      </c>
      <c r="OT29" s="404"/>
      <c r="OU29" s="2124"/>
      <c r="OV29" s="22"/>
      <c r="OW29" s="31"/>
      <c r="OX29" s="76"/>
      <c r="OY29" s="78">
        <f t="shared" si="57"/>
        <v>0</v>
      </c>
      <c r="PA29" s="2124"/>
      <c r="PB29" s="2124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3"/>
      <c r="PQ29" s="1831"/>
      <c r="PR29" s="1825"/>
      <c r="PS29" s="1391"/>
      <c r="PT29" s="78">
        <f t="shared" si="60"/>
        <v>301.5</v>
      </c>
      <c r="PU29" s="1391"/>
      <c r="PV29" s="1261"/>
      <c r="PW29" s="2000"/>
      <c r="PX29" s="1390"/>
      <c r="PY29" s="1708"/>
      <c r="PZ29" s="1813"/>
      <c r="QA29" s="139"/>
      <c r="QB29" s="78">
        <f t="shared" si="61"/>
        <v>9830.36</v>
      </c>
      <c r="QD29" s="1261"/>
      <c r="QE29" s="1390"/>
      <c r="QF29" s="1708"/>
      <c r="QG29" s="1813"/>
      <c r="QH29" s="139"/>
      <c r="QI29" s="131">
        <f t="shared" si="62"/>
        <v>0</v>
      </c>
      <c r="QJ29" s="139"/>
      <c r="QK29" s="321"/>
      <c r="QL29" s="2124"/>
      <c r="QM29" s="22"/>
      <c r="QN29" s="31"/>
      <c r="QO29" s="76"/>
      <c r="QP29" s="78">
        <f t="shared" si="63"/>
        <v>761.40000000000009</v>
      </c>
      <c r="QR29" s="31"/>
      <c r="QS29" s="2124"/>
      <c r="QT29" s="22"/>
      <c r="QU29" s="31"/>
      <c r="QV29" s="76"/>
      <c r="QW29" s="78">
        <f t="shared" si="64"/>
        <v>0</v>
      </c>
      <c r="QY29" s="2124"/>
      <c r="QZ29" s="2124"/>
      <c r="RA29" s="22"/>
      <c r="RB29" s="31"/>
      <c r="RC29" s="76"/>
      <c r="RD29" s="78">
        <f t="shared" si="65"/>
        <v>0</v>
      </c>
      <c r="RF29" s="2124"/>
      <c r="RG29" s="2124"/>
      <c r="RH29" s="22"/>
      <c r="RI29" s="31"/>
      <c r="RJ29" s="76"/>
      <c r="RK29" s="78">
        <f t="shared" si="66"/>
        <v>0</v>
      </c>
      <c r="RM29" s="424"/>
      <c r="RN29" s="481"/>
      <c r="RO29" s="2121"/>
      <c r="RP29" s="104"/>
      <c r="RQ29" s="424"/>
      <c r="RR29" s="349"/>
      <c r="RS29" s="78">
        <f t="shared" si="67"/>
        <v>16041.099999999999</v>
      </c>
      <c r="RU29" s="404"/>
      <c r="RV29" s="2124"/>
      <c r="RW29" s="22"/>
      <c r="RX29" s="31"/>
      <c r="RY29" s="787"/>
      <c r="RZ29" s="78">
        <f t="shared" si="68"/>
        <v>297</v>
      </c>
      <c r="SB29" s="404"/>
      <c r="SC29" s="2124"/>
      <c r="SD29" s="22"/>
      <c r="SE29" s="31"/>
      <c r="SF29" s="787"/>
      <c r="SG29" s="78">
        <f t="shared" si="69"/>
        <v>0</v>
      </c>
      <c r="SI29" s="31"/>
      <c r="SJ29" s="2124"/>
      <c r="SK29" s="22"/>
      <c r="SL29" s="31"/>
      <c r="SM29" s="787"/>
      <c r="SN29" s="78">
        <f t="shared" si="70"/>
        <v>0</v>
      </c>
      <c r="SP29" s="31"/>
      <c r="SQ29" s="2124"/>
      <c r="SR29" s="22"/>
      <c r="SS29" s="31"/>
      <c r="ST29" s="787"/>
      <c r="SU29" s="78">
        <f t="shared" si="71"/>
        <v>0</v>
      </c>
      <c r="SW29" s="31"/>
      <c r="SX29" s="2124"/>
      <c r="SY29" s="22"/>
      <c r="SZ29" s="31"/>
      <c r="TA29" s="787"/>
      <c r="TB29" s="78">
        <f t="shared" si="72"/>
        <v>0</v>
      </c>
      <c r="TD29" s="31"/>
      <c r="TE29" s="2124"/>
      <c r="TF29" s="22"/>
      <c r="TG29" s="31"/>
      <c r="TH29" s="787"/>
      <c r="TI29" s="78">
        <f t="shared" si="73"/>
        <v>0</v>
      </c>
      <c r="TK29" s="31"/>
      <c r="TL29" s="2124"/>
      <c r="TM29" s="22"/>
      <c r="TN29" s="31"/>
      <c r="TO29" s="787"/>
      <c r="TP29" s="78">
        <f t="shared" si="74"/>
        <v>0</v>
      </c>
      <c r="TR29" s="2124"/>
      <c r="TS29" s="2124"/>
      <c r="TT29" s="22"/>
      <c r="TU29" s="31"/>
      <c r="TV29" s="787"/>
      <c r="TW29" s="78">
        <f t="shared" si="75"/>
        <v>0</v>
      </c>
      <c r="TY29" s="2124"/>
      <c r="TZ29" s="2124"/>
      <c r="UA29" s="22"/>
      <c r="UB29" s="31"/>
      <c r="UC29" s="787"/>
      <c r="UD29" s="78">
        <f t="shared" si="76"/>
        <v>0</v>
      </c>
      <c r="UF29" s="404"/>
      <c r="UG29" s="2124"/>
      <c r="UH29" s="22"/>
      <c r="UI29" s="31"/>
      <c r="UJ29" s="787"/>
      <c r="UK29" s="78">
        <f t="shared" si="77"/>
        <v>0</v>
      </c>
      <c r="UM29" s="404"/>
      <c r="UN29" s="2124"/>
      <c r="UO29" s="22"/>
      <c r="UP29" s="31"/>
      <c r="UQ29" s="787"/>
      <c r="UR29" s="78">
        <f t="shared" si="78"/>
        <v>-2822</v>
      </c>
      <c r="UT29" s="404"/>
      <c r="UU29" s="2124"/>
      <c r="UV29" s="22"/>
      <c r="UW29" s="31"/>
      <c r="UX29" s="787"/>
      <c r="UY29" s="78">
        <f t="shared" si="79"/>
        <v>0</v>
      </c>
      <c r="VA29" s="320"/>
      <c r="VB29" s="2121"/>
      <c r="VC29" s="104"/>
      <c r="VD29" s="320"/>
      <c r="VE29" s="349"/>
      <c r="VF29" s="78">
        <f t="shared" si="80"/>
        <v>0</v>
      </c>
      <c r="VH29" s="404"/>
      <c r="VI29" s="2124"/>
      <c r="VJ29" s="22"/>
      <c r="VK29" s="31"/>
      <c r="VL29" s="787"/>
      <c r="VM29" s="78">
        <f t="shared" si="81"/>
        <v>0</v>
      </c>
      <c r="VO29" s="786"/>
      <c r="VP29" s="2124"/>
      <c r="VQ29" s="22"/>
      <c r="VR29" s="31"/>
      <c r="VS29" s="787"/>
      <c r="VT29" s="78">
        <f t="shared" si="82"/>
        <v>0</v>
      </c>
      <c r="VV29" s="2124"/>
      <c r="VW29" s="2124"/>
      <c r="VX29" s="22"/>
      <c r="VY29" s="31"/>
      <c r="VZ29" s="787"/>
      <c r="WA29" s="78">
        <f t="shared" si="83"/>
        <v>0</v>
      </c>
      <c r="WC29" s="424"/>
      <c r="WD29" s="2121"/>
      <c r="WE29" s="104"/>
      <c r="WF29" s="320"/>
      <c r="WG29" s="349"/>
      <c r="WH29" s="78">
        <f t="shared" si="84"/>
        <v>236</v>
      </c>
      <c r="WJ29" s="321"/>
      <c r="WK29" s="2124"/>
      <c r="WL29" s="22"/>
      <c r="WM29" s="31"/>
      <c r="WN29" s="787"/>
      <c r="WO29" s="78">
        <f t="shared" si="85"/>
        <v>151</v>
      </c>
      <c r="WQ29" s="404"/>
      <c r="WR29" s="2124"/>
      <c r="WS29" s="22"/>
      <c r="WT29" s="31"/>
      <c r="WU29" s="76"/>
      <c r="WV29" s="78">
        <f t="shared" si="86"/>
        <v>8041</v>
      </c>
      <c r="WX29" s="31"/>
      <c r="WY29" s="2124"/>
      <c r="WZ29" s="22"/>
      <c r="XA29" s="31"/>
      <c r="XB29" s="76"/>
      <c r="XC29" s="78">
        <f t="shared" si="87"/>
        <v>0</v>
      </c>
      <c r="XE29" s="404"/>
      <c r="XF29" s="2124"/>
      <c r="XG29" s="22"/>
      <c r="XH29" s="31"/>
      <c r="XI29" s="76"/>
      <c r="XJ29" s="78">
        <f t="shared" si="88"/>
        <v>0</v>
      </c>
      <c r="XL29" s="404"/>
      <c r="XM29" s="2124"/>
      <c r="XN29" s="22"/>
      <c r="XO29" s="31"/>
      <c r="XP29" s="76"/>
      <c r="XQ29" s="78">
        <f t="shared" si="89"/>
        <v>0</v>
      </c>
      <c r="XS29" s="404"/>
      <c r="XT29" s="2124"/>
      <c r="XU29" s="22"/>
      <c r="XV29" s="31"/>
      <c r="XW29" s="76"/>
      <c r="XX29" s="78">
        <f t="shared" si="90"/>
        <v>0</v>
      </c>
      <c r="XZ29" s="321"/>
      <c r="YA29" s="2124"/>
      <c r="YB29" s="2124"/>
      <c r="YC29" s="22"/>
      <c r="YD29" s="31"/>
      <c r="YE29" s="76"/>
      <c r="YF29" s="78">
        <f t="shared" si="91"/>
        <v>0</v>
      </c>
      <c r="YH29" s="320"/>
      <c r="YI29" s="2121"/>
      <c r="YJ29" s="104"/>
      <c r="YK29" s="49"/>
      <c r="YL29" s="139"/>
      <c r="YM29" s="78">
        <f t="shared" si="92"/>
        <v>0</v>
      </c>
      <c r="YO29" s="424"/>
      <c r="YP29" s="481"/>
      <c r="YQ29" s="2121"/>
      <c r="YR29" s="693"/>
      <c r="YS29" s="779"/>
      <c r="YT29" s="139"/>
      <c r="YU29" s="78">
        <f t="shared" si="93"/>
        <v>2542.7000000000007</v>
      </c>
      <c r="YW29" s="321"/>
      <c r="YX29" s="2124"/>
      <c r="YY29" s="22"/>
      <c r="YZ29" s="31"/>
      <c r="ZA29" s="76"/>
      <c r="ZB29" s="78">
        <f t="shared" si="253"/>
        <v>0</v>
      </c>
      <c r="ZD29" s="320"/>
      <c r="ZE29" s="2121"/>
      <c r="ZF29" s="104"/>
      <c r="ZG29" s="49"/>
      <c r="ZH29" s="139"/>
      <c r="ZI29" s="78">
        <f t="shared" si="94"/>
        <v>930.44000000000051</v>
      </c>
      <c r="ZK29" s="404"/>
      <c r="ZL29" s="2124"/>
      <c r="ZM29" s="22"/>
      <c r="ZN29" s="31"/>
      <c r="ZO29" s="76"/>
      <c r="ZP29" s="78">
        <f t="shared" si="238"/>
        <v>0</v>
      </c>
      <c r="ZR29" s="404"/>
      <c r="ZS29" s="2124"/>
      <c r="ZT29" s="22"/>
      <c r="ZU29" s="31"/>
      <c r="ZV29" s="76"/>
      <c r="ZW29" s="78">
        <f t="shared" si="239"/>
        <v>0</v>
      </c>
      <c r="ZY29" s="1261"/>
      <c r="ZZ29" s="1390"/>
      <c r="AAA29" s="1803"/>
      <c r="AAB29" s="1812"/>
      <c r="AAC29" s="722"/>
      <c r="AAD29" s="1746"/>
      <c r="AAE29" s="78">
        <f t="shared" si="95"/>
        <v>2062.3999999999996</v>
      </c>
      <c r="AAG29" s="1261"/>
      <c r="AAH29" s="1390"/>
      <c r="AAI29" s="1803"/>
      <c r="AAJ29" s="1647"/>
      <c r="AAK29" s="1812"/>
      <c r="AAL29" s="78">
        <f t="shared" si="96"/>
        <v>0</v>
      </c>
      <c r="AAM29" s="1391"/>
      <c r="AAN29" s="424"/>
      <c r="AAO29" s="424"/>
      <c r="AAP29" s="2121"/>
      <c r="AAQ29" s="104"/>
      <c r="AAR29" s="320"/>
      <c r="AAS29" s="139"/>
      <c r="AAT29" s="78">
        <f t="shared" si="97"/>
        <v>0</v>
      </c>
      <c r="AAV29" s="320"/>
      <c r="AAW29" s="2121"/>
      <c r="AAX29" s="693"/>
      <c r="AAY29" s="49"/>
      <c r="AAZ29" s="139"/>
      <c r="ABA29" s="78">
        <f t="shared" si="98"/>
        <v>616</v>
      </c>
      <c r="ABC29" s="404"/>
      <c r="ABD29" s="2124"/>
      <c r="ABE29" s="22"/>
      <c r="ABF29" s="31"/>
      <c r="ABG29" s="76"/>
      <c r="ABH29" s="78">
        <f t="shared" si="99"/>
        <v>0</v>
      </c>
      <c r="ABJ29" s="424"/>
      <c r="ABK29" s="2121"/>
      <c r="ABL29" s="104"/>
      <c r="ABM29" s="49"/>
      <c r="ABN29" s="139"/>
      <c r="ABO29" s="78">
        <f t="shared" si="100"/>
        <v>0</v>
      </c>
      <c r="ABQ29" s="424"/>
      <c r="ABR29" s="2121"/>
      <c r="ABS29" s="104"/>
      <c r="ABT29" s="49"/>
      <c r="ABU29" s="139"/>
      <c r="ABV29" s="78">
        <f>ABV28+ABS29-ABU29</f>
        <v>0</v>
      </c>
      <c r="ABX29" s="404"/>
      <c r="ABY29" s="2124"/>
      <c r="ABZ29" s="22"/>
      <c r="ACA29" s="31"/>
      <c r="ACB29" s="76"/>
      <c r="ACC29" s="78">
        <f t="shared" si="102"/>
        <v>0</v>
      </c>
      <c r="ACE29" s="404"/>
      <c r="ACF29" s="2124"/>
      <c r="ACG29" s="22"/>
      <c r="ACH29" s="31"/>
      <c r="ACI29" s="76"/>
      <c r="ACJ29" s="78">
        <f t="shared" si="103"/>
        <v>0</v>
      </c>
      <c r="ACL29" s="404"/>
      <c r="ACM29" s="404"/>
      <c r="ACN29" s="2124"/>
      <c r="ACO29" s="22"/>
      <c r="ACP29" s="31"/>
      <c r="ACQ29" s="76"/>
      <c r="ACR29" s="78">
        <f t="shared" si="104"/>
        <v>0</v>
      </c>
      <c r="ACT29" s="49"/>
      <c r="ACU29" s="2121"/>
      <c r="ACV29" s="104"/>
      <c r="ACW29" s="49"/>
      <c r="ACX29" s="139"/>
      <c r="ACY29" s="78">
        <f t="shared" si="257"/>
        <v>0</v>
      </c>
      <c r="ADA29" s="31"/>
      <c r="ADB29" s="2124"/>
      <c r="ADC29" s="22"/>
      <c r="ADD29" s="31"/>
      <c r="ADE29" s="76"/>
      <c r="ADF29" s="78">
        <f t="shared" si="105"/>
        <v>70699</v>
      </c>
      <c r="ADI29" s="2124"/>
      <c r="ADJ29" s="2124"/>
      <c r="ADK29" s="777"/>
      <c r="ADL29" s="31"/>
      <c r="ADM29" s="76"/>
      <c r="ADN29" s="78">
        <f t="shared" si="258"/>
        <v>0</v>
      </c>
      <c r="ADP29" s="321"/>
      <c r="ADQ29" s="2124"/>
      <c r="ADR29" s="22"/>
      <c r="ADS29" s="404"/>
      <c r="ADT29" s="76"/>
      <c r="ADU29" s="78">
        <f t="shared" si="259"/>
        <v>0</v>
      </c>
      <c r="ADW29" s="404"/>
      <c r="ADX29" s="2124"/>
      <c r="ADY29" s="22"/>
      <c r="ADZ29" s="31"/>
      <c r="AEA29" s="76"/>
      <c r="AEB29" s="78">
        <f t="shared" si="260"/>
        <v>42311</v>
      </c>
      <c r="AED29" s="320"/>
      <c r="AEE29" s="2121"/>
      <c r="AEF29" s="104"/>
      <c r="AEG29" s="320"/>
      <c r="AEH29" s="139"/>
      <c r="AEI29" s="78">
        <f t="shared" si="254"/>
        <v>100.5</v>
      </c>
      <c r="AEK29" s="31"/>
      <c r="AEL29" s="2124"/>
      <c r="AEM29" s="22"/>
      <c r="AEN29" s="31"/>
      <c r="AEO29" s="76"/>
      <c r="AEP29" s="78">
        <f t="shared" si="1"/>
        <v>0</v>
      </c>
      <c r="AER29" s="2124"/>
      <c r="AES29" s="2124"/>
      <c r="AET29" s="777"/>
      <c r="AEU29" s="31"/>
      <c r="AEV29" s="76"/>
      <c r="AEW29" s="78">
        <f t="shared" si="106"/>
        <v>0</v>
      </c>
      <c r="AEY29" s="2124"/>
      <c r="AEZ29" s="2124"/>
      <c r="AFA29" s="22"/>
      <c r="AFB29" s="31"/>
      <c r="AFC29" s="76"/>
      <c r="AFD29" s="78">
        <f t="shared" si="107"/>
        <v>0</v>
      </c>
      <c r="AFF29" s="31"/>
      <c r="AFG29" s="2124"/>
      <c r="AFH29" s="22"/>
      <c r="AFI29" s="31"/>
      <c r="AFJ29" s="76"/>
      <c r="AFK29" s="78">
        <f t="shared" si="108"/>
        <v>0</v>
      </c>
      <c r="AFM29" s="321"/>
      <c r="AFN29" s="2124"/>
      <c r="AFO29" s="22"/>
      <c r="AFP29" s="31"/>
      <c r="AFQ29" s="76"/>
      <c r="AFR29" s="78">
        <f t="shared" si="109"/>
        <v>0</v>
      </c>
      <c r="AFT29" s="31"/>
      <c r="AFU29" s="2124"/>
      <c r="AFV29" s="22"/>
      <c r="AFW29" s="31"/>
      <c r="AFX29" s="76"/>
      <c r="AFY29" s="78">
        <f t="shared" si="110"/>
        <v>0</v>
      </c>
      <c r="AGA29" s="31"/>
      <c r="AGB29" s="2124"/>
      <c r="AGC29" s="22"/>
      <c r="AGD29" s="31"/>
      <c r="AGE29" s="76"/>
      <c r="AGF29" s="78">
        <f t="shared" si="111"/>
        <v>0</v>
      </c>
      <c r="AGH29" s="31"/>
      <c r="AGI29" s="2124"/>
      <c r="AGJ29" s="22"/>
      <c r="AGK29" s="31"/>
      <c r="AGL29" s="76"/>
      <c r="AGM29" s="78">
        <f t="shared" si="112"/>
        <v>0</v>
      </c>
      <c r="AGO29" s="321"/>
      <c r="AGP29" s="2124"/>
      <c r="AGQ29" s="22"/>
      <c r="AGR29" s="31"/>
      <c r="AGS29" s="76"/>
      <c r="AGT29" s="78">
        <f t="shared" si="113"/>
        <v>0</v>
      </c>
      <c r="AGV29" s="404"/>
      <c r="AGW29" s="2124"/>
      <c r="AGX29" s="22"/>
      <c r="AGY29" s="31"/>
      <c r="AGZ29" s="76"/>
      <c r="AHA29" s="78">
        <f t="shared" si="114"/>
        <v>0</v>
      </c>
      <c r="AHE29" s="2124"/>
      <c r="AHF29" s="22"/>
      <c r="AHG29" s="321"/>
      <c r="AHH29" s="76"/>
      <c r="AHI29" s="78">
        <f t="shared" si="115"/>
        <v>2343</v>
      </c>
      <c r="AHK29" s="404"/>
      <c r="AHL29" s="2124"/>
      <c r="AHM29" s="22"/>
      <c r="AHN29" s="31"/>
      <c r="AHO29" s="76"/>
      <c r="AHP29" s="78">
        <f t="shared" si="116"/>
        <v>0</v>
      </c>
      <c r="AHR29" s="404"/>
      <c r="AHS29" s="2124"/>
      <c r="AHT29" s="22"/>
      <c r="AHU29" s="31"/>
      <c r="AHV29" s="76"/>
      <c r="AHW29" s="78">
        <f t="shared" si="117"/>
        <v>0</v>
      </c>
      <c r="AHY29" s="424"/>
      <c r="AHZ29" s="424"/>
      <c r="AIA29" s="2121"/>
      <c r="AIB29" s="693"/>
      <c r="AIC29" s="49"/>
      <c r="AID29" s="139"/>
      <c r="AIE29" s="78">
        <f t="shared" si="118"/>
        <v>4086</v>
      </c>
      <c r="AIG29" s="424"/>
      <c r="AIH29" s="2121"/>
      <c r="AII29" s="104"/>
      <c r="AIJ29" s="49"/>
      <c r="AIK29" s="139"/>
      <c r="AIL29" s="78">
        <f t="shared" si="119"/>
        <v>436</v>
      </c>
      <c r="AIN29" s="424"/>
      <c r="AIO29" s="2121"/>
      <c r="AIP29" s="104"/>
      <c r="AIQ29" s="49"/>
      <c r="AIR29" s="139"/>
      <c r="AIS29" s="78">
        <f t="shared" si="120"/>
        <v>0</v>
      </c>
      <c r="AIU29" s="404"/>
      <c r="AIV29" s="2124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21"/>
      <c r="AJY29" s="104"/>
      <c r="AJZ29" s="320">
        <v>41155</v>
      </c>
      <c r="AKA29" s="139">
        <v>200</v>
      </c>
      <c r="AKB29" s="78">
        <f t="shared" si="125"/>
        <v>3604</v>
      </c>
      <c r="AKD29" s="2124"/>
      <c r="AKE29" s="2124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21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21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24"/>
      <c r="AMZ29" s="801"/>
      <c r="ANA29" s="804"/>
      <c r="ANB29" s="76"/>
      <c r="ANC29" s="805">
        <f t="shared" si="204"/>
        <v>0</v>
      </c>
      <c r="ANE29" s="320"/>
      <c r="ANF29" s="2121"/>
      <c r="ANG29" s="799"/>
      <c r="ANH29" s="97"/>
      <c r="ANI29" s="139"/>
      <c r="ANJ29" s="805">
        <f t="shared" si="205"/>
        <v>0</v>
      </c>
      <c r="ANL29" s="31"/>
      <c r="ANM29" s="2124"/>
      <c r="ANN29" s="1392"/>
      <c r="ANO29" s="825"/>
      <c r="ANP29" s="139"/>
      <c r="ANQ29" s="805">
        <f t="shared" si="206"/>
        <v>187.60000000000002</v>
      </c>
      <c r="ANS29" s="31"/>
      <c r="ANT29" s="335"/>
      <c r="ANU29" s="2124"/>
      <c r="ANV29" s="801"/>
      <c r="ANW29" s="804"/>
      <c r="ANX29" s="76"/>
      <c r="ANY29" s="805">
        <f t="shared" si="207"/>
        <v>0</v>
      </c>
      <c r="AOA29" s="1985"/>
      <c r="AOB29" s="855"/>
      <c r="AOC29" s="1390"/>
      <c r="AOD29" s="1812"/>
      <c r="AOE29" s="722"/>
      <c r="AOF29" s="1391"/>
      <c r="AOG29" s="805">
        <f t="shared" si="208"/>
        <v>731</v>
      </c>
      <c r="AON29" s="78">
        <f t="shared" si="240"/>
        <v>0</v>
      </c>
      <c r="AOO29" s="1391"/>
      <c r="AOP29" s="49"/>
      <c r="AOQ29" s="2124"/>
      <c r="AOR29" s="801"/>
      <c r="AOS29" s="804"/>
      <c r="AOT29" s="76"/>
      <c r="AOU29" s="805">
        <f t="shared" si="210"/>
        <v>0</v>
      </c>
      <c r="AOW29" s="2124"/>
      <c r="AOX29" s="2124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24"/>
      <c r="APM29" s="825"/>
      <c r="APN29" s="804"/>
      <c r="APO29" s="76"/>
      <c r="APP29" s="805">
        <f t="shared" si="212"/>
        <v>0</v>
      </c>
      <c r="APR29" s="321"/>
      <c r="APS29" s="2124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24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24"/>
      <c r="ASE29" s="801"/>
      <c r="ASF29" s="804"/>
      <c r="ASG29" s="76"/>
      <c r="ASH29" s="805">
        <f t="shared" si="222"/>
        <v>0</v>
      </c>
      <c r="ASJ29" s="404"/>
      <c r="ASK29" s="2124"/>
      <c r="ASL29" s="825"/>
      <c r="ASM29" s="804"/>
      <c r="ASN29" s="76"/>
      <c r="ASO29" s="805">
        <f t="shared" si="223"/>
        <v>0</v>
      </c>
      <c r="ASQ29" s="404"/>
      <c r="ASR29" s="2124"/>
      <c r="ASS29" s="22"/>
      <c r="AST29" s="31"/>
      <c r="ASU29" s="76"/>
      <c r="ASV29" s="78">
        <f t="shared" si="241"/>
        <v>0</v>
      </c>
      <c r="ASX29" s="424"/>
      <c r="ASY29" s="424"/>
      <c r="ASZ29" s="2121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24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24"/>
      <c r="AUL29" s="22"/>
      <c r="AUM29" s="31"/>
      <c r="AUN29" s="76"/>
      <c r="AUO29" s="78">
        <f t="shared" si="247"/>
        <v>0</v>
      </c>
      <c r="AUQ29" s="424"/>
      <c r="AUR29" s="2121"/>
      <c r="AUS29" s="104"/>
      <c r="AUT29" s="49"/>
      <c r="AUU29" s="139"/>
      <c r="AUV29" s="78">
        <f t="shared" si="248"/>
        <v>1754.5</v>
      </c>
      <c r="AUX29" s="424"/>
      <c r="AUY29" s="2121"/>
      <c r="AUZ29" s="104"/>
      <c r="AVA29" s="49"/>
      <c r="AVB29" s="139"/>
      <c r="AVC29" s="78">
        <f t="shared" si="249"/>
        <v>3312</v>
      </c>
      <c r="AVE29" s="424"/>
      <c r="AVF29" s="2121"/>
      <c r="AVG29" s="104"/>
      <c r="AVH29" s="49"/>
      <c r="AVI29" s="139"/>
      <c r="AVJ29" s="78">
        <f t="shared" si="250"/>
        <v>0</v>
      </c>
      <c r="AVL29" s="424"/>
      <c r="AVM29" s="2121"/>
      <c r="AVN29" s="104"/>
      <c r="AVO29" s="49"/>
      <c r="AVP29" s="139"/>
      <c r="AVQ29" s="78">
        <f t="shared" si="251"/>
        <v>0</v>
      </c>
      <c r="AVS29" s="404"/>
      <c r="AVT29" s="2124"/>
      <c r="AVU29" s="22"/>
      <c r="AVV29" s="31"/>
      <c r="AVW29" s="76"/>
      <c r="AVX29" s="78">
        <f t="shared" si="224"/>
        <v>0</v>
      </c>
      <c r="AVZ29" s="404"/>
      <c r="AWA29" s="2124"/>
      <c r="AWB29" s="22"/>
      <c r="AWC29" s="31"/>
      <c r="AWD29" s="76"/>
      <c r="AWE29" s="78">
        <f t="shared" si="225"/>
        <v>0</v>
      </c>
      <c r="AWG29" s="424"/>
      <c r="AWH29" s="2121"/>
      <c r="AWI29" s="104"/>
      <c r="AWJ29" s="49"/>
      <c r="AWK29" s="349"/>
      <c r="AWL29" s="78">
        <f t="shared" si="226"/>
        <v>0</v>
      </c>
      <c r="AWN29" s="49"/>
      <c r="AWO29" s="307"/>
      <c r="AWP29" s="2121"/>
      <c r="AWQ29" s="104"/>
      <c r="AWR29" s="49"/>
      <c r="AWS29" s="139"/>
      <c r="AWT29" s="78">
        <f t="shared" si="227"/>
        <v>5365</v>
      </c>
      <c r="AWV29" s="404"/>
      <c r="AWW29" s="734"/>
      <c r="AWX29" s="2125"/>
      <c r="AWY29" s="76"/>
      <c r="AWZ29" s="31"/>
      <c r="AXA29" s="76"/>
      <c r="AXB29" s="78">
        <f t="shared" si="261"/>
        <v>872</v>
      </c>
      <c r="AXD29" s="404"/>
      <c r="AXE29" s="2125"/>
      <c r="AXF29" s="76"/>
      <c r="AXG29" s="31"/>
      <c r="AXH29" s="76"/>
      <c r="AXI29" s="78">
        <f t="shared" si="262"/>
        <v>0</v>
      </c>
      <c r="AXK29" s="404"/>
      <c r="AXL29" s="2125"/>
      <c r="AXM29" s="76"/>
      <c r="AXN29" s="31"/>
      <c r="AXO29" s="76"/>
      <c r="AXP29" s="78">
        <f t="shared" si="263"/>
        <v>0</v>
      </c>
      <c r="AXR29" s="31"/>
      <c r="AXS29" s="2125"/>
      <c r="AXT29" s="76"/>
      <c r="AXU29" s="31"/>
      <c r="AXV29" s="76"/>
      <c r="AXW29" s="78">
        <f t="shared" si="264"/>
        <v>0</v>
      </c>
      <c r="AXY29" s="424"/>
      <c r="AXZ29" s="2122"/>
      <c r="AYA29" s="139"/>
      <c r="AYB29" s="424"/>
      <c r="AYC29" s="139"/>
      <c r="AYD29" s="78">
        <f t="shared" si="137"/>
        <v>0</v>
      </c>
      <c r="AYF29" s="424"/>
      <c r="AYG29" s="2122"/>
      <c r="AYH29" s="139"/>
      <c r="AYI29" s="49"/>
      <c r="AYJ29" s="139"/>
      <c r="AYK29" s="78">
        <f t="shared" si="138"/>
        <v>0</v>
      </c>
      <c r="AYM29" s="424"/>
      <c r="AYN29" s="2122"/>
      <c r="AYO29" s="139"/>
      <c r="AYP29" s="49"/>
      <c r="AYQ29" s="139"/>
      <c r="AYR29" s="78">
        <f t="shared" si="139"/>
        <v>0</v>
      </c>
      <c r="AYT29" s="404"/>
      <c r="AYU29" s="2125"/>
      <c r="AYV29" s="76"/>
      <c r="AYW29" s="31"/>
      <c r="AYX29" s="76"/>
      <c r="AYY29" s="78">
        <f t="shared" si="140"/>
        <v>0</v>
      </c>
      <c r="AZA29" s="404"/>
      <c r="AZB29" s="2125"/>
      <c r="AZC29" s="76"/>
      <c r="AZD29" s="61"/>
      <c r="AZE29" s="76"/>
      <c r="AZF29" s="78">
        <f t="shared" si="141"/>
        <v>0</v>
      </c>
      <c r="AZH29" s="31"/>
      <c r="AZI29" s="2125"/>
      <c r="AZJ29" s="76"/>
      <c r="AZK29" s="61"/>
      <c r="AZL29" s="76"/>
      <c r="AZM29" s="78">
        <f t="shared" si="142"/>
        <v>0</v>
      </c>
      <c r="AZO29" s="320"/>
      <c r="AZP29" s="2122"/>
      <c r="AZQ29" s="139"/>
      <c r="AZR29" s="49"/>
      <c r="AZS29" s="139"/>
      <c r="AZT29" s="78">
        <f t="shared" si="143"/>
        <v>123.27999999999975</v>
      </c>
      <c r="AZV29" s="320"/>
      <c r="AZW29" s="2122"/>
      <c r="AZX29" s="139"/>
      <c r="AZY29" s="49"/>
      <c r="AZZ29" s="139"/>
      <c r="BAA29" s="78">
        <f t="shared" si="144"/>
        <v>0</v>
      </c>
      <c r="BAC29" s="320"/>
      <c r="BAD29" s="2122"/>
      <c r="BAE29" s="139"/>
      <c r="BAF29" s="424"/>
      <c r="BAG29" s="139"/>
      <c r="BAH29" s="78">
        <f t="shared" si="145"/>
        <v>11550.9</v>
      </c>
      <c r="BAJ29" s="404"/>
      <c r="BAK29" s="2125"/>
      <c r="BAL29" s="76"/>
      <c r="BAM29" s="404"/>
      <c r="BAN29" s="76"/>
      <c r="BAO29" s="78">
        <f t="shared" si="146"/>
        <v>0</v>
      </c>
      <c r="BAQ29" s="424"/>
      <c r="BAR29" s="2122"/>
      <c r="BAS29" s="139"/>
      <c r="BAT29" s="49"/>
      <c r="BAU29" s="139"/>
      <c r="BAV29" s="78">
        <f t="shared" si="147"/>
        <v>1940.1999999999971</v>
      </c>
      <c r="BAX29" s="49"/>
      <c r="BAY29" s="2122"/>
      <c r="BAZ29" s="139"/>
      <c r="BBA29" s="257"/>
      <c r="BBB29" s="139"/>
      <c r="BBC29" s="78">
        <f t="shared" si="265"/>
        <v>0</v>
      </c>
      <c r="BBE29" s="49"/>
      <c r="BBF29" s="2122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3" t="s">
        <v>2500</v>
      </c>
      <c r="BBO29" s="2034">
        <v>9937</v>
      </c>
      <c r="BBP29" s="1901">
        <v>42282</v>
      </c>
      <c r="BBQ29" s="2033">
        <v>9937</v>
      </c>
      <c r="BBR29" s="131">
        <f t="shared" si="267"/>
        <v>-39535.969999999972</v>
      </c>
      <c r="BBS29" s="1261"/>
      <c r="BBT29" s="1390"/>
      <c r="BBU29" s="1803"/>
      <c r="BBV29" s="1647"/>
      <c r="BBW29" s="1812"/>
      <c r="BBX29" s="722"/>
      <c r="BBY29" s="78">
        <f t="shared" si="149"/>
        <v>1200</v>
      </c>
      <c r="BCA29" s="424">
        <v>42117</v>
      </c>
      <c r="BCB29" s="2122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25"/>
      <c r="BCJ29" s="76"/>
      <c r="BCK29" s="61"/>
      <c r="BCL29" s="76"/>
      <c r="BCM29" s="78">
        <f t="shared" si="151"/>
        <v>0</v>
      </c>
      <c r="BCO29" s="31"/>
      <c r="BCP29" s="2125"/>
      <c r="BCQ29" s="76"/>
      <c r="BCR29" s="61"/>
      <c r="BCS29" s="76"/>
      <c r="BCT29" s="78">
        <f t="shared" si="152"/>
        <v>0</v>
      </c>
      <c r="BCV29" s="404"/>
      <c r="BCW29" s="2125"/>
      <c r="BCX29" s="76"/>
      <c r="BCY29" s="61"/>
      <c r="BCZ29" s="76"/>
      <c r="BDA29" s="78">
        <f t="shared" si="153"/>
        <v>6086.5</v>
      </c>
      <c r="BDC29" s="404"/>
      <c r="BDD29" s="2125"/>
      <c r="BDE29" s="76"/>
      <c r="BDF29" s="61"/>
      <c r="BDG29" s="76"/>
      <c r="BDH29" s="78">
        <f t="shared" si="154"/>
        <v>8936.1000000000058</v>
      </c>
      <c r="BDJ29" s="321"/>
      <c r="BDK29" s="2125"/>
      <c r="BDL29" s="76"/>
      <c r="BDM29" s="61"/>
      <c r="BDN29" s="76"/>
      <c r="BDO29" s="78">
        <f t="shared" si="155"/>
        <v>0</v>
      </c>
      <c r="BDQ29" s="404"/>
      <c r="BDR29" s="734"/>
      <c r="BDS29" s="2125"/>
      <c r="BDT29" s="139"/>
      <c r="BDU29" s="491"/>
      <c r="BDV29" s="139"/>
      <c r="BDW29" s="78">
        <f t="shared" si="156"/>
        <v>308</v>
      </c>
      <c r="BDY29" s="31"/>
      <c r="BDZ29" s="31"/>
      <c r="BEA29" s="2125"/>
      <c r="BEB29" s="76"/>
      <c r="BEC29" s="31"/>
      <c r="BED29" s="76"/>
      <c r="BEE29" s="78">
        <f t="shared" si="157"/>
        <v>4361.25</v>
      </c>
      <c r="BEG29" s="321"/>
      <c r="BEH29" s="2125"/>
      <c r="BEI29" s="917"/>
      <c r="BEJ29" s="2022"/>
      <c r="BEK29" s="1318">
        <v>41853</v>
      </c>
      <c r="BEL29" s="388">
        <v>4881.1000000000004</v>
      </c>
      <c r="BEM29" s="78">
        <f t="shared" si="158"/>
        <v>-17000</v>
      </c>
      <c r="BEO29" s="404"/>
      <c r="BEP29" s="404"/>
      <c r="BEQ29" s="2125"/>
      <c r="BER29" s="76"/>
      <c r="BES29" s="61"/>
      <c r="BET29" s="76"/>
      <c r="BEU29" s="78">
        <f t="shared" si="159"/>
        <v>-3554.84</v>
      </c>
      <c r="BEW29" s="321"/>
      <c r="BEX29" s="2125"/>
      <c r="BEY29" s="76"/>
      <c r="BEZ29" s="61"/>
      <c r="BFA29" s="76"/>
      <c r="BFB29" s="78">
        <f t="shared" si="160"/>
        <v>0</v>
      </c>
      <c r="BFD29" s="321"/>
      <c r="BFE29" s="2125"/>
      <c r="BFF29" s="76"/>
      <c r="BFG29" s="31"/>
      <c r="BFH29" s="76"/>
      <c r="BFI29" s="78">
        <f t="shared" si="161"/>
        <v>970</v>
      </c>
      <c r="BFK29" s="320"/>
      <c r="BFL29" s="2122"/>
      <c r="BFM29" s="389"/>
      <c r="BFN29" s="855"/>
      <c r="BFO29" s="389"/>
      <c r="BFP29" s="78">
        <f t="shared" si="162"/>
        <v>0</v>
      </c>
      <c r="BFR29" s="321"/>
      <c r="BFS29" s="2125"/>
      <c r="BFT29" s="76"/>
      <c r="BFU29" s="491"/>
      <c r="BFV29" s="76"/>
      <c r="BFW29" s="78">
        <f t="shared" si="163"/>
        <v>0</v>
      </c>
      <c r="BFY29" s="31"/>
      <c r="BFZ29" s="2125"/>
      <c r="BGA29" s="76"/>
      <c r="BGB29" s="61"/>
      <c r="BGC29" s="76"/>
      <c r="BGD29" s="78">
        <f t="shared" si="164"/>
        <v>0</v>
      </c>
      <c r="BGF29" s="320"/>
      <c r="BGG29" s="2122"/>
      <c r="BGH29" s="139"/>
      <c r="BGI29" s="320"/>
      <c r="BGJ29" s="139"/>
      <c r="BGK29" s="78">
        <f t="shared" si="165"/>
        <v>0</v>
      </c>
      <c r="BGM29" s="424"/>
      <c r="BGN29" s="424"/>
      <c r="BGO29" s="2122"/>
      <c r="BGP29" s="139"/>
      <c r="BGQ29" s="424"/>
      <c r="BGR29" s="139"/>
      <c r="BGS29" s="78">
        <f t="shared" si="166"/>
        <v>4154.5999999999913</v>
      </c>
      <c r="BGU29" s="31"/>
      <c r="BGV29" s="2125"/>
      <c r="BGW29" s="76"/>
      <c r="BGX29" s="61"/>
      <c r="BGY29" s="76"/>
      <c r="BGZ29" s="78">
        <f t="shared" si="167"/>
        <v>0</v>
      </c>
      <c r="BHB29" s="404"/>
      <c r="BHC29" s="2125"/>
      <c r="BHD29" s="76"/>
      <c r="BHE29" s="61"/>
      <c r="BHF29" s="76"/>
      <c r="BHG29" s="78">
        <f t="shared" si="168"/>
        <v>229.79999999999927</v>
      </c>
      <c r="BHI29" s="424"/>
      <c r="BHJ29" s="49"/>
      <c r="BHK29" s="2122"/>
      <c r="BHL29" s="139"/>
      <c r="BHM29" s="49"/>
      <c r="BHN29" s="139"/>
      <c r="BHO29" s="78">
        <f t="shared" si="169"/>
        <v>0</v>
      </c>
      <c r="BHQ29" s="320"/>
      <c r="BHR29" s="2122"/>
      <c r="BHS29" s="139"/>
      <c r="BHT29" s="320"/>
      <c r="BHU29" s="139"/>
      <c r="BHV29" s="78">
        <f t="shared" si="170"/>
        <v>0</v>
      </c>
      <c r="BHX29" s="321"/>
      <c r="BHY29" s="335"/>
      <c r="BHZ29" s="2125"/>
      <c r="BIA29" s="76"/>
      <c r="BIB29" s="602"/>
      <c r="BIC29" s="76"/>
      <c r="BID29" s="78">
        <f t="shared" si="171"/>
        <v>0</v>
      </c>
      <c r="BIF29" s="321"/>
      <c r="BIG29" s="31"/>
      <c r="BIH29" s="2125"/>
      <c r="BII29" s="787"/>
      <c r="BIJ29" s="321"/>
      <c r="BIK29" s="76"/>
      <c r="BIL29" s="78">
        <f t="shared" si="172"/>
        <v>0</v>
      </c>
      <c r="BIN29" s="404"/>
      <c r="BIO29" s="2125"/>
      <c r="BIP29" s="76"/>
      <c r="BIQ29" s="491"/>
      <c r="BIR29" s="76"/>
      <c r="BIS29" s="78">
        <f t="shared" si="173"/>
        <v>86</v>
      </c>
      <c r="BIU29" s="320"/>
      <c r="BIV29" s="320"/>
      <c r="BIW29" s="2122"/>
      <c r="BIX29" s="139"/>
      <c r="BIY29" s="257"/>
      <c r="BIZ29" s="139"/>
      <c r="BJA29" s="78">
        <f t="shared" si="255"/>
        <v>0</v>
      </c>
      <c r="BJC29" s="424"/>
      <c r="BJD29" s="2122"/>
      <c r="BJE29" s="139"/>
      <c r="BJF29" s="257"/>
      <c r="BJG29" s="139"/>
      <c r="BJH29" s="78">
        <f t="shared" si="174"/>
        <v>0</v>
      </c>
      <c r="BJJ29" s="320"/>
      <c r="BJK29" s="409"/>
      <c r="BJL29" s="2122"/>
      <c r="BJM29" s="139"/>
      <c r="BJN29" s="341"/>
      <c r="BJO29" s="139"/>
      <c r="BJP29" s="78">
        <f t="shared" si="256"/>
        <v>0</v>
      </c>
      <c r="BJR29" s="31"/>
      <c r="BJS29" s="2125"/>
      <c r="BJT29" s="76"/>
      <c r="BJU29" s="61"/>
      <c r="BJV29" s="76"/>
      <c r="BJW29" s="78">
        <f t="shared" si="228"/>
        <v>1883</v>
      </c>
      <c r="BJY29" s="404"/>
      <c r="BJZ29" s="2125"/>
      <c r="BKA29" s="76"/>
      <c r="BKB29" s="61"/>
      <c r="BKC29" s="76"/>
      <c r="BKD29" s="78">
        <f t="shared" si="175"/>
        <v>0</v>
      </c>
      <c r="BKF29" s="404"/>
      <c r="BKH29" s="2125"/>
      <c r="BKI29" s="76"/>
      <c r="BKJ29" s="61"/>
      <c r="BKK29" s="76"/>
      <c r="BKL29" s="78">
        <f t="shared" si="176"/>
        <v>8883.5</v>
      </c>
      <c r="BKN29" s="404"/>
      <c r="BKO29" s="2125"/>
      <c r="BKP29" s="76"/>
      <c r="BKQ29" s="61"/>
      <c r="BKR29" s="76"/>
      <c r="BKS29" s="78">
        <f t="shared" si="177"/>
        <v>0</v>
      </c>
      <c r="BKU29" s="404"/>
      <c r="BKV29" s="2125"/>
      <c r="BKW29" s="76"/>
      <c r="BKX29" s="31"/>
      <c r="BKY29" s="76"/>
      <c r="BKZ29" s="78">
        <f t="shared" si="178"/>
        <v>0</v>
      </c>
      <c r="BLB29" s="404"/>
      <c r="BLC29" s="2125"/>
      <c r="BLD29" s="76"/>
      <c r="BLE29" s="31"/>
      <c r="BLF29" s="76"/>
      <c r="BLG29" s="78">
        <f t="shared" si="179"/>
        <v>0</v>
      </c>
      <c r="BLI29" s="404"/>
      <c r="BLJ29" s="2125"/>
      <c r="BLK29" s="76"/>
      <c r="BLL29" s="61"/>
      <c r="BLM29" s="76"/>
      <c r="BLN29" s="78">
        <f t="shared" si="180"/>
        <v>100</v>
      </c>
      <c r="BLP29" s="424"/>
      <c r="BLQ29" s="1325"/>
      <c r="BLR29" s="693"/>
      <c r="BLS29" s="49"/>
      <c r="BLT29" s="260"/>
      <c r="BLU29" s="78">
        <f t="shared" si="181"/>
        <v>0</v>
      </c>
      <c r="BLW29" s="424"/>
      <c r="BLX29" s="2122"/>
      <c r="BLY29" s="139"/>
      <c r="BLZ29" s="257"/>
      <c r="BMA29" s="139"/>
      <c r="BMB29" s="78">
        <f t="shared" si="182"/>
        <v>0</v>
      </c>
      <c r="BMD29" s="424"/>
      <c r="BME29" s="2122"/>
      <c r="BMF29" s="139"/>
      <c r="BMG29" s="493"/>
      <c r="BMH29" s="139"/>
      <c r="BMI29" s="78">
        <f t="shared" si="183"/>
        <v>0</v>
      </c>
      <c r="BMK29" s="404"/>
      <c r="BML29" s="2125"/>
      <c r="BMM29" s="76"/>
      <c r="BMN29" s="602"/>
      <c r="BMO29" s="76"/>
      <c r="BMP29" s="78">
        <f t="shared" si="184"/>
        <v>0</v>
      </c>
      <c r="BMR29" s="31"/>
      <c r="BMS29" s="2125"/>
      <c r="BMT29" s="76"/>
      <c r="BMU29" s="61"/>
      <c r="BMV29" s="76"/>
      <c r="BMW29" s="78">
        <f t="shared" si="185"/>
        <v>0</v>
      </c>
      <c r="BMY29" s="31"/>
      <c r="BMZ29" s="2125"/>
      <c r="BNA29" s="787"/>
      <c r="BNB29" s="31"/>
      <c r="BNC29" s="76"/>
      <c r="BND29" s="78">
        <f t="shared" si="229"/>
        <v>150</v>
      </c>
      <c r="BNF29" s="320"/>
      <c r="BNG29" s="2122"/>
      <c r="BNH29" s="139"/>
      <c r="BNI29" s="341"/>
      <c r="BNJ29" s="139"/>
      <c r="BNK29" s="78">
        <f t="shared" si="230"/>
        <v>11430</v>
      </c>
      <c r="BNM29" s="31"/>
      <c r="BNN29" s="2125"/>
      <c r="BNO29" s="76"/>
      <c r="BNP29" s="61"/>
      <c r="BNQ29" s="76"/>
      <c r="BNR29" s="78">
        <f t="shared" si="231"/>
        <v>0</v>
      </c>
      <c r="BNT29" s="31"/>
      <c r="BNU29" s="335"/>
      <c r="BNV29" s="2125"/>
      <c r="BNW29" s="76"/>
      <c r="BNX29" s="61"/>
      <c r="BNY29" s="76"/>
      <c r="BNZ29" s="78">
        <f t="shared" si="232"/>
        <v>0</v>
      </c>
      <c r="BOB29" s="31"/>
      <c r="BOC29" s="2125"/>
      <c r="BOD29" s="76"/>
      <c r="BOE29" s="61"/>
      <c r="BOF29" s="76"/>
      <c r="BOG29" s="78">
        <f t="shared" si="233"/>
        <v>0</v>
      </c>
      <c r="BOI29" s="31"/>
      <c r="BOJ29" s="2125"/>
      <c r="BOK29" s="76"/>
      <c r="BOL29" s="61"/>
      <c r="BOM29" s="76"/>
      <c r="BON29" s="78">
        <f t="shared" si="234"/>
        <v>0</v>
      </c>
      <c r="BOP29" s="31"/>
      <c r="BOQ29" s="2125"/>
      <c r="BOR29" s="76"/>
      <c r="BOS29" s="61"/>
      <c r="BOT29" s="76"/>
      <c r="BOU29" s="78">
        <f t="shared" si="235"/>
        <v>1785.5</v>
      </c>
      <c r="BOW29" s="320"/>
      <c r="BOX29" s="2122"/>
      <c r="BOY29" s="139"/>
      <c r="BOZ29" s="49"/>
      <c r="BPA29" s="139"/>
      <c r="BPB29" s="78">
        <f t="shared" si="236"/>
        <v>0</v>
      </c>
      <c r="BPD29" s="404"/>
      <c r="BPE29" s="2125"/>
      <c r="BPF29" s="76"/>
      <c r="BPG29" s="31"/>
      <c r="BPH29" s="76"/>
      <c r="BPI29" s="78">
        <f t="shared" si="237"/>
        <v>0</v>
      </c>
      <c r="BPK29" s="404"/>
      <c r="BPL29" s="2125"/>
      <c r="BPM29" s="76"/>
      <c r="BPN29" s="31"/>
      <c r="BPO29" s="76"/>
      <c r="BPP29" s="78">
        <f t="shared" si="252"/>
        <v>2273.5</v>
      </c>
      <c r="BPR29" s="31"/>
      <c r="BPS29" s="2125"/>
      <c r="BPT29" s="76"/>
      <c r="BPU29" s="61"/>
      <c r="BPV29" s="76"/>
      <c r="BPW29" s="78">
        <f t="shared" si="186"/>
        <v>0</v>
      </c>
      <c r="BPY29" s="31"/>
      <c r="BPZ29" s="2125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22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21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25"/>
      <c r="BRK29" s="76"/>
      <c r="BRL29" s="61"/>
      <c r="BRM29" s="76"/>
      <c r="BRN29" s="78">
        <f t="shared" si="192"/>
        <v>0</v>
      </c>
      <c r="BRP29" s="321"/>
      <c r="BRQ29" s="31"/>
      <c r="BRR29" s="2125"/>
      <c r="BRS29" s="76"/>
      <c r="BRT29" s="61"/>
      <c r="BRU29" s="76"/>
      <c r="BRV29" s="78">
        <f t="shared" si="193"/>
        <v>0</v>
      </c>
      <c r="BRX29" s="404"/>
      <c r="BRY29" s="2125"/>
      <c r="BRZ29" s="76"/>
      <c r="BSA29" s="61"/>
      <c r="BSB29" s="76"/>
      <c r="BSC29" s="78">
        <f t="shared" si="194"/>
        <v>0</v>
      </c>
      <c r="BSE29" s="404"/>
      <c r="BSF29" s="2125"/>
      <c r="BSG29" s="76"/>
      <c r="BSH29" s="31"/>
      <c r="BSI29" s="76"/>
      <c r="BSJ29" s="78">
        <f t="shared" si="195"/>
        <v>0</v>
      </c>
      <c r="BSL29" s="31"/>
      <c r="BSM29" s="2125"/>
      <c r="BSN29" s="76"/>
      <c r="BSO29" s="61"/>
      <c r="BSP29" s="76"/>
      <c r="BSQ29" s="78">
        <f t="shared" si="196"/>
        <v>0</v>
      </c>
      <c r="BSS29" s="404"/>
      <c r="BST29" s="2125"/>
      <c r="BSU29" s="76"/>
      <c r="BSV29" s="869"/>
      <c r="BSW29" s="568"/>
      <c r="BSX29" s="78">
        <f t="shared" si="197"/>
        <v>0</v>
      </c>
      <c r="BSZ29" s="404"/>
      <c r="BTA29" s="2125"/>
      <c r="BTB29" s="76"/>
      <c r="BTC29" s="869"/>
      <c r="BTD29" s="568"/>
      <c r="BTE29" s="78">
        <f t="shared" si="198"/>
        <v>0</v>
      </c>
      <c r="BTG29" s="31"/>
      <c r="BTH29" s="2125"/>
      <c r="BTI29" s="76"/>
      <c r="BTJ29" s="61"/>
      <c r="BTK29" s="76"/>
      <c r="BTL29" s="78">
        <f t="shared" si="199"/>
        <v>0</v>
      </c>
      <c r="BTN29" s="31"/>
      <c r="BTO29" s="2125"/>
      <c r="BTP29" s="76"/>
      <c r="BTQ29" s="61"/>
      <c r="BTR29" s="76"/>
      <c r="BTS29" s="78">
        <f t="shared" si="200"/>
        <v>0</v>
      </c>
      <c r="BTU29" s="31"/>
      <c r="BTV29" s="2125"/>
      <c r="BTW29" s="76"/>
      <c r="BTX29" s="61"/>
      <c r="BTY29" s="76"/>
      <c r="BTZ29" s="78">
        <f t="shared" si="201"/>
        <v>0</v>
      </c>
      <c r="BUB29" s="31"/>
      <c r="BUC29" s="2125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24"/>
      <c r="C30" s="22"/>
      <c r="D30" s="31"/>
      <c r="E30" s="76"/>
      <c r="F30" s="78">
        <f t="shared" si="2"/>
        <v>172000</v>
      </c>
      <c r="H30" s="404"/>
      <c r="I30" s="2124"/>
      <c r="J30" s="22"/>
      <c r="K30" s="31"/>
      <c r="L30" s="76"/>
      <c r="M30" s="78">
        <f t="shared" si="3"/>
        <v>354750</v>
      </c>
      <c r="O30" s="31"/>
      <c r="P30" s="2124"/>
      <c r="Q30" s="22"/>
      <c r="R30" s="31"/>
      <c r="S30" s="76"/>
      <c r="T30" s="78">
        <f t="shared" si="4"/>
        <v>2500</v>
      </c>
      <c r="V30" s="2124"/>
      <c r="W30" s="2124"/>
      <c r="X30" s="22"/>
      <c r="Y30" s="31"/>
      <c r="Z30" s="76"/>
      <c r="AA30" s="78">
        <f t="shared" si="5"/>
        <v>0</v>
      </c>
      <c r="AC30" s="2124"/>
      <c r="AD30" s="2124"/>
      <c r="AE30" s="22"/>
      <c r="AF30" s="31"/>
      <c r="AG30" s="76"/>
      <c r="AH30" s="78">
        <f t="shared" si="6"/>
        <v>0</v>
      </c>
      <c r="AJ30" s="404"/>
      <c r="AK30" s="2124"/>
      <c r="AL30" s="22"/>
      <c r="AM30" s="404"/>
      <c r="AN30" s="76"/>
      <c r="AO30" s="78">
        <f t="shared" si="7"/>
        <v>1390</v>
      </c>
      <c r="AQ30" s="320"/>
      <c r="AR30" s="2121"/>
      <c r="AS30" s="104"/>
      <c r="AT30" s="399"/>
      <c r="AU30" s="139"/>
      <c r="AV30" s="78">
        <f t="shared" si="8"/>
        <v>317405.71999999997</v>
      </c>
      <c r="AX30" s="2124"/>
      <c r="AY30" s="2124"/>
      <c r="AZ30" s="22"/>
      <c r="BA30" s="31"/>
      <c r="BB30" s="76"/>
      <c r="BC30" s="78">
        <f t="shared" si="9"/>
        <v>0</v>
      </c>
      <c r="BE30" s="321"/>
      <c r="BF30" s="2124"/>
      <c r="BG30" s="22"/>
      <c r="BH30" s="31"/>
      <c r="BI30" s="76"/>
      <c r="BJ30" s="78">
        <f t="shared" si="10"/>
        <v>0</v>
      </c>
      <c r="BL30" s="404"/>
      <c r="BM30" s="2124"/>
      <c r="BN30" s="22"/>
      <c r="BO30" s="31"/>
      <c r="BP30" s="76"/>
      <c r="BQ30" s="78">
        <f t="shared" si="11"/>
        <v>0</v>
      </c>
      <c r="BS30" s="321"/>
      <c r="BT30" s="2124"/>
      <c r="BU30" s="22"/>
      <c r="BV30" s="31"/>
      <c r="BW30" s="76"/>
      <c r="BX30" s="78">
        <f t="shared" si="12"/>
        <v>0</v>
      </c>
      <c r="BZ30" s="424"/>
      <c r="CA30" s="424"/>
      <c r="CB30" s="2121"/>
      <c r="CC30" s="104"/>
      <c r="CD30" s="49"/>
      <c r="CE30" s="139"/>
      <c r="CF30" s="78">
        <f t="shared" si="13"/>
        <v>24829.5</v>
      </c>
      <c r="CH30" s="404"/>
      <c r="CI30" s="2124"/>
      <c r="CJ30" s="22"/>
      <c r="CK30" s="31"/>
      <c r="CL30" s="76"/>
      <c r="CM30" s="78">
        <f t="shared" si="14"/>
        <v>0</v>
      </c>
      <c r="CO30" s="404"/>
      <c r="CP30" s="2124"/>
      <c r="CQ30" s="22"/>
      <c r="CR30" s="31"/>
      <c r="CS30" s="76"/>
      <c r="CT30" s="78">
        <f t="shared" si="15"/>
        <v>0</v>
      </c>
      <c r="CW30" s="890" t="s">
        <v>2311</v>
      </c>
      <c r="CX30" s="2125"/>
      <c r="CY30" s="139"/>
      <c r="CZ30" s="1953">
        <v>41848</v>
      </c>
      <c r="DA30" s="1954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21"/>
      <c r="DN30" s="104"/>
      <c r="DO30" s="49"/>
      <c r="DP30" s="139"/>
      <c r="DQ30" s="78">
        <f t="shared" si="18"/>
        <v>0</v>
      </c>
      <c r="DS30" s="320"/>
      <c r="DT30" s="2121"/>
      <c r="DU30" s="104"/>
      <c r="DV30" s="49"/>
      <c r="DW30" s="139"/>
      <c r="DX30" s="78">
        <f t="shared" si="19"/>
        <v>0</v>
      </c>
      <c r="DZ30" s="49"/>
      <c r="EA30" s="2121"/>
      <c r="EB30" s="104"/>
      <c r="EC30" s="49"/>
      <c r="ED30" s="139"/>
      <c r="EE30" s="78">
        <f t="shared" si="20"/>
        <v>1750.5</v>
      </c>
      <c r="EG30" s="320"/>
      <c r="EH30" s="2121"/>
      <c r="EI30" s="104"/>
      <c r="EJ30" s="49"/>
      <c r="EK30" s="139"/>
      <c r="EL30" s="78">
        <f t="shared" si="21"/>
        <v>0</v>
      </c>
      <c r="EN30" s="404"/>
      <c r="EO30" s="2124"/>
      <c r="EP30" s="22"/>
      <c r="EQ30" s="31"/>
      <c r="ER30" s="76"/>
      <c r="ES30" s="78">
        <f t="shared" si="22"/>
        <v>7999.8000000000029</v>
      </c>
      <c r="EU30" s="404"/>
      <c r="EV30" s="2124"/>
      <c r="EW30" s="22"/>
      <c r="EX30" s="31"/>
      <c r="EY30" s="76"/>
      <c r="EZ30" s="78">
        <f t="shared" si="23"/>
        <v>0</v>
      </c>
      <c r="FB30" s="2124"/>
      <c r="FC30" s="732"/>
      <c r="FD30" s="2124"/>
      <c r="FE30" s="22"/>
      <c r="FF30" s="31"/>
      <c r="FG30" s="76"/>
      <c r="FH30" s="78">
        <f t="shared" si="24"/>
        <v>0</v>
      </c>
      <c r="FJ30" s="424"/>
      <c r="FK30" s="49"/>
      <c r="FL30" s="2121"/>
      <c r="FM30" s="104"/>
      <c r="FN30" s="49"/>
      <c r="FO30" s="139"/>
      <c r="FP30" s="78">
        <f t="shared" si="25"/>
        <v>1044.8300000000017</v>
      </c>
      <c r="FR30" s="404"/>
      <c r="FS30" s="2124"/>
      <c r="FT30" s="2124"/>
      <c r="FU30" s="22"/>
      <c r="FV30" s="31"/>
      <c r="FW30" s="76"/>
      <c r="FX30" s="78">
        <f t="shared" si="26"/>
        <v>8038.1</v>
      </c>
      <c r="FZ30" s="31"/>
      <c r="GA30" s="2121"/>
      <c r="GB30" s="104"/>
      <c r="GC30" s="49"/>
      <c r="GD30" s="139"/>
      <c r="GE30" s="78">
        <f t="shared" si="203"/>
        <v>0</v>
      </c>
      <c r="GG30" s="424"/>
      <c r="GH30" s="481"/>
      <c r="GI30" s="2122"/>
      <c r="GJ30" s="349"/>
      <c r="GK30" s="424"/>
      <c r="GL30" s="139"/>
      <c r="GM30" s="78">
        <f t="shared" si="27"/>
        <v>0</v>
      </c>
      <c r="GO30" s="31"/>
      <c r="GP30" s="2124"/>
      <c r="GQ30" s="22"/>
      <c r="GR30" s="31"/>
      <c r="GS30" s="76"/>
      <c r="GT30" s="78">
        <f t="shared" si="28"/>
        <v>3191.5</v>
      </c>
      <c r="GV30" s="404"/>
      <c r="GW30" s="2124"/>
      <c r="GX30" s="2124"/>
      <c r="GY30" s="22"/>
      <c r="GZ30" s="31"/>
      <c r="HA30" s="76"/>
      <c r="HB30" s="78">
        <f t="shared" si="29"/>
        <v>12652.35</v>
      </c>
      <c r="HD30" s="424"/>
      <c r="HE30" s="2121"/>
      <c r="HF30" s="104"/>
      <c r="HG30" s="320"/>
      <c r="HH30" s="139"/>
      <c r="HI30" s="78">
        <f t="shared" si="30"/>
        <v>5990.5</v>
      </c>
      <c r="HK30" s="321"/>
      <c r="HL30" s="2124"/>
      <c r="HM30" s="22"/>
      <c r="HN30" s="31"/>
      <c r="HO30" s="76"/>
      <c r="HP30" s="78">
        <f t="shared" si="31"/>
        <v>3655.5</v>
      </c>
      <c r="HR30" s="321"/>
      <c r="HS30" s="2124"/>
      <c r="HT30" s="22"/>
      <c r="HU30" s="31"/>
      <c r="HV30" s="76"/>
      <c r="HW30" s="78">
        <f t="shared" si="32"/>
        <v>3000</v>
      </c>
      <c r="HY30" s="321"/>
      <c r="HZ30" s="2124"/>
      <c r="IA30" s="22"/>
      <c r="IB30" s="31"/>
      <c r="IC30" s="76"/>
      <c r="ID30" s="78">
        <f t="shared" si="33"/>
        <v>0</v>
      </c>
      <c r="IF30" s="321"/>
      <c r="IG30" s="2124"/>
      <c r="IH30" s="22"/>
      <c r="II30" s="31"/>
      <c r="IJ30" s="76"/>
      <c r="IK30" s="78">
        <f t="shared" si="34"/>
        <v>0</v>
      </c>
      <c r="IM30" s="2124"/>
      <c r="IN30" s="2124"/>
      <c r="IO30" s="22"/>
      <c r="IP30" s="31"/>
      <c r="IQ30" s="76"/>
      <c r="IR30" s="78">
        <f t="shared" si="35"/>
        <v>0</v>
      </c>
      <c r="IT30" s="424"/>
      <c r="IU30" s="2121"/>
      <c r="IV30" s="104"/>
      <c r="IW30" s="49"/>
      <c r="IX30" s="139"/>
      <c r="IY30" s="78">
        <f t="shared" si="36"/>
        <v>402</v>
      </c>
      <c r="JA30" s="404"/>
      <c r="JB30" s="2124"/>
      <c r="JC30" s="22"/>
      <c r="JD30" s="31"/>
      <c r="JE30" s="76"/>
      <c r="JF30" s="78">
        <f t="shared" si="37"/>
        <v>900</v>
      </c>
      <c r="JH30" s="320"/>
      <c r="JI30" s="2122"/>
      <c r="JJ30" s="389"/>
      <c r="JK30" s="320"/>
      <c r="JL30" s="389"/>
      <c r="JM30" s="78">
        <f t="shared" si="38"/>
        <v>90</v>
      </c>
      <c r="JO30" s="321"/>
      <c r="JP30" s="2124"/>
      <c r="JQ30" s="22"/>
      <c r="JR30" s="321"/>
      <c r="JS30" s="22"/>
      <c r="JT30" s="78">
        <f t="shared" si="39"/>
        <v>90</v>
      </c>
      <c r="JV30" s="321"/>
      <c r="JW30" s="2124"/>
      <c r="JX30" s="22"/>
      <c r="JY30" s="321"/>
      <c r="JZ30" s="22"/>
      <c r="KA30" s="78">
        <f t="shared" si="40"/>
        <v>90</v>
      </c>
      <c r="KC30" s="424"/>
      <c r="KD30" s="2121"/>
      <c r="KE30" s="104"/>
      <c r="KF30" s="320"/>
      <c r="KG30" s="139"/>
      <c r="KH30" s="78">
        <f t="shared" si="41"/>
        <v>0</v>
      </c>
      <c r="KJ30" s="321"/>
      <c r="KK30" s="2124"/>
      <c r="KL30" s="22"/>
      <c r="KM30" s="31"/>
      <c r="KN30" s="76"/>
      <c r="KO30" s="78">
        <f t="shared" si="42"/>
        <v>300</v>
      </c>
      <c r="KQ30" s="321"/>
      <c r="KR30" s="321"/>
      <c r="KS30" s="2124"/>
      <c r="KT30" s="22"/>
      <c r="KU30" s="31"/>
      <c r="KV30" s="76"/>
      <c r="KW30" s="78">
        <f t="shared" si="43"/>
        <v>198</v>
      </c>
      <c r="KY30" s="321"/>
      <c r="KZ30" s="2124"/>
      <c r="LA30" s="22"/>
      <c r="LB30" s="31"/>
      <c r="LC30" s="76"/>
      <c r="LD30" s="78">
        <f t="shared" si="44"/>
        <v>0</v>
      </c>
      <c r="LF30" s="320"/>
      <c r="LG30" s="2121"/>
      <c r="LH30" s="104"/>
      <c r="LI30" s="49"/>
      <c r="LJ30" s="139"/>
      <c r="LK30" s="78">
        <f t="shared" si="45"/>
        <v>0</v>
      </c>
      <c r="LM30" s="2124"/>
      <c r="LN30" s="2124"/>
      <c r="LO30" s="22"/>
      <c r="LP30" s="31"/>
      <c r="LQ30" s="76"/>
      <c r="LR30" s="78">
        <f t="shared" si="46"/>
        <v>0</v>
      </c>
      <c r="LT30" s="2124"/>
      <c r="LU30" s="2124"/>
      <c r="LV30" s="22"/>
      <c r="LW30" s="31"/>
      <c r="LX30" s="76"/>
      <c r="LY30" s="78">
        <f t="shared" si="47"/>
        <v>0</v>
      </c>
      <c r="MA30" s="2124"/>
      <c r="MB30" s="2124"/>
      <c r="MC30" s="22"/>
      <c r="MD30" s="31"/>
      <c r="ME30" s="76"/>
      <c r="MF30" s="78">
        <f t="shared" si="48"/>
        <v>0</v>
      </c>
      <c r="MH30" s="2124"/>
      <c r="MI30" s="2124"/>
      <c r="MJ30" s="22"/>
      <c r="MK30" s="31"/>
      <c r="ML30" s="76"/>
      <c r="MM30" s="78">
        <f t="shared" si="49"/>
        <v>0</v>
      </c>
      <c r="MO30" s="404"/>
      <c r="MP30" s="2124"/>
      <c r="MQ30" s="22"/>
      <c r="MR30" s="31"/>
      <c r="MS30" s="76"/>
      <c r="MT30" s="78">
        <f t="shared" si="50"/>
        <v>0</v>
      </c>
      <c r="MV30" s="404"/>
      <c r="MW30" s="2124"/>
      <c r="MX30" s="22"/>
      <c r="MY30" s="31"/>
      <c r="MZ30" s="76"/>
      <c r="NA30" s="78">
        <f t="shared" si="51"/>
        <v>0</v>
      </c>
      <c r="NC30" s="404"/>
      <c r="ND30" s="2124"/>
      <c r="NE30" s="22"/>
      <c r="NF30" s="31"/>
      <c r="NG30" s="76"/>
      <c r="NH30" s="78">
        <f t="shared" si="52"/>
        <v>0</v>
      </c>
      <c r="NJ30" s="2124"/>
      <c r="NK30" s="2124"/>
      <c r="NL30" s="22"/>
      <c r="NM30" s="31"/>
      <c r="NN30" s="76"/>
      <c r="NO30" s="78">
        <f t="shared" si="53"/>
        <v>0</v>
      </c>
      <c r="NQ30" s="2124"/>
      <c r="NR30" s="2124"/>
      <c r="NS30" s="22"/>
      <c r="NT30" s="31"/>
      <c r="NU30" s="76"/>
      <c r="NV30" s="78">
        <f t="shared" si="54"/>
        <v>0</v>
      </c>
      <c r="NX30" s="404"/>
      <c r="NY30" s="2124"/>
      <c r="NZ30" s="22"/>
      <c r="OA30" s="404"/>
      <c r="OB30" s="76"/>
      <c r="OC30" s="78">
        <f t="shared" si="55"/>
        <v>0</v>
      </c>
      <c r="OE30" s="404"/>
      <c r="OF30" s="2124"/>
      <c r="OG30" s="22"/>
      <c r="OH30" s="31"/>
      <c r="OI30" s="76"/>
      <c r="OJ30" s="78">
        <f t="shared" si="56"/>
        <v>12799.5</v>
      </c>
      <c r="OL30" s="404"/>
      <c r="OM30" s="732"/>
      <c r="ON30" s="2124"/>
      <c r="OO30" s="22"/>
      <c r="OP30" s="31"/>
      <c r="OQ30" s="76"/>
      <c r="OR30" s="78">
        <f t="shared" si="0"/>
        <v>0</v>
      </c>
      <c r="OT30" s="404"/>
      <c r="OU30" s="2124"/>
      <c r="OV30" s="22"/>
      <c r="OW30" s="31"/>
      <c r="OX30" s="76"/>
      <c r="OY30" s="78">
        <f t="shared" si="57"/>
        <v>0</v>
      </c>
      <c r="PA30" s="2124"/>
      <c r="PB30" s="2124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3"/>
      <c r="PQ30" s="1831"/>
      <c r="PR30" s="1825"/>
      <c r="PS30" s="1391"/>
      <c r="PT30" s="78">
        <f t="shared" si="60"/>
        <v>301.5</v>
      </c>
      <c r="PU30" s="1391"/>
      <c r="PV30" s="1261"/>
      <c r="PW30" s="2000"/>
      <c r="PX30" s="1390"/>
      <c r="PY30" s="1919"/>
      <c r="PZ30" s="779"/>
      <c r="QA30" s="1391"/>
      <c r="QB30" s="78">
        <f t="shared" si="61"/>
        <v>9830.36</v>
      </c>
      <c r="QD30" s="1261"/>
      <c r="QE30" s="1390"/>
      <c r="QF30" s="1919"/>
      <c r="QG30" s="779"/>
      <c r="QH30" s="1391"/>
      <c r="QI30" s="131">
        <f t="shared" si="62"/>
        <v>0</v>
      </c>
      <c r="QJ30" s="1391"/>
      <c r="QK30" s="321"/>
      <c r="QL30" s="2124"/>
      <c r="QM30" s="22"/>
      <c r="QN30" s="31"/>
      <c r="QO30" s="76"/>
      <c r="QP30" s="78">
        <f t="shared" si="63"/>
        <v>761.40000000000009</v>
      </c>
      <c r="QR30" s="2124"/>
      <c r="QS30" s="2124"/>
      <c r="QT30" s="22"/>
      <c r="QU30" s="31"/>
      <c r="QV30" s="76"/>
      <c r="QW30" s="78">
        <f t="shared" si="64"/>
        <v>0</v>
      </c>
      <c r="QY30" s="2124"/>
      <c r="QZ30" s="2124"/>
      <c r="RA30" s="22"/>
      <c r="RB30" s="31"/>
      <c r="RC30" s="76"/>
      <c r="RD30" s="78">
        <f t="shared" si="65"/>
        <v>0</v>
      </c>
      <c r="RF30" s="2124"/>
      <c r="RG30" s="2124"/>
      <c r="RH30" s="22"/>
      <c r="RI30" s="31"/>
      <c r="RJ30" s="76"/>
      <c r="RK30" s="78">
        <f t="shared" si="66"/>
        <v>0</v>
      </c>
      <c r="RM30" s="424"/>
      <c r="RN30" s="481"/>
      <c r="RO30" s="2121"/>
      <c r="RP30" s="104"/>
      <c r="RQ30" s="424"/>
      <c r="RR30" s="349"/>
      <c r="RS30" s="78">
        <f t="shared" si="67"/>
        <v>16041.099999999999</v>
      </c>
      <c r="RU30" s="404"/>
      <c r="RV30" s="2124"/>
      <c r="RW30" s="22"/>
      <c r="RX30" s="31"/>
      <c r="RY30" s="787"/>
      <c r="RZ30" s="78">
        <f t="shared" si="68"/>
        <v>297</v>
      </c>
      <c r="SB30" s="404"/>
      <c r="SC30" s="2124"/>
      <c r="SD30" s="22"/>
      <c r="SE30" s="31"/>
      <c r="SF30" s="787"/>
      <c r="SG30" s="78">
        <f t="shared" si="69"/>
        <v>0</v>
      </c>
      <c r="SI30" s="2124"/>
      <c r="SJ30" s="2124"/>
      <c r="SK30" s="22"/>
      <c r="SL30" s="31"/>
      <c r="SM30" s="787"/>
      <c r="SN30" s="78">
        <f t="shared" si="70"/>
        <v>0</v>
      </c>
      <c r="SP30" s="2124"/>
      <c r="SQ30" s="2124"/>
      <c r="SR30" s="22"/>
      <c r="SS30" s="31"/>
      <c r="ST30" s="787"/>
      <c r="SU30" s="78">
        <f t="shared" si="71"/>
        <v>0</v>
      </c>
      <c r="SW30" s="2124"/>
      <c r="SX30" s="2124"/>
      <c r="SY30" s="22"/>
      <c r="SZ30" s="31"/>
      <c r="TA30" s="787"/>
      <c r="TB30" s="78">
        <f t="shared" si="72"/>
        <v>0</v>
      </c>
      <c r="TD30" s="2124"/>
      <c r="TE30" s="2124"/>
      <c r="TF30" s="22"/>
      <c r="TG30" s="31"/>
      <c r="TH30" s="787"/>
      <c r="TI30" s="78">
        <f t="shared" si="73"/>
        <v>0</v>
      </c>
      <c r="TK30" s="2124"/>
      <c r="TL30" s="2124"/>
      <c r="TM30" s="22"/>
      <c r="TN30" s="31"/>
      <c r="TO30" s="787"/>
      <c r="TP30" s="78">
        <f t="shared" si="74"/>
        <v>0</v>
      </c>
      <c r="TR30" s="2124"/>
      <c r="TS30" s="2124"/>
      <c r="TT30" s="22"/>
      <c r="TU30" s="31"/>
      <c r="TV30" s="787"/>
      <c r="TW30" s="78">
        <f t="shared" si="75"/>
        <v>0</v>
      </c>
      <c r="TY30" s="2124"/>
      <c r="TZ30" s="2124"/>
      <c r="UA30" s="22"/>
      <c r="UB30" s="31"/>
      <c r="UC30" s="787"/>
      <c r="UD30" s="78">
        <f t="shared" si="76"/>
        <v>0</v>
      </c>
      <c r="UF30" s="404"/>
      <c r="UG30" s="2124"/>
      <c r="UH30" s="22"/>
      <c r="UI30" s="31"/>
      <c r="UJ30" s="787"/>
      <c r="UK30" s="78">
        <f t="shared" si="77"/>
        <v>0</v>
      </c>
      <c r="UM30" s="404"/>
      <c r="UN30" s="2124"/>
      <c r="UO30" s="22"/>
      <c r="UP30" s="31"/>
      <c r="UQ30" s="787"/>
      <c r="UR30" s="78">
        <f t="shared" si="78"/>
        <v>-2822</v>
      </c>
      <c r="UT30" s="404"/>
      <c r="UU30" s="2124"/>
      <c r="UV30" s="22"/>
      <c r="UW30" s="31"/>
      <c r="UX30" s="787"/>
      <c r="UY30" s="78">
        <f t="shared" si="79"/>
        <v>0</v>
      </c>
      <c r="VA30" s="320"/>
      <c r="VB30" s="2121"/>
      <c r="VC30" s="104"/>
      <c r="VD30" s="320"/>
      <c r="VE30" s="349"/>
      <c r="VF30" s="78">
        <f t="shared" si="80"/>
        <v>0</v>
      </c>
      <c r="VH30" s="404"/>
      <c r="VI30" s="2124"/>
      <c r="VJ30" s="22"/>
      <c r="VK30" s="31"/>
      <c r="VL30" s="787"/>
      <c r="VM30" s="78">
        <f t="shared" si="81"/>
        <v>0</v>
      </c>
      <c r="VO30" s="786"/>
      <c r="VP30" s="2124"/>
      <c r="VQ30" s="22"/>
      <c r="VR30" s="31"/>
      <c r="VS30" s="787"/>
      <c r="VT30" s="78">
        <f t="shared" si="82"/>
        <v>0</v>
      </c>
      <c r="VV30" s="2124"/>
      <c r="VW30" s="2124"/>
      <c r="VX30" s="22"/>
      <c r="VY30" s="31"/>
      <c r="VZ30" s="787"/>
      <c r="WA30" s="78">
        <f t="shared" si="83"/>
        <v>0</v>
      </c>
      <c r="WC30" s="424"/>
      <c r="WD30" s="2121"/>
      <c r="WE30" s="104"/>
      <c r="WF30" s="320"/>
      <c r="WG30" s="349"/>
      <c r="WH30" s="78">
        <f t="shared" si="84"/>
        <v>236</v>
      </c>
      <c r="WJ30" s="321"/>
      <c r="WK30" s="2124"/>
      <c r="WL30" s="22"/>
      <c r="WM30" s="31"/>
      <c r="WN30" s="787"/>
      <c r="WO30" s="78">
        <f t="shared" si="85"/>
        <v>151</v>
      </c>
      <c r="WQ30" s="404"/>
      <c r="WR30" s="2124"/>
      <c r="WS30" s="22"/>
      <c r="WT30" s="31"/>
      <c r="WU30" s="76"/>
      <c r="WV30" s="78">
        <f t="shared" si="86"/>
        <v>8041</v>
      </c>
      <c r="WX30" s="31"/>
      <c r="WY30" s="2124"/>
      <c r="WZ30" s="22"/>
      <c r="XA30" s="31"/>
      <c r="XB30" s="76"/>
      <c r="XC30" s="78">
        <f t="shared" si="87"/>
        <v>0</v>
      </c>
      <c r="XE30" s="404"/>
      <c r="XF30" s="2124"/>
      <c r="XG30" s="22"/>
      <c r="XH30" s="31"/>
      <c r="XI30" s="76"/>
      <c r="XJ30" s="78">
        <f t="shared" si="88"/>
        <v>0</v>
      </c>
      <c r="XL30" s="404"/>
      <c r="XM30" s="2124"/>
      <c r="XN30" s="22"/>
      <c r="XO30" s="31"/>
      <c r="XP30" s="76"/>
      <c r="XQ30" s="78">
        <f t="shared" si="89"/>
        <v>0</v>
      </c>
      <c r="XS30" s="404"/>
      <c r="XT30" s="2124"/>
      <c r="XU30" s="22"/>
      <c r="XV30" s="31"/>
      <c r="XW30" s="76"/>
      <c r="XX30" s="78">
        <f t="shared" si="90"/>
        <v>0</v>
      </c>
      <c r="XZ30" s="321"/>
      <c r="YA30" s="2124"/>
      <c r="YB30" s="2124"/>
      <c r="YC30" s="22"/>
      <c r="YD30" s="31"/>
      <c r="YE30" s="76"/>
      <c r="YF30" s="78">
        <f t="shared" si="91"/>
        <v>0</v>
      </c>
      <c r="YH30" s="320"/>
      <c r="YI30" s="2121"/>
      <c r="YJ30" s="104"/>
      <c r="YK30" s="49"/>
      <c r="YL30" s="139"/>
      <c r="YM30" s="78">
        <f t="shared" si="92"/>
        <v>0</v>
      </c>
      <c r="YO30" s="424"/>
      <c r="YP30" s="481"/>
      <c r="YQ30" s="2121"/>
      <c r="YR30" s="693"/>
      <c r="YS30" s="779"/>
      <c r="YT30" s="139"/>
      <c r="YU30" s="78">
        <f t="shared" si="93"/>
        <v>2542.7000000000007</v>
      </c>
      <c r="YW30" s="321"/>
      <c r="YX30" s="2124"/>
      <c r="YY30" s="22"/>
      <c r="YZ30" s="31"/>
      <c r="ZA30" s="76"/>
      <c r="ZB30" s="78">
        <f t="shared" si="253"/>
        <v>0</v>
      </c>
      <c r="ZD30" s="320"/>
      <c r="ZE30" s="2121"/>
      <c r="ZF30" s="104"/>
      <c r="ZG30" s="49"/>
      <c r="ZH30" s="139"/>
      <c r="ZI30" s="78">
        <f t="shared" si="94"/>
        <v>930.44000000000051</v>
      </c>
      <c r="ZK30" s="404"/>
      <c r="ZL30" s="2124"/>
      <c r="ZM30" s="22"/>
      <c r="ZN30" s="31"/>
      <c r="ZO30" s="76"/>
      <c r="ZP30" s="78">
        <f t="shared" si="238"/>
        <v>0</v>
      </c>
      <c r="ZR30" s="404"/>
      <c r="ZS30" s="2124"/>
      <c r="ZT30" s="22"/>
      <c r="ZU30" s="31"/>
      <c r="ZV30" s="76"/>
      <c r="ZW30" s="78">
        <f t="shared" si="239"/>
        <v>0</v>
      </c>
      <c r="ZY30" s="1261"/>
      <c r="ZZ30" s="1390"/>
      <c r="AAA30" s="1803"/>
      <c r="AAB30" s="1812"/>
      <c r="AAC30" s="722"/>
      <c r="AAD30" s="1746"/>
      <c r="AAE30" s="78">
        <f t="shared" si="95"/>
        <v>2062.3999999999996</v>
      </c>
      <c r="AAG30" s="1261"/>
      <c r="AAH30" s="1390"/>
      <c r="AAI30" s="1803"/>
      <c r="AAJ30" s="1647"/>
      <c r="AAK30" s="1812"/>
      <c r="AAL30" s="78">
        <f t="shared" si="96"/>
        <v>0</v>
      </c>
      <c r="AAM30" s="1391"/>
      <c r="AAN30" s="424"/>
      <c r="AAO30" s="424"/>
      <c r="AAP30" s="2121"/>
      <c r="AAQ30" s="104"/>
      <c r="AAR30" s="320"/>
      <c r="AAS30" s="139"/>
      <c r="AAT30" s="78">
        <f t="shared" si="97"/>
        <v>0</v>
      </c>
      <c r="AAV30" s="320"/>
      <c r="AAW30" s="2121"/>
      <c r="AAX30" s="693"/>
      <c r="AAY30" s="49"/>
      <c r="AAZ30" s="139"/>
      <c r="ABA30" s="78">
        <f t="shared" si="98"/>
        <v>616</v>
      </c>
      <c r="ABC30" s="404"/>
      <c r="ABD30" s="2124"/>
      <c r="ABE30" s="22"/>
      <c r="ABF30" s="31"/>
      <c r="ABG30" s="76"/>
      <c r="ABH30" s="78">
        <f t="shared" si="99"/>
        <v>0</v>
      </c>
      <c r="ABJ30" s="424"/>
      <c r="ABK30" s="2121"/>
      <c r="ABL30" s="104"/>
      <c r="ABM30" s="49"/>
      <c r="ABN30" s="139"/>
      <c r="ABO30" s="78">
        <f t="shared" si="100"/>
        <v>0</v>
      </c>
      <c r="ABQ30" s="424"/>
      <c r="ABR30" s="2121"/>
      <c r="ABS30" s="104"/>
      <c r="ABT30" s="49"/>
      <c r="ABU30" s="139"/>
      <c r="ABV30" s="78">
        <f t="shared" si="101"/>
        <v>0</v>
      </c>
      <c r="ABX30" s="404"/>
      <c r="ABY30" s="2124"/>
      <c r="ABZ30" s="22"/>
      <c r="ACA30" s="31"/>
      <c r="ACB30" s="76"/>
      <c r="ACC30" s="78">
        <f t="shared" si="102"/>
        <v>0</v>
      </c>
      <c r="ACE30" s="404"/>
      <c r="ACF30" s="2124"/>
      <c r="ACG30" s="22"/>
      <c r="ACH30" s="31"/>
      <c r="ACI30" s="76"/>
      <c r="ACJ30" s="78">
        <f t="shared" si="103"/>
        <v>0</v>
      </c>
      <c r="ACL30" s="404"/>
      <c r="ACM30" s="404"/>
      <c r="ACN30" s="2124"/>
      <c r="ACO30" s="22"/>
      <c r="ACP30" s="31"/>
      <c r="ACQ30" s="76"/>
      <c r="ACR30" s="78">
        <f t="shared" si="104"/>
        <v>0</v>
      </c>
      <c r="ACT30" s="31"/>
      <c r="ACU30" s="2124"/>
      <c r="ACV30" s="22"/>
      <c r="ACW30" s="31"/>
      <c r="ACX30" s="76"/>
      <c r="ACY30" s="78">
        <f t="shared" si="257"/>
        <v>0</v>
      </c>
      <c r="ADA30" s="31"/>
      <c r="ADB30" s="2124"/>
      <c r="ADC30" s="22"/>
      <c r="ADD30" s="31"/>
      <c r="ADE30" s="76"/>
      <c r="ADF30" s="78">
        <f t="shared" si="105"/>
        <v>70699</v>
      </c>
      <c r="ADI30" s="2124"/>
      <c r="ADJ30" s="2124"/>
      <c r="ADK30" s="777"/>
      <c r="ADL30" s="31"/>
      <c r="ADM30" s="76"/>
      <c r="ADN30" s="78">
        <f t="shared" si="258"/>
        <v>0</v>
      </c>
      <c r="ADP30" s="321"/>
      <c r="ADQ30" s="2124"/>
      <c r="ADR30" s="22"/>
      <c r="ADS30" s="404"/>
      <c r="ADT30" s="76"/>
      <c r="ADU30" s="78">
        <f t="shared" si="259"/>
        <v>0</v>
      </c>
      <c r="ADW30" s="404"/>
      <c r="ADX30" s="2124"/>
      <c r="ADY30" s="22"/>
      <c r="ADZ30" s="31"/>
      <c r="AEA30" s="76"/>
      <c r="AEB30" s="78">
        <f t="shared" si="260"/>
        <v>42311</v>
      </c>
      <c r="AED30" s="320"/>
      <c r="AEE30" s="2121"/>
      <c r="AEF30" s="104"/>
      <c r="AEG30" s="320"/>
      <c r="AEH30" s="139"/>
      <c r="AEI30" s="78">
        <f t="shared" si="254"/>
        <v>100.5</v>
      </c>
      <c r="AEK30" s="31"/>
      <c r="AEL30" s="2124"/>
      <c r="AEM30" s="22"/>
      <c r="AEN30" s="31"/>
      <c r="AEO30" s="76"/>
      <c r="AEP30" s="78">
        <f t="shared" si="1"/>
        <v>0</v>
      </c>
      <c r="AER30" s="2124"/>
      <c r="AES30" s="2124"/>
      <c r="AET30" s="777"/>
      <c r="AEU30" s="31"/>
      <c r="AEV30" s="76"/>
      <c r="AEW30" s="78">
        <f t="shared" si="106"/>
        <v>0</v>
      </c>
      <c r="AEY30" s="2124"/>
      <c r="AEZ30" s="2124"/>
      <c r="AFA30" s="22"/>
      <c r="AFB30" s="31"/>
      <c r="AFC30" s="76"/>
      <c r="AFD30" s="78">
        <f t="shared" si="107"/>
        <v>0</v>
      </c>
      <c r="AFF30" s="31"/>
      <c r="AFG30" s="2124"/>
      <c r="AFH30" s="104"/>
      <c r="AFI30" s="49"/>
      <c r="AFJ30" s="76"/>
      <c r="AFK30" s="78">
        <f t="shared" si="108"/>
        <v>0</v>
      </c>
      <c r="AFM30" s="321"/>
      <c r="AFN30" s="2124"/>
      <c r="AFO30" s="22"/>
      <c r="AFP30" s="31"/>
      <c r="AFQ30" s="76"/>
      <c r="AFR30" s="78">
        <f t="shared" si="109"/>
        <v>0</v>
      </c>
      <c r="AFT30" s="31"/>
      <c r="AFU30" s="2124"/>
      <c r="AFV30" s="22"/>
      <c r="AFW30" s="31"/>
      <c r="AFX30" s="76"/>
      <c r="AFY30" s="78">
        <f t="shared" si="110"/>
        <v>0</v>
      </c>
      <c r="AGA30" s="31"/>
      <c r="AGB30" s="2124"/>
      <c r="AGC30" s="22"/>
      <c r="AGD30" s="31"/>
      <c r="AGE30" s="76"/>
      <c r="AGF30" s="78">
        <f t="shared" si="111"/>
        <v>0</v>
      </c>
      <c r="AGH30" s="31"/>
      <c r="AGI30" s="2124"/>
      <c r="AGJ30" s="22"/>
      <c r="AGK30" s="31"/>
      <c r="AGL30" s="76"/>
      <c r="AGM30" s="78">
        <f t="shared" si="112"/>
        <v>0</v>
      </c>
      <c r="AGO30" s="321"/>
      <c r="AGP30" s="2124"/>
      <c r="AGQ30" s="22"/>
      <c r="AGR30" s="31"/>
      <c r="AGS30" s="76"/>
      <c r="AGT30" s="78">
        <f t="shared" si="113"/>
        <v>0</v>
      </c>
      <c r="AGV30" s="404"/>
      <c r="AGW30" s="2124"/>
      <c r="AGX30" s="22"/>
      <c r="AGY30" s="31"/>
      <c r="AGZ30" s="76"/>
      <c r="AHA30" s="78">
        <f t="shared" si="114"/>
        <v>0</v>
      </c>
      <c r="AHE30" s="2124"/>
      <c r="AHF30" s="22"/>
      <c r="AHG30" s="321"/>
      <c r="AHH30" s="76"/>
      <c r="AHI30" s="78">
        <f t="shared" si="115"/>
        <v>2343</v>
      </c>
      <c r="AHK30" s="404"/>
      <c r="AHL30" s="2124"/>
      <c r="AHM30" s="22"/>
      <c r="AHN30" s="31"/>
      <c r="AHO30" s="76"/>
      <c r="AHP30" s="78">
        <f t="shared" si="116"/>
        <v>0</v>
      </c>
      <c r="AHR30" s="404"/>
      <c r="AHS30" s="2124"/>
      <c r="AHT30" s="22"/>
      <c r="AHU30" s="31"/>
      <c r="AHV30" s="76"/>
      <c r="AHW30" s="78">
        <f t="shared" si="117"/>
        <v>0</v>
      </c>
      <c r="AHY30" s="424"/>
      <c r="AHZ30" s="424"/>
      <c r="AIA30" s="2121"/>
      <c r="AIB30" s="693"/>
      <c r="AIC30" s="49"/>
      <c r="AID30" s="139"/>
      <c r="AIE30" s="78">
        <f t="shared" si="118"/>
        <v>4086</v>
      </c>
      <c r="AIG30" s="404"/>
      <c r="AIH30" s="2124"/>
      <c r="AII30" s="22"/>
      <c r="AIJ30" s="31"/>
      <c r="AIK30" s="76"/>
      <c r="AIL30" s="78">
        <f t="shared" si="119"/>
        <v>436</v>
      </c>
      <c r="AIN30" s="424"/>
      <c r="AIO30" s="2121"/>
      <c r="AIP30" s="104"/>
      <c r="AIQ30" s="49"/>
      <c r="AIR30" s="139"/>
      <c r="AIS30" s="78">
        <f t="shared" si="120"/>
        <v>0</v>
      </c>
      <c r="AIU30" s="404"/>
      <c r="AIV30" s="2124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21"/>
      <c r="AJY30" s="104"/>
      <c r="AJZ30" s="320">
        <v>41171</v>
      </c>
      <c r="AKA30" s="139">
        <v>200</v>
      </c>
      <c r="AKB30" s="78">
        <f t="shared" si="125"/>
        <v>3404</v>
      </c>
      <c r="AKD30" s="2124"/>
      <c r="AKE30" s="2124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21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21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24"/>
      <c r="AMZ30" s="801"/>
      <c r="ANA30" s="804"/>
      <c r="ANB30" s="76"/>
      <c r="ANC30" s="805">
        <f t="shared" si="204"/>
        <v>0</v>
      </c>
      <c r="ANE30" s="320"/>
      <c r="ANF30" s="2121"/>
      <c r="ANG30" s="799"/>
      <c r="ANH30" s="97"/>
      <c r="ANI30" s="139"/>
      <c r="ANJ30" s="805">
        <f t="shared" si="205"/>
        <v>0</v>
      </c>
      <c r="ANL30" s="320"/>
      <c r="ANM30" s="2121"/>
      <c r="ANN30" s="799"/>
      <c r="ANO30" s="392"/>
      <c r="ANP30" s="139"/>
      <c r="ANQ30" s="805">
        <f t="shared" si="206"/>
        <v>187.60000000000002</v>
      </c>
      <c r="ANS30" s="31"/>
      <c r="ANT30" s="335"/>
      <c r="ANU30" s="2124"/>
      <c r="ANV30" s="801"/>
      <c r="ANW30" s="193"/>
      <c r="ANX30" s="76"/>
      <c r="ANY30" s="805">
        <f t="shared" si="207"/>
        <v>0</v>
      </c>
      <c r="AOA30" s="1986"/>
      <c r="AOB30" s="855"/>
      <c r="AOC30" s="1390"/>
      <c r="AOD30" s="1812"/>
      <c r="AOE30" s="722"/>
      <c r="AOF30" s="1391"/>
      <c r="AOG30" s="805">
        <f t="shared" si="208"/>
        <v>731</v>
      </c>
      <c r="AOI30" s="1261"/>
      <c r="AOJ30" s="1390"/>
      <c r="AOK30" s="1803"/>
      <c r="AOL30" s="1647"/>
      <c r="AOM30" s="1812"/>
      <c r="AON30" s="78">
        <f t="shared" si="209"/>
        <v>0</v>
      </c>
      <c r="AOO30" s="1391"/>
      <c r="AOP30" s="49"/>
      <c r="AOQ30" s="2124"/>
      <c r="AOR30" s="801"/>
      <c r="AOS30" s="804"/>
      <c r="AOT30" s="76"/>
      <c r="AOU30" s="805">
        <f t="shared" si="210"/>
        <v>0</v>
      </c>
      <c r="AOW30" s="2124"/>
      <c r="AOX30" s="2124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24"/>
      <c r="APM30" s="825"/>
      <c r="APN30" s="804"/>
      <c r="APO30" s="76"/>
      <c r="APP30" s="805">
        <f t="shared" si="212"/>
        <v>0</v>
      </c>
      <c r="APR30" s="321"/>
      <c r="APS30" s="2124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24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24"/>
      <c r="ASE30" s="801"/>
      <c r="ASF30" s="804"/>
      <c r="ASG30" s="76"/>
      <c r="ASH30" s="805">
        <f t="shared" si="222"/>
        <v>0</v>
      </c>
      <c r="ASJ30" s="404"/>
      <c r="ASK30" s="2124"/>
      <c r="ASL30" s="825"/>
      <c r="ASM30" s="804"/>
      <c r="ASN30" s="76"/>
      <c r="ASO30" s="805">
        <f t="shared" si="223"/>
        <v>0</v>
      </c>
      <c r="ASQ30" s="404"/>
      <c r="ASR30" s="2124"/>
      <c r="ASS30" s="22"/>
      <c r="AST30" s="31"/>
      <c r="ASU30" s="76"/>
      <c r="ASV30" s="78">
        <f t="shared" si="241"/>
        <v>0</v>
      </c>
      <c r="ASX30" s="424"/>
      <c r="ASY30" s="424"/>
      <c r="ASZ30" s="2121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24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24"/>
      <c r="AUL30" s="22"/>
      <c r="AUM30" s="31"/>
      <c r="AUN30" s="76"/>
      <c r="AUO30" s="78">
        <f t="shared" si="247"/>
        <v>0</v>
      </c>
      <c r="AUQ30" s="424"/>
      <c r="AUR30" s="2121"/>
      <c r="AUS30" s="104"/>
      <c r="AUT30" s="49"/>
      <c r="AUU30" s="139"/>
      <c r="AUV30" s="78">
        <f t="shared" si="248"/>
        <v>1754.5</v>
      </c>
      <c r="AUX30" s="424"/>
      <c r="AUY30" s="2121"/>
      <c r="AUZ30" s="104"/>
      <c r="AVA30" s="49"/>
      <c r="AVB30" s="139"/>
      <c r="AVC30" s="78">
        <f t="shared" si="249"/>
        <v>3312</v>
      </c>
      <c r="AVE30" s="424"/>
      <c r="AVF30" s="2121"/>
      <c r="AVG30" s="104"/>
      <c r="AVH30" s="49"/>
      <c r="AVI30" s="139"/>
      <c r="AVJ30" s="78">
        <f t="shared" si="250"/>
        <v>0</v>
      </c>
      <c r="AVL30" s="424"/>
      <c r="AVM30" s="2121"/>
      <c r="AVN30" s="104"/>
      <c r="AVO30" s="49"/>
      <c r="AVP30" s="139"/>
      <c r="AVQ30" s="78">
        <f t="shared" si="251"/>
        <v>0</v>
      </c>
      <c r="AVS30" s="404"/>
      <c r="AVT30" s="2124"/>
      <c r="AVU30" s="22"/>
      <c r="AVV30" s="31"/>
      <c r="AVW30" s="76"/>
      <c r="AVX30" s="78">
        <f t="shared" si="224"/>
        <v>0</v>
      </c>
      <c r="AVZ30" s="404"/>
      <c r="AWA30" s="2124"/>
      <c r="AWB30" s="22"/>
      <c r="AWC30" s="31"/>
      <c r="AWD30" s="76"/>
      <c r="AWE30" s="78">
        <f t="shared" si="225"/>
        <v>0</v>
      </c>
      <c r="AWG30" s="424"/>
      <c r="AWH30" s="2121"/>
      <c r="AWI30" s="104"/>
      <c r="AWJ30" s="49"/>
      <c r="AWK30" s="349"/>
      <c r="AWL30" s="78">
        <f t="shared" si="226"/>
        <v>0</v>
      </c>
      <c r="AWN30" s="49"/>
      <c r="AWO30" s="307"/>
      <c r="AWP30" s="2121"/>
      <c r="AWQ30" s="104"/>
      <c r="AWR30" s="49"/>
      <c r="AWS30" s="139"/>
      <c r="AWT30" s="78">
        <f t="shared" si="227"/>
        <v>5365</v>
      </c>
      <c r="AWV30" s="404"/>
      <c r="AWW30" s="404"/>
      <c r="AWX30" s="2124"/>
      <c r="AWY30" s="22"/>
      <c r="AWZ30" s="31"/>
      <c r="AXA30" s="76"/>
      <c r="AXB30" s="78">
        <f t="shared" si="261"/>
        <v>872</v>
      </c>
      <c r="AXD30" s="404"/>
      <c r="AXE30" s="2124"/>
      <c r="AXF30" s="22"/>
      <c r="AXG30" s="31"/>
      <c r="AXH30" s="76"/>
      <c r="AXI30" s="78">
        <f t="shared" si="262"/>
        <v>0</v>
      </c>
      <c r="AXK30" s="404"/>
      <c r="AXL30" s="2124"/>
      <c r="AXM30" s="22"/>
      <c r="AXN30" s="31"/>
      <c r="AXO30" s="76"/>
      <c r="AXP30" s="78">
        <f t="shared" si="263"/>
        <v>0</v>
      </c>
      <c r="AXR30" s="31"/>
      <c r="AXS30" s="2124"/>
      <c r="AXT30" s="22"/>
      <c r="AXU30" s="31"/>
      <c r="AXV30" s="76"/>
      <c r="AXW30" s="78">
        <f t="shared" si="264"/>
        <v>0</v>
      </c>
      <c r="AXY30" s="424"/>
      <c r="AXZ30" s="2122"/>
      <c r="AYA30" s="139"/>
      <c r="AYB30" s="424"/>
      <c r="AYC30" s="139"/>
      <c r="AYD30" s="78">
        <f t="shared" si="137"/>
        <v>0</v>
      </c>
      <c r="AYF30" s="424"/>
      <c r="AYG30" s="2121"/>
      <c r="AYH30" s="104"/>
      <c r="AYI30" s="49"/>
      <c r="AYJ30" s="139"/>
      <c r="AYK30" s="78">
        <f t="shared" si="138"/>
        <v>0</v>
      </c>
      <c r="AYM30" s="424"/>
      <c r="AYN30" s="2121"/>
      <c r="AYO30" s="104"/>
      <c r="AYP30" s="49"/>
      <c r="AYQ30" s="139"/>
      <c r="AYR30" s="78">
        <f t="shared" si="139"/>
        <v>0</v>
      </c>
      <c r="AYT30" s="404"/>
      <c r="AYU30" s="2124"/>
      <c r="AYV30" s="22"/>
      <c r="AYW30" s="31"/>
      <c r="AYX30" s="76"/>
      <c r="AYY30" s="78">
        <f t="shared" si="140"/>
        <v>0</v>
      </c>
      <c r="AZA30" s="404"/>
      <c r="AZB30" s="2124"/>
      <c r="AZC30" s="22"/>
      <c r="AZD30" s="61"/>
      <c r="AZE30" s="76"/>
      <c r="AZF30" s="78">
        <f t="shared" si="141"/>
        <v>0</v>
      </c>
      <c r="AZH30" s="31"/>
      <c r="AZI30" s="2124"/>
      <c r="AZJ30" s="22"/>
      <c r="AZK30" s="61"/>
      <c r="AZL30" s="76"/>
      <c r="AZM30" s="78">
        <f t="shared" si="142"/>
        <v>0</v>
      </c>
      <c r="AZO30" s="320"/>
      <c r="AZP30" s="2121"/>
      <c r="AZQ30" s="104"/>
      <c r="AZR30" s="49"/>
      <c r="AZS30" s="139"/>
      <c r="AZT30" s="78">
        <f t="shared" si="143"/>
        <v>123.27999999999975</v>
      </c>
      <c r="AZV30" s="320"/>
      <c r="AZW30" s="2121"/>
      <c r="AZX30" s="104"/>
      <c r="AZY30" s="49"/>
      <c r="AZZ30" s="139"/>
      <c r="BAA30" s="78">
        <f t="shared" si="144"/>
        <v>0</v>
      </c>
      <c r="BAC30" s="320"/>
      <c r="BAD30" s="2122"/>
      <c r="BAE30" s="139"/>
      <c r="BAF30" s="424"/>
      <c r="BAG30" s="139"/>
      <c r="BAH30" s="78">
        <f t="shared" si="145"/>
        <v>11550.9</v>
      </c>
      <c r="BAJ30" s="404"/>
      <c r="BAK30" s="2124"/>
      <c r="BAL30" s="22"/>
      <c r="BAM30" s="404"/>
      <c r="BAN30" s="76"/>
      <c r="BAO30" s="78">
        <f t="shared" si="146"/>
        <v>0</v>
      </c>
      <c r="BAQ30" s="424"/>
      <c r="BAR30" s="2122"/>
      <c r="BAS30" s="139"/>
      <c r="BAT30" s="49"/>
      <c r="BAU30" s="52"/>
      <c r="BAV30" s="78">
        <f t="shared" si="147"/>
        <v>1940.1999999999971</v>
      </c>
      <c r="BAX30" s="31"/>
      <c r="BAY30" s="2124"/>
      <c r="BAZ30" s="22"/>
      <c r="BBA30" s="61"/>
      <c r="BBB30" s="76"/>
      <c r="BBC30" s="78">
        <f t="shared" si="265"/>
        <v>0</v>
      </c>
      <c r="BBE30" s="31"/>
      <c r="BBF30" s="2124"/>
      <c r="BBG30" s="22"/>
      <c r="BBH30" s="61"/>
      <c r="BBI30" s="76"/>
      <c r="BBJ30" s="78">
        <f t="shared" si="266"/>
        <v>1292</v>
      </c>
      <c r="BBL30" s="320">
        <v>42280</v>
      </c>
      <c r="BBM30" s="1901"/>
      <c r="BBN30" s="2042" t="s">
        <v>2501</v>
      </c>
      <c r="BBO30" s="2033">
        <v>382236</v>
      </c>
      <c r="BBP30" s="1901">
        <v>42285</v>
      </c>
      <c r="BBQ30" s="2033">
        <v>382236</v>
      </c>
      <c r="BBR30" s="131">
        <f t="shared" si="267"/>
        <v>-39535.969999999972</v>
      </c>
      <c r="BBS30" s="1261"/>
      <c r="BBT30" s="1390"/>
      <c r="BBU30" s="1803"/>
      <c r="BBV30" s="1647"/>
      <c r="BBW30" s="1812"/>
      <c r="BBX30" s="722"/>
      <c r="BBY30" s="78">
        <f t="shared" si="149"/>
        <v>1200</v>
      </c>
      <c r="BCA30" s="424">
        <v>42118</v>
      </c>
      <c r="BCB30" s="2122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24"/>
      <c r="BCJ30" s="22"/>
      <c r="BCK30" s="61"/>
      <c r="BCL30" s="76"/>
      <c r="BCM30" s="78">
        <f t="shared" si="151"/>
        <v>0</v>
      </c>
      <c r="BCO30" s="31"/>
      <c r="BCP30" s="2124"/>
      <c r="BCQ30" s="22"/>
      <c r="BCR30" s="61"/>
      <c r="BCS30" s="76"/>
      <c r="BCT30" s="78">
        <f t="shared" si="152"/>
        <v>0</v>
      </c>
      <c r="BCV30" s="404"/>
      <c r="BCW30" s="2124"/>
      <c r="BCX30" s="22"/>
      <c r="BCY30" s="61"/>
      <c r="BCZ30" s="76"/>
      <c r="BDA30" s="78">
        <f t="shared" si="153"/>
        <v>6086.5</v>
      </c>
      <c r="BDC30" s="404"/>
      <c r="BDD30" s="2124"/>
      <c r="BDE30" s="22"/>
      <c r="BDF30" s="61"/>
      <c r="BDG30" s="76"/>
      <c r="BDH30" s="78">
        <f t="shared" si="154"/>
        <v>8936.1000000000058</v>
      </c>
      <c r="BDJ30" s="321"/>
      <c r="BDK30" s="2124"/>
      <c r="BDL30" s="22"/>
      <c r="BDM30" s="61"/>
      <c r="BDN30" s="76"/>
      <c r="BDO30" s="78">
        <f t="shared" si="155"/>
        <v>0</v>
      </c>
      <c r="BDQ30" s="404"/>
      <c r="BDR30" s="734"/>
      <c r="BDS30" s="2125"/>
      <c r="BDT30" s="76"/>
      <c r="BDU30" s="491"/>
      <c r="BDV30" s="76"/>
      <c r="BDW30" s="78">
        <f t="shared" si="156"/>
        <v>308</v>
      </c>
      <c r="BDY30" s="31"/>
      <c r="BDZ30" s="31"/>
      <c r="BEA30" s="2124"/>
      <c r="BEB30" s="22"/>
      <c r="BEC30" s="31"/>
      <c r="BED30" s="76"/>
      <c r="BEE30" s="78">
        <f t="shared" si="157"/>
        <v>4361.25</v>
      </c>
      <c r="BEG30" s="321">
        <v>41855</v>
      </c>
      <c r="BEH30" s="2124"/>
      <c r="BEI30" s="2124" t="s">
        <v>2280</v>
      </c>
      <c r="BEJ30" s="2017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/>
      <c r="BEP30" s="404"/>
      <c r="BEQ30" s="2124"/>
      <c r="BER30" s="22"/>
      <c r="BES30" s="61"/>
      <c r="BET30" s="76"/>
      <c r="BEU30" s="78">
        <f t="shared" si="159"/>
        <v>-3554.84</v>
      </c>
      <c r="BEW30" s="321"/>
      <c r="BEX30" s="2124"/>
      <c r="BEY30" s="22"/>
      <c r="BEZ30" s="61"/>
      <c r="BFA30" s="76"/>
      <c r="BFB30" s="78">
        <f t="shared" si="160"/>
        <v>0</v>
      </c>
      <c r="BFD30" s="321"/>
      <c r="BFE30" s="2124"/>
      <c r="BFF30" s="22"/>
      <c r="BFG30" s="31"/>
      <c r="BFH30" s="76"/>
      <c r="BFI30" s="78">
        <f t="shared" si="161"/>
        <v>970</v>
      </c>
      <c r="BFK30" s="320"/>
      <c r="BFL30" s="2122"/>
      <c r="BFM30" s="139"/>
      <c r="BFN30" s="424"/>
      <c r="BFO30" s="139"/>
      <c r="BFP30" s="78">
        <f t="shared" si="162"/>
        <v>0</v>
      </c>
      <c r="BFR30" s="321"/>
      <c r="BFS30" s="2124"/>
      <c r="BFT30" s="22"/>
      <c r="BFU30" s="491"/>
      <c r="BFV30" s="76"/>
      <c r="BFW30" s="78">
        <f t="shared" si="163"/>
        <v>0</v>
      </c>
      <c r="BFY30" s="31"/>
      <c r="BFZ30" s="2124"/>
      <c r="BGA30" s="22"/>
      <c r="BGB30" s="61"/>
      <c r="BGC30" s="76"/>
      <c r="BGD30" s="78">
        <f t="shared" si="164"/>
        <v>0</v>
      </c>
      <c r="BGF30" s="320"/>
      <c r="BGG30" s="2121"/>
      <c r="BGH30" s="104"/>
      <c r="BGI30" s="341"/>
      <c r="BGJ30" s="139"/>
      <c r="BGK30" s="78">
        <f t="shared" si="165"/>
        <v>0</v>
      </c>
      <c r="BGM30" s="424"/>
      <c r="BGN30" s="424"/>
      <c r="BGO30" s="2122"/>
      <c r="BGP30" s="139"/>
      <c r="BGQ30" s="424"/>
      <c r="BGR30" s="139"/>
      <c r="BGS30" s="78">
        <f t="shared" si="166"/>
        <v>4154.5999999999913</v>
      </c>
      <c r="BGU30" s="31"/>
      <c r="BGV30" s="2124"/>
      <c r="BGW30" s="22"/>
      <c r="BGX30" s="61"/>
      <c r="BGY30" s="76"/>
      <c r="BGZ30" s="78">
        <f t="shared" si="167"/>
        <v>0</v>
      </c>
      <c r="BHB30" s="404"/>
      <c r="BHC30" s="2124"/>
      <c r="BHD30" s="22"/>
      <c r="BHE30" s="61"/>
      <c r="BHF30" s="76"/>
      <c r="BHG30" s="78">
        <f t="shared" si="168"/>
        <v>229.79999999999927</v>
      </c>
      <c r="BHI30" s="424"/>
      <c r="BHJ30" s="49"/>
      <c r="BHK30" s="2121"/>
      <c r="BHL30" s="104"/>
      <c r="BHM30" s="49"/>
      <c r="BHN30" s="139"/>
      <c r="BHO30" s="78">
        <f t="shared" si="169"/>
        <v>0</v>
      </c>
      <c r="BHQ30" s="321"/>
      <c r="BHR30" s="2124"/>
      <c r="BHS30" s="22"/>
      <c r="BHT30" s="321"/>
      <c r="BHU30" s="76"/>
      <c r="BHV30" s="78">
        <f t="shared" si="170"/>
        <v>0</v>
      </c>
      <c r="BHX30" s="321"/>
      <c r="BHY30" s="335"/>
      <c r="BHZ30" s="2124"/>
      <c r="BIA30" s="22"/>
      <c r="BIB30" s="602"/>
      <c r="BIC30" s="76"/>
      <c r="BID30" s="78">
        <f t="shared" si="171"/>
        <v>0</v>
      </c>
      <c r="BIF30" s="321"/>
      <c r="BIG30" s="31"/>
      <c r="BIH30" s="2124"/>
      <c r="BII30" s="777"/>
      <c r="BIJ30" s="321"/>
      <c r="BIK30" s="76"/>
      <c r="BIL30" s="78">
        <f t="shared" si="172"/>
        <v>0</v>
      </c>
      <c r="BIN30" s="404"/>
      <c r="BIO30" s="2124"/>
      <c r="BIP30" s="22"/>
      <c r="BIQ30" s="491"/>
      <c r="BIR30" s="76"/>
      <c r="BIS30" s="78">
        <f t="shared" si="173"/>
        <v>86</v>
      </c>
      <c r="BIU30" s="320"/>
      <c r="BIV30" s="320"/>
      <c r="BIW30" s="2122"/>
      <c r="BIX30" s="139"/>
      <c r="BIY30" s="257"/>
      <c r="BIZ30" s="139"/>
      <c r="BJA30" s="78">
        <f t="shared" si="255"/>
        <v>0</v>
      </c>
      <c r="BJC30" s="424"/>
      <c r="BJD30" s="2122"/>
      <c r="BJE30" s="139"/>
      <c r="BJF30" s="257"/>
      <c r="BJG30" s="139"/>
      <c r="BJH30" s="78">
        <f t="shared" si="174"/>
        <v>0</v>
      </c>
      <c r="BJJ30" s="320"/>
      <c r="BJK30" s="320"/>
      <c r="BJL30" s="2121"/>
      <c r="BJM30" s="104"/>
      <c r="BJN30" s="341"/>
      <c r="BJO30" s="139"/>
      <c r="BJP30" s="78">
        <f t="shared" si="256"/>
        <v>0</v>
      </c>
      <c r="BJR30" s="31"/>
      <c r="BJS30" s="2124"/>
      <c r="BJT30" s="22"/>
      <c r="BJU30" s="61"/>
      <c r="BJV30" s="76"/>
      <c r="BJW30" s="78">
        <f t="shared" si="228"/>
        <v>1883</v>
      </c>
      <c r="BJY30" s="404"/>
      <c r="BJZ30" s="2124"/>
      <c r="BKA30" s="22"/>
      <c r="BKB30" s="61"/>
      <c r="BKC30" s="76"/>
      <c r="BKD30" s="78">
        <f t="shared" si="175"/>
        <v>0</v>
      </c>
      <c r="BKF30" s="404"/>
      <c r="BKH30" s="2124"/>
      <c r="BKI30" s="22"/>
      <c r="BKJ30" s="61"/>
      <c r="BKK30" s="76"/>
      <c r="BKL30" s="78">
        <f t="shared" si="176"/>
        <v>8883.5</v>
      </c>
      <c r="BKN30" s="404"/>
      <c r="BKO30" s="2124"/>
      <c r="BKP30" s="22"/>
      <c r="BKQ30" s="61"/>
      <c r="BKR30" s="76"/>
      <c r="BKS30" s="78">
        <f t="shared" si="177"/>
        <v>0</v>
      </c>
      <c r="BKU30" s="404"/>
      <c r="BKV30" s="2124"/>
      <c r="BKW30" s="22"/>
      <c r="BKX30" s="31"/>
      <c r="BKY30" s="76"/>
      <c r="BKZ30" s="78">
        <f t="shared" si="178"/>
        <v>0</v>
      </c>
      <c r="BLB30" s="404"/>
      <c r="BLC30" s="2124"/>
      <c r="BLD30" s="22"/>
      <c r="BLE30" s="31"/>
      <c r="BLF30" s="76"/>
      <c r="BLG30" s="78">
        <f t="shared" si="179"/>
        <v>0</v>
      </c>
      <c r="BLI30" s="404"/>
      <c r="BLJ30" s="2124"/>
      <c r="BLK30" s="22"/>
      <c r="BLL30" s="61"/>
      <c r="BLM30" s="76"/>
      <c r="BLN30" s="78">
        <f t="shared" si="180"/>
        <v>100</v>
      </c>
      <c r="BLP30" s="424"/>
      <c r="BLQ30" s="1325"/>
      <c r="BLR30" s="693"/>
      <c r="BLS30" s="49"/>
      <c r="BLT30" s="260"/>
      <c r="BLU30" s="78">
        <f t="shared" si="181"/>
        <v>0</v>
      </c>
      <c r="BLW30" s="424"/>
      <c r="BLX30" s="2121"/>
      <c r="BLY30" s="104"/>
      <c r="BLZ30" s="257"/>
      <c r="BMA30" s="139"/>
      <c r="BMB30" s="78">
        <f t="shared" si="182"/>
        <v>0</v>
      </c>
      <c r="BMD30" s="424"/>
      <c r="BME30" s="2121"/>
      <c r="BMF30" s="104"/>
      <c r="BMG30" s="493"/>
      <c r="BMH30" s="139"/>
      <c r="BMI30" s="78">
        <f t="shared" si="183"/>
        <v>0</v>
      </c>
      <c r="BMK30" s="404"/>
      <c r="BML30" s="2124"/>
      <c r="BMM30" s="22"/>
      <c r="BMN30" s="602"/>
      <c r="BMO30" s="76"/>
      <c r="BMP30" s="78">
        <f t="shared" si="184"/>
        <v>0</v>
      </c>
      <c r="BMR30" s="65"/>
      <c r="BMS30" s="2124"/>
      <c r="BMT30" s="22"/>
      <c r="BMU30" s="61"/>
      <c r="BMV30" s="76"/>
      <c r="BMW30" s="78">
        <f t="shared" si="185"/>
        <v>0</v>
      </c>
      <c r="BMY30" s="31"/>
      <c r="BMZ30" s="2124"/>
      <c r="BNA30" s="777"/>
      <c r="BNB30" s="31"/>
      <c r="BNC30" s="76"/>
      <c r="BND30" s="78">
        <f t="shared" si="229"/>
        <v>150</v>
      </c>
      <c r="BNF30" s="320"/>
      <c r="BNG30" s="2122"/>
      <c r="BNH30" s="139"/>
      <c r="BNI30" s="341"/>
      <c r="BNJ30" s="139"/>
      <c r="BNK30" s="78">
        <f t="shared" si="230"/>
        <v>11430</v>
      </c>
      <c r="BNM30" s="31"/>
      <c r="BNN30" s="2124"/>
      <c r="BNO30" s="22"/>
      <c r="BNP30" s="61"/>
      <c r="BNQ30" s="76"/>
      <c r="BNR30" s="78">
        <f t="shared" si="231"/>
        <v>0</v>
      </c>
      <c r="BNT30" s="31"/>
      <c r="BNU30" s="335"/>
      <c r="BNV30" s="2124"/>
      <c r="BNW30" s="22"/>
      <c r="BNX30" s="61"/>
      <c r="BNY30" s="76"/>
      <c r="BNZ30" s="78">
        <f t="shared" si="232"/>
        <v>0</v>
      </c>
      <c r="BOB30" s="31"/>
      <c r="BOC30" s="2124"/>
      <c r="BOD30" s="22"/>
      <c r="BOE30" s="61"/>
      <c r="BOF30" s="76"/>
      <c r="BOG30" s="78">
        <f t="shared" si="233"/>
        <v>0</v>
      </c>
      <c r="BOI30" s="31"/>
      <c r="BOJ30" s="2124"/>
      <c r="BOK30" s="22"/>
      <c r="BOL30" s="61"/>
      <c r="BOM30" s="76"/>
      <c r="BON30" s="78">
        <f t="shared" si="234"/>
        <v>0</v>
      </c>
      <c r="BOP30" s="31"/>
      <c r="BOQ30" s="2124"/>
      <c r="BOR30" s="22"/>
      <c r="BOS30" s="61"/>
      <c r="BOT30" s="76"/>
      <c r="BOU30" s="78">
        <f t="shared" si="235"/>
        <v>1785.5</v>
      </c>
      <c r="BOW30" s="320"/>
      <c r="BOX30" s="2122"/>
      <c r="BOY30" s="139"/>
      <c r="BOZ30" s="49"/>
      <c r="BPA30" s="139"/>
      <c r="BPB30" s="78">
        <f t="shared" si="236"/>
        <v>0</v>
      </c>
      <c r="BPD30" s="404"/>
      <c r="BPE30" s="2124"/>
      <c r="BPF30" s="22"/>
      <c r="BPG30" s="31"/>
      <c r="BPH30" s="76"/>
      <c r="BPI30" s="78">
        <f t="shared" si="237"/>
        <v>0</v>
      </c>
      <c r="BPK30" s="404"/>
      <c r="BPL30" s="2124"/>
      <c r="BPM30" s="22"/>
      <c r="BPN30" s="31"/>
      <c r="BPO30" s="76"/>
      <c r="BPP30" s="78">
        <f t="shared" si="252"/>
        <v>2273.5</v>
      </c>
      <c r="BPR30" s="31"/>
      <c r="BPS30" s="2124"/>
      <c r="BPT30" s="22"/>
      <c r="BPU30" s="61"/>
      <c r="BPV30" s="76"/>
      <c r="BPW30" s="78">
        <f t="shared" si="186"/>
        <v>0</v>
      </c>
      <c r="BPY30" s="31"/>
      <c r="BPZ30" s="2124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22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21"/>
      <c r="BQW30" s="104"/>
      <c r="BQX30" s="424"/>
      <c r="BQY30" s="139"/>
      <c r="BQZ30" s="78">
        <f t="shared" si="190"/>
        <v>70000</v>
      </c>
      <c r="BRC30" s="2125"/>
      <c r="BRD30" s="349"/>
      <c r="BRE30" s="404"/>
      <c r="BRF30" s="773"/>
      <c r="BRG30" s="78">
        <f t="shared" si="191"/>
        <v>70000</v>
      </c>
      <c r="BRI30" s="31"/>
      <c r="BRJ30" s="2124"/>
      <c r="BRK30" s="22"/>
      <c r="BRL30" s="61"/>
      <c r="BRM30" s="76"/>
      <c r="BRN30" s="78">
        <f t="shared" si="192"/>
        <v>0</v>
      </c>
      <c r="BRP30" s="321"/>
      <c r="BRQ30" s="31"/>
      <c r="BRR30" s="2124"/>
      <c r="BRS30" s="22"/>
      <c r="BRT30" s="61"/>
      <c r="BRU30" s="76"/>
      <c r="BRV30" s="78">
        <f t="shared" si="193"/>
        <v>0</v>
      </c>
      <c r="BRX30" s="404"/>
      <c r="BRY30" s="2124"/>
      <c r="BRZ30" s="22"/>
      <c r="BSA30" s="61"/>
      <c r="BSB30" s="76"/>
      <c r="BSC30" s="78">
        <f t="shared" si="194"/>
        <v>0</v>
      </c>
      <c r="BSE30" s="404"/>
      <c r="BSF30" s="2124"/>
      <c r="BSG30" s="22"/>
      <c r="BSH30" s="31"/>
      <c r="BSI30" s="76"/>
      <c r="BSJ30" s="78">
        <f t="shared" si="195"/>
        <v>0</v>
      </c>
      <c r="BSL30" s="31"/>
      <c r="BSM30" s="2124"/>
      <c r="BSN30" s="22"/>
      <c r="BSO30" s="61"/>
      <c r="BSP30" s="76"/>
      <c r="BSQ30" s="78">
        <f t="shared" si="196"/>
        <v>0</v>
      </c>
      <c r="BSS30" s="404"/>
      <c r="BST30" s="2124"/>
      <c r="BSU30" s="22"/>
      <c r="BSV30" s="869"/>
      <c r="BSW30" s="568"/>
      <c r="BSX30" s="78">
        <f t="shared" si="197"/>
        <v>0</v>
      </c>
      <c r="BSZ30" s="404"/>
      <c r="BTA30" s="2124"/>
      <c r="BTB30" s="22"/>
      <c r="BTC30" s="869"/>
      <c r="BTD30" s="568"/>
      <c r="BTE30" s="78">
        <f t="shared" si="198"/>
        <v>0</v>
      </c>
      <c r="BTG30" s="31"/>
      <c r="BTH30" s="2124"/>
      <c r="BTI30" s="22"/>
      <c r="BTJ30" s="61"/>
      <c r="BTK30" s="76"/>
      <c r="BTL30" s="78">
        <f t="shared" si="199"/>
        <v>0</v>
      </c>
      <c r="BTN30" s="31"/>
      <c r="BTO30" s="2124"/>
      <c r="BTP30" s="22"/>
      <c r="BTQ30" s="61"/>
      <c r="BTR30" s="76"/>
      <c r="BTS30" s="78">
        <f t="shared" si="200"/>
        <v>0</v>
      </c>
      <c r="BTU30" s="31"/>
      <c r="BTV30" s="2124"/>
      <c r="BTW30" s="22"/>
      <c r="BTX30" s="61"/>
      <c r="BTY30" s="76"/>
      <c r="BTZ30" s="78">
        <f t="shared" si="201"/>
        <v>0</v>
      </c>
      <c r="BUB30" s="31"/>
      <c r="BUC30" s="2124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24"/>
      <c r="C31" s="22"/>
      <c r="D31" s="31"/>
      <c r="E31" s="76"/>
      <c r="F31" s="78">
        <f t="shared" si="2"/>
        <v>172000</v>
      </c>
      <c r="H31" s="404" t="s">
        <v>61</v>
      </c>
      <c r="I31" s="2124"/>
      <c r="J31" s="22"/>
      <c r="K31" s="31"/>
      <c r="L31" s="76"/>
      <c r="M31" s="78">
        <f t="shared" si="3"/>
        <v>354750</v>
      </c>
      <c r="O31" s="31"/>
      <c r="P31" s="2124"/>
      <c r="Q31" s="22"/>
      <c r="R31" s="31"/>
      <c r="S31" s="76"/>
      <c r="T31" s="78">
        <f t="shared" si="4"/>
        <v>2500</v>
      </c>
      <c r="V31" s="2124"/>
      <c r="W31" s="2124"/>
      <c r="X31" s="22"/>
      <c r="Y31" s="31"/>
      <c r="Z31" s="76"/>
      <c r="AA31" s="78">
        <f t="shared" si="5"/>
        <v>0</v>
      </c>
      <c r="AC31" s="2124"/>
      <c r="AD31" s="2124"/>
      <c r="AE31" s="22"/>
      <c r="AF31" s="31"/>
      <c r="AG31" s="76"/>
      <c r="AH31" s="78">
        <f t="shared" si="6"/>
        <v>0</v>
      </c>
      <c r="AJ31" s="404"/>
      <c r="AK31" s="2124"/>
      <c r="AL31" s="104"/>
      <c r="AM31" s="424"/>
      <c r="AN31" s="76"/>
      <c r="AO31" s="78">
        <f t="shared" si="7"/>
        <v>1390</v>
      </c>
      <c r="AQ31" s="320"/>
      <c r="AR31" s="2121"/>
      <c r="AS31" s="104"/>
      <c r="AT31" s="399"/>
      <c r="AU31" s="139"/>
      <c r="AV31" s="78">
        <f t="shared" si="8"/>
        <v>317405.71999999997</v>
      </c>
      <c r="AX31" s="2124"/>
      <c r="AY31" s="2124"/>
      <c r="AZ31" s="22"/>
      <c r="BA31" s="31"/>
      <c r="BB31" s="76"/>
      <c r="BC31" s="78">
        <f t="shared" si="9"/>
        <v>0</v>
      </c>
      <c r="BE31" s="321"/>
      <c r="BF31" s="2124"/>
      <c r="BG31" s="22"/>
      <c r="BH31" s="31"/>
      <c r="BI31" s="76"/>
      <c r="BJ31" s="78">
        <f t="shared" si="10"/>
        <v>0</v>
      </c>
      <c r="BL31" s="404"/>
      <c r="BM31" s="2124"/>
      <c r="BN31" s="22"/>
      <c r="BO31" s="31"/>
      <c r="BP31" s="76"/>
      <c r="BQ31" s="78">
        <f t="shared" si="11"/>
        <v>0</v>
      </c>
      <c r="BS31" s="321"/>
      <c r="BT31" s="2124"/>
      <c r="BU31" s="22"/>
      <c r="BV31" s="31"/>
      <c r="BW31" s="76"/>
      <c r="BX31" s="78">
        <f t="shared" si="12"/>
        <v>0</v>
      </c>
      <c r="BZ31" s="424"/>
      <c r="CA31" s="424"/>
      <c r="CB31" s="2121"/>
      <c r="CC31" s="104"/>
      <c r="CD31" s="49"/>
      <c r="CE31" s="139"/>
      <c r="CF31" s="78">
        <f t="shared" si="13"/>
        <v>24829.5</v>
      </c>
      <c r="CH31" s="404"/>
      <c r="CI31" s="2124"/>
      <c r="CJ31" s="22"/>
      <c r="CK31" s="31"/>
      <c r="CL31" s="76"/>
      <c r="CM31" s="78">
        <f t="shared" si="14"/>
        <v>0</v>
      </c>
      <c r="CO31" s="404"/>
      <c r="CP31" s="2124"/>
      <c r="CQ31" s="22"/>
      <c r="CR31" s="31"/>
      <c r="CS31" s="76"/>
      <c r="CT31" s="78">
        <f t="shared" si="15"/>
        <v>0</v>
      </c>
      <c r="CV31" s="404">
        <v>41852</v>
      </c>
      <c r="CW31" s="890" t="s">
        <v>2313</v>
      </c>
      <c r="CX31" s="2125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21"/>
      <c r="DN31" s="104"/>
      <c r="DO31" s="49"/>
      <c r="DP31" s="139"/>
      <c r="DQ31" s="78">
        <f t="shared" si="18"/>
        <v>0</v>
      </c>
      <c r="DS31" s="320"/>
      <c r="DT31" s="2121"/>
      <c r="DU31" s="104"/>
      <c r="DV31" s="49"/>
      <c r="DW31" s="139"/>
      <c r="DX31" s="78">
        <f t="shared" si="19"/>
        <v>0</v>
      </c>
      <c r="DZ31" s="49"/>
      <c r="EA31" s="2121"/>
      <c r="EB31" s="104"/>
      <c r="EC31" s="49"/>
      <c r="ED31" s="139"/>
      <c r="EE31" s="78">
        <f t="shared" si="20"/>
        <v>1750.5</v>
      </c>
      <c r="EG31" s="320"/>
      <c r="EH31" s="2121"/>
      <c r="EI31" s="104"/>
      <c r="EJ31" s="49"/>
      <c r="EK31" s="139"/>
      <c r="EL31" s="78">
        <f t="shared" si="21"/>
        <v>0</v>
      </c>
      <c r="EN31" s="404"/>
      <c r="EO31" s="2124"/>
      <c r="EP31" s="22"/>
      <c r="EQ31" s="31"/>
      <c r="ER31" s="76"/>
      <c r="ES31" s="78">
        <f t="shared" si="22"/>
        <v>7999.8000000000029</v>
      </c>
      <c r="EU31" s="404"/>
      <c r="EV31" s="2124"/>
      <c r="EW31" s="22"/>
      <c r="EX31" s="31"/>
      <c r="EY31" s="76"/>
      <c r="EZ31" s="78">
        <f t="shared" si="23"/>
        <v>0</v>
      </c>
      <c r="FB31" s="2124"/>
      <c r="FC31" s="732"/>
      <c r="FD31" s="2124"/>
      <c r="FE31" s="22"/>
      <c r="FF31" s="31"/>
      <c r="FG31" s="76"/>
      <c r="FH31" s="78">
        <f t="shared" si="24"/>
        <v>0</v>
      </c>
      <c r="FJ31" s="424"/>
      <c r="FK31" s="49"/>
      <c r="FL31" s="2121"/>
      <c r="FM31" s="104"/>
      <c r="FN31" s="49"/>
      <c r="FO31" s="139"/>
      <c r="FP31" s="78">
        <f t="shared" si="25"/>
        <v>1044.8300000000017</v>
      </c>
      <c r="FR31" s="404"/>
      <c r="FS31" s="2124"/>
      <c r="FT31" s="2124"/>
      <c r="FU31" s="22"/>
      <c r="FV31" s="31"/>
      <c r="FW31" s="76"/>
      <c r="FX31" s="78">
        <f t="shared" si="26"/>
        <v>8038.1</v>
      </c>
      <c r="FZ31" s="31"/>
      <c r="GA31" s="2121"/>
      <c r="GB31" s="104"/>
      <c r="GC31" s="49"/>
      <c r="GD31" s="139"/>
      <c r="GE31" s="78">
        <f t="shared" si="203"/>
        <v>0</v>
      </c>
      <c r="GG31" s="424"/>
      <c r="GH31" s="481"/>
      <c r="GI31" s="2122"/>
      <c r="GJ31" s="349"/>
      <c r="GK31" s="424"/>
      <c r="GL31" s="139"/>
      <c r="GM31" s="78">
        <f t="shared" si="27"/>
        <v>0</v>
      </c>
      <c r="GO31" s="802"/>
      <c r="GP31" s="2124"/>
      <c r="GQ31" s="22"/>
      <c r="GR31" s="31"/>
      <c r="GS31" s="76"/>
      <c r="GT31" s="78">
        <f t="shared" si="28"/>
        <v>3191.5</v>
      </c>
      <c r="GV31" s="404"/>
      <c r="GW31" s="2124"/>
      <c r="GX31" s="2124"/>
      <c r="GY31" s="22"/>
      <c r="GZ31" s="31"/>
      <c r="HA31" s="76"/>
      <c r="HB31" s="78">
        <f t="shared" si="29"/>
        <v>12652.35</v>
      </c>
      <c r="HD31" s="404"/>
      <c r="HE31" s="2124"/>
      <c r="HF31" s="22"/>
      <c r="HG31" s="321"/>
      <c r="HH31" s="76"/>
      <c r="HI31" s="78">
        <f t="shared" si="30"/>
        <v>5990.5</v>
      </c>
      <c r="HK31" s="321"/>
      <c r="HL31" s="2124"/>
      <c r="HM31" s="22"/>
      <c r="HN31" s="31"/>
      <c r="HO31" s="76"/>
      <c r="HP31" s="78">
        <f t="shared" si="31"/>
        <v>3655.5</v>
      </c>
      <c r="HR31" s="321"/>
      <c r="HS31" s="2124"/>
      <c r="HT31" s="22"/>
      <c r="HU31" s="31"/>
      <c r="HV31" s="76"/>
      <c r="HW31" s="78">
        <f t="shared" si="32"/>
        <v>3000</v>
      </c>
      <c r="HY31" s="321"/>
      <c r="HZ31" s="2124"/>
      <c r="IA31" s="22"/>
      <c r="IB31" s="31"/>
      <c r="IC31" s="76"/>
      <c r="ID31" s="78">
        <f t="shared" si="33"/>
        <v>0</v>
      </c>
      <c r="IF31" s="321"/>
      <c r="IG31" s="2124"/>
      <c r="IH31" s="22"/>
      <c r="II31" s="31"/>
      <c r="IJ31" s="76"/>
      <c r="IK31" s="78">
        <f t="shared" si="34"/>
        <v>0</v>
      </c>
      <c r="IM31" s="2124"/>
      <c r="IN31" s="2124"/>
      <c r="IO31" s="22"/>
      <c r="IP31" s="31"/>
      <c r="IQ31" s="76"/>
      <c r="IR31" s="78">
        <f t="shared" si="35"/>
        <v>0</v>
      </c>
      <c r="IT31" s="424"/>
      <c r="IU31" s="2121"/>
      <c r="IV31" s="104"/>
      <c r="IW31" s="49"/>
      <c r="IX31" s="139"/>
      <c r="IY31" s="78">
        <f t="shared" si="36"/>
        <v>402</v>
      </c>
      <c r="JA31" s="404"/>
      <c r="JB31" s="2124"/>
      <c r="JC31" s="22"/>
      <c r="JD31" s="31"/>
      <c r="JE31" s="76"/>
      <c r="JF31" s="78">
        <f t="shared" si="37"/>
        <v>900</v>
      </c>
      <c r="JH31" s="320"/>
      <c r="JI31" s="2122"/>
      <c r="JJ31" s="389"/>
      <c r="JK31" s="320"/>
      <c r="JL31" s="389"/>
      <c r="JM31" s="78">
        <f t="shared" si="38"/>
        <v>90</v>
      </c>
      <c r="JO31" s="321"/>
      <c r="JP31" s="2124"/>
      <c r="JQ31" s="22"/>
      <c r="JR31" s="321"/>
      <c r="JS31" s="22"/>
      <c r="JT31" s="78">
        <f t="shared" si="39"/>
        <v>90</v>
      </c>
      <c r="JV31" s="321"/>
      <c r="JW31" s="2124"/>
      <c r="JX31" s="22"/>
      <c r="JY31" s="321"/>
      <c r="JZ31" s="22"/>
      <c r="KA31" s="78">
        <f t="shared" si="40"/>
        <v>90</v>
      </c>
      <c r="KC31" s="424"/>
      <c r="KD31" s="2121"/>
      <c r="KE31" s="104"/>
      <c r="KF31" s="320"/>
      <c r="KG31" s="139"/>
      <c r="KH31" s="78">
        <f t="shared" si="41"/>
        <v>0</v>
      </c>
      <c r="KJ31" s="321"/>
      <c r="KK31" s="2124"/>
      <c r="KL31" s="22"/>
      <c r="KM31" s="31"/>
      <c r="KN31" s="76"/>
      <c r="KO31" s="78">
        <f t="shared" si="42"/>
        <v>300</v>
      </c>
      <c r="KQ31" s="321"/>
      <c r="KR31" s="321"/>
      <c r="KS31" s="2124"/>
      <c r="KT31" s="22"/>
      <c r="KU31" s="31"/>
      <c r="KV31" s="76"/>
      <c r="KW31" s="78">
        <f t="shared" si="43"/>
        <v>198</v>
      </c>
      <c r="KY31" s="321"/>
      <c r="KZ31" s="2124"/>
      <c r="LA31" s="22"/>
      <c r="LB31" s="31"/>
      <c r="LC31" s="76"/>
      <c r="LD31" s="78">
        <f t="shared" si="44"/>
        <v>0</v>
      </c>
      <c r="LF31" s="320"/>
      <c r="LG31" s="2121"/>
      <c r="LH31" s="104"/>
      <c r="LI31" s="49"/>
      <c r="LJ31" s="139"/>
      <c r="LK31" s="78">
        <f t="shared" si="45"/>
        <v>0</v>
      </c>
      <c r="LM31" s="2124"/>
      <c r="LN31" s="2124"/>
      <c r="LO31" s="22"/>
      <c r="LP31" s="31"/>
      <c r="LQ31" s="76"/>
      <c r="LR31" s="78">
        <f t="shared" si="46"/>
        <v>0</v>
      </c>
      <c r="LT31" s="2124"/>
      <c r="LU31" s="2124"/>
      <c r="LV31" s="22"/>
      <c r="LW31" s="31"/>
      <c r="LX31" s="76"/>
      <c r="LY31" s="78">
        <f t="shared" si="47"/>
        <v>0</v>
      </c>
      <c r="MA31" s="2124"/>
      <c r="MB31" s="2124"/>
      <c r="MC31" s="22"/>
      <c r="MD31" s="31"/>
      <c r="ME31" s="76"/>
      <c r="MF31" s="78">
        <f t="shared" si="48"/>
        <v>0</v>
      </c>
      <c r="MH31" s="2124"/>
      <c r="MI31" s="2124"/>
      <c r="MJ31" s="22"/>
      <c r="MK31" s="31"/>
      <c r="ML31" s="76"/>
      <c r="MM31" s="78">
        <f t="shared" si="49"/>
        <v>0</v>
      </c>
      <c r="MO31" s="404"/>
      <c r="MP31" s="2124"/>
      <c r="MQ31" s="22"/>
      <c r="MR31" s="31"/>
      <c r="MS31" s="76"/>
      <c r="MT31" s="78">
        <f t="shared" si="50"/>
        <v>0</v>
      </c>
      <c r="MV31" s="404"/>
      <c r="MW31" s="2124"/>
      <c r="MX31" s="22"/>
      <c r="MY31" s="31"/>
      <c r="MZ31" s="76"/>
      <c r="NA31" s="78">
        <f t="shared" si="51"/>
        <v>0</v>
      </c>
      <c r="NC31" s="404"/>
      <c r="ND31" s="2124"/>
      <c r="NE31" s="22"/>
      <c r="NF31" s="31"/>
      <c r="NG31" s="76"/>
      <c r="NH31" s="78">
        <f t="shared" si="52"/>
        <v>0</v>
      </c>
      <c r="NJ31" s="2124"/>
      <c r="NK31" s="2124"/>
      <c r="NL31" s="22"/>
      <c r="NM31" s="31"/>
      <c r="NN31" s="76"/>
      <c r="NO31" s="78">
        <f t="shared" si="53"/>
        <v>0</v>
      </c>
      <c r="NQ31" s="2124"/>
      <c r="NR31" s="2124"/>
      <c r="NS31" s="22"/>
      <c r="NT31" s="31"/>
      <c r="NU31" s="76"/>
      <c r="NV31" s="78">
        <f t="shared" si="54"/>
        <v>0</v>
      </c>
      <c r="NX31" s="404"/>
      <c r="NY31" s="2124"/>
      <c r="NZ31" s="22"/>
      <c r="OA31" s="404"/>
      <c r="OB31" s="76"/>
      <c r="OC31" s="78">
        <f t="shared" si="55"/>
        <v>0</v>
      </c>
      <c r="OE31" s="404"/>
      <c r="OF31" s="2124"/>
      <c r="OG31" s="22"/>
      <c r="OH31" s="31"/>
      <c r="OI31" s="76"/>
      <c r="OJ31" s="78">
        <f t="shared" si="56"/>
        <v>12799.5</v>
      </c>
      <c r="OL31" s="404"/>
      <c r="OM31" s="732"/>
      <c r="ON31" s="2124"/>
      <c r="OO31" s="22"/>
      <c r="OP31" s="31"/>
      <c r="OQ31" s="76"/>
      <c r="OR31" s="78">
        <f t="shared" si="0"/>
        <v>0</v>
      </c>
      <c r="OT31" s="404"/>
      <c r="OU31" s="2124"/>
      <c r="OV31" s="22"/>
      <c r="OW31" s="31"/>
      <c r="OX31" s="76"/>
      <c r="OY31" s="78">
        <f t="shared" si="57"/>
        <v>0</v>
      </c>
      <c r="PA31" s="2124"/>
      <c r="PB31" s="2124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21"/>
      <c r="PQ31" s="1903"/>
      <c r="PR31" s="1825"/>
      <c r="PS31" s="1391"/>
      <c r="PT31" s="78">
        <f t="shared" si="60"/>
        <v>301.5</v>
      </c>
      <c r="PU31" s="1391"/>
      <c r="PV31" s="1261"/>
      <c r="PW31" s="1390"/>
      <c r="PX31" s="1804"/>
      <c r="PY31" s="1924"/>
      <c r="PZ31" s="722"/>
      <c r="QA31" s="349"/>
      <c r="QB31" s="78">
        <f t="shared" si="61"/>
        <v>9830.36</v>
      </c>
      <c r="QD31" s="1261"/>
      <c r="QE31" s="543"/>
      <c r="QF31" s="1804"/>
      <c r="QG31" s="1647"/>
      <c r="QH31" s="1812"/>
      <c r="QI31" s="131">
        <f t="shared" si="62"/>
        <v>0</v>
      </c>
      <c r="QK31" s="321"/>
      <c r="QL31" s="2124"/>
      <c r="QM31" s="22"/>
      <c r="QN31" s="31"/>
      <c r="QO31" s="76"/>
      <c r="QP31" s="78">
        <f t="shared" si="63"/>
        <v>761.40000000000009</v>
      </c>
      <c r="QR31" s="2124"/>
      <c r="QS31" s="2124"/>
      <c r="QT31" s="22"/>
      <c r="QU31" s="31"/>
      <c r="QV31" s="76"/>
      <c r="QW31" s="78">
        <f t="shared" si="64"/>
        <v>0</v>
      </c>
      <c r="QY31" s="2124"/>
      <c r="QZ31" s="2124"/>
      <c r="RA31" s="22"/>
      <c r="RB31" s="31"/>
      <c r="RC31" s="76"/>
      <c r="RD31" s="78">
        <f t="shared" si="65"/>
        <v>0</v>
      </c>
      <c r="RF31" s="2124"/>
      <c r="RG31" s="2124"/>
      <c r="RH31" s="22"/>
      <c r="RI31" s="31"/>
      <c r="RJ31" s="76"/>
      <c r="RK31" s="78">
        <f t="shared" si="66"/>
        <v>0</v>
      </c>
      <c r="RM31" s="424"/>
      <c r="RN31" s="481"/>
      <c r="RO31" s="2121"/>
      <c r="RP31" s="104"/>
      <c r="RQ31" s="424"/>
      <c r="RR31" s="349"/>
      <c r="RS31" s="78">
        <f t="shared" si="67"/>
        <v>16041.099999999999</v>
      </c>
      <c r="RU31" s="404"/>
      <c r="RV31" s="2124"/>
      <c r="RW31" s="22"/>
      <c r="RX31" s="31"/>
      <c r="RY31" s="787"/>
      <c r="RZ31" s="78">
        <f t="shared" si="68"/>
        <v>297</v>
      </c>
      <c r="SB31" s="404"/>
      <c r="SC31" s="2124"/>
      <c r="SD31" s="22"/>
      <c r="SE31" s="31"/>
      <c r="SF31" s="787"/>
      <c r="SG31" s="78">
        <f t="shared" si="69"/>
        <v>0</v>
      </c>
      <c r="SI31" s="2124"/>
      <c r="SJ31" s="2124"/>
      <c r="SK31" s="22"/>
      <c r="SL31" s="31"/>
      <c r="SM31" s="787"/>
      <c r="SN31" s="78">
        <f t="shared" si="70"/>
        <v>0</v>
      </c>
      <c r="SP31" s="2124"/>
      <c r="SQ31" s="2124"/>
      <c r="SR31" s="22"/>
      <c r="SS31" s="31"/>
      <c r="ST31" s="787"/>
      <c r="SU31" s="78">
        <f t="shared" si="71"/>
        <v>0</v>
      </c>
      <c r="SW31" s="2124"/>
      <c r="SX31" s="2124"/>
      <c r="SY31" s="22"/>
      <c r="SZ31" s="31"/>
      <c r="TA31" s="787"/>
      <c r="TB31" s="78">
        <f t="shared" si="72"/>
        <v>0</v>
      </c>
      <c r="TD31" s="2124"/>
      <c r="TE31" s="2124"/>
      <c r="TF31" s="22"/>
      <c r="TG31" s="31"/>
      <c r="TH31" s="787"/>
      <c r="TI31" s="78">
        <f t="shared" si="73"/>
        <v>0</v>
      </c>
      <c r="TK31" s="2124"/>
      <c r="TL31" s="2124"/>
      <c r="TM31" s="22"/>
      <c r="TN31" s="31"/>
      <c r="TO31" s="787"/>
      <c r="TP31" s="78">
        <f t="shared" si="74"/>
        <v>0</v>
      </c>
      <c r="TR31" s="2124"/>
      <c r="TS31" s="2124"/>
      <c r="TT31" s="22"/>
      <c r="TU31" s="31"/>
      <c r="TV31" s="787"/>
      <c r="TW31" s="78">
        <f t="shared" si="75"/>
        <v>0</v>
      </c>
      <c r="TY31" s="2124"/>
      <c r="TZ31" s="2124"/>
      <c r="UA31" s="22"/>
      <c r="UB31" s="31"/>
      <c r="UC31" s="787"/>
      <c r="UD31" s="78">
        <f t="shared" si="76"/>
        <v>0</v>
      </c>
      <c r="UF31" s="404"/>
      <c r="UG31" s="2124"/>
      <c r="UH31" s="22"/>
      <c r="UI31" s="31"/>
      <c r="UJ31" s="787"/>
      <c r="UK31" s="78">
        <f t="shared" si="77"/>
        <v>0</v>
      </c>
      <c r="UM31" s="404"/>
      <c r="UN31" s="2124"/>
      <c r="UO31" s="22"/>
      <c r="UP31" s="31"/>
      <c r="UQ31" s="787"/>
      <c r="UR31" s="78">
        <f t="shared" si="78"/>
        <v>-2822</v>
      </c>
      <c r="UT31" s="404"/>
      <c r="UU31" s="2124"/>
      <c r="UV31" s="22"/>
      <c r="UW31" s="31"/>
      <c r="UX31" s="787"/>
      <c r="UY31" s="78">
        <f t="shared" si="79"/>
        <v>0</v>
      </c>
      <c r="VA31" s="320"/>
      <c r="VB31" s="2121"/>
      <c r="VC31" s="104"/>
      <c r="VD31" s="320"/>
      <c r="VE31" s="349"/>
      <c r="VF31" s="78">
        <f t="shared" si="80"/>
        <v>0</v>
      </c>
      <c r="VH31" s="404"/>
      <c r="VI31" s="2124"/>
      <c r="VJ31" s="22"/>
      <c r="VK31" s="31"/>
      <c r="VL31" s="787"/>
      <c r="VM31" s="78">
        <f t="shared" si="81"/>
        <v>0</v>
      </c>
      <c r="VO31" s="786"/>
      <c r="VP31" s="2124"/>
      <c r="VQ31" s="22"/>
      <c r="VR31" s="31"/>
      <c r="VS31" s="787"/>
      <c r="VT31" s="78">
        <f t="shared" si="82"/>
        <v>0</v>
      </c>
      <c r="VV31" s="2124"/>
      <c r="VW31" s="2124"/>
      <c r="VX31" s="22"/>
      <c r="VY31" s="31"/>
      <c r="VZ31" s="787"/>
      <c r="WA31" s="78">
        <f t="shared" si="83"/>
        <v>0</v>
      </c>
      <c r="WC31" s="404"/>
      <c r="WD31" s="2124"/>
      <c r="WE31" s="22"/>
      <c r="WF31" s="321"/>
      <c r="WG31" s="787"/>
      <c r="WH31" s="78">
        <f t="shared" si="84"/>
        <v>236</v>
      </c>
      <c r="WJ31" s="321"/>
      <c r="WK31" s="2124"/>
      <c r="WL31" s="22"/>
      <c r="WM31" s="31"/>
      <c r="WN31" s="787"/>
      <c r="WO31" s="78">
        <f t="shared" si="85"/>
        <v>151</v>
      </c>
      <c r="WQ31" s="404"/>
      <c r="WR31" s="2124"/>
      <c r="WS31" s="22"/>
      <c r="WT31" s="31"/>
      <c r="WU31" s="76"/>
      <c r="WV31" s="78">
        <f t="shared" si="86"/>
        <v>8041</v>
      </c>
      <c r="WX31" s="31"/>
      <c r="WY31" s="2124"/>
      <c r="WZ31" s="22"/>
      <c r="XA31" s="31"/>
      <c r="XB31" s="76"/>
      <c r="XC31" s="78">
        <f t="shared" si="87"/>
        <v>0</v>
      </c>
      <c r="XE31" s="404"/>
      <c r="XF31" s="2124"/>
      <c r="XG31" s="22"/>
      <c r="XH31" s="31"/>
      <c r="XI31" s="76"/>
      <c r="XJ31" s="78">
        <f t="shared" si="88"/>
        <v>0</v>
      </c>
      <c r="XL31" s="404"/>
      <c r="XM31" s="2124"/>
      <c r="XN31" s="22"/>
      <c r="XO31" s="31"/>
      <c r="XP31" s="76"/>
      <c r="XQ31" s="78">
        <f t="shared" si="89"/>
        <v>0</v>
      </c>
      <c r="XS31" s="404"/>
      <c r="XT31" s="2124"/>
      <c r="XU31" s="22"/>
      <c r="XV31" s="31"/>
      <c r="XW31" s="76"/>
      <c r="XX31" s="78">
        <f t="shared" si="90"/>
        <v>0</v>
      </c>
      <c r="XZ31" s="321"/>
      <c r="YA31" s="2124"/>
      <c r="YB31" s="2124"/>
      <c r="YC31" s="22"/>
      <c r="YD31" s="31"/>
      <c r="YE31" s="76"/>
      <c r="YF31" s="78">
        <f t="shared" si="91"/>
        <v>0</v>
      </c>
      <c r="YH31" s="321"/>
      <c r="YI31" s="2124"/>
      <c r="YJ31" s="22"/>
      <c r="YK31" s="31"/>
      <c r="YL31" s="76"/>
      <c r="YM31" s="78">
        <f t="shared" si="92"/>
        <v>0</v>
      </c>
      <c r="YO31" s="424"/>
      <c r="YP31" s="481"/>
      <c r="YQ31" s="2121"/>
      <c r="YR31" s="693"/>
      <c r="YS31" s="779"/>
      <c r="YT31" s="139"/>
      <c r="YU31" s="78">
        <f t="shared" si="93"/>
        <v>2542.7000000000007</v>
      </c>
      <c r="YW31" s="321"/>
      <c r="YX31" s="2124"/>
      <c r="YY31" s="22"/>
      <c r="YZ31" s="31"/>
      <c r="ZA31" s="76"/>
      <c r="ZB31" s="78">
        <f t="shared" si="253"/>
        <v>0</v>
      </c>
      <c r="ZD31" s="320"/>
      <c r="ZE31" s="2121"/>
      <c r="ZF31" s="104"/>
      <c r="ZG31" s="49"/>
      <c r="ZH31" s="139"/>
      <c r="ZI31" s="78">
        <f t="shared" si="94"/>
        <v>930.44000000000051</v>
      </c>
      <c r="ZK31" s="404"/>
      <c r="ZL31" s="2124"/>
      <c r="ZM31" s="22"/>
      <c r="ZN31" s="31"/>
      <c r="ZO31" s="76"/>
      <c r="ZP31" s="78">
        <f t="shared" si="238"/>
        <v>0</v>
      </c>
      <c r="ZR31" s="404"/>
      <c r="ZS31" s="2124"/>
      <c r="ZT31" s="22"/>
      <c r="ZU31" s="31"/>
      <c r="ZV31" s="76"/>
      <c r="ZW31" s="78">
        <f t="shared" si="239"/>
        <v>0</v>
      </c>
      <c r="ZY31" s="1261"/>
      <c r="ZZ31" s="1390"/>
      <c r="AAA31" s="1803"/>
      <c r="AAB31" s="1812"/>
      <c r="AAC31" s="722"/>
      <c r="AAD31" s="1746"/>
      <c r="AAE31" s="78">
        <f t="shared" si="95"/>
        <v>2062.3999999999996</v>
      </c>
      <c r="AAG31" s="1261"/>
      <c r="AAH31" s="1390"/>
      <c r="AAI31" s="1803"/>
      <c r="AAJ31" s="1647"/>
      <c r="AAK31" s="1812"/>
      <c r="AAL31" s="78">
        <f t="shared" si="96"/>
        <v>0</v>
      </c>
      <c r="AAM31" s="1391"/>
      <c r="AAN31" s="424"/>
      <c r="AAO31" s="424"/>
      <c r="AAP31" s="2121"/>
      <c r="AAQ31" s="104"/>
      <c r="AAR31" s="320"/>
      <c r="AAS31" s="139"/>
      <c r="AAT31" s="78">
        <f t="shared" si="97"/>
        <v>0</v>
      </c>
      <c r="AAV31" s="320"/>
      <c r="AAW31" s="2121"/>
      <c r="AAX31" s="693"/>
      <c r="AAY31" s="49"/>
      <c r="AAZ31" s="139"/>
      <c r="ABA31" s="78">
        <f t="shared" si="98"/>
        <v>616</v>
      </c>
      <c r="ABC31" s="404"/>
      <c r="ABD31" s="2124"/>
      <c r="ABE31" s="22"/>
      <c r="ABF31" s="31"/>
      <c r="ABG31" s="76"/>
      <c r="ABH31" s="78">
        <f t="shared" si="99"/>
        <v>0</v>
      </c>
      <c r="ABJ31" s="424"/>
      <c r="ABK31" s="2121"/>
      <c r="ABL31" s="104"/>
      <c r="ABM31" s="49"/>
      <c r="ABN31" s="139"/>
      <c r="ABO31" s="78">
        <f t="shared" si="100"/>
        <v>0</v>
      </c>
      <c r="ABQ31" s="424"/>
      <c r="ABR31" s="2121"/>
      <c r="ABS31" s="104"/>
      <c r="ABT31" s="49"/>
      <c r="ABU31" s="139"/>
      <c r="ABV31" s="78">
        <f t="shared" si="101"/>
        <v>0</v>
      </c>
      <c r="ABX31" s="404"/>
      <c r="ABY31" s="2124"/>
      <c r="ABZ31" s="22"/>
      <c r="ACA31" s="31"/>
      <c r="ACB31" s="76"/>
      <c r="ACC31" s="78">
        <f t="shared" si="102"/>
        <v>0</v>
      </c>
      <c r="ACE31" s="404"/>
      <c r="ACF31" s="2124"/>
      <c r="ACG31" s="22"/>
      <c r="ACH31" s="31"/>
      <c r="ACI31" s="76"/>
      <c r="ACJ31" s="78">
        <f t="shared" si="103"/>
        <v>0</v>
      </c>
      <c r="ACL31" s="404"/>
      <c r="ACM31" s="404"/>
      <c r="ACN31" s="2124"/>
      <c r="ACO31" s="22"/>
      <c r="ACP31" s="31"/>
      <c r="ACQ31" s="76"/>
      <c r="ACR31" s="78">
        <f t="shared" si="104"/>
        <v>0</v>
      </c>
      <c r="ACT31" s="31"/>
      <c r="ACU31" s="2124"/>
      <c r="ACV31" s="22"/>
      <c r="ACW31" s="31"/>
      <c r="ACX31" s="76"/>
      <c r="ACY31" s="78">
        <f t="shared" si="257"/>
        <v>0</v>
      </c>
      <c r="ADA31" s="31"/>
      <c r="ADB31" s="2124"/>
      <c r="ADC31" s="22"/>
      <c r="ADD31" s="31"/>
      <c r="ADE31" s="76"/>
      <c r="ADF31" s="78">
        <f t="shared" si="105"/>
        <v>70699</v>
      </c>
      <c r="ADI31" s="2124"/>
      <c r="ADJ31" s="2124"/>
      <c r="ADK31" s="777"/>
      <c r="ADL31" s="31"/>
      <c r="ADM31" s="76"/>
      <c r="ADN31" s="78">
        <f t="shared" si="258"/>
        <v>0</v>
      </c>
      <c r="ADP31" s="321"/>
      <c r="ADQ31" s="2124"/>
      <c r="ADR31" s="22"/>
      <c r="ADS31" s="404"/>
      <c r="ADT31" s="76"/>
      <c r="ADU31" s="78">
        <f t="shared" si="259"/>
        <v>0</v>
      </c>
      <c r="ADW31" s="404"/>
      <c r="ADX31" s="2124"/>
      <c r="ADY31" s="22"/>
      <c r="ADZ31" s="31"/>
      <c r="AEA31" s="76"/>
      <c r="AEB31" s="78">
        <f t="shared" si="260"/>
        <v>42311</v>
      </c>
      <c r="AED31" s="320"/>
      <c r="AEE31" s="2121"/>
      <c r="AEF31" s="104"/>
      <c r="AEG31" s="530"/>
      <c r="AEH31" s="139"/>
      <c r="AEI31" s="78">
        <f t="shared" si="254"/>
        <v>100.5</v>
      </c>
      <c r="AEK31" s="31"/>
      <c r="AEL31" s="2124"/>
      <c r="AEM31" s="22"/>
      <c r="AEN31" s="31"/>
      <c r="AEO31" s="76"/>
      <c r="AEP31" s="78">
        <f t="shared" si="1"/>
        <v>0</v>
      </c>
      <c r="AER31" s="2124"/>
      <c r="AES31" s="2124"/>
      <c r="AET31" s="777"/>
      <c r="AEU31" s="31"/>
      <c r="AEV31" s="76"/>
      <c r="AEW31" s="78">
        <f t="shared" si="106"/>
        <v>0</v>
      </c>
      <c r="AEY31" s="2124"/>
      <c r="AEZ31" s="2124"/>
      <c r="AFA31" s="22"/>
      <c r="AFB31" s="31"/>
      <c r="AFC31" s="76"/>
      <c r="AFD31" s="78">
        <f t="shared" si="107"/>
        <v>0</v>
      </c>
      <c r="AFF31" s="31"/>
      <c r="AFG31" s="2124"/>
      <c r="AFH31" s="22"/>
      <c r="AFI31" s="31"/>
      <c r="AFJ31" s="76"/>
      <c r="AFK31" s="78">
        <f t="shared" si="108"/>
        <v>0</v>
      </c>
      <c r="AFM31" s="321"/>
      <c r="AFN31" s="2124"/>
      <c r="AFO31" s="22"/>
      <c r="AFP31" s="31"/>
      <c r="AFQ31" s="76"/>
      <c r="AFR31" s="78">
        <f t="shared" si="109"/>
        <v>0</v>
      </c>
      <c r="AFT31" s="31"/>
      <c r="AFU31" s="2124"/>
      <c r="AFV31" s="22"/>
      <c r="AFW31" s="31"/>
      <c r="AFX31" s="76"/>
      <c r="AFY31" s="78">
        <f t="shared" si="110"/>
        <v>0</v>
      </c>
      <c r="AGA31" s="31"/>
      <c r="AGB31" s="2124"/>
      <c r="AGC31" s="22"/>
      <c r="AGD31" s="31"/>
      <c r="AGE31" s="76"/>
      <c r="AGF31" s="78">
        <f t="shared" si="111"/>
        <v>0</v>
      </c>
      <c r="AGH31" s="31"/>
      <c r="AGI31" s="2124"/>
      <c r="AGJ31" s="22"/>
      <c r="AGK31" s="31"/>
      <c r="AGL31" s="76"/>
      <c r="AGM31" s="78">
        <f t="shared" si="112"/>
        <v>0</v>
      </c>
      <c r="AGO31" s="321"/>
      <c r="AGP31" s="2124"/>
      <c r="AGQ31" s="22"/>
      <c r="AGR31" s="31"/>
      <c r="AGS31" s="76"/>
      <c r="AGT31" s="78">
        <f t="shared" si="113"/>
        <v>0</v>
      </c>
      <c r="AGV31" s="404"/>
      <c r="AGW31" s="2124"/>
      <c r="AGX31" s="22"/>
      <c r="AGY31" s="31"/>
      <c r="AGZ31" s="76"/>
      <c r="AHA31" s="78">
        <f t="shared" si="114"/>
        <v>0</v>
      </c>
      <c r="AHE31" s="2124"/>
      <c r="AHF31" s="104"/>
      <c r="AHG31" s="320"/>
      <c r="AHH31" s="76"/>
      <c r="AHI31" s="78">
        <f t="shared" si="115"/>
        <v>2343</v>
      </c>
      <c r="AHK31" s="404"/>
      <c r="AHL31" s="2124"/>
      <c r="AHM31" s="22"/>
      <c r="AHN31" s="31"/>
      <c r="AHO31" s="76"/>
      <c r="AHP31" s="78">
        <f t="shared" si="116"/>
        <v>0</v>
      </c>
      <c r="AHR31" s="404"/>
      <c r="AHS31" s="2124"/>
      <c r="AHT31" s="22"/>
      <c r="AHU31" s="31"/>
      <c r="AHV31" s="76"/>
      <c r="AHW31" s="78">
        <f t="shared" si="117"/>
        <v>0</v>
      </c>
      <c r="AHY31" s="424"/>
      <c r="AHZ31" s="424"/>
      <c r="AIA31" s="2121"/>
      <c r="AIB31" s="693"/>
      <c r="AIC31" s="49"/>
      <c r="AID31" s="139"/>
      <c r="AIE31" s="78">
        <f t="shared" si="118"/>
        <v>4086</v>
      </c>
      <c r="AIG31" s="404"/>
      <c r="AIH31" s="2124"/>
      <c r="AII31" s="22"/>
      <c r="AIJ31" s="31"/>
      <c r="AIK31" s="76"/>
      <c r="AIL31" s="78">
        <f t="shared" si="119"/>
        <v>436</v>
      </c>
      <c r="AIN31" s="424"/>
      <c r="AIO31" s="2121"/>
      <c r="AIP31" s="104"/>
      <c r="AIQ31" s="49"/>
      <c r="AIR31" s="139"/>
      <c r="AIS31" s="78">
        <f t="shared" si="120"/>
        <v>0</v>
      </c>
      <c r="AIU31" s="404"/>
      <c r="AIV31" s="2124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21"/>
      <c r="AJY31" s="104"/>
      <c r="AJZ31" s="320">
        <v>41180</v>
      </c>
      <c r="AKA31" s="139">
        <v>1200</v>
      </c>
      <c r="AKB31" s="78">
        <f t="shared" si="125"/>
        <v>2204</v>
      </c>
      <c r="AKD31" s="2124"/>
      <c r="AKE31" s="2124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21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24"/>
      <c r="AMZ31" s="801"/>
      <c r="ANA31" s="804"/>
      <c r="ANB31" s="76"/>
      <c r="ANC31" s="805">
        <f t="shared" si="204"/>
        <v>0</v>
      </c>
      <c r="ANE31" s="321"/>
      <c r="ANF31" s="2124"/>
      <c r="ANG31" s="799"/>
      <c r="ANH31" s="97"/>
      <c r="ANI31" s="76"/>
      <c r="ANJ31" s="805">
        <f t="shared" si="205"/>
        <v>0</v>
      </c>
      <c r="ANL31" s="320"/>
      <c r="ANM31" s="2121"/>
      <c r="ANN31" s="799"/>
      <c r="ANO31" s="392"/>
      <c r="ANP31" s="139"/>
      <c r="ANQ31" s="805">
        <f t="shared" si="206"/>
        <v>187.60000000000002</v>
      </c>
      <c r="ANS31" s="31"/>
      <c r="ANT31" s="335"/>
      <c r="ANU31" s="2124"/>
      <c r="ANV31" s="801"/>
      <c r="ANW31" s="804"/>
      <c r="ANX31" s="76"/>
      <c r="ANY31" s="805">
        <f t="shared" si="207"/>
        <v>0</v>
      </c>
      <c r="AOA31" s="1985"/>
      <c r="AOB31" s="855"/>
      <c r="AOC31" s="1390"/>
      <c r="AOD31" s="1812"/>
      <c r="AOE31" s="722"/>
      <c r="AOF31" s="1391"/>
      <c r="AOG31" s="805">
        <f t="shared" si="208"/>
        <v>731</v>
      </c>
      <c r="AOI31" s="1266"/>
      <c r="AOJ31" s="543"/>
      <c r="AOK31" s="1804"/>
      <c r="AOL31" s="1795"/>
      <c r="AOM31" s="1809"/>
      <c r="AON31" s="78">
        <f t="shared" si="209"/>
        <v>0</v>
      </c>
      <c r="AOO31" s="1391"/>
      <c r="AOP31" s="49"/>
      <c r="AOQ31" s="2124"/>
      <c r="AOR31" s="801"/>
      <c r="AOS31" s="804"/>
      <c r="AOT31" s="76"/>
      <c r="AOU31" s="805">
        <f t="shared" si="210"/>
        <v>0</v>
      </c>
      <c r="AOW31" s="2124"/>
      <c r="AOX31" s="2124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24"/>
      <c r="APM31" s="825"/>
      <c r="APN31" s="804"/>
      <c r="APO31" s="76"/>
      <c r="APP31" s="805">
        <f t="shared" si="212"/>
        <v>0</v>
      </c>
      <c r="APR31" s="321"/>
      <c r="APS31" s="2124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24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24"/>
      <c r="ASE31" s="801"/>
      <c r="ASF31" s="804"/>
      <c r="ASG31" s="76"/>
      <c r="ASH31" s="805">
        <f t="shared" si="222"/>
        <v>0</v>
      </c>
      <c r="ASJ31" s="404"/>
      <c r="ASK31" s="2124"/>
      <c r="ASL31" s="825"/>
      <c r="ASM31" s="804"/>
      <c r="ASN31" s="76"/>
      <c r="ASO31" s="805">
        <f t="shared" si="223"/>
        <v>0</v>
      </c>
      <c r="ASQ31" s="404"/>
      <c r="ASR31" s="2124"/>
      <c r="ASS31" s="22"/>
      <c r="AST31" s="31"/>
      <c r="ASU31" s="76"/>
      <c r="ASV31" s="78">
        <f t="shared" si="241"/>
        <v>0</v>
      </c>
      <c r="ASX31" s="404"/>
      <c r="ASY31" s="404"/>
      <c r="ASZ31" s="2124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24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24"/>
      <c r="AUL31" s="22"/>
      <c r="AUM31" s="31"/>
      <c r="AUN31" s="76"/>
      <c r="AUO31" s="78">
        <f t="shared" si="247"/>
        <v>0</v>
      </c>
      <c r="AUQ31" s="424"/>
      <c r="AUR31" s="2121"/>
      <c r="AUS31" s="104"/>
      <c r="AUT31" s="49"/>
      <c r="AUU31" s="139"/>
      <c r="AUV31" s="78">
        <f t="shared" si="248"/>
        <v>1754.5</v>
      </c>
      <c r="AUX31" s="424"/>
      <c r="AUY31" s="2121"/>
      <c r="AUZ31" s="104"/>
      <c r="AVA31" s="49"/>
      <c r="AVB31" s="139"/>
      <c r="AVC31" s="78">
        <f t="shared" si="249"/>
        <v>3312</v>
      </c>
      <c r="AVE31" s="424"/>
      <c r="AVF31" s="2121"/>
      <c r="AVG31" s="104"/>
      <c r="AVH31" s="49"/>
      <c r="AVI31" s="139"/>
      <c r="AVJ31" s="78">
        <f t="shared" si="250"/>
        <v>0</v>
      </c>
      <c r="AVL31" s="424"/>
      <c r="AVM31" s="2121"/>
      <c r="AVN31" s="104"/>
      <c r="AVO31" s="49"/>
      <c r="AVP31" s="139"/>
      <c r="AVQ31" s="78">
        <f t="shared" si="251"/>
        <v>0</v>
      </c>
      <c r="AVS31" s="404"/>
      <c r="AVT31" s="2124"/>
      <c r="AVU31" s="22"/>
      <c r="AVV31" s="31"/>
      <c r="AVW31" s="76"/>
      <c r="AVX31" s="78">
        <f t="shared" si="224"/>
        <v>0</v>
      </c>
      <c r="AVZ31" s="404"/>
      <c r="AWA31" s="2124"/>
      <c r="AWB31" s="22"/>
      <c r="AWC31" s="31"/>
      <c r="AWD31" s="76"/>
      <c r="AWE31" s="78">
        <f t="shared" si="225"/>
        <v>0</v>
      </c>
      <c r="AWG31" s="424"/>
      <c r="AWH31" s="2121"/>
      <c r="AWI31" s="104"/>
      <c r="AWJ31" s="49"/>
      <c r="AWK31" s="139"/>
      <c r="AWL31" s="78">
        <f t="shared" si="226"/>
        <v>0</v>
      </c>
      <c r="AWN31" s="49"/>
      <c r="AWO31" s="307"/>
      <c r="AWP31" s="2121"/>
      <c r="AWQ31" s="104"/>
      <c r="AWR31" s="49"/>
      <c r="AWS31" s="139"/>
      <c r="AWT31" s="78">
        <f t="shared" si="227"/>
        <v>5365</v>
      </c>
      <c r="AWV31" s="404"/>
      <c r="AWW31" s="404"/>
      <c r="AWX31" s="2124"/>
      <c r="AWY31" s="22"/>
      <c r="AWZ31" s="31"/>
      <c r="AXA31" s="76"/>
      <c r="AXB31" s="78">
        <f t="shared" si="261"/>
        <v>872</v>
      </c>
      <c r="AXD31" s="404"/>
      <c r="AXE31" s="2124"/>
      <c r="AXF31" s="22"/>
      <c r="AXG31" s="31"/>
      <c r="AXH31" s="76"/>
      <c r="AXI31" s="78">
        <f t="shared" si="262"/>
        <v>0</v>
      </c>
      <c r="AXK31" s="404"/>
      <c r="AXL31" s="2124"/>
      <c r="AXM31" s="22"/>
      <c r="AXN31" s="31"/>
      <c r="AXO31" s="76"/>
      <c r="AXP31" s="78">
        <f t="shared" si="263"/>
        <v>0</v>
      </c>
      <c r="AXR31" s="31"/>
      <c r="AXS31" s="2124"/>
      <c r="AXT31" s="22"/>
      <c r="AXU31" s="31"/>
      <c r="AXV31" s="76"/>
      <c r="AXW31" s="78">
        <f t="shared" si="264"/>
        <v>0</v>
      </c>
      <c r="AXY31" s="424"/>
      <c r="AXZ31" s="2121"/>
      <c r="AYA31" s="104"/>
      <c r="AYB31" s="424"/>
      <c r="AYC31" s="139"/>
      <c r="AYD31" s="78">
        <f t="shared" si="137"/>
        <v>0</v>
      </c>
      <c r="AYF31" s="424"/>
      <c r="AYG31" s="2121"/>
      <c r="AYH31" s="104"/>
      <c r="AYI31" s="49"/>
      <c r="AYJ31" s="139"/>
      <c r="AYK31" s="78">
        <f t="shared" si="138"/>
        <v>0</v>
      </c>
      <c r="AYM31" s="424"/>
      <c r="AYN31" s="2121"/>
      <c r="AYO31" s="104"/>
      <c r="AYP31" s="49"/>
      <c r="AYQ31" s="139"/>
      <c r="AYR31" s="78">
        <f t="shared" si="139"/>
        <v>0</v>
      </c>
      <c r="AYT31" s="404"/>
      <c r="AYU31" s="2124"/>
      <c r="AYV31" s="22"/>
      <c r="AYW31" s="61"/>
      <c r="AYX31" s="76"/>
      <c r="AYY31" s="78">
        <f t="shared" si="140"/>
        <v>0</v>
      </c>
      <c r="AZA31" s="404"/>
      <c r="AZB31" s="2124"/>
      <c r="AZC31" s="22"/>
      <c r="AZD31" s="61"/>
      <c r="AZE31" s="76"/>
      <c r="AZF31" s="78">
        <f t="shared" si="141"/>
        <v>0</v>
      </c>
      <c r="AZH31" s="31"/>
      <c r="AZI31" s="2124"/>
      <c r="AZJ31" s="22"/>
      <c r="AZK31" s="61"/>
      <c r="AZL31" s="76"/>
      <c r="AZM31" s="78">
        <f t="shared" si="142"/>
        <v>0</v>
      </c>
      <c r="AZO31" s="320"/>
      <c r="AZP31" s="2121"/>
      <c r="AZQ31" s="104"/>
      <c r="AZR31" s="49"/>
      <c r="AZS31" s="139"/>
      <c r="AZT31" s="78">
        <f t="shared" si="143"/>
        <v>123.27999999999975</v>
      </c>
      <c r="AZV31" s="320"/>
      <c r="AZW31" s="2121"/>
      <c r="AZX31" s="104"/>
      <c r="AZY31" s="49"/>
      <c r="AZZ31" s="139"/>
      <c r="BAA31" s="78">
        <f t="shared" si="144"/>
        <v>0</v>
      </c>
      <c r="BAC31" s="320"/>
      <c r="BAD31" s="2121"/>
      <c r="BAE31" s="104"/>
      <c r="BAF31" s="424"/>
      <c r="BAG31" s="139"/>
      <c r="BAH31" s="78">
        <f t="shared" si="145"/>
        <v>11550.9</v>
      </c>
      <c r="BAJ31" s="404"/>
      <c r="BAK31" s="2124"/>
      <c r="BAL31" s="22"/>
      <c r="BAM31" s="404"/>
      <c r="BAN31" s="76"/>
      <c r="BAO31" s="78">
        <f t="shared" si="146"/>
        <v>0</v>
      </c>
      <c r="BAQ31" s="424"/>
      <c r="BAR31" s="2121"/>
      <c r="BAS31" s="104"/>
      <c r="BAT31" s="49"/>
      <c r="BAU31" s="139"/>
      <c r="BAV31" s="78">
        <f t="shared" si="147"/>
        <v>1940.1999999999971</v>
      </c>
      <c r="BAX31" s="31"/>
      <c r="BAY31" s="2124"/>
      <c r="BAZ31" s="22"/>
      <c r="BBA31" s="61"/>
      <c r="BBB31" s="76"/>
      <c r="BBC31" s="78">
        <f t="shared" si="265"/>
        <v>0</v>
      </c>
      <c r="BBE31" s="31"/>
      <c r="BBF31" s="2124"/>
      <c r="BBG31" s="22"/>
      <c r="BBH31" s="61"/>
      <c r="BBI31" s="76"/>
      <c r="BBJ31" s="78">
        <f t="shared" si="266"/>
        <v>1292</v>
      </c>
      <c r="BBL31" s="320">
        <v>42280</v>
      </c>
      <c r="BBM31" s="1901"/>
      <c r="BBN31" s="2042" t="s">
        <v>2502</v>
      </c>
      <c r="BBO31" s="2033">
        <v>178560</v>
      </c>
      <c r="BBP31" s="392">
        <v>42285</v>
      </c>
      <c r="BBQ31" s="1980">
        <v>178560</v>
      </c>
      <c r="BBR31" s="131">
        <f t="shared" si="267"/>
        <v>-39535.969999999972</v>
      </c>
      <c r="BBS31" s="1261"/>
      <c r="BBT31" s="1390"/>
      <c r="BBU31" s="1803"/>
      <c r="BBV31" s="1647"/>
      <c r="BBW31" s="1812"/>
      <c r="BBX31" s="722"/>
      <c r="BBY31" s="78">
        <f t="shared" si="149"/>
        <v>1200</v>
      </c>
      <c r="BCA31" s="424">
        <v>42119</v>
      </c>
      <c r="BCB31" s="2121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24"/>
      <c r="BCJ31" s="22"/>
      <c r="BCK31" s="61"/>
      <c r="BCL31" s="76"/>
      <c r="BCM31" s="78">
        <f t="shared" si="151"/>
        <v>0</v>
      </c>
      <c r="BCO31" s="31"/>
      <c r="BCP31" s="2124"/>
      <c r="BCQ31" s="22"/>
      <c r="BCR31" s="61"/>
      <c r="BCS31" s="76"/>
      <c r="BCT31" s="78">
        <f t="shared" si="152"/>
        <v>0</v>
      </c>
      <c r="BCV31" s="404"/>
      <c r="BCW31" s="2124"/>
      <c r="BCX31" s="22"/>
      <c r="BCY31" s="61"/>
      <c r="BCZ31" s="76"/>
      <c r="BDA31" s="78">
        <f t="shared" si="153"/>
        <v>6086.5</v>
      </c>
      <c r="BDC31" s="404"/>
      <c r="BDD31" s="2124"/>
      <c r="BDE31" s="22"/>
      <c r="BDF31" s="61"/>
      <c r="BDG31" s="76"/>
      <c r="BDH31" s="78">
        <f t="shared" si="154"/>
        <v>8936.1000000000058</v>
      </c>
      <c r="BDJ31" s="321"/>
      <c r="BDK31" s="2124"/>
      <c r="BDL31" s="22"/>
      <c r="BDM31" s="61"/>
      <c r="BDN31" s="76"/>
      <c r="BDO31" s="78">
        <f t="shared" si="155"/>
        <v>0</v>
      </c>
      <c r="BDQ31" s="404"/>
      <c r="BDR31" s="734"/>
      <c r="BDS31" s="2124"/>
      <c r="BDT31" s="22"/>
      <c r="BDU31" s="491"/>
      <c r="BDV31" s="76"/>
      <c r="BDW31" s="78">
        <f t="shared" si="156"/>
        <v>308</v>
      </c>
      <c r="BDY31" s="31"/>
      <c r="BDZ31" s="31"/>
      <c r="BEA31" s="2124"/>
      <c r="BEB31" s="22"/>
      <c r="BEC31" s="31"/>
      <c r="BED31" s="76"/>
      <c r="BEE31" s="78">
        <f t="shared" si="157"/>
        <v>4361.25</v>
      </c>
      <c r="BEG31" s="1928">
        <v>41862</v>
      </c>
      <c r="BEH31" s="1803"/>
      <c r="BEI31" s="1832" t="s">
        <v>2281</v>
      </c>
      <c r="BEJ31" s="2023">
        <v>5039.3</v>
      </c>
      <c r="BEK31" s="321">
        <v>41866</v>
      </c>
      <c r="BEL31" s="76">
        <v>5039.3</v>
      </c>
      <c r="BEM31" s="78">
        <f t="shared" si="158"/>
        <v>-17000</v>
      </c>
      <c r="BEO31" s="404"/>
      <c r="BEP31" s="404"/>
      <c r="BEQ31" s="2124"/>
      <c r="BER31" s="22"/>
      <c r="BES31" s="61"/>
      <c r="BET31" s="76"/>
      <c r="BEU31" s="78">
        <f t="shared" si="159"/>
        <v>-3554.84</v>
      </c>
      <c r="BEW31" s="321"/>
      <c r="BEX31" s="2124"/>
      <c r="BEY31" s="22"/>
      <c r="BEZ31" s="61"/>
      <c r="BFA31" s="76"/>
      <c r="BFB31" s="78">
        <f t="shared" si="160"/>
        <v>0</v>
      </c>
      <c r="BFD31" s="321"/>
      <c r="BFE31" s="2124"/>
      <c r="BFF31" s="22"/>
      <c r="BFG31" s="31"/>
      <c r="BFH31" s="76"/>
      <c r="BFI31" s="78">
        <f t="shared" si="161"/>
        <v>970</v>
      </c>
      <c r="BFK31" s="320"/>
      <c r="BFL31" s="2122"/>
      <c r="BFM31" s="139"/>
      <c r="BFN31" s="424"/>
      <c r="BFO31" s="139"/>
      <c r="BFP31" s="78">
        <f t="shared" si="162"/>
        <v>0</v>
      </c>
      <c r="BFR31" s="321"/>
      <c r="BFS31" s="2124"/>
      <c r="BFT31" s="22"/>
      <c r="BFU31" s="491"/>
      <c r="BFV31" s="76"/>
      <c r="BFW31" s="78">
        <f t="shared" si="163"/>
        <v>0</v>
      </c>
      <c r="BFY31" s="31"/>
      <c r="BFZ31" s="2124"/>
      <c r="BGA31" s="22"/>
      <c r="BGB31" s="61"/>
      <c r="BGC31" s="76"/>
      <c r="BGD31" s="78">
        <f t="shared" si="164"/>
        <v>0</v>
      </c>
      <c r="BGF31" s="320"/>
      <c r="BGG31" s="2121"/>
      <c r="BGH31" s="104"/>
      <c r="BGI31" s="341"/>
      <c r="BGJ31" s="139"/>
      <c r="BGK31" s="78">
        <f t="shared" si="165"/>
        <v>0</v>
      </c>
      <c r="BGM31" s="712"/>
      <c r="BGN31" s="712"/>
      <c r="BGO31" s="2122"/>
      <c r="BGP31" s="349"/>
      <c r="BGQ31" s="424"/>
      <c r="BGR31" s="829"/>
      <c r="BGS31" s="78">
        <f t="shared" si="166"/>
        <v>4154.5999999999913</v>
      </c>
      <c r="BGU31" s="31"/>
      <c r="BGV31" s="2124"/>
      <c r="BGW31" s="22"/>
      <c r="BGX31" s="61"/>
      <c r="BGY31" s="76"/>
      <c r="BGZ31" s="78">
        <f t="shared" si="167"/>
        <v>0</v>
      </c>
      <c r="BHB31" s="404"/>
      <c r="BHC31" s="2124"/>
      <c r="BHD31" s="22"/>
      <c r="BHE31" s="61"/>
      <c r="BHF31" s="76"/>
      <c r="BHG31" s="78">
        <f t="shared" si="168"/>
        <v>229.79999999999927</v>
      </c>
      <c r="BHI31" s="424"/>
      <c r="BHJ31" s="49"/>
      <c r="BHK31" s="2121"/>
      <c r="BHL31" s="104"/>
      <c r="BHM31" s="49"/>
      <c r="BHN31" s="139"/>
      <c r="BHO31" s="78">
        <f t="shared" si="169"/>
        <v>0</v>
      </c>
      <c r="BHQ31" s="321"/>
      <c r="BHR31" s="2124"/>
      <c r="BHS31" s="22"/>
      <c r="BHT31" s="321"/>
      <c r="BHU31" s="76"/>
      <c r="BHV31" s="78">
        <f t="shared" si="170"/>
        <v>0</v>
      </c>
      <c r="BHX31" s="321"/>
      <c r="BHY31" s="335"/>
      <c r="BHZ31" s="2124"/>
      <c r="BIA31" s="22"/>
      <c r="BIB31" s="602"/>
      <c r="BIC31" s="76"/>
      <c r="BID31" s="78">
        <f t="shared" si="171"/>
        <v>0</v>
      </c>
      <c r="BIF31" s="321"/>
      <c r="BIG31" s="31"/>
      <c r="BIH31" s="2124"/>
      <c r="BII31" s="777"/>
      <c r="BIJ31" s="31"/>
      <c r="BIK31" s="76"/>
      <c r="BIL31" s="78">
        <f t="shared" si="172"/>
        <v>0</v>
      </c>
      <c r="BIN31" s="404"/>
      <c r="BIO31" s="2124"/>
      <c r="BIP31" s="22"/>
      <c r="BIQ31" s="491"/>
      <c r="BIR31" s="76"/>
      <c r="BIS31" s="78">
        <f t="shared" si="173"/>
        <v>86</v>
      </c>
      <c r="BIU31" s="320"/>
      <c r="BIV31" s="320"/>
      <c r="BIW31" s="2122"/>
      <c r="BIX31" s="139"/>
      <c r="BIY31" s="257"/>
      <c r="BIZ31" s="139"/>
      <c r="BJA31" s="78">
        <f t="shared" si="255"/>
        <v>0</v>
      </c>
      <c r="BJC31" s="424"/>
      <c r="BJD31" s="2122"/>
      <c r="BJE31" s="139"/>
      <c r="BJF31" s="257"/>
      <c r="BJG31" s="139"/>
      <c r="BJH31" s="78">
        <f t="shared" si="174"/>
        <v>0</v>
      </c>
      <c r="BJJ31" s="392"/>
      <c r="BJK31" s="392"/>
      <c r="BJL31" s="1325"/>
      <c r="BJM31" s="139"/>
      <c r="BJN31" s="120"/>
      <c r="BJO31" s="139"/>
      <c r="BJP31" s="78">
        <f t="shared" si="256"/>
        <v>0</v>
      </c>
      <c r="BJR31" s="31"/>
      <c r="BJS31" s="2124"/>
      <c r="BJT31" s="22"/>
      <c r="BJU31" s="61"/>
      <c r="BJV31" s="76"/>
      <c r="BJW31" s="78">
        <f t="shared" si="228"/>
        <v>1883</v>
      </c>
      <c r="BJY31" s="404"/>
      <c r="BJZ31" s="2124"/>
      <c r="BKA31" s="22"/>
      <c r="BKB31" s="61"/>
      <c r="BKC31" s="76"/>
      <c r="BKD31" s="78">
        <f t="shared" si="175"/>
        <v>0</v>
      </c>
      <c r="BKF31" s="404"/>
      <c r="BKH31" s="2124"/>
      <c r="BKI31" s="22"/>
      <c r="BKJ31" s="61"/>
      <c r="BKK31" s="76"/>
      <c r="BKL31" s="78">
        <f t="shared" si="176"/>
        <v>8883.5</v>
      </c>
      <c r="BKN31" s="404"/>
      <c r="BKO31" s="2124"/>
      <c r="BKP31" s="22"/>
      <c r="BKQ31" s="61"/>
      <c r="BKR31" s="76"/>
      <c r="BKS31" s="78">
        <f t="shared" si="177"/>
        <v>0</v>
      </c>
      <c r="BKU31" s="404"/>
      <c r="BKV31" s="2124"/>
      <c r="BKW31" s="22"/>
      <c r="BKX31" s="61"/>
      <c r="BKY31" s="76"/>
      <c r="BKZ31" s="78">
        <f t="shared" si="178"/>
        <v>0</v>
      </c>
      <c r="BLB31" s="404"/>
      <c r="BLC31" s="2124"/>
      <c r="BLD31" s="22"/>
      <c r="BLE31" s="61"/>
      <c r="BLF31" s="76"/>
      <c r="BLG31" s="78">
        <f t="shared" si="179"/>
        <v>0</v>
      </c>
      <c r="BLI31" s="404"/>
      <c r="BLJ31" s="2124"/>
      <c r="BLK31" s="22"/>
      <c r="BLL31" s="61"/>
      <c r="BLM31" s="76"/>
      <c r="BLN31" s="78">
        <f t="shared" si="180"/>
        <v>100</v>
      </c>
      <c r="BLP31" s="424"/>
      <c r="BLQ31" s="1325"/>
      <c r="BLR31" s="693"/>
      <c r="BLS31" s="49"/>
      <c r="BLT31" s="260"/>
      <c r="BLU31" s="78">
        <f t="shared" si="181"/>
        <v>0</v>
      </c>
      <c r="BLW31" s="424"/>
      <c r="BLX31" s="2121"/>
      <c r="BLY31" s="104"/>
      <c r="BLZ31" s="257"/>
      <c r="BMA31" s="139"/>
      <c r="BMB31" s="78">
        <f t="shared" si="182"/>
        <v>0</v>
      </c>
      <c r="BMD31" s="424"/>
      <c r="BME31" s="2121"/>
      <c r="BMF31" s="104"/>
      <c r="BMG31" s="493"/>
      <c r="BMH31" s="139"/>
      <c r="BMI31" s="78">
        <f t="shared" si="183"/>
        <v>0</v>
      </c>
      <c r="BMK31" s="404"/>
      <c r="BML31" s="2124"/>
      <c r="BMM31" s="22"/>
      <c r="BMN31" s="61"/>
      <c r="BMO31" s="76"/>
      <c r="BMP31" s="78">
        <f t="shared" si="184"/>
        <v>0</v>
      </c>
      <c r="BMR31" s="31"/>
      <c r="BMS31" s="2124"/>
      <c r="BMT31" s="22"/>
      <c r="BMU31" s="61"/>
      <c r="BMV31" s="76"/>
      <c r="BMW31" s="78">
        <f t="shared" si="185"/>
        <v>0</v>
      </c>
      <c r="BMY31" s="31"/>
      <c r="BMZ31" s="2124"/>
      <c r="BNA31" s="777"/>
      <c r="BNB31" s="31"/>
      <c r="BNC31" s="76"/>
      <c r="BND31" s="78">
        <f t="shared" si="229"/>
        <v>150</v>
      </c>
      <c r="BNF31" s="320"/>
      <c r="BNG31" s="2122"/>
      <c r="BNH31" s="139"/>
      <c r="BNI31" s="341"/>
      <c r="BNJ31" s="139"/>
      <c r="BNK31" s="78">
        <f t="shared" si="230"/>
        <v>11430</v>
      </c>
      <c r="BNM31" s="31"/>
      <c r="BNN31" s="2124"/>
      <c r="BNO31" s="22"/>
      <c r="BNP31" s="61"/>
      <c r="BNQ31" s="76"/>
      <c r="BNR31" s="78">
        <f t="shared" si="231"/>
        <v>0</v>
      </c>
      <c r="BNT31" s="31"/>
      <c r="BNU31" s="335"/>
      <c r="BNV31" s="2124"/>
      <c r="BNW31" s="22"/>
      <c r="BNX31" s="61"/>
      <c r="BNY31" s="76"/>
      <c r="BNZ31" s="78">
        <f t="shared" si="232"/>
        <v>0</v>
      </c>
      <c r="BOB31" s="31"/>
      <c r="BOC31" s="2124"/>
      <c r="BOD31" s="22"/>
      <c r="BOE31" s="61"/>
      <c r="BOF31" s="76"/>
      <c r="BOG31" s="78">
        <f t="shared" si="233"/>
        <v>0</v>
      </c>
      <c r="BOI31" s="31"/>
      <c r="BOJ31" s="2124"/>
      <c r="BOK31" s="22"/>
      <c r="BOL31" s="61"/>
      <c r="BOM31" s="76"/>
      <c r="BON31" s="78">
        <f t="shared" si="234"/>
        <v>0</v>
      </c>
      <c r="BOP31" s="31"/>
      <c r="BOQ31" s="2124"/>
      <c r="BOR31" s="22"/>
      <c r="BOS31" s="61"/>
      <c r="BOT31" s="76"/>
      <c r="BOU31" s="78">
        <f t="shared" si="235"/>
        <v>1785.5</v>
      </c>
      <c r="BOW31" s="320"/>
      <c r="BOX31" s="2121"/>
      <c r="BOY31" s="104"/>
      <c r="BOZ31" s="49"/>
      <c r="BPA31" s="139"/>
      <c r="BPB31" s="78">
        <f t="shared" si="236"/>
        <v>0</v>
      </c>
      <c r="BPD31" s="404"/>
      <c r="BPE31" s="2124"/>
      <c r="BPF31" s="22"/>
      <c r="BPG31" s="31"/>
      <c r="BPH31" s="76"/>
      <c r="BPI31" s="78">
        <f t="shared" si="237"/>
        <v>0</v>
      </c>
      <c r="BPK31" s="404"/>
      <c r="BPL31" s="2124"/>
      <c r="BPM31" s="22"/>
      <c r="BPN31" s="31"/>
      <c r="BPO31" s="76"/>
      <c r="BPP31" s="78">
        <f t="shared" si="252"/>
        <v>2273.5</v>
      </c>
      <c r="BPR31" s="31"/>
      <c r="BPS31" s="2124"/>
      <c r="BPT31" s="22"/>
      <c r="BPU31" s="61"/>
      <c r="BPV31" s="76"/>
      <c r="BPW31" s="78">
        <f t="shared" si="186"/>
        <v>0</v>
      </c>
      <c r="BPY31" s="31"/>
      <c r="BPZ31" s="2124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22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24"/>
      <c r="BRK31" s="22"/>
      <c r="BRL31" s="61"/>
      <c r="BRM31" s="76"/>
      <c r="BRN31" s="78">
        <f t="shared" si="192"/>
        <v>0</v>
      </c>
      <c r="BRP31" s="321"/>
      <c r="BRQ31" s="31"/>
      <c r="BRR31" s="2124"/>
      <c r="BRS31" s="22"/>
      <c r="BRT31" s="61"/>
      <c r="BRU31" s="76"/>
      <c r="BRV31" s="78">
        <f t="shared" si="193"/>
        <v>0</v>
      </c>
      <c r="BRX31" s="404"/>
      <c r="BRY31" s="2124"/>
      <c r="BRZ31" s="22"/>
      <c r="BSA31" s="61"/>
      <c r="BSB31" s="76"/>
      <c r="BSC31" s="78">
        <f t="shared" si="194"/>
        <v>0</v>
      </c>
      <c r="BSE31" s="404"/>
      <c r="BSF31" s="2124"/>
      <c r="BSG31" s="22"/>
      <c r="BSH31" s="31"/>
      <c r="BSI31" s="76"/>
      <c r="BSJ31" s="78">
        <f t="shared" si="195"/>
        <v>0</v>
      </c>
      <c r="BSL31" s="31"/>
      <c r="BSM31" s="2124"/>
      <c r="BSN31" s="22"/>
      <c r="BSO31" s="61"/>
      <c r="BSP31" s="76"/>
      <c r="BSQ31" s="78">
        <f t="shared" si="196"/>
        <v>0</v>
      </c>
      <c r="BSS31" s="404"/>
      <c r="BST31" s="2124"/>
      <c r="BSU31" s="22"/>
      <c r="BSV31" s="869"/>
      <c r="BSW31" s="568"/>
      <c r="BSX31" s="78">
        <f t="shared" si="197"/>
        <v>0</v>
      </c>
      <c r="BSZ31" s="404"/>
      <c r="BTA31" s="2124"/>
      <c r="BTB31" s="22"/>
      <c r="BTC31" s="869"/>
      <c r="BTD31" s="568"/>
      <c r="BTE31" s="78">
        <f t="shared" si="198"/>
        <v>0</v>
      </c>
      <c r="BTG31" s="31"/>
      <c r="BTH31" s="2124"/>
      <c r="BTI31" s="22"/>
      <c r="BTJ31" s="61"/>
      <c r="BTK31" s="76"/>
      <c r="BTL31" s="78">
        <f t="shared" si="199"/>
        <v>0</v>
      </c>
      <c r="BTN31" s="31"/>
      <c r="BTO31" s="2124"/>
      <c r="BTP31" s="22"/>
      <c r="BTQ31" s="61"/>
      <c r="BTR31" s="76"/>
      <c r="BTS31" s="78">
        <f t="shared" si="200"/>
        <v>0</v>
      </c>
      <c r="BTU31" s="31"/>
      <c r="BTV31" s="2124"/>
      <c r="BTW31" s="22"/>
      <c r="BTX31" s="61"/>
      <c r="BTY31" s="76"/>
      <c r="BTZ31" s="78">
        <f t="shared" si="201"/>
        <v>0</v>
      </c>
      <c r="BUB31" s="31"/>
      <c r="BUC31" s="2124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24"/>
      <c r="C32" s="22"/>
      <c r="D32" s="31"/>
      <c r="E32" s="76"/>
      <c r="F32" s="78">
        <f t="shared" si="2"/>
        <v>172000</v>
      </c>
      <c r="H32" s="404"/>
      <c r="I32" s="2124"/>
      <c r="J32" s="22"/>
      <c r="K32" s="31"/>
      <c r="L32" s="76"/>
      <c r="M32" s="78">
        <f t="shared" si="3"/>
        <v>354750</v>
      </c>
      <c r="O32" s="31"/>
      <c r="P32" s="2124"/>
      <c r="Q32" s="22"/>
      <c r="R32" s="31"/>
      <c r="S32" s="76"/>
      <c r="T32" s="78">
        <f t="shared" si="4"/>
        <v>2500</v>
      </c>
      <c r="V32" s="2124"/>
      <c r="W32" s="2124"/>
      <c r="X32" s="22"/>
      <c r="Y32" s="31"/>
      <c r="Z32" s="76"/>
      <c r="AA32" s="78">
        <f t="shared" si="5"/>
        <v>0</v>
      </c>
      <c r="AC32" s="2124"/>
      <c r="AD32" s="2124"/>
      <c r="AE32" s="22"/>
      <c r="AF32" s="31"/>
      <c r="AG32" s="76"/>
      <c r="AH32" s="78">
        <f t="shared" si="6"/>
        <v>0</v>
      </c>
      <c r="AJ32" s="404"/>
      <c r="AK32" s="2124"/>
      <c r="AL32" s="104"/>
      <c r="AM32" s="424"/>
      <c r="AN32" s="76"/>
      <c r="AO32" s="78">
        <f t="shared" si="7"/>
        <v>1390</v>
      </c>
      <c r="AQ32" s="320"/>
      <c r="AR32" s="2121"/>
      <c r="AS32" s="104"/>
      <c r="AT32" s="399"/>
      <c r="AU32" s="139"/>
      <c r="AV32" s="78">
        <f t="shared" si="8"/>
        <v>317405.71999999997</v>
      </c>
      <c r="AX32" s="2124"/>
      <c r="AY32" s="2124"/>
      <c r="AZ32" s="22"/>
      <c r="BA32" s="31"/>
      <c r="BB32" s="76"/>
      <c r="BC32" s="78">
        <f t="shared" si="9"/>
        <v>0</v>
      </c>
      <c r="BE32" s="321"/>
      <c r="BF32" s="2124"/>
      <c r="BG32" s="22"/>
      <c r="BH32" s="31"/>
      <c r="BI32" s="76"/>
      <c r="BJ32" s="78">
        <f t="shared" si="10"/>
        <v>0</v>
      </c>
      <c r="BL32" s="404"/>
      <c r="BM32" s="2124"/>
      <c r="BN32" s="22"/>
      <c r="BO32" s="31"/>
      <c r="BP32" s="76"/>
      <c r="BQ32" s="78">
        <f t="shared" si="11"/>
        <v>0</v>
      </c>
      <c r="BS32" s="321"/>
      <c r="BT32" s="2124"/>
      <c r="BU32" s="22"/>
      <c r="BV32" s="31"/>
      <c r="BW32" s="76"/>
      <c r="BX32" s="78">
        <f t="shared" si="12"/>
        <v>0</v>
      </c>
      <c r="BZ32" s="424"/>
      <c r="CA32" s="424"/>
      <c r="CB32" s="2121"/>
      <c r="CC32" s="104"/>
      <c r="CD32" s="49"/>
      <c r="CE32" s="139"/>
      <c r="CF32" s="78">
        <f t="shared" si="13"/>
        <v>24829.5</v>
      </c>
      <c r="CH32" s="404"/>
      <c r="CI32" s="2124"/>
      <c r="CJ32" s="22"/>
      <c r="CK32" s="31"/>
      <c r="CL32" s="76"/>
      <c r="CM32" s="78">
        <f t="shared" si="14"/>
        <v>0</v>
      </c>
      <c r="CO32" s="404"/>
      <c r="CP32" s="2124"/>
      <c r="CQ32" s="22"/>
      <c r="CR32" s="31"/>
      <c r="CS32" s="76"/>
      <c r="CT32" s="78">
        <f t="shared" si="15"/>
        <v>0</v>
      </c>
      <c r="CV32" s="404">
        <v>41862</v>
      </c>
      <c r="CW32" s="1955" t="s">
        <v>2314</v>
      </c>
      <c r="CX32" s="2125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21"/>
      <c r="DG32" s="104"/>
      <c r="DH32" s="424"/>
      <c r="DI32" s="349"/>
      <c r="DJ32" s="78">
        <f t="shared" si="17"/>
        <v>633217.30000000005</v>
      </c>
      <c r="DL32" s="320"/>
      <c r="DM32" s="2121"/>
      <c r="DN32" s="104"/>
      <c r="DO32" s="49"/>
      <c r="DP32" s="139"/>
      <c r="DQ32" s="78">
        <f t="shared" si="18"/>
        <v>0</v>
      </c>
      <c r="DS32" s="320"/>
      <c r="DT32" s="2121"/>
      <c r="DU32" s="104"/>
      <c r="DV32" s="49"/>
      <c r="DW32" s="139"/>
      <c r="DX32" s="78">
        <f t="shared" si="19"/>
        <v>0</v>
      </c>
      <c r="DZ32" s="49"/>
      <c r="EA32" s="2121"/>
      <c r="EB32" s="104"/>
      <c r="EC32" s="49"/>
      <c r="ED32" s="139"/>
      <c r="EE32" s="78">
        <f t="shared" si="20"/>
        <v>1750.5</v>
      </c>
      <c r="EG32" s="320"/>
      <c r="EH32" s="2121"/>
      <c r="EI32" s="104"/>
      <c r="EJ32" s="49"/>
      <c r="EK32" s="139"/>
      <c r="EL32" s="78">
        <f t="shared" si="21"/>
        <v>0</v>
      </c>
      <c r="EN32" s="404"/>
      <c r="EO32" s="2124"/>
      <c r="EP32" s="22"/>
      <c r="EQ32" s="31"/>
      <c r="ER32" s="76"/>
      <c r="ES32" s="78">
        <f t="shared" si="22"/>
        <v>7999.8000000000029</v>
      </c>
      <c r="EU32" s="404"/>
      <c r="EV32" s="2124"/>
      <c r="EW32" s="22"/>
      <c r="EX32" s="31"/>
      <c r="EY32" s="76"/>
      <c r="EZ32" s="78">
        <f t="shared" si="23"/>
        <v>0</v>
      </c>
      <c r="FB32" s="2124"/>
      <c r="FC32" s="732"/>
      <c r="FD32" s="2124"/>
      <c r="FE32" s="22"/>
      <c r="FF32" s="31"/>
      <c r="FG32" s="76"/>
      <c r="FH32" s="78">
        <f t="shared" si="24"/>
        <v>0</v>
      </c>
      <c r="FJ32" s="424"/>
      <c r="FK32" s="49"/>
      <c r="FL32" s="2121"/>
      <c r="FM32" s="104"/>
      <c r="FN32" s="49"/>
      <c r="FO32" s="139"/>
      <c r="FP32" s="78">
        <f t="shared" si="25"/>
        <v>1044.8300000000017</v>
      </c>
      <c r="FR32" s="404"/>
      <c r="FS32" s="2124"/>
      <c r="FT32" s="2124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21"/>
      <c r="GJ32" s="693"/>
      <c r="GK32" s="424"/>
      <c r="GL32" s="139"/>
      <c r="GM32" s="78">
        <f t="shared" si="27"/>
        <v>0</v>
      </c>
      <c r="GO32" s="2124"/>
      <c r="GP32" s="2124"/>
      <c r="GQ32" s="22"/>
      <c r="GR32" s="31"/>
      <c r="GS32" s="76"/>
      <c r="GT32" s="78">
        <f t="shared" si="28"/>
        <v>3191.5</v>
      </c>
      <c r="GV32" s="404"/>
      <c r="GW32" s="2124"/>
      <c r="GX32" s="2124"/>
      <c r="GY32" s="22"/>
      <c r="GZ32" s="31"/>
      <c r="HA32" s="76"/>
      <c r="HB32" s="78">
        <f t="shared" si="29"/>
        <v>12652.35</v>
      </c>
      <c r="HD32" s="404"/>
      <c r="HE32" s="2124"/>
      <c r="HF32" s="22"/>
      <c r="HG32" s="321"/>
      <c r="HH32" s="76"/>
      <c r="HI32" s="78">
        <f t="shared" si="30"/>
        <v>5990.5</v>
      </c>
      <c r="HK32" s="321"/>
      <c r="HL32" s="2124"/>
      <c r="HM32" s="22"/>
      <c r="HN32" s="31"/>
      <c r="HO32" s="76"/>
      <c r="HP32" s="78">
        <f t="shared" si="31"/>
        <v>3655.5</v>
      </c>
      <c r="HR32" s="321"/>
      <c r="HS32" s="2124"/>
      <c r="HT32" s="22"/>
      <c r="HU32" s="31"/>
      <c r="HV32" s="76"/>
      <c r="HW32" s="78">
        <f t="shared" si="32"/>
        <v>3000</v>
      </c>
      <c r="HY32" s="321"/>
      <c r="HZ32" s="2124"/>
      <c r="IA32" s="22"/>
      <c r="IB32" s="31"/>
      <c r="IC32" s="76"/>
      <c r="ID32" s="78">
        <f t="shared" si="33"/>
        <v>0</v>
      </c>
      <c r="IF32" s="321"/>
      <c r="IG32" s="2124"/>
      <c r="IH32" s="22"/>
      <c r="II32" s="31"/>
      <c r="IJ32" s="76"/>
      <c r="IK32" s="78">
        <f t="shared" si="34"/>
        <v>0</v>
      </c>
      <c r="IM32" s="2124"/>
      <c r="IN32" s="2124"/>
      <c r="IO32" s="22"/>
      <c r="IP32" s="31"/>
      <c r="IQ32" s="76"/>
      <c r="IR32" s="78">
        <f t="shared" si="35"/>
        <v>0</v>
      </c>
      <c r="IT32" s="424"/>
      <c r="IU32" s="2121"/>
      <c r="IV32" s="104"/>
      <c r="IW32" s="49"/>
      <c r="IX32" s="139"/>
      <c r="IY32" s="78">
        <f t="shared" si="36"/>
        <v>402</v>
      </c>
      <c r="JA32" s="404"/>
      <c r="JB32" s="2124"/>
      <c r="JC32" s="22"/>
      <c r="JD32" s="31"/>
      <c r="JE32" s="76"/>
      <c r="JF32" s="78">
        <f t="shared" si="37"/>
        <v>900</v>
      </c>
      <c r="JH32" s="320"/>
      <c r="JI32" s="2122"/>
      <c r="JJ32" s="389"/>
      <c r="JK32" s="320"/>
      <c r="JL32" s="389"/>
      <c r="JM32" s="78">
        <f t="shared" si="38"/>
        <v>90</v>
      </c>
      <c r="JO32" s="321"/>
      <c r="JP32" s="2124"/>
      <c r="JQ32" s="22"/>
      <c r="JR32" s="321"/>
      <c r="JS32" s="22"/>
      <c r="JT32" s="78">
        <f t="shared" si="39"/>
        <v>90</v>
      </c>
      <c r="JV32" s="321"/>
      <c r="JW32" s="2124"/>
      <c r="JX32" s="22"/>
      <c r="JY32" s="321"/>
      <c r="JZ32" s="22"/>
      <c r="KA32" s="78">
        <f t="shared" si="40"/>
        <v>90</v>
      </c>
      <c r="KC32" s="424"/>
      <c r="KD32" s="2121"/>
      <c r="KE32" s="104"/>
      <c r="KF32" s="320"/>
      <c r="KG32" s="139"/>
      <c r="KH32" s="78">
        <f t="shared" si="41"/>
        <v>0</v>
      </c>
      <c r="KJ32" s="321"/>
      <c r="KK32" s="2124"/>
      <c r="KL32" s="22"/>
      <c r="KM32" s="31"/>
      <c r="KN32" s="76"/>
      <c r="KO32" s="78">
        <f t="shared" si="42"/>
        <v>300</v>
      </c>
      <c r="KQ32" s="321"/>
      <c r="KR32" s="321"/>
      <c r="KS32" s="2124"/>
      <c r="KT32" s="22"/>
      <c r="KU32" s="31"/>
      <c r="KV32" s="76"/>
      <c r="KW32" s="78">
        <f t="shared" si="43"/>
        <v>198</v>
      </c>
      <c r="KY32" s="321"/>
      <c r="KZ32" s="2124"/>
      <c r="LA32" s="22"/>
      <c r="LB32" s="31"/>
      <c r="LC32" s="76"/>
      <c r="LD32" s="78">
        <f t="shared" si="44"/>
        <v>0</v>
      </c>
      <c r="LF32" s="320"/>
      <c r="LG32" s="2121"/>
      <c r="LH32" s="104"/>
      <c r="LI32" s="49"/>
      <c r="LJ32" s="139"/>
      <c r="LK32" s="78">
        <f t="shared" si="45"/>
        <v>0</v>
      </c>
      <c r="LM32" s="2124"/>
      <c r="LN32" s="2124"/>
      <c r="LO32" s="22"/>
      <c r="LP32" s="31"/>
      <c r="LQ32" s="76"/>
      <c r="LR32" s="78">
        <f t="shared" si="46"/>
        <v>0</v>
      </c>
      <c r="LT32" s="2124"/>
      <c r="LU32" s="2124"/>
      <c r="LV32" s="22"/>
      <c r="LW32" s="31"/>
      <c r="LX32" s="76"/>
      <c r="LY32" s="78">
        <f t="shared" si="47"/>
        <v>0</v>
      </c>
      <c r="MA32" s="2124"/>
      <c r="MB32" s="2124"/>
      <c r="MC32" s="22"/>
      <c r="MD32" s="31"/>
      <c r="ME32" s="76"/>
      <c r="MF32" s="78">
        <f t="shared" si="48"/>
        <v>0</v>
      </c>
      <c r="MH32" s="2124"/>
      <c r="MI32" s="2124"/>
      <c r="MJ32" s="22"/>
      <c r="MK32" s="31"/>
      <c r="ML32" s="76"/>
      <c r="MM32" s="78">
        <f t="shared" si="49"/>
        <v>0</v>
      </c>
      <c r="MO32" s="404"/>
      <c r="MP32" s="2124"/>
      <c r="MQ32" s="22"/>
      <c r="MR32" s="31"/>
      <c r="MS32" s="76"/>
      <c r="MT32" s="78">
        <f t="shared" si="50"/>
        <v>0</v>
      </c>
      <c r="MV32" s="404"/>
      <c r="MW32" s="2124"/>
      <c r="MX32" s="22"/>
      <c r="MY32" s="31"/>
      <c r="MZ32" s="76"/>
      <c r="NA32" s="78">
        <f t="shared" si="51"/>
        <v>0</v>
      </c>
      <c r="NC32" s="404"/>
      <c r="ND32" s="2124"/>
      <c r="NE32" s="22"/>
      <c r="NF32" s="31"/>
      <c r="NG32" s="76"/>
      <c r="NH32" s="78">
        <f t="shared" si="52"/>
        <v>0</v>
      </c>
      <c r="NJ32" s="2124"/>
      <c r="NK32" s="2124"/>
      <c r="NL32" s="22"/>
      <c r="NM32" s="31"/>
      <c r="NN32" s="76"/>
      <c r="NO32" s="78">
        <f t="shared" si="53"/>
        <v>0</v>
      </c>
      <c r="NQ32" s="2124"/>
      <c r="NR32" s="2124"/>
      <c r="NS32" s="22"/>
      <c r="NT32" s="31"/>
      <c r="NU32" s="76"/>
      <c r="NV32" s="78">
        <f t="shared" si="54"/>
        <v>0</v>
      </c>
      <c r="NX32" s="404"/>
      <c r="NY32" s="2124"/>
      <c r="NZ32" s="22"/>
      <c r="OA32" s="404"/>
      <c r="OB32" s="76"/>
      <c r="OC32" s="78">
        <f t="shared" si="55"/>
        <v>0</v>
      </c>
      <c r="OE32" s="404"/>
      <c r="OF32" s="2124"/>
      <c r="OG32" s="22"/>
      <c r="OH32" s="31"/>
      <c r="OI32" s="76"/>
      <c r="OJ32" s="78">
        <f t="shared" si="56"/>
        <v>12799.5</v>
      </c>
      <c r="OL32" s="404"/>
      <c r="OM32" s="732"/>
      <c r="ON32" s="2124"/>
      <c r="OO32" s="22"/>
      <c r="OP32" s="31"/>
      <c r="OQ32" s="76"/>
      <c r="OR32" s="78">
        <f t="shared" si="0"/>
        <v>0</v>
      </c>
      <c r="OT32" s="404"/>
      <c r="OU32" s="2124"/>
      <c r="OV32" s="22"/>
      <c r="OW32" s="31"/>
      <c r="OX32" s="76"/>
      <c r="OY32" s="78">
        <f t="shared" si="57"/>
        <v>0</v>
      </c>
      <c r="PA32" s="2124"/>
      <c r="PB32" s="2124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21"/>
      <c r="PQ32" s="1903"/>
      <c r="PR32" s="1825"/>
      <c r="PS32" s="1391"/>
      <c r="PT32" s="78">
        <f t="shared" si="60"/>
        <v>301.5</v>
      </c>
      <c r="PU32" s="1391"/>
      <c r="PV32" s="1261"/>
      <c r="PW32" s="1390"/>
      <c r="PX32" s="1804"/>
      <c r="PY32" s="1924"/>
      <c r="PZ32" s="722"/>
      <c r="QA32" s="349"/>
      <c r="QB32" s="78">
        <f t="shared" si="61"/>
        <v>9830.36</v>
      </c>
      <c r="QD32" s="1261"/>
      <c r="QE32" s="543"/>
      <c r="QF32" s="1804"/>
      <c r="QG32" s="1647"/>
      <c r="QH32" s="1812"/>
      <c r="QI32" s="131">
        <f t="shared" si="62"/>
        <v>0</v>
      </c>
      <c r="QK32" s="321"/>
      <c r="QL32" s="2124"/>
      <c r="QM32" s="22"/>
      <c r="QN32" s="31"/>
      <c r="QO32" s="76"/>
      <c r="QP32" s="78">
        <f t="shared" si="63"/>
        <v>761.40000000000009</v>
      </c>
      <c r="QR32" s="2124"/>
      <c r="QS32" s="2124"/>
      <c r="QT32" s="22"/>
      <c r="QU32" s="31"/>
      <c r="QV32" s="76"/>
      <c r="QW32" s="78">
        <f t="shared" si="64"/>
        <v>0</v>
      </c>
      <c r="QY32" s="2124"/>
      <c r="QZ32" s="2124"/>
      <c r="RA32" s="22"/>
      <c r="RB32" s="31"/>
      <c r="RC32" s="76"/>
      <c r="RD32" s="78">
        <f t="shared" si="65"/>
        <v>0</v>
      </c>
      <c r="RF32" s="2124"/>
      <c r="RG32" s="2124"/>
      <c r="RH32" s="22"/>
      <c r="RI32" s="31"/>
      <c r="RJ32" s="76"/>
      <c r="RK32" s="78">
        <f t="shared" si="66"/>
        <v>0</v>
      </c>
      <c r="RM32" s="424"/>
      <c r="RN32" s="481"/>
      <c r="RO32" s="2121"/>
      <c r="RP32" s="104"/>
      <c r="RQ32" s="424"/>
      <c r="RR32" s="349"/>
      <c r="RS32" s="78">
        <f t="shared" si="67"/>
        <v>16041.099999999999</v>
      </c>
      <c r="RU32" s="404"/>
      <c r="RV32" s="2124"/>
      <c r="RW32" s="22"/>
      <c r="RX32" s="31"/>
      <c r="RY32" s="787"/>
      <c r="RZ32" s="78">
        <f t="shared" si="68"/>
        <v>297</v>
      </c>
      <c r="SB32" s="404"/>
      <c r="SC32" s="2124"/>
      <c r="SD32" s="22"/>
      <c r="SE32" s="31"/>
      <c r="SF32" s="787"/>
      <c r="SG32" s="78">
        <f t="shared" si="69"/>
        <v>0</v>
      </c>
      <c r="SI32" s="2124"/>
      <c r="SJ32" s="2124"/>
      <c r="SK32" s="22"/>
      <c r="SL32" s="31"/>
      <c r="SM32" s="787"/>
      <c r="SN32" s="78">
        <f t="shared" si="70"/>
        <v>0</v>
      </c>
      <c r="SP32" s="2124"/>
      <c r="SQ32" s="2124"/>
      <c r="SR32" s="22"/>
      <c r="SS32" s="31"/>
      <c r="ST32" s="787"/>
      <c r="SU32" s="78">
        <f t="shared" si="71"/>
        <v>0</v>
      </c>
      <c r="SW32" s="2124"/>
      <c r="SX32" s="2124"/>
      <c r="SY32" s="22"/>
      <c r="SZ32" s="31"/>
      <c r="TA32" s="787"/>
      <c r="TB32" s="78">
        <f t="shared" si="72"/>
        <v>0</v>
      </c>
      <c r="TD32" s="2124"/>
      <c r="TE32" s="2124"/>
      <c r="TF32" s="22"/>
      <c r="TG32" s="31"/>
      <c r="TH32" s="787"/>
      <c r="TI32" s="78">
        <f t="shared" si="73"/>
        <v>0</v>
      </c>
      <c r="TK32" s="2124"/>
      <c r="TL32" s="2124"/>
      <c r="TM32" s="22"/>
      <c r="TN32" s="31"/>
      <c r="TO32" s="787"/>
      <c r="TP32" s="78">
        <f t="shared" si="74"/>
        <v>0</v>
      </c>
      <c r="TR32" s="2124"/>
      <c r="TS32" s="2124"/>
      <c r="TT32" s="22"/>
      <c r="TU32" s="31"/>
      <c r="TV32" s="787"/>
      <c r="TW32" s="78">
        <f t="shared" si="75"/>
        <v>0</v>
      </c>
      <c r="TY32" s="2124"/>
      <c r="TZ32" s="2124"/>
      <c r="UA32" s="22"/>
      <c r="UB32" s="31"/>
      <c r="UC32" s="787"/>
      <c r="UD32" s="78">
        <f t="shared" si="76"/>
        <v>0</v>
      </c>
      <c r="UF32" s="404"/>
      <c r="UG32" s="2124"/>
      <c r="UH32" s="22"/>
      <c r="UI32" s="31"/>
      <c r="UJ32" s="787"/>
      <c r="UK32" s="78">
        <f t="shared" si="77"/>
        <v>0</v>
      </c>
      <c r="UM32" s="404"/>
      <c r="UN32" s="2124"/>
      <c r="UO32" s="22"/>
      <c r="UP32" s="31"/>
      <c r="UQ32" s="787"/>
      <c r="UR32" s="78">
        <f t="shared" si="78"/>
        <v>-2822</v>
      </c>
      <c r="UT32" s="404"/>
      <c r="UU32" s="2124"/>
      <c r="UV32" s="22"/>
      <c r="UW32" s="31"/>
      <c r="UX32" s="787"/>
      <c r="UY32" s="78">
        <f t="shared" si="79"/>
        <v>0</v>
      </c>
      <c r="VA32" s="320"/>
      <c r="VB32" s="2121"/>
      <c r="VC32" s="104"/>
      <c r="VD32" s="320"/>
      <c r="VE32" s="349"/>
      <c r="VF32" s="78">
        <f t="shared" si="80"/>
        <v>0</v>
      </c>
      <c r="VH32" s="404"/>
      <c r="VI32" s="2124"/>
      <c r="VJ32" s="22"/>
      <c r="VK32" s="31"/>
      <c r="VL32" s="787"/>
      <c r="VM32" s="78">
        <f t="shared" si="81"/>
        <v>0</v>
      </c>
      <c r="VO32" s="786"/>
      <c r="VP32" s="2124"/>
      <c r="VQ32" s="22"/>
      <c r="VR32" s="31"/>
      <c r="VS32" s="787"/>
      <c r="VT32" s="78">
        <f t="shared" si="82"/>
        <v>0</v>
      </c>
      <c r="VV32" s="2124"/>
      <c r="VW32" s="2124"/>
      <c r="VX32" s="22"/>
      <c r="VY32" s="31"/>
      <c r="VZ32" s="787"/>
      <c r="WA32" s="78">
        <f t="shared" si="83"/>
        <v>0</v>
      </c>
      <c r="WC32" s="404"/>
      <c r="WD32" s="2124"/>
      <c r="WE32" s="22"/>
      <c r="WF32" s="321"/>
      <c r="WG32" s="787"/>
      <c r="WH32" s="78">
        <f t="shared" si="84"/>
        <v>236</v>
      </c>
      <c r="WJ32" s="321"/>
      <c r="WK32" s="2124"/>
      <c r="WL32" s="22"/>
      <c r="WM32" s="31"/>
      <c r="WN32" s="787"/>
      <c r="WO32" s="78">
        <f t="shared" si="85"/>
        <v>151</v>
      </c>
      <c r="WQ32" s="404"/>
      <c r="WR32" s="2124"/>
      <c r="WS32" s="22"/>
      <c r="WT32" s="31"/>
      <c r="WU32" s="76"/>
      <c r="WV32" s="78">
        <f t="shared" si="86"/>
        <v>8041</v>
      </c>
      <c r="WX32" s="31"/>
      <c r="WY32" s="2124"/>
      <c r="WZ32" s="22"/>
      <c r="XA32" s="31"/>
      <c r="XB32" s="76"/>
      <c r="XC32" s="78">
        <f t="shared" si="87"/>
        <v>0</v>
      </c>
      <c r="XE32" s="404"/>
      <c r="XF32" s="2124"/>
      <c r="XG32" s="22"/>
      <c r="XH32" s="31"/>
      <c r="XI32" s="76"/>
      <c r="XJ32" s="78">
        <f t="shared" si="88"/>
        <v>0</v>
      </c>
      <c r="XL32" s="404"/>
      <c r="XM32" s="2124"/>
      <c r="XN32" s="22"/>
      <c r="XO32" s="31"/>
      <c r="XP32" s="76"/>
      <c r="XQ32" s="78">
        <f t="shared" si="89"/>
        <v>0</v>
      </c>
      <c r="XS32" s="404"/>
      <c r="XT32" s="2124"/>
      <c r="XU32" s="22"/>
      <c r="XV32" s="31"/>
      <c r="XW32" s="76"/>
      <c r="XX32" s="78">
        <f t="shared" si="90"/>
        <v>0</v>
      </c>
      <c r="XZ32" s="321"/>
      <c r="YA32" s="2124"/>
      <c r="YB32" s="2124"/>
      <c r="YC32" s="22"/>
      <c r="YD32" s="31"/>
      <c r="YE32" s="76"/>
      <c r="YF32" s="78">
        <f t="shared" si="91"/>
        <v>0</v>
      </c>
      <c r="YH32" s="321"/>
      <c r="YI32" s="2124"/>
      <c r="YJ32" s="22"/>
      <c r="YK32" s="31"/>
      <c r="YL32" s="76"/>
      <c r="YM32" s="78">
        <f t="shared" si="92"/>
        <v>0</v>
      </c>
      <c r="YO32" s="424"/>
      <c r="YP32" s="481"/>
      <c r="YQ32" s="2121"/>
      <c r="YR32" s="693"/>
      <c r="YS32" s="779"/>
      <c r="YT32" s="139"/>
      <c r="YU32" s="78">
        <f t="shared" si="93"/>
        <v>2542.7000000000007</v>
      </c>
      <c r="YW32" s="321"/>
      <c r="YX32" s="2124"/>
      <c r="YY32" s="22"/>
      <c r="YZ32" s="31"/>
      <c r="ZA32" s="76"/>
      <c r="ZB32" s="78">
        <f t="shared" si="253"/>
        <v>0</v>
      </c>
      <c r="ZD32" s="320"/>
      <c r="ZE32" s="2121"/>
      <c r="ZF32" s="104"/>
      <c r="ZG32" s="49"/>
      <c r="ZH32" s="139"/>
      <c r="ZI32" s="78">
        <f t="shared" si="94"/>
        <v>930.44000000000051</v>
      </c>
      <c r="ZK32" s="404"/>
      <c r="ZL32" s="2124"/>
      <c r="ZM32" s="22"/>
      <c r="ZN32" s="31"/>
      <c r="ZO32" s="76"/>
      <c r="ZP32" s="78">
        <f t="shared" si="238"/>
        <v>0</v>
      </c>
      <c r="ZR32" s="404"/>
      <c r="ZS32" s="2124"/>
      <c r="ZT32" s="22"/>
      <c r="ZU32" s="31"/>
      <c r="ZV32" s="76"/>
      <c r="ZW32" s="78">
        <f t="shared" si="239"/>
        <v>0</v>
      </c>
      <c r="ZY32" s="1261"/>
      <c r="ZZ32" s="1390"/>
      <c r="AAA32" s="1803"/>
      <c r="AAB32" s="1812"/>
      <c r="AAC32" s="722"/>
      <c r="AAD32" s="1391"/>
      <c r="AAE32" s="78">
        <f t="shared" si="95"/>
        <v>2062.3999999999996</v>
      </c>
      <c r="AAG32" s="1261"/>
      <c r="AAH32" s="1390"/>
      <c r="AAI32" s="1803"/>
      <c r="AAJ32" s="1647"/>
      <c r="AAK32" s="1812"/>
      <c r="AAL32" s="78">
        <f t="shared" si="96"/>
        <v>0</v>
      </c>
      <c r="AAM32" s="1391"/>
      <c r="AAN32" s="424"/>
      <c r="AAO32" s="424"/>
      <c r="AAP32" s="2121"/>
      <c r="AAQ32" s="104"/>
      <c r="AAR32" s="320"/>
      <c r="AAS32" s="139"/>
      <c r="AAT32" s="78">
        <f t="shared" si="97"/>
        <v>0</v>
      </c>
      <c r="AAV32" s="320"/>
      <c r="AAW32" s="2121"/>
      <c r="AAX32" s="693"/>
      <c r="AAY32" s="49"/>
      <c r="AAZ32" s="139"/>
      <c r="ABA32" s="78">
        <f t="shared" si="98"/>
        <v>616</v>
      </c>
      <c r="ABC32" s="404"/>
      <c r="ABD32" s="2124"/>
      <c r="ABE32" s="22"/>
      <c r="ABF32" s="31"/>
      <c r="ABG32" s="76"/>
      <c r="ABH32" s="78">
        <f t="shared" si="99"/>
        <v>0</v>
      </c>
      <c r="ABJ32" s="424"/>
      <c r="ABK32" s="2121"/>
      <c r="ABL32" s="104"/>
      <c r="ABM32" s="49"/>
      <c r="ABN32" s="139"/>
      <c r="ABO32" s="78">
        <f t="shared" si="100"/>
        <v>0</v>
      </c>
      <c r="ABQ32" s="424"/>
      <c r="ABR32" s="2121"/>
      <c r="ABS32" s="104"/>
      <c r="ABT32" s="49"/>
      <c r="ABU32" s="139"/>
      <c r="ABV32" s="78">
        <f t="shared" si="101"/>
        <v>0</v>
      </c>
      <c r="ABX32" s="404"/>
      <c r="ABY32" s="2124"/>
      <c r="ABZ32" s="22"/>
      <c r="ACA32" s="31"/>
      <c r="ACB32" s="76"/>
      <c r="ACC32" s="78">
        <f t="shared" si="102"/>
        <v>0</v>
      </c>
      <c r="ACE32" s="404"/>
      <c r="ACF32" s="2124"/>
      <c r="ACG32" s="22"/>
      <c r="ACH32" s="31"/>
      <c r="ACI32" s="76"/>
      <c r="ACJ32" s="78">
        <f t="shared" si="103"/>
        <v>0</v>
      </c>
      <c r="ACL32" s="404"/>
      <c r="ACM32" s="404"/>
      <c r="ACN32" s="2124"/>
      <c r="ACO32" s="22"/>
      <c r="ACP32" s="31"/>
      <c r="ACQ32" s="76"/>
      <c r="ACR32" s="78">
        <f t="shared" si="104"/>
        <v>0</v>
      </c>
      <c r="ACT32" s="31"/>
      <c r="ACU32" s="2124"/>
      <c r="ACV32" s="22"/>
      <c r="ACW32" s="31"/>
      <c r="ACX32" s="76"/>
      <c r="ACY32" s="78">
        <f t="shared" si="257"/>
        <v>0</v>
      </c>
      <c r="ADA32" s="31"/>
      <c r="ADB32" s="2124"/>
      <c r="ADC32" s="22"/>
      <c r="ADD32" s="31"/>
      <c r="ADE32" s="76"/>
      <c r="ADF32" s="78">
        <f t="shared" si="105"/>
        <v>70699</v>
      </c>
      <c r="ADI32" s="2124"/>
      <c r="ADJ32" s="2124"/>
      <c r="ADK32" s="777"/>
      <c r="ADL32" s="31"/>
      <c r="ADM32" s="76"/>
      <c r="ADN32" s="78">
        <f t="shared" si="258"/>
        <v>0</v>
      </c>
      <c r="ADP32" s="321"/>
      <c r="ADQ32" s="2124"/>
      <c r="ADR32" s="22"/>
      <c r="ADS32" s="404"/>
      <c r="ADT32" s="76"/>
      <c r="ADU32" s="78">
        <f t="shared" si="259"/>
        <v>0</v>
      </c>
      <c r="ADW32" s="404"/>
      <c r="ADX32" s="2124"/>
      <c r="ADY32" s="22"/>
      <c r="ADZ32" s="31"/>
      <c r="AEA32" s="76"/>
      <c r="AEB32" s="78">
        <f t="shared" si="260"/>
        <v>42311</v>
      </c>
      <c r="AED32" s="320"/>
      <c r="AEE32" s="2121"/>
      <c r="AEF32" s="104"/>
      <c r="AEG32" s="320"/>
      <c r="AEH32" s="139"/>
      <c r="AEI32" s="78">
        <f t="shared" si="254"/>
        <v>100.5</v>
      </c>
      <c r="AEK32" s="31"/>
      <c r="AEL32" s="2124"/>
      <c r="AEM32" s="22"/>
      <c r="AEN32" s="31"/>
      <c r="AEO32" s="76"/>
      <c r="AEP32" s="78">
        <f t="shared" si="1"/>
        <v>0</v>
      </c>
      <c r="AER32" s="2124"/>
      <c r="AES32" s="2124"/>
      <c r="AET32" s="777"/>
      <c r="AEU32" s="31"/>
      <c r="AEV32" s="76"/>
      <c r="AEW32" s="78">
        <f t="shared" si="106"/>
        <v>0</v>
      </c>
      <c r="AEY32" s="2124"/>
      <c r="AEZ32" s="2124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24"/>
      <c r="AFO32" s="22"/>
      <c r="AFP32" s="31"/>
      <c r="AFQ32" s="76"/>
      <c r="AFR32" s="78">
        <f t="shared" si="109"/>
        <v>0</v>
      </c>
      <c r="AFT32" s="31"/>
      <c r="AFU32" s="2124"/>
      <c r="AFV32" s="22"/>
      <c r="AFW32" s="31"/>
      <c r="AFX32" s="76"/>
      <c r="AFY32" s="78">
        <f t="shared" si="110"/>
        <v>0</v>
      </c>
      <c r="AGA32" s="31"/>
      <c r="AGB32" s="2124"/>
      <c r="AGC32" s="22"/>
      <c r="AGD32" s="31"/>
      <c r="AGE32" s="76"/>
      <c r="AGF32" s="78">
        <f t="shared" si="111"/>
        <v>0</v>
      </c>
      <c r="AGH32" s="31"/>
      <c r="AGI32" s="2124"/>
      <c r="AGJ32" s="22"/>
      <c r="AGK32" s="31"/>
      <c r="AGL32" s="76"/>
      <c r="AGM32" s="78">
        <f t="shared" si="112"/>
        <v>0</v>
      </c>
      <c r="AGO32" s="321"/>
      <c r="AGP32" s="2124"/>
      <c r="AGQ32" s="104"/>
      <c r="AGR32" s="49"/>
      <c r="AGS32" s="76"/>
      <c r="AGT32" s="78">
        <f t="shared" si="113"/>
        <v>0</v>
      </c>
      <c r="AGV32" s="404"/>
      <c r="AGW32" s="2124"/>
      <c r="AGX32" s="22"/>
      <c r="AGY32" s="31"/>
      <c r="AGZ32" s="76"/>
      <c r="AHA32" s="78">
        <f t="shared" si="114"/>
        <v>0</v>
      </c>
      <c r="AHE32" s="2124"/>
      <c r="AHF32" s="104"/>
      <c r="AHG32" s="320"/>
      <c r="AHH32" s="76"/>
      <c r="AHI32" s="78">
        <f t="shared" si="115"/>
        <v>2343</v>
      </c>
      <c r="AHK32" s="404"/>
      <c r="AHL32" s="2124"/>
      <c r="AHM32" s="22"/>
      <c r="AHN32" s="31"/>
      <c r="AHO32" s="76"/>
      <c r="AHP32" s="78">
        <f t="shared" si="116"/>
        <v>0</v>
      </c>
      <c r="AHR32" s="404"/>
      <c r="AHS32" s="2124"/>
      <c r="AHT32" s="22"/>
      <c r="AHU32" s="31"/>
      <c r="AHV32" s="76"/>
      <c r="AHW32" s="78">
        <f t="shared" si="117"/>
        <v>0</v>
      </c>
      <c r="AHY32" s="424"/>
      <c r="AHZ32" s="424"/>
      <c r="AIA32" s="2121"/>
      <c r="AIB32" s="693"/>
      <c r="AIC32" s="49"/>
      <c r="AID32" s="139"/>
      <c r="AIE32" s="78">
        <f t="shared" si="118"/>
        <v>4086</v>
      </c>
      <c r="AIG32" s="404"/>
      <c r="AIH32" s="2124"/>
      <c r="AII32" s="22"/>
      <c r="AIJ32" s="31"/>
      <c r="AIK32" s="76"/>
      <c r="AIL32" s="78">
        <f t="shared" si="119"/>
        <v>436</v>
      </c>
      <c r="AIN32" s="424"/>
      <c r="AIO32" s="2121"/>
      <c r="AIP32" s="104"/>
      <c r="AIQ32" s="49"/>
      <c r="AIR32" s="139"/>
      <c r="AIS32" s="78">
        <f t="shared" si="120"/>
        <v>0</v>
      </c>
      <c r="AIU32" s="404"/>
      <c r="AIV32" s="2124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21"/>
      <c r="AJY32" s="104"/>
      <c r="AJZ32" s="320">
        <v>41190</v>
      </c>
      <c r="AKA32" s="139">
        <v>200</v>
      </c>
      <c r="AKB32" s="78">
        <f t="shared" si="125"/>
        <v>2004</v>
      </c>
      <c r="AKD32" s="2124"/>
      <c r="AKE32" s="2124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21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24"/>
      <c r="AMZ32" s="801"/>
      <c r="ANA32" s="804"/>
      <c r="ANB32" s="76"/>
      <c r="ANC32" s="805">
        <f t="shared" si="204"/>
        <v>0</v>
      </c>
      <c r="ANE32" s="321"/>
      <c r="ANF32" s="2124"/>
      <c r="ANG32" s="799"/>
      <c r="ANH32" s="97"/>
      <c r="ANI32" s="76"/>
      <c r="ANJ32" s="805">
        <f t="shared" si="205"/>
        <v>0</v>
      </c>
      <c r="ANL32" s="320"/>
      <c r="ANM32" s="2121"/>
      <c r="ANN32" s="799"/>
      <c r="ANO32" s="392"/>
      <c r="ANP32" s="139"/>
      <c r="ANQ32" s="805">
        <f t="shared" si="206"/>
        <v>187.60000000000002</v>
      </c>
      <c r="ANS32" s="31"/>
      <c r="ANT32" s="335"/>
      <c r="ANU32" s="2124"/>
      <c r="ANV32" s="801"/>
      <c r="ANW32" s="804"/>
      <c r="ANX32" s="76"/>
      <c r="ANY32" s="805">
        <f t="shared" si="207"/>
        <v>0</v>
      </c>
      <c r="AOA32" s="1986"/>
      <c r="AOB32" s="855"/>
      <c r="AOC32" s="1390"/>
      <c r="AOD32" s="1919"/>
      <c r="AOE32" s="722"/>
      <c r="AOF32" s="1391"/>
      <c r="AOG32" s="805">
        <f t="shared" si="208"/>
        <v>731</v>
      </c>
      <c r="AOI32" s="1261"/>
      <c r="AOJ32" s="543"/>
      <c r="AOK32" s="1804"/>
      <c r="AOL32" s="1647"/>
      <c r="AOM32" s="1812"/>
      <c r="AON32" s="78">
        <f t="shared" si="209"/>
        <v>0</v>
      </c>
      <c r="AOO32" s="1391"/>
      <c r="AOP32" s="49"/>
      <c r="AOQ32" s="2124"/>
      <c r="AOR32" s="801"/>
      <c r="AOS32" s="804"/>
      <c r="AOT32" s="76"/>
      <c r="AOU32" s="805">
        <f t="shared" si="210"/>
        <v>0</v>
      </c>
      <c r="AOW32" s="2124"/>
      <c r="AOX32" s="2124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24"/>
      <c r="APM32" s="825"/>
      <c r="APN32" s="804"/>
      <c r="APO32" s="76"/>
      <c r="APP32" s="805">
        <f t="shared" si="212"/>
        <v>0</v>
      </c>
      <c r="APR32" s="321"/>
      <c r="APS32" s="2124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24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24"/>
      <c r="ASE32" s="801"/>
      <c r="ASF32" s="804"/>
      <c r="ASG32" s="76"/>
      <c r="ASH32" s="805">
        <f t="shared" si="222"/>
        <v>0</v>
      </c>
      <c r="ASJ32" s="404"/>
      <c r="ASK32" s="2124"/>
      <c r="ASL32" s="825"/>
      <c r="ASM32" s="804"/>
      <c r="ASN32" s="76"/>
      <c r="ASO32" s="805">
        <f t="shared" si="223"/>
        <v>0</v>
      </c>
      <c r="ASQ32" s="404"/>
      <c r="ASR32" s="2124"/>
      <c r="ASS32" s="22"/>
      <c r="AST32" s="31"/>
      <c r="ASU32" s="76"/>
      <c r="ASV32" s="78">
        <f t="shared" si="241"/>
        <v>0</v>
      </c>
      <c r="ASX32" s="404"/>
      <c r="ASY32" s="404"/>
      <c r="ASZ32" s="2124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24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24"/>
      <c r="AUL32" s="22"/>
      <c r="AUM32" s="31"/>
      <c r="AUN32" s="76"/>
      <c r="AUO32" s="78">
        <f t="shared" si="247"/>
        <v>0</v>
      </c>
      <c r="AUQ32" s="424"/>
      <c r="AUR32" s="2121"/>
      <c r="AUS32" s="104"/>
      <c r="AUT32" s="49"/>
      <c r="AUU32" s="139"/>
      <c r="AUV32" s="78">
        <f t="shared" si="248"/>
        <v>1754.5</v>
      </c>
      <c r="AUX32" s="424"/>
      <c r="AUY32" s="2121"/>
      <c r="AUZ32" s="104"/>
      <c r="AVA32" s="49"/>
      <c r="AVB32" s="139"/>
      <c r="AVC32" s="78">
        <f t="shared" si="249"/>
        <v>3312</v>
      </c>
      <c r="AVE32" s="424"/>
      <c r="AVF32" s="2121"/>
      <c r="AVG32" s="104"/>
      <c r="AVH32" s="49"/>
      <c r="AVI32" s="139"/>
      <c r="AVJ32" s="78">
        <f t="shared" si="250"/>
        <v>0</v>
      </c>
      <c r="AVL32" s="424"/>
      <c r="AVM32" s="2121"/>
      <c r="AVN32" s="104"/>
      <c r="AVO32" s="49"/>
      <c r="AVP32" s="139"/>
      <c r="AVQ32" s="78">
        <f t="shared" si="251"/>
        <v>0</v>
      </c>
      <c r="AVS32" s="404"/>
      <c r="AVT32" s="2124"/>
      <c r="AVU32" s="22"/>
      <c r="AVV32" s="31"/>
      <c r="AVW32" s="76"/>
      <c r="AVX32" s="78">
        <f t="shared" si="224"/>
        <v>0</v>
      </c>
      <c r="AVZ32" s="404"/>
      <c r="AWA32" s="2124"/>
      <c r="AWB32" s="22"/>
      <c r="AWC32" s="31"/>
      <c r="AWD32" s="76"/>
      <c r="AWE32" s="78">
        <f t="shared" si="225"/>
        <v>0</v>
      </c>
      <c r="AWG32" s="424"/>
      <c r="AWH32" s="2121"/>
      <c r="AWI32" s="104"/>
      <c r="AWJ32" s="49"/>
      <c r="AWK32" s="139"/>
      <c r="AWL32" s="78">
        <f t="shared" si="226"/>
        <v>0</v>
      </c>
      <c r="AWN32" s="49"/>
      <c r="AWO32" s="307"/>
      <c r="AWP32" s="2121"/>
      <c r="AWQ32" s="104"/>
      <c r="AWR32" s="49"/>
      <c r="AWS32" s="139"/>
      <c r="AWT32" s="78">
        <f t="shared" si="227"/>
        <v>5365</v>
      </c>
      <c r="AWV32" s="404"/>
      <c r="AWW32" s="404"/>
      <c r="AWX32" s="2124"/>
      <c r="AWY32" s="22"/>
      <c r="AWZ32" s="31"/>
      <c r="AXA32" s="76"/>
      <c r="AXB32" s="78">
        <f t="shared" si="261"/>
        <v>872</v>
      </c>
      <c r="AXD32" s="404"/>
      <c r="AXE32" s="2124"/>
      <c r="AXF32" s="22"/>
      <c r="AXG32" s="61"/>
      <c r="AXH32" s="76"/>
      <c r="AXI32" s="78">
        <f t="shared" si="262"/>
        <v>0</v>
      </c>
      <c r="AXK32" s="404"/>
      <c r="AXL32" s="2124"/>
      <c r="AXM32" s="22"/>
      <c r="AXN32" s="61"/>
      <c r="AXO32" s="76"/>
      <c r="AXP32" s="78">
        <f t="shared" si="263"/>
        <v>0</v>
      </c>
      <c r="AXR32" s="31"/>
      <c r="AXS32" s="2124"/>
      <c r="AXT32" s="22"/>
      <c r="AXU32" s="61"/>
      <c r="AXV32" s="76"/>
      <c r="AXW32" s="78">
        <f t="shared" si="264"/>
        <v>0</v>
      </c>
      <c r="AXY32" s="424"/>
      <c r="AXZ32" s="2121"/>
      <c r="AYA32" s="104"/>
      <c r="AYB32" s="424"/>
      <c r="AYC32" s="139"/>
      <c r="AYD32" s="78">
        <f t="shared" si="137"/>
        <v>0</v>
      </c>
      <c r="AYF32" s="424"/>
      <c r="AYG32" s="2121"/>
      <c r="AYH32" s="104"/>
      <c r="AYI32" s="49"/>
      <c r="AYJ32" s="139"/>
      <c r="AYK32" s="78">
        <f t="shared" si="138"/>
        <v>0</v>
      </c>
      <c r="AYM32" s="424"/>
      <c r="AYN32" s="2121"/>
      <c r="AYO32" s="104"/>
      <c r="AYP32" s="49"/>
      <c r="AYQ32" s="139"/>
      <c r="AYR32" s="78">
        <f t="shared" si="139"/>
        <v>0</v>
      </c>
      <c r="AYT32" s="404"/>
      <c r="AYU32" s="2124"/>
      <c r="AYV32" s="22"/>
      <c r="AYW32" s="61"/>
      <c r="AYX32" s="76"/>
      <c r="AYY32" s="78">
        <f t="shared" si="140"/>
        <v>0</v>
      </c>
      <c r="AZA32" s="404"/>
      <c r="AZB32" s="2124"/>
      <c r="AZC32" s="22"/>
      <c r="AZD32" s="61"/>
      <c r="AZE32" s="76"/>
      <c r="AZF32" s="78">
        <f t="shared" si="141"/>
        <v>0</v>
      </c>
      <c r="AZH32" s="31"/>
      <c r="AZI32" s="2124"/>
      <c r="AZJ32" s="22"/>
      <c r="AZK32" s="61"/>
      <c r="AZL32" s="76"/>
      <c r="AZM32" s="78">
        <f t="shared" si="142"/>
        <v>0</v>
      </c>
      <c r="AZO32" s="320"/>
      <c r="AZP32" s="2121"/>
      <c r="AZQ32" s="104"/>
      <c r="AZR32" s="49"/>
      <c r="AZS32" s="139"/>
      <c r="AZT32" s="78">
        <f t="shared" si="143"/>
        <v>123.27999999999975</v>
      </c>
      <c r="AZV32" s="320"/>
      <c r="AZW32" s="2121"/>
      <c r="AZX32" s="104"/>
      <c r="AZY32" s="49"/>
      <c r="AZZ32" s="139"/>
      <c r="BAA32" s="78">
        <f t="shared" si="144"/>
        <v>0</v>
      </c>
      <c r="BAC32" s="320"/>
      <c r="BAD32" s="2121"/>
      <c r="BAE32" s="104"/>
      <c r="BAF32" s="424"/>
      <c r="BAG32" s="139"/>
      <c r="BAH32" s="78">
        <f t="shared" si="145"/>
        <v>11550.9</v>
      </c>
      <c r="BAJ32" s="404"/>
      <c r="BAK32" s="2124"/>
      <c r="BAL32" s="22"/>
      <c r="BAM32" s="404"/>
      <c r="BAN32" s="76"/>
      <c r="BAO32" s="78">
        <f t="shared" si="146"/>
        <v>0</v>
      </c>
      <c r="BAQ32" s="424"/>
      <c r="BAR32" s="2121"/>
      <c r="BAS32" s="104"/>
      <c r="BAT32" s="49"/>
      <c r="BAU32" s="139"/>
      <c r="BAV32" s="78">
        <f t="shared" si="147"/>
        <v>1940.1999999999971</v>
      </c>
      <c r="BAX32" s="31"/>
      <c r="BAY32" s="2124"/>
      <c r="BAZ32" s="22"/>
      <c r="BBA32" s="61"/>
      <c r="BBB32" s="76"/>
      <c r="BBC32" s="78">
        <f t="shared" si="265"/>
        <v>0</v>
      </c>
      <c r="BBE32" s="31"/>
      <c r="BBF32" s="2124"/>
      <c r="BBG32" s="22"/>
      <c r="BBH32" s="61"/>
      <c r="BBI32" s="76"/>
      <c r="BBJ32" s="78">
        <f t="shared" si="266"/>
        <v>1292</v>
      </c>
      <c r="BBL32" s="320">
        <v>42283</v>
      </c>
      <c r="BBM32" s="1901"/>
      <c r="BBN32" s="2042" t="s">
        <v>2507</v>
      </c>
      <c r="BBO32" s="433">
        <v>229387</v>
      </c>
      <c r="BBP32" s="392">
        <v>42298</v>
      </c>
      <c r="BBQ32" s="1915">
        <v>229387</v>
      </c>
      <c r="BBR32" s="131">
        <f t="shared" si="267"/>
        <v>-39535.969999999972</v>
      </c>
      <c r="BBS32" s="1261"/>
      <c r="BBT32" s="1390"/>
      <c r="BBU32" s="1803"/>
      <c r="BBV32" s="1925"/>
      <c r="BBW32" s="1919"/>
      <c r="BBX32" s="722"/>
      <c r="BBY32" s="78">
        <f t="shared" si="149"/>
        <v>1200</v>
      </c>
      <c r="BCA32" s="424">
        <v>42121</v>
      </c>
      <c r="BCB32" s="2121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24"/>
      <c r="BCJ32" s="22"/>
      <c r="BCK32" s="61"/>
      <c r="BCL32" s="76"/>
      <c r="BCM32" s="78">
        <f t="shared" si="151"/>
        <v>0</v>
      </c>
      <c r="BCO32" s="31"/>
      <c r="BCP32" s="2124"/>
      <c r="BCQ32" s="22"/>
      <c r="BCR32" s="61"/>
      <c r="BCS32" s="76"/>
      <c r="BCT32" s="78">
        <f t="shared" si="152"/>
        <v>0</v>
      </c>
      <c r="BCV32" s="404"/>
      <c r="BCW32" s="2124"/>
      <c r="BCX32" s="22"/>
      <c r="BCY32" s="61"/>
      <c r="BCZ32" s="76"/>
      <c r="BDA32" s="78">
        <f t="shared" si="153"/>
        <v>6086.5</v>
      </c>
      <c r="BDC32" s="404"/>
      <c r="BDD32" s="2124"/>
      <c r="BDE32" s="22"/>
      <c r="BDF32" s="61"/>
      <c r="BDG32" s="76"/>
      <c r="BDH32" s="78">
        <f t="shared" si="154"/>
        <v>8936.1000000000058</v>
      </c>
      <c r="BDJ32" s="321"/>
      <c r="BDK32" s="2124"/>
      <c r="BDL32" s="22"/>
      <c r="BDM32" s="61"/>
      <c r="BDN32" s="76"/>
      <c r="BDO32" s="78">
        <f t="shared" si="155"/>
        <v>0</v>
      </c>
      <c r="BDQ32" s="404"/>
      <c r="BDR32" s="734"/>
      <c r="BDS32" s="2124"/>
      <c r="BDT32" s="22"/>
      <c r="BDU32" s="491"/>
      <c r="BDV32" s="76"/>
      <c r="BDW32" s="78">
        <f t="shared" si="156"/>
        <v>308</v>
      </c>
      <c r="BDY32" s="31"/>
      <c r="BDZ32" s="31"/>
      <c r="BEA32" s="2124"/>
      <c r="BEB32" s="22"/>
      <c r="BEC32" s="31"/>
      <c r="BED32" s="76"/>
      <c r="BEE32" s="78">
        <f t="shared" si="157"/>
        <v>4361.25</v>
      </c>
      <c r="BEG32" s="321">
        <v>41869</v>
      </c>
      <c r="BEH32" s="2124" t="s">
        <v>2296</v>
      </c>
      <c r="BEI32" s="2124" t="s">
        <v>2289</v>
      </c>
      <c r="BEJ32" s="2017">
        <v>3962.7</v>
      </c>
      <c r="BEK32" s="321">
        <v>41877</v>
      </c>
      <c r="BEL32" s="76">
        <v>3962.7</v>
      </c>
      <c r="BEM32" s="78">
        <f t="shared" si="158"/>
        <v>-17000</v>
      </c>
      <c r="BEO32" s="404"/>
      <c r="BEP32" s="404"/>
      <c r="BEQ32" s="2124"/>
      <c r="BER32" s="22"/>
      <c r="BES32" s="61"/>
      <c r="BET32" s="76"/>
      <c r="BEU32" s="78">
        <f t="shared" si="159"/>
        <v>-3554.84</v>
      </c>
      <c r="BEV32" s="243"/>
      <c r="BEW32" s="321"/>
      <c r="BEX32" s="2124"/>
      <c r="BEY32" s="22"/>
      <c r="BEZ32" s="61"/>
      <c r="BFA32" s="76"/>
      <c r="BFB32" s="78">
        <f t="shared" si="160"/>
        <v>0</v>
      </c>
      <c r="BFD32" s="321"/>
      <c r="BFE32" s="2124"/>
      <c r="BFF32" s="22"/>
      <c r="BFG32" s="61"/>
      <c r="BFH32" s="76"/>
      <c r="BFI32" s="78">
        <f t="shared" si="161"/>
        <v>970</v>
      </c>
      <c r="BFK32" s="320"/>
      <c r="BFL32" s="2122"/>
      <c r="BFM32" s="139"/>
      <c r="BFN32" s="424"/>
      <c r="BFO32" s="139"/>
      <c r="BFP32" s="78">
        <f t="shared" si="162"/>
        <v>0</v>
      </c>
      <c r="BFR32" s="321"/>
      <c r="BFS32" s="2124"/>
      <c r="BFT32" s="22"/>
      <c r="BFU32" s="491"/>
      <c r="BFV32" s="76"/>
      <c r="BFW32" s="78">
        <f t="shared" si="163"/>
        <v>0</v>
      </c>
      <c r="BFY32" s="31"/>
      <c r="BFZ32" s="2124"/>
      <c r="BGA32" s="22"/>
      <c r="BGB32" s="61"/>
      <c r="BGC32" s="76"/>
      <c r="BGD32" s="78">
        <f t="shared" si="164"/>
        <v>0</v>
      </c>
      <c r="BGF32" s="320"/>
      <c r="BGG32" s="2121"/>
      <c r="BGH32" s="104"/>
      <c r="BGI32" s="341"/>
      <c r="BGJ32" s="139"/>
      <c r="BGK32" s="78">
        <f t="shared" si="165"/>
        <v>0</v>
      </c>
      <c r="BGM32" s="424"/>
      <c r="BGN32" s="424"/>
      <c r="BGO32" s="2122"/>
      <c r="BGP32" s="139"/>
      <c r="BGQ32" s="424"/>
      <c r="BGR32" s="139"/>
      <c r="BGS32" s="78">
        <f t="shared" si="166"/>
        <v>4154.5999999999913</v>
      </c>
      <c r="BGU32" s="31"/>
      <c r="BGV32" s="2124"/>
      <c r="BGW32" s="22"/>
      <c r="BGX32" s="61"/>
      <c r="BGY32" s="76"/>
      <c r="BGZ32" s="78">
        <f t="shared" si="167"/>
        <v>0</v>
      </c>
      <c r="BHB32" s="404"/>
      <c r="BHC32" s="2124"/>
      <c r="BHD32" s="22"/>
      <c r="BHE32" s="61"/>
      <c r="BHF32" s="76"/>
      <c r="BHG32" s="78">
        <f t="shared" si="168"/>
        <v>229.79999999999927</v>
      </c>
      <c r="BHI32" s="404"/>
      <c r="BHJ32" s="31"/>
      <c r="BHK32" s="2124"/>
      <c r="BHL32" s="22"/>
      <c r="BHM32" s="31"/>
      <c r="BHN32" s="76"/>
      <c r="BHO32" s="78">
        <f t="shared" si="169"/>
        <v>0</v>
      </c>
      <c r="BHQ32" s="321"/>
      <c r="BHR32" s="2124"/>
      <c r="BHS32" s="22"/>
      <c r="BHT32" s="321"/>
      <c r="BHU32" s="76"/>
      <c r="BHV32" s="78">
        <f t="shared" si="170"/>
        <v>0</v>
      </c>
      <c r="BHX32" s="321"/>
      <c r="BHY32" s="335"/>
      <c r="BHZ32" s="2124"/>
      <c r="BIA32" s="22"/>
      <c r="BIB32" s="602"/>
      <c r="BIC32" s="76"/>
      <c r="BID32" s="78">
        <f t="shared" si="171"/>
        <v>0</v>
      </c>
      <c r="BIF32" s="321"/>
      <c r="BIG32" s="31"/>
      <c r="BIH32" s="2124"/>
      <c r="BII32" s="777"/>
      <c r="BIJ32" s="31"/>
      <c r="BIK32" s="76"/>
      <c r="BIL32" s="78">
        <f t="shared" si="172"/>
        <v>0</v>
      </c>
      <c r="BIN32" s="404"/>
      <c r="BIO32" s="2124"/>
      <c r="BIP32" s="22"/>
      <c r="BIQ32" s="491"/>
      <c r="BIR32" s="76"/>
      <c r="BIS32" s="78">
        <f t="shared" si="173"/>
        <v>86</v>
      </c>
      <c r="BIU32" s="320"/>
      <c r="BIV32" s="320"/>
      <c r="BIW32" s="2122"/>
      <c r="BIX32" s="139"/>
      <c r="BIY32" s="257"/>
      <c r="BIZ32" s="139"/>
      <c r="BJA32" s="78">
        <f t="shared" si="255"/>
        <v>0</v>
      </c>
      <c r="BJC32" s="424"/>
      <c r="BJD32" s="2122"/>
      <c r="BJE32" s="139"/>
      <c r="BJF32" s="257"/>
      <c r="BJG32" s="139"/>
      <c r="BJH32" s="78">
        <f t="shared" si="174"/>
        <v>0</v>
      </c>
      <c r="BJJ32" s="392"/>
      <c r="BJK32" s="392"/>
      <c r="BJL32" s="1325"/>
      <c r="BJM32" s="139"/>
      <c r="BJN32" s="120"/>
      <c r="BJO32" s="76"/>
      <c r="BJP32" s="78">
        <f t="shared" si="256"/>
        <v>0</v>
      </c>
      <c r="BJR32" s="31"/>
      <c r="BJS32" s="2124"/>
      <c r="BJT32" s="22"/>
      <c r="BJU32" s="61"/>
      <c r="BJV32" s="76"/>
      <c r="BJW32" s="78">
        <f t="shared" si="228"/>
        <v>1883</v>
      </c>
      <c r="BJY32" s="404"/>
      <c r="BJZ32" s="2124"/>
      <c r="BKA32" s="22"/>
      <c r="BKB32" s="61"/>
      <c r="BKC32" s="76"/>
      <c r="BKD32" s="78">
        <f t="shared" si="175"/>
        <v>0</v>
      </c>
      <c r="BKF32" s="404"/>
      <c r="BKH32" s="2124"/>
      <c r="BKI32" s="22"/>
      <c r="BKJ32" s="61"/>
      <c r="BKK32" s="76"/>
      <c r="BKL32" s="78">
        <f t="shared" si="176"/>
        <v>8883.5</v>
      </c>
      <c r="BKN32" s="404"/>
      <c r="BKO32" s="2124"/>
      <c r="BKP32" s="22"/>
      <c r="BKQ32" s="61"/>
      <c r="BKR32" s="76"/>
      <c r="BKS32" s="78">
        <f t="shared" si="177"/>
        <v>0</v>
      </c>
      <c r="BKU32" s="404"/>
      <c r="BKV32" s="2124"/>
      <c r="BKW32" s="22"/>
      <c r="BKX32" s="61"/>
      <c r="BKY32" s="76"/>
      <c r="BKZ32" s="78">
        <f t="shared" si="178"/>
        <v>0</v>
      </c>
      <c r="BLB32" s="404"/>
      <c r="BLC32" s="2124"/>
      <c r="BLD32" s="22"/>
      <c r="BLE32" s="61"/>
      <c r="BLF32" s="76"/>
      <c r="BLG32" s="78">
        <f t="shared" si="179"/>
        <v>0</v>
      </c>
      <c r="BLI32" s="404"/>
      <c r="BLJ32" s="2124"/>
      <c r="BLK32" s="22"/>
      <c r="BLL32" s="61"/>
      <c r="BLM32" s="76"/>
      <c r="BLN32" s="78">
        <f t="shared" si="180"/>
        <v>100</v>
      </c>
      <c r="BLP32" s="424"/>
      <c r="BLQ32" s="1325"/>
      <c r="BLR32" s="693"/>
      <c r="BLS32" s="49"/>
      <c r="BLT32" s="260"/>
      <c r="BLU32" s="78">
        <f t="shared" si="181"/>
        <v>0</v>
      </c>
      <c r="BLW32" s="404"/>
      <c r="BLX32" s="2124"/>
      <c r="BLY32" s="22"/>
      <c r="BLZ32" s="61"/>
      <c r="BMA32" s="76"/>
      <c r="BMB32" s="78">
        <f t="shared" si="182"/>
        <v>0</v>
      </c>
      <c r="BMD32" s="404"/>
      <c r="BME32" s="2124"/>
      <c r="BMF32" s="22"/>
      <c r="BMG32" s="491"/>
      <c r="BMH32" s="76"/>
      <c r="BMI32" s="78">
        <f t="shared" si="183"/>
        <v>0</v>
      </c>
      <c r="BMK32" s="404"/>
      <c r="BML32" s="2124"/>
      <c r="BMM32" s="22"/>
      <c r="BMN32" s="61"/>
      <c r="BMO32" s="76"/>
      <c r="BMP32" s="78">
        <f t="shared" si="184"/>
        <v>0</v>
      </c>
      <c r="BMR32" s="31"/>
      <c r="BMS32" s="2124"/>
      <c r="BMT32" s="22"/>
      <c r="BMU32" s="61"/>
      <c r="BMV32" s="76"/>
      <c r="BMW32" s="78">
        <f t="shared" si="185"/>
        <v>0</v>
      </c>
      <c r="BMY32" s="31"/>
      <c r="BMZ32" s="2124"/>
      <c r="BNA32" s="777"/>
      <c r="BNB32" s="31"/>
      <c r="BNC32" s="76"/>
      <c r="BND32" s="78">
        <f t="shared" si="229"/>
        <v>150</v>
      </c>
      <c r="BNF32" s="320"/>
      <c r="BNG32" s="2122"/>
      <c r="BNH32" s="139"/>
      <c r="BNI32" s="341"/>
      <c r="BNJ32" s="139"/>
      <c r="BNK32" s="78">
        <f t="shared" si="230"/>
        <v>11430</v>
      </c>
      <c r="BNM32" s="31"/>
      <c r="BNN32" s="2124"/>
      <c r="BNO32" s="22"/>
      <c r="BNP32" s="61"/>
      <c r="BNQ32" s="76"/>
      <c r="BNR32" s="78">
        <f t="shared" si="231"/>
        <v>0</v>
      </c>
      <c r="BNT32" s="31"/>
      <c r="BNU32" s="335"/>
      <c r="BNV32" s="2124"/>
      <c r="BNW32" s="22"/>
      <c r="BNX32" s="61"/>
      <c r="BNY32" s="76"/>
      <c r="BNZ32" s="78">
        <f t="shared" si="232"/>
        <v>0</v>
      </c>
      <c r="BOB32" s="31"/>
      <c r="BOC32" s="2124"/>
      <c r="BOD32" s="22"/>
      <c r="BOE32" s="61"/>
      <c r="BOF32" s="76"/>
      <c r="BOG32" s="78">
        <f t="shared" si="233"/>
        <v>0</v>
      </c>
      <c r="BOI32" s="31"/>
      <c r="BOJ32" s="2124"/>
      <c r="BOK32" s="22"/>
      <c r="BOL32" s="61"/>
      <c r="BOM32" s="76"/>
      <c r="BON32" s="78">
        <f t="shared" si="234"/>
        <v>0</v>
      </c>
      <c r="BOP32" s="31"/>
      <c r="BOQ32" s="2124"/>
      <c r="BOR32" s="22"/>
      <c r="BOS32" s="61"/>
      <c r="BOT32" s="76"/>
      <c r="BOU32" s="78">
        <f t="shared" si="235"/>
        <v>1785.5</v>
      </c>
      <c r="BOW32" s="320"/>
      <c r="BOX32" s="2121"/>
      <c r="BOY32" s="104"/>
      <c r="BOZ32" s="49"/>
      <c r="BPA32" s="139"/>
      <c r="BPB32" s="78">
        <f t="shared" si="236"/>
        <v>0</v>
      </c>
      <c r="BPD32" s="404"/>
      <c r="BPE32" s="2124"/>
      <c r="BPF32" s="22"/>
      <c r="BPG32" s="31"/>
      <c r="BPH32" s="76"/>
      <c r="BPI32" s="78">
        <f t="shared" si="237"/>
        <v>0</v>
      </c>
      <c r="BPK32" s="404"/>
      <c r="BPL32" s="2124"/>
      <c r="BPM32" s="22"/>
      <c r="BPN32" s="31"/>
      <c r="BPO32" s="76"/>
      <c r="BPP32" s="78">
        <f t="shared" si="252"/>
        <v>2273.5</v>
      </c>
      <c r="BPR32" s="31"/>
      <c r="BPS32" s="2124"/>
      <c r="BPT32" s="22"/>
      <c r="BPU32" s="61"/>
      <c r="BPV32" s="76"/>
      <c r="BPW32" s="78">
        <f t="shared" si="186"/>
        <v>0</v>
      </c>
      <c r="BPY32" s="31"/>
      <c r="BPZ32" s="2124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22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21"/>
      <c r="BQW32" s="104"/>
      <c r="BQX32" s="424"/>
      <c r="BQY32" s="139"/>
      <c r="BQZ32" s="78">
        <f t="shared" si="190"/>
        <v>70000</v>
      </c>
      <c r="BRC32" s="2125"/>
      <c r="BRD32" s="349"/>
      <c r="BRE32" s="404"/>
      <c r="BRF32" s="773"/>
      <c r="BRG32" s="78">
        <f t="shared" si="191"/>
        <v>70000</v>
      </c>
      <c r="BRI32" s="31"/>
      <c r="BRJ32" s="2124"/>
      <c r="BRK32" s="22"/>
      <c r="BRL32" s="61"/>
      <c r="BRM32" s="76"/>
      <c r="BRN32" s="78">
        <f t="shared" si="192"/>
        <v>0</v>
      </c>
      <c r="BRP32" s="321"/>
      <c r="BRQ32" s="31"/>
      <c r="BRR32" s="2124"/>
      <c r="BRS32" s="22"/>
      <c r="BRT32" s="61"/>
      <c r="BRU32" s="76"/>
      <c r="BRV32" s="78">
        <f t="shared" si="193"/>
        <v>0</v>
      </c>
      <c r="BRX32" s="404"/>
      <c r="BRY32" s="2124"/>
      <c r="BRZ32" s="22"/>
      <c r="BSA32" s="61"/>
      <c r="BSB32" s="76"/>
      <c r="BSC32" s="78">
        <f t="shared" si="194"/>
        <v>0</v>
      </c>
      <c r="BSE32" s="404"/>
      <c r="BSF32" s="2124"/>
      <c r="BSG32" s="22"/>
      <c r="BSH32" s="31"/>
      <c r="BSI32" s="76"/>
      <c r="BSJ32" s="78">
        <f t="shared" si="195"/>
        <v>0</v>
      </c>
      <c r="BSL32" s="31"/>
      <c r="BSM32" s="2124"/>
      <c r="BSN32" s="22"/>
      <c r="BSO32" s="61"/>
      <c r="BSP32" s="76"/>
      <c r="BSQ32" s="78">
        <f t="shared" si="196"/>
        <v>0</v>
      </c>
      <c r="BSS32" s="404"/>
      <c r="BST32" s="2124"/>
      <c r="BSU32" s="22"/>
      <c r="BSV32" s="869"/>
      <c r="BSW32" s="568"/>
      <c r="BSX32" s="78">
        <f t="shared" si="197"/>
        <v>0</v>
      </c>
      <c r="BSZ32" s="404"/>
      <c r="BTA32" s="2124"/>
      <c r="BTB32" s="22"/>
      <c r="BTC32" s="869"/>
      <c r="BTD32" s="568"/>
      <c r="BTE32" s="78">
        <f t="shared" si="198"/>
        <v>0</v>
      </c>
      <c r="BTG32" s="31"/>
      <c r="BTH32" s="2124"/>
      <c r="BTI32" s="22"/>
      <c r="BTJ32" s="61"/>
      <c r="BTK32" s="76"/>
      <c r="BTL32" s="78">
        <f t="shared" si="199"/>
        <v>0</v>
      </c>
      <c r="BTN32" s="31"/>
      <c r="BTO32" s="2124"/>
      <c r="BTP32" s="22"/>
      <c r="BTQ32" s="61"/>
      <c r="BTR32" s="76"/>
      <c r="BTS32" s="78">
        <f t="shared" si="200"/>
        <v>0</v>
      </c>
      <c r="BTU32" s="31"/>
      <c r="BTV32" s="2124"/>
      <c r="BTW32" s="22"/>
      <c r="BTX32" s="61"/>
      <c r="BTY32" s="76"/>
      <c r="BTZ32" s="78">
        <f t="shared" si="201"/>
        <v>0</v>
      </c>
      <c r="BUB32" s="31"/>
      <c r="BUC32" s="2124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24"/>
      <c r="C33" s="22"/>
      <c r="D33" s="31"/>
      <c r="E33" s="76"/>
      <c r="F33" s="78">
        <f t="shared" si="2"/>
        <v>172000</v>
      </c>
      <c r="H33" s="404"/>
      <c r="I33" s="2124"/>
      <c r="J33" s="22"/>
      <c r="K33" s="31"/>
      <c r="L33" s="76"/>
      <c r="M33" s="78">
        <f t="shared" si="3"/>
        <v>354750</v>
      </c>
      <c r="O33" s="31"/>
      <c r="P33" s="2124"/>
      <c r="Q33" s="22"/>
      <c r="R33" s="31"/>
      <c r="S33" s="76"/>
      <c r="T33" s="78">
        <f t="shared" si="4"/>
        <v>2500</v>
      </c>
      <c r="V33" s="2124"/>
      <c r="W33" s="2124"/>
      <c r="X33" s="22"/>
      <c r="Y33" s="31"/>
      <c r="Z33" s="76"/>
      <c r="AA33" s="78">
        <f t="shared" si="5"/>
        <v>0</v>
      </c>
      <c r="AC33" s="2124"/>
      <c r="AD33" s="2124"/>
      <c r="AE33" s="22"/>
      <c r="AF33" s="31"/>
      <c r="AG33" s="76"/>
      <c r="AH33" s="78">
        <f t="shared" si="6"/>
        <v>0</v>
      </c>
      <c r="AJ33" s="404"/>
      <c r="AK33" s="2124"/>
      <c r="AL33" s="22"/>
      <c r="AM33" s="404"/>
      <c r="AN33" s="76"/>
      <c r="AO33" s="78">
        <f t="shared" si="7"/>
        <v>1390</v>
      </c>
      <c r="AQ33" s="320"/>
      <c r="AR33" s="2121"/>
      <c r="AS33" s="104"/>
      <c r="AT33" s="530"/>
      <c r="AU33" s="389"/>
      <c r="AV33" s="78">
        <f t="shared" si="8"/>
        <v>317405.71999999997</v>
      </c>
      <c r="AX33" s="2124"/>
      <c r="AY33" s="2124"/>
      <c r="AZ33" s="22"/>
      <c r="BA33" s="31"/>
      <c r="BB33" s="76"/>
      <c r="BC33" s="78">
        <f t="shared" si="9"/>
        <v>0</v>
      </c>
      <c r="BE33" s="321"/>
      <c r="BF33" s="2124"/>
      <c r="BG33" s="22"/>
      <c r="BH33" s="31"/>
      <c r="BI33" s="76"/>
      <c r="BJ33" s="78">
        <f t="shared" si="10"/>
        <v>0</v>
      </c>
      <c r="BL33" s="404"/>
      <c r="BM33" s="2124"/>
      <c r="BN33" s="22"/>
      <c r="BO33" s="31"/>
      <c r="BP33" s="76"/>
      <c r="BQ33" s="78">
        <f t="shared" si="11"/>
        <v>0</v>
      </c>
      <c r="BS33" s="321"/>
      <c r="BT33" s="2124"/>
      <c r="BU33" s="22"/>
      <c r="BV33" s="31"/>
      <c r="BW33" s="76"/>
      <c r="BX33" s="78">
        <f t="shared" si="12"/>
        <v>0</v>
      </c>
      <c r="BZ33" s="424"/>
      <c r="CA33" s="424"/>
      <c r="CB33" s="2121"/>
      <c r="CC33" s="104"/>
      <c r="CD33" s="49"/>
      <c r="CE33" s="139"/>
      <c r="CF33" s="78">
        <f t="shared" si="13"/>
        <v>24829.5</v>
      </c>
      <c r="CH33" s="404"/>
      <c r="CI33" s="2124"/>
      <c r="CJ33" s="22"/>
      <c r="CK33" s="31"/>
      <c r="CL33" s="76"/>
      <c r="CM33" s="78">
        <f t="shared" si="14"/>
        <v>0</v>
      </c>
      <c r="CO33" s="404"/>
      <c r="CP33" s="2124"/>
      <c r="CQ33" s="22"/>
      <c r="CR33" s="31"/>
      <c r="CS33" s="76"/>
      <c r="CT33" s="78">
        <f t="shared" si="15"/>
        <v>0</v>
      </c>
      <c r="CV33" s="404">
        <v>41863</v>
      </c>
      <c r="CW33" s="1955" t="s">
        <v>2314</v>
      </c>
      <c r="CX33" s="2125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21"/>
      <c r="DG33" s="104"/>
      <c r="DH33" s="424"/>
      <c r="DI33" s="349"/>
      <c r="DJ33" s="78">
        <f t="shared" si="17"/>
        <v>633217.30000000005</v>
      </c>
      <c r="DL33" s="320"/>
      <c r="DM33" s="2121"/>
      <c r="DN33" s="104"/>
      <c r="DO33" s="49"/>
      <c r="DP33" s="139"/>
      <c r="DQ33" s="78">
        <f t="shared" si="18"/>
        <v>0</v>
      </c>
      <c r="DS33" s="320"/>
      <c r="DT33" s="2121"/>
      <c r="DU33" s="104"/>
      <c r="DV33" s="49"/>
      <c r="DW33" s="139"/>
      <c r="DX33" s="78">
        <f t="shared" si="19"/>
        <v>0</v>
      </c>
      <c r="DZ33" s="49"/>
      <c r="EA33" s="2121"/>
      <c r="EB33" s="104"/>
      <c r="EC33" s="49"/>
      <c r="ED33" s="139"/>
      <c r="EE33" s="78">
        <f t="shared" si="20"/>
        <v>1750.5</v>
      </c>
      <c r="EG33" s="320"/>
      <c r="EH33" s="2121"/>
      <c r="EI33" s="104"/>
      <c r="EJ33" s="49"/>
      <c r="EK33" s="139"/>
      <c r="EL33" s="78">
        <f t="shared" si="21"/>
        <v>0</v>
      </c>
      <c r="EN33" s="404"/>
      <c r="EO33" s="2124"/>
      <c r="EP33" s="22"/>
      <c r="EQ33" s="31"/>
      <c r="ER33" s="76"/>
      <c r="ES33" s="78">
        <f t="shared" si="22"/>
        <v>7999.8000000000029</v>
      </c>
      <c r="EU33" s="404"/>
      <c r="EV33" s="2124"/>
      <c r="EW33" s="22"/>
      <c r="EX33" s="31"/>
      <c r="EY33" s="76"/>
      <c r="EZ33" s="78">
        <f t="shared" si="23"/>
        <v>0</v>
      </c>
      <c r="FB33" s="2124"/>
      <c r="FC33" s="732"/>
      <c r="FD33" s="2124"/>
      <c r="FE33" s="22"/>
      <c r="FF33" s="31"/>
      <c r="FG33" s="76"/>
      <c r="FH33" s="78">
        <f t="shared" si="24"/>
        <v>0</v>
      </c>
      <c r="FJ33" s="424"/>
      <c r="FK33" s="49"/>
      <c r="FL33" s="2121"/>
      <c r="FM33" s="104"/>
      <c r="FN33" s="49"/>
      <c r="FO33" s="139"/>
      <c r="FP33" s="78">
        <f t="shared" si="25"/>
        <v>1044.8300000000017</v>
      </c>
      <c r="FR33" s="404"/>
      <c r="FS33" s="2124"/>
      <c r="FT33" s="2124"/>
      <c r="FU33" s="22"/>
      <c r="FV33" s="31"/>
      <c r="FW33" s="76"/>
      <c r="FX33" s="78">
        <f t="shared" si="26"/>
        <v>8038.1</v>
      </c>
      <c r="FZ33" s="31"/>
      <c r="GA33" s="2121"/>
      <c r="GB33" s="104"/>
      <c r="GC33" s="49"/>
      <c r="GD33" s="139"/>
      <c r="GE33" s="78">
        <f t="shared" si="203"/>
        <v>0</v>
      </c>
      <c r="GG33" s="424"/>
      <c r="GH33" s="481"/>
      <c r="GI33" s="2121"/>
      <c r="GJ33" s="693"/>
      <c r="GK33" s="424"/>
      <c r="GL33" s="139"/>
      <c r="GM33" s="78">
        <f t="shared" si="27"/>
        <v>0</v>
      </c>
      <c r="GO33" s="2124"/>
      <c r="GP33" s="2124"/>
      <c r="GQ33" s="22"/>
      <c r="GR33" s="31"/>
      <c r="GS33" s="76"/>
      <c r="GT33" s="78">
        <f t="shared" si="28"/>
        <v>3191.5</v>
      </c>
      <c r="GV33" s="404"/>
      <c r="GW33" s="2124"/>
      <c r="GX33" s="2124"/>
      <c r="GY33" s="22"/>
      <c r="GZ33" s="31"/>
      <c r="HA33" s="76"/>
      <c r="HB33" s="78">
        <f t="shared" si="29"/>
        <v>12652.35</v>
      </c>
      <c r="HD33" s="404"/>
      <c r="HE33" s="2124"/>
      <c r="HF33" s="22"/>
      <c r="HG33" s="321"/>
      <c r="HH33" s="76"/>
      <c r="HI33" s="78">
        <f t="shared" si="30"/>
        <v>5990.5</v>
      </c>
      <c r="HK33" s="321"/>
      <c r="HL33" s="2124"/>
      <c r="HM33" s="22"/>
      <c r="HN33" s="31"/>
      <c r="HO33" s="76"/>
      <c r="HP33" s="78">
        <f t="shared" si="31"/>
        <v>3655.5</v>
      </c>
      <c r="HR33" s="321"/>
      <c r="HS33" s="2124"/>
      <c r="HT33" s="22"/>
      <c r="HU33" s="31"/>
      <c r="HV33" s="76"/>
      <c r="HW33" s="78">
        <f t="shared" si="32"/>
        <v>3000</v>
      </c>
      <c r="HY33" s="321"/>
      <c r="HZ33" s="2124"/>
      <c r="IA33" s="22"/>
      <c r="IB33" s="31"/>
      <c r="IC33" s="76"/>
      <c r="ID33" s="78">
        <f t="shared" si="33"/>
        <v>0</v>
      </c>
      <c r="IF33" s="321"/>
      <c r="IG33" s="2124"/>
      <c r="IH33" s="22"/>
      <c r="II33" s="31"/>
      <c r="IJ33" s="76"/>
      <c r="IK33" s="78">
        <f t="shared" si="34"/>
        <v>0</v>
      </c>
      <c r="IM33" s="2124"/>
      <c r="IN33" s="2124"/>
      <c r="IO33" s="22"/>
      <c r="IP33" s="31"/>
      <c r="IQ33" s="76"/>
      <c r="IR33" s="78">
        <f t="shared" si="35"/>
        <v>0</v>
      </c>
      <c r="IT33" s="424"/>
      <c r="IU33" s="2121"/>
      <c r="IV33" s="104"/>
      <c r="IW33" s="49"/>
      <c r="IX33" s="139"/>
      <c r="IY33" s="78">
        <f t="shared" si="36"/>
        <v>402</v>
      </c>
      <c r="JA33" s="404"/>
      <c r="JB33" s="2124"/>
      <c r="JC33" s="22"/>
      <c r="JD33" s="31"/>
      <c r="JE33" s="76"/>
      <c r="JF33" s="78">
        <f t="shared" si="37"/>
        <v>900</v>
      </c>
      <c r="JH33" s="320"/>
      <c r="JI33" s="2122"/>
      <c r="JJ33" s="389"/>
      <c r="JK33" s="320"/>
      <c r="JL33" s="389"/>
      <c r="JM33" s="78">
        <f t="shared" si="38"/>
        <v>90</v>
      </c>
      <c r="JO33" s="321"/>
      <c r="JP33" s="2124"/>
      <c r="JQ33" s="22"/>
      <c r="JR33" s="321"/>
      <c r="JS33" s="22"/>
      <c r="JT33" s="78">
        <f t="shared" si="39"/>
        <v>90</v>
      </c>
      <c r="JV33" s="321"/>
      <c r="JW33" s="2124"/>
      <c r="JX33" s="22"/>
      <c r="JY33" s="321"/>
      <c r="JZ33" s="22"/>
      <c r="KA33" s="78">
        <f t="shared" si="40"/>
        <v>90</v>
      </c>
      <c r="KC33" s="424"/>
      <c r="KD33" s="2121"/>
      <c r="KE33" s="104"/>
      <c r="KF33" s="320"/>
      <c r="KG33" s="139"/>
      <c r="KH33" s="78">
        <f t="shared" si="41"/>
        <v>0</v>
      </c>
      <c r="KJ33" s="321"/>
      <c r="KK33" s="2124"/>
      <c r="KL33" s="22"/>
      <c r="KM33" s="31"/>
      <c r="KN33" s="76"/>
      <c r="KO33" s="78">
        <f t="shared" si="42"/>
        <v>300</v>
      </c>
      <c r="KQ33" s="321"/>
      <c r="KR33" s="321"/>
      <c r="KS33" s="2124"/>
      <c r="KT33" s="22"/>
      <c r="KU33" s="31"/>
      <c r="KV33" s="76"/>
      <c r="KW33" s="78">
        <f t="shared" si="43"/>
        <v>198</v>
      </c>
      <c r="KY33" s="321"/>
      <c r="KZ33" s="2124"/>
      <c r="LA33" s="22"/>
      <c r="LB33" s="31"/>
      <c r="LC33" s="76"/>
      <c r="LD33" s="78">
        <f t="shared" si="44"/>
        <v>0</v>
      </c>
      <c r="LF33" s="320"/>
      <c r="LG33" s="2121"/>
      <c r="LH33" s="104"/>
      <c r="LI33" s="49"/>
      <c r="LJ33" s="139"/>
      <c r="LK33" s="78">
        <f t="shared" si="45"/>
        <v>0</v>
      </c>
      <c r="LM33" s="2124"/>
      <c r="LN33" s="2124"/>
      <c r="LO33" s="22"/>
      <c r="LP33" s="31"/>
      <c r="LQ33" s="76"/>
      <c r="LR33" s="78">
        <f t="shared" si="46"/>
        <v>0</v>
      </c>
      <c r="LT33" s="2124"/>
      <c r="LU33" s="2124"/>
      <c r="LV33" s="22"/>
      <c r="LW33" s="31"/>
      <c r="LX33" s="76"/>
      <c r="LY33" s="78">
        <f t="shared" si="47"/>
        <v>0</v>
      </c>
      <c r="MA33" s="2124"/>
      <c r="MB33" s="2124"/>
      <c r="MC33" s="22"/>
      <c r="MD33" s="31"/>
      <c r="ME33" s="76"/>
      <c r="MF33" s="78">
        <f t="shared" si="48"/>
        <v>0</v>
      </c>
      <c r="MH33" s="2124"/>
      <c r="MI33" s="2124"/>
      <c r="MJ33" s="22"/>
      <c r="MK33" s="31"/>
      <c r="ML33" s="76"/>
      <c r="MM33" s="78">
        <f t="shared" si="49"/>
        <v>0</v>
      </c>
      <c r="MO33" s="404"/>
      <c r="MP33" s="2124"/>
      <c r="MQ33" s="22"/>
      <c r="MR33" s="31"/>
      <c r="MS33" s="76"/>
      <c r="MT33" s="78">
        <f t="shared" si="50"/>
        <v>0</v>
      </c>
      <c r="MV33" s="404"/>
      <c r="MW33" s="2124"/>
      <c r="MX33" s="22"/>
      <c r="MY33" s="31"/>
      <c r="MZ33" s="76"/>
      <c r="NA33" s="78">
        <f t="shared" si="51"/>
        <v>0</v>
      </c>
      <c r="NC33" s="404"/>
      <c r="ND33" s="2124"/>
      <c r="NE33" s="22"/>
      <c r="NF33" s="31"/>
      <c r="NG33" s="76"/>
      <c r="NH33" s="78">
        <f t="shared" si="52"/>
        <v>0</v>
      </c>
      <c r="NJ33" s="2124"/>
      <c r="NK33" s="2124"/>
      <c r="NL33" s="22"/>
      <c r="NM33" s="31"/>
      <c r="NN33" s="76"/>
      <c r="NO33" s="78">
        <f t="shared" si="53"/>
        <v>0</v>
      </c>
      <c r="NQ33" s="2124"/>
      <c r="NR33" s="2124"/>
      <c r="NS33" s="22"/>
      <c r="NT33" s="31"/>
      <c r="NU33" s="76"/>
      <c r="NV33" s="78">
        <f t="shared" si="54"/>
        <v>0</v>
      </c>
      <c r="NX33" s="404"/>
      <c r="NY33" s="2124"/>
      <c r="NZ33" s="22"/>
      <c r="OA33" s="404"/>
      <c r="OB33" s="76"/>
      <c r="OC33" s="78">
        <f t="shared" si="55"/>
        <v>0</v>
      </c>
      <c r="OE33" s="404"/>
      <c r="OF33" s="2124"/>
      <c r="OG33" s="22"/>
      <c r="OH33" s="31"/>
      <c r="OI33" s="76"/>
      <c r="OJ33" s="78">
        <f t="shared" si="56"/>
        <v>12799.5</v>
      </c>
      <c r="OL33" s="404"/>
      <c r="OM33" s="732"/>
      <c r="ON33" s="2124"/>
      <c r="OO33" s="22"/>
      <c r="OP33" s="31"/>
      <c r="OQ33" s="76"/>
      <c r="OR33" s="78">
        <f t="shared" si="0"/>
        <v>0</v>
      </c>
      <c r="OT33" s="404"/>
      <c r="OU33" s="2124"/>
      <c r="OV33" s="22"/>
      <c r="OW33" s="31"/>
      <c r="OX33" s="76"/>
      <c r="OY33" s="78">
        <f t="shared" si="57"/>
        <v>0</v>
      </c>
      <c r="PA33" s="2124"/>
      <c r="PB33" s="2124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21"/>
      <c r="PQ33" s="1903"/>
      <c r="PR33" s="1825"/>
      <c r="PS33" s="1391"/>
      <c r="PT33" s="78">
        <f t="shared" si="60"/>
        <v>301.5</v>
      </c>
      <c r="PU33" s="139"/>
      <c r="PV33" s="1261"/>
      <c r="PW33" s="1390"/>
      <c r="PX33" s="1804"/>
      <c r="PY33" s="1924"/>
      <c r="PZ33" s="722"/>
      <c r="QA33" s="349"/>
      <c r="QB33" s="78">
        <f t="shared" si="61"/>
        <v>9830.36</v>
      </c>
      <c r="QD33" s="1261"/>
      <c r="QE33" s="543"/>
      <c r="QF33" s="1804"/>
      <c r="QG33" s="1647"/>
      <c r="QH33" s="1812"/>
      <c r="QI33" s="131">
        <f t="shared" si="62"/>
        <v>0</v>
      </c>
      <c r="QK33" s="321"/>
      <c r="QL33" s="2124"/>
      <c r="QM33" s="22"/>
      <c r="QN33" s="31"/>
      <c r="QO33" s="76"/>
      <c r="QP33" s="78">
        <f t="shared" si="63"/>
        <v>761.40000000000009</v>
      </c>
      <c r="QR33" s="2124"/>
      <c r="QS33" s="2124"/>
      <c r="QT33" s="22"/>
      <c r="QU33" s="31"/>
      <c r="QV33" s="76"/>
      <c r="QW33" s="78">
        <f t="shared" si="64"/>
        <v>0</v>
      </c>
      <c r="QY33" s="2124"/>
      <c r="QZ33" s="2124"/>
      <c r="RA33" s="22"/>
      <c r="RB33" s="31"/>
      <c r="RC33" s="76"/>
      <c r="RD33" s="78">
        <f t="shared" si="65"/>
        <v>0</v>
      </c>
      <c r="RF33" s="2124"/>
      <c r="RG33" s="2124"/>
      <c r="RH33" s="22"/>
      <c r="RI33" s="31"/>
      <c r="RJ33" s="76"/>
      <c r="RK33" s="78">
        <f t="shared" si="66"/>
        <v>0</v>
      </c>
      <c r="RM33" s="424"/>
      <c r="RN33" s="481"/>
      <c r="RO33" s="2121"/>
      <c r="RP33" s="104"/>
      <c r="RQ33" s="424"/>
      <c r="RR33" s="349"/>
      <c r="RS33" s="78">
        <f t="shared" si="67"/>
        <v>16041.099999999999</v>
      </c>
      <c r="RU33" s="404"/>
      <c r="RV33" s="2124"/>
      <c r="RW33" s="22"/>
      <c r="RX33" s="31"/>
      <c r="RY33" s="787"/>
      <c r="RZ33" s="78">
        <f t="shared" si="68"/>
        <v>297</v>
      </c>
      <c r="SB33" s="404"/>
      <c r="SC33" s="2124"/>
      <c r="SD33" s="22"/>
      <c r="SE33" s="31"/>
      <c r="SF33" s="787"/>
      <c r="SG33" s="78">
        <f t="shared" si="69"/>
        <v>0</v>
      </c>
      <c r="SI33" s="2124"/>
      <c r="SJ33" s="2124"/>
      <c r="SK33" s="22"/>
      <c r="SL33" s="31"/>
      <c r="SM33" s="787"/>
      <c r="SN33" s="78">
        <f t="shared" si="70"/>
        <v>0</v>
      </c>
      <c r="SP33" s="2124"/>
      <c r="SQ33" s="2124"/>
      <c r="SR33" s="22"/>
      <c r="SS33" s="31"/>
      <c r="ST33" s="787"/>
      <c r="SU33" s="78">
        <f t="shared" si="71"/>
        <v>0</v>
      </c>
      <c r="SW33" s="2124"/>
      <c r="SX33" s="2124"/>
      <c r="SY33" s="22"/>
      <c r="SZ33" s="31"/>
      <c r="TA33" s="787"/>
      <c r="TB33" s="78">
        <f t="shared" si="72"/>
        <v>0</v>
      </c>
      <c r="TD33" s="2124"/>
      <c r="TE33" s="2124"/>
      <c r="TF33" s="22"/>
      <c r="TG33" s="31"/>
      <c r="TH33" s="787"/>
      <c r="TI33" s="78">
        <f t="shared" si="73"/>
        <v>0</v>
      </c>
      <c r="TK33" s="2124"/>
      <c r="TL33" s="2124"/>
      <c r="TM33" s="22"/>
      <c r="TN33" s="31"/>
      <c r="TO33" s="787"/>
      <c r="TP33" s="78">
        <f t="shared" si="74"/>
        <v>0</v>
      </c>
      <c r="TR33" s="2124"/>
      <c r="TS33" s="2124"/>
      <c r="TT33" s="22"/>
      <c r="TU33" s="31"/>
      <c r="TV33" s="787"/>
      <c r="TW33" s="78">
        <f t="shared" si="75"/>
        <v>0</v>
      </c>
      <c r="TY33" s="2124"/>
      <c r="TZ33" s="2124"/>
      <c r="UA33" s="22"/>
      <c r="UB33" s="31"/>
      <c r="UC33" s="787"/>
      <c r="UD33" s="78">
        <f t="shared" si="76"/>
        <v>0</v>
      </c>
      <c r="UF33" s="404"/>
      <c r="UG33" s="2124"/>
      <c r="UH33" s="22"/>
      <c r="UI33" s="31"/>
      <c r="UJ33" s="787"/>
      <c r="UK33" s="78">
        <f t="shared" si="77"/>
        <v>0</v>
      </c>
      <c r="UM33" s="404"/>
      <c r="UN33" s="2124"/>
      <c r="UO33" s="22"/>
      <c r="UP33" s="31"/>
      <c r="UQ33" s="787"/>
      <c r="UR33" s="78">
        <f t="shared" si="78"/>
        <v>-2822</v>
      </c>
      <c r="UT33" s="404"/>
      <c r="UU33" s="2124"/>
      <c r="UV33" s="22"/>
      <c r="UW33" s="31"/>
      <c r="UX33" s="787"/>
      <c r="UY33" s="78">
        <f t="shared" si="79"/>
        <v>0</v>
      </c>
      <c r="VA33" s="320"/>
      <c r="VB33" s="2121"/>
      <c r="VC33" s="104"/>
      <c r="VD33" s="320"/>
      <c r="VE33" s="349"/>
      <c r="VF33" s="78">
        <f t="shared" si="80"/>
        <v>0</v>
      </c>
      <c r="VH33" s="404"/>
      <c r="VI33" s="2124"/>
      <c r="VJ33" s="22"/>
      <c r="VK33" s="31"/>
      <c r="VL33" s="787"/>
      <c r="VM33" s="78">
        <f t="shared" si="81"/>
        <v>0</v>
      </c>
      <c r="VO33" s="2124"/>
      <c r="VP33" s="2124"/>
      <c r="VQ33" s="22"/>
      <c r="VR33" s="31"/>
      <c r="VS33" s="787"/>
      <c r="VT33" s="78">
        <f t="shared" si="82"/>
        <v>0</v>
      </c>
      <c r="VV33" s="2124"/>
      <c r="VW33" s="2124"/>
      <c r="VX33" s="22"/>
      <c r="VY33" s="31"/>
      <c r="VZ33" s="787"/>
      <c r="WA33" s="78">
        <f t="shared" si="83"/>
        <v>0</v>
      </c>
      <c r="WC33" s="404"/>
      <c r="WD33" s="2124"/>
      <c r="WE33" s="22"/>
      <c r="WF33" s="321"/>
      <c r="WG33" s="787"/>
      <c r="WH33" s="78">
        <f t="shared" si="84"/>
        <v>236</v>
      </c>
      <c r="WJ33" s="321"/>
      <c r="WK33" s="2124"/>
      <c r="WL33" s="22"/>
      <c r="WM33" s="31"/>
      <c r="WN33" s="787"/>
      <c r="WO33" s="78">
        <f t="shared" si="85"/>
        <v>151</v>
      </c>
      <c r="WQ33" s="404"/>
      <c r="WR33" s="2124"/>
      <c r="WS33" s="22"/>
      <c r="WT33" s="31"/>
      <c r="WU33" s="76"/>
      <c r="WV33" s="78">
        <f t="shared" si="86"/>
        <v>8041</v>
      </c>
      <c r="WX33" s="31"/>
      <c r="WY33" s="2124"/>
      <c r="WZ33" s="22"/>
      <c r="XA33" s="31"/>
      <c r="XB33" s="76"/>
      <c r="XC33" s="78">
        <f t="shared" si="87"/>
        <v>0</v>
      </c>
      <c r="XE33" s="404"/>
      <c r="XF33" s="2124"/>
      <c r="XG33" s="22"/>
      <c r="XH33" s="31"/>
      <c r="XI33" s="76"/>
      <c r="XJ33" s="78">
        <f t="shared" si="88"/>
        <v>0</v>
      </c>
      <c r="XL33" s="404"/>
      <c r="XM33" s="2124"/>
      <c r="XN33" s="22"/>
      <c r="XO33" s="31"/>
      <c r="XP33" s="76"/>
      <c r="XQ33" s="78">
        <f t="shared" si="89"/>
        <v>0</v>
      </c>
      <c r="XS33" s="404"/>
      <c r="XT33" s="2124"/>
      <c r="XU33" s="22"/>
      <c r="XV33" s="31"/>
      <c r="XW33" s="76"/>
      <c r="XX33" s="78">
        <f t="shared" si="90"/>
        <v>0</v>
      </c>
      <c r="XZ33" s="321"/>
      <c r="YA33" s="2124"/>
      <c r="YB33" s="2124"/>
      <c r="YC33" s="22"/>
      <c r="YD33" s="31"/>
      <c r="YE33" s="76"/>
      <c r="YF33" s="78">
        <f t="shared" si="91"/>
        <v>0</v>
      </c>
      <c r="YH33" s="321"/>
      <c r="YI33" s="2124"/>
      <c r="YJ33" s="22"/>
      <c r="YK33" s="31"/>
      <c r="YL33" s="76"/>
      <c r="YM33" s="78">
        <f t="shared" si="92"/>
        <v>0</v>
      </c>
      <c r="YO33" s="424"/>
      <c r="YP33" s="481"/>
      <c r="YQ33" s="2121"/>
      <c r="YR33" s="693"/>
      <c r="YS33" s="1206"/>
      <c r="YT33" s="1207"/>
      <c r="YU33" s="78">
        <f t="shared" si="93"/>
        <v>2542.7000000000007</v>
      </c>
      <c r="YW33" s="321"/>
      <c r="YX33" s="2124"/>
      <c r="YY33" s="22"/>
      <c r="YZ33" s="31"/>
      <c r="ZA33" s="76"/>
      <c r="ZB33" s="78">
        <f t="shared" si="253"/>
        <v>0</v>
      </c>
      <c r="ZD33" s="320"/>
      <c r="ZE33" s="2121"/>
      <c r="ZF33" s="104"/>
      <c r="ZG33" s="49"/>
      <c r="ZH33" s="139"/>
      <c r="ZI33" s="78">
        <f t="shared" si="94"/>
        <v>930.44000000000051</v>
      </c>
      <c r="ZK33" s="404"/>
      <c r="ZL33" s="2124"/>
      <c r="ZM33" s="22"/>
      <c r="ZN33" s="31"/>
      <c r="ZO33" s="76"/>
      <c r="ZP33" s="78">
        <f t="shared" si="238"/>
        <v>0</v>
      </c>
      <c r="ZR33" s="404"/>
      <c r="ZS33" s="2124"/>
      <c r="ZT33" s="22"/>
      <c r="ZU33" s="31"/>
      <c r="ZV33" s="76"/>
      <c r="ZW33" s="78">
        <f t="shared" si="239"/>
        <v>0</v>
      </c>
      <c r="ZY33" s="1261"/>
      <c r="ZZ33" s="1390"/>
      <c r="AAA33" s="1803"/>
      <c r="AAB33" s="1812"/>
      <c r="AAC33" s="722"/>
      <c r="AAD33" s="1391"/>
      <c r="AAE33" s="78">
        <f t="shared" si="95"/>
        <v>2062.3999999999996</v>
      </c>
      <c r="AAG33" s="1261"/>
      <c r="AAH33" s="1390"/>
      <c r="AAI33" s="1803"/>
      <c r="AAJ33" s="1647"/>
      <c r="AAK33" s="1812"/>
      <c r="AAL33" s="78">
        <f t="shared" si="96"/>
        <v>0</v>
      </c>
      <c r="AAM33" s="1391"/>
      <c r="AAN33" s="424"/>
      <c r="AAO33" s="424"/>
      <c r="AAP33" s="2121"/>
      <c r="AAQ33" s="104"/>
      <c r="AAR33" s="320"/>
      <c r="AAS33" s="139"/>
      <c r="AAT33" s="78">
        <f t="shared" si="97"/>
        <v>0</v>
      </c>
      <c r="AAV33" s="320"/>
      <c r="AAW33" s="2121"/>
      <c r="AAX33" s="693"/>
      <c r="AAY33" s="49"/>
      <c r="AAZ33" s="139"/>
      <c r="ABA33" s="78">
        <f t="shared" si="98"/>
        <v>616</v>
      </c>
      <c r="ABC33" s="404"/>
      <c r="ABD33" s="2124"/>
      <c r="ABE33" s="22"/>
      <c r="ABF33" s="31"/>
      <c r="ABG33" s="76"/>
      <c r="ABH33" s="78">
        <f t="shared" si="99"/>
        <v>0</v>
      </c>
      <c r="ABJ33" s="424"/>
      <c r="ABK33" s="2121"/>
      <c r="ABL33" s="104"/>
      <c r="ABM33" s="49"/>
      <c r="ABN33" s="139"/>
      <c r="ABO33" s="78">
        <f t="shared" si="100"/>
        <v>0</v>
      </c>
      <c r="ABQ33" s="424"/>
      <c r="ABR33" s="2121"/>
      <c r="ABS33" s="104"/>
      <c r="ABT33" s="49"/>
      <c r="ABU33" s="139"/>
      <c r="ABV33" s="78">
        <f t="shared" si="101"/>
        <v>0</v>
      </c>
      <c r="ABX33" s="404"/>
      <c r="ABY33" s="2124"/>
      <c r="ABZ33" s="22"/>
      <c r="ACA33" s="31"/>
      <c r="ACB33" s="76"/>
      <c r="ACC33" s="78">
        <f t="shared" si="102"/>
        <v>0</v>
      </c>
      <c r="ACE33" s="404"/>
      <c r="ACF33" s="2124"/>
      <c r="ACG33" s="22"/>
      <c r="ACH33" s="31"/>
      <c r="ACI33" s="76"/>
      <c r="ACJ33" s="78">
        <f t="shared" si="103"/>
        <v>0</v>
      </c>
      <c r="ACL33" s="404"/>
      <c r="ACM33" s="404"/>
      <c r="ACN33" s="2124"/>
      <c r="ACO33" s="22"/>
      <c r="ACP33" s="31"/>
      <c r="ACQ33" s="76"/>
      <c r="ACR33" s="78">
        <f t="shared" si="104"/>
        <v>0</v>
      </c>
      <c r="ACT33" s="2124"/>
      <c r="ACU33" s="2124"/>
      <c r="ACV33" s="22"/>
      <c r="ACW33" s="31"/>
      <c r="ACX33" s="76"/>
      <c r="ACY33" s="78">
        <f t="shared" si="257"/>
        <v>0</v>
      </c>
      <c r="ADA33" s="31"/>
      <c r="ADB33" s="2124"/>
      <c r="ADC33" s="22"/>
      <c r="ADD33" s="31"/>
      <c r="ADE33" s="76"/>
      <c r="ADF33" s="78">
        <f t="shared" si="105"/>
        <v>70699</v>
      </c>
      <c r="ADI33" s="2124"/>
      <c r="ADJ33" s="2124"/>
      <c r="ADK33" s="777"/>
      <c r="ADL33" s="31"/>
      <c r="ADM33" s="76"/>
      <c r="ADN33" s="78">
        <f t="shared" si="258"/>
        <v>0</v>
      </c>
      <c r="ADP33" s="321"/>
      <c r="ADQ33" s="2124"/>
      <c r="ADR33" s="22"/>
      <c r="ADS33" s="404"/>
      <c r="ADT33" s="76"/>
      <c r="ADU33" s="78">
        <f t="shared" si="259"/>
        <v>0</v>
      </c>
      <c r="ADW33" s="404"/>
      <c r="ADX33" s="2124"/>
      <c r="ADY33" s="22"/>
      <c r="ADZ33" s="31"/>
      <c r="AEA33" s="76"/>
      <c r="AEB33" s="78">
        <f t="shared" si="260"/>
        <v>42311</v>
      </c>
      <c r="AED33" s="320"/>
      <c r="AEE33" s="2121"/>
      <c r="AEF33" s="104"/>
      <c r="AEG33" s="320"/>
      <c r="AEH33" s="139"/>
      <c r="AEI33" s="78">
        <f t="shared" si="254"/>
        <v>100.5</v>
      </c>
      <c r="AEK33" s="31"/>
      <c r="AEL33" s="2124"/>
      <c r="AEM33" s="22"/>
      <c r="AEN33" s="31"/>
      <c r="AEO33" s="76"/>
      <c r="AEP33" s="78">
        <f t="shared" si="1"/>
        <v>0</v>
      </c>
      <c r="AER33" s="2124"/>
      <c r="AES33" s="2124"/>
      <c r="AET33" s="777"/>
      <c r="AEU33" s="31"/>
      <c r="AEV33" s="76"/>
      <c r="AEW33" s="78">
        <f t="shared" si="106"/>
        <v>0</v>
      </c>
      <c r="AEY33" s="2124"/>
      <c r="AEZ33" s="2124"/>
      <c r="AFA33" s="22"/>
      <c r="AFB33" s="31"/>
      <c r="AFC33" s="76"/>
      <c r="AFD33" s="78">
        <f t="shared" si="107"/>
        <v>0</v>
      </c>
      <c r="AFF33" s="31"/>
      <c r="AFG33" s="2124"/>
      <c r="AFH33" s="22"/>
      <c r="AFI33" s="31"/>
      <c r="AFJ33" s="76"/>
      <c r="AFK33" s="78">
        <f t="shared" si="108"/>
        <v>0</v>
      </c>
      <c r="AFM33" s="321"/>
      <c r="AFN33" s="2124"/>
      <c r="AFO33" s="22"/>
      <c r="AFP33" s="31"/>
      <c r="AFQ33" s="76"/>
      <c r="AFR33" s="78">
        <f t="shared" si="109"/>
        <v>0</v>
      </c>
      <c r="AFT33" s="31"/>
      <c r="AFU33" s="2124"/>
      <c r="AFV33" s="22"/>
      <c r="AFW33" s="31"/>
      <c r="AFX33" s="76"/>
      <c r="AFY33" s="78">
        <f t="shared" si="110"/>
        <v>0</v>
      </c>
      <c r="AGA33" s="31"/>
      <c r="AGB33" s="2124"/>
      <c r="AGC33" s="22"/>
      <c r="AGD33" s="31"/>
      <c r="AGE33" s="76"/>
      <c r="AGF33" s="78">
        <f t="shared" si="111"/>
        <v>0</v>
      </c>
      <c r="AGH33" s="31"/>
      <c r="AGI33" s="2124"/>
      <c r="AGJ33" s="22"/>
      <c r="AGK33" s="31"/>
      <c r="AGL33" s="76"/>
      <c r="AGM33" s="78">
        <f t="shared" si="112"/>
        <v>0</v>
      </c>
      <c r="AGO33" s="321"/>
      <c r="AGP33" s="2124"/>
      <c r="AGQ33" s="22"/>
      <c r="AGR33" s="31"/>
      <c r="AGS33" s="76"/>
      <c r="AGT33" s="78">
        <f t="shared" si="113"/>
        <v>0</v>
      </c>
      <c r="AGV33" s="404"/>
      <c r="AGW33" s="2124"/>
      <c r="AGX33" s="22"/>
      <c r="AGY33" s="31"/>
      <c r="AGZ33" s="76"/>
      <c r="AHA33" s="78">
        <f t="shared" si="114"/>
        <v>0</v>
      </c>
      <c r="AHE33" s="2124"/>
      <c r="AHF33" s="22"/>
      <c r="AHG33" s="321"/>
      <c r="AHH33" s="76"/>
      <c r="AHI33" s="78">
        <f t="shared" si="115"/>
        <v>2343</v>
      </c>
      <c r="AHK33" s="404"/>
      <c r="AHL33" s="2124"/>
      <c r="AHM33" s="22"/>
      <c r="AHN33" s="31"/>
      <c r="AHO33" s="76"/>
      <c r="AHP33" s="78">
        <f t="shared" si="116"/>
        <v>0</v>
      </c>
      <c r="AHR33" s="404"/>
      <c r="AHS33" s="2124"/>
      <c r="AHT33" s="22"/>
      <c r="AHU33" s="31"/>
      <c r="AHV33" s="76"/>
      <c r="AHW33" s="78">
        <f t="shared" si="117"/>
        <v>0</v>
      </c>
      <c r="AHY33" s="404"/>
      <c r="AHZ33" s="404"/>
      <c r="AIA33" s="2124"/>
      <c r="AIB33" s="777"/>
      <c r="AIC33" s="31"/>
      <c r="AID33" s="76"/>
      <c r="AIE33" s="78">
        <f t="shared" si="118"/>
        <v>4086</v>
      </c>
      <c r="AIG33" s="404"/>
      <c r="AIH33" s="2124"/>
      <c r="AII33" s="22"/>
      <c r="AIJ33" s="31"/>
      <c r="AIK33" s="76"/>
      <c r="AIL33" s="78">
        <f t="shared" si="119"/>
        <v>436</v>
      </c>
      <c r="AIN33" s="424"/>
      <c r="AIO33" s="2121"/>
      <c r="AIP33" s="104"/>
      <c r="AIQ33" s="49"/>
      <c r="AIR33" s="139"/>
      <c r="AIS33" s="78">
        <f t="shared" si="120"/>
        <v>0</v>
      </c>
      <c r="AIU33" s="404"/>
      <c r="AIV33" s="2124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21"/>
      <c r="AJY33" s="104"/>
      <c r="AJZ33" s="320">
        <v>41191</v>
      </c>
      <c r="AKA33" s="139">
        <v>200</v>
      </c>
      <c r="AKB33" s="78">
        <f t="shared" si="125"/>
        <v>1804</v>
      </c>
      <c r="AKD33" s="2124"/>
      <c r="AKE33" s="2124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21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24"/>
      <c r="AMZ33" s="801"/>
      <c r="ANA33" s="804"/>
      <c r="ANB33" s="76"/>
      <c r="ANC33" s="805">
        <f t="shared" si="204"/>
        <v>0</v>
      </c>
      <c r="ANE33" s="321"/>
      <c r="ANF33" s="2124"/>
      <c r="ANG33" s="799"/>
      <c r="ANH33" s="97"/>
      <c r="ANI33" s="76"/>
      <c r="ANJ33" s="805">
        <f t="shared" si="205"/>
        <v>0</v>
      </c>
      <c r="ANL33" s="321"/>
      <c r="ANM33" s="2124"/>
      <c r="ANN33" s="801"/>
      <c r="ANO33" s="882"/>
      <c r="ANP33" s="76"/>
      <c r="ANQ33" s="805">
        <f t="shared" si="206"/>
        <v>187.60000000000002</v>
      </c>
      <c r="ANS33" s="31"/>
      <c r="ANT33" s="335"/>
      <c r="ANU33" s="2124"/>
      <c r="ANV33" s="801"/>
      <c r="ANW33" s="804"/>
      <c r="ANX33" s="76"/>
      <c r="ANY33" s="805">
        <f t="shared" si="207"/>
        <v>0</v>
      </c>
      <c r="AOA33" s="1985"/>
      <c r="AOB33" s="855"/>
      <c r="AOC33" s="1390"/>
      <c r="AOD33" s="1812"/>
      <c r="AOE33" s="722"/>
      <c r="AOF33" s="1391"/>
      <c r="AOG33" s="805">
        <f t="shared" si="208"/>
        <v>731</v>
      </c>
      <c r="AOI33" s="1266"/>
      <c r="AOJ33" s="543"/>
      <c r="AOK33" s="1804"/>
      <c r="AOL33" s="1647"/>
      <c r="AOM33" s="1812"/>
      <c r="AON33" s="78">
        <f t="shared" si="209"/>
        <v>0</v>
      </c>
      <c r="AOO33" s="1391"/>
      <c r="AOP33" s="2121"/>
      <c r="AOQ33" s="2124"/>
      <c r="AOR33" s="801"/>
      <c r="AOS33" s="804"/>
      <c r="AOT33" s="76"/>
      <c r="AOU33" s="805">
        <f t="shared" si="210"/>
        <v>0</v>
      </c>
      <c r="AOW33" s="2124"/>
      <c r="AOX33" s="2124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24"/>
      <c r="APM33" s="825"/>
      <c r="APN33" s="804"/>
      <c r="APO33" s="76"/>
      <c r="APP33" s="805">
        <f t="shared" si="212"/>
        <v>0</v>
      </c>
      <c r="APR33" s="321"/>
      <c r="APS33" s="2124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24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24"/>
      <c r="ASE33" s="801"/>
      <c r="ASF33" s="804"/>
      <c r="ASG33" s="76"/>
      <c r="ASH33" s="805">
        <f t="shared" si="222"/>
        <v>0</v>
      </c>
      <c r="ASJ33" s="404"/>
      <c r="ASK33" s="2124"/>
      <c r="ASL33" s="825"/>
      <c r="ASM33" s="804"/>
      <c r="ASN33" s="76"/>
      <c r="ASO33" s="805">
        <f t="shared" si="223"/>
        <v>0</v>
      </c>
      <c r="ASQ33" s="404"/>
      <c r="ASR33" s="2124"/>
      <c r="ASS33" s="22"/>
      <c r="AST33" s="31"/>
      <c r="ASU33" s="76"/>
      <c r="ASV33" s="78">
        <f t="shared" si="241"/>
        <v>0</v>
      </c>
      <c r="ASX33" s="404"/>
      <c r="ASY33" s="404"/>
      <c r="ASZ33" s="2124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24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24"/>
      <c r="AUL33" s="22"/>
      <c r="AUM33" s="31"/>
      <c r="AUN33" s="76"/>
      <c r="AUO33" s="78">
        <f t="shared" si="247"/>
        <v>0</v>
      </c>
      <c r="AUQ33" s="424"/>
      <c r="AUR33" s="2121"/>
      <c r="AUS33" s="104"/>
      <c r="AUT33" s="49"/>
      <c r="AUU33" s="139"/>
      <c r="AUV33" s="78">
        <f t="shared" si="248"/>
        <v>1754.5</v>
      </c>
      <c r="AUX33" s="404"/>
      <c r="AUY33" s="2124"/>
      <c r="AUZ33" s="22"/>
      <c r="AVA33" s="31"/>
      <c r="AVB33" s="76"/>
      <c r="AVC33" s="78">
        <f t="shared" si="249"/>
        <v>3312</v>
      </c>
      <c r="AVE33" s="404"/>
      <c r="AVF33" s="2124"/>
      <c r="AVG33" s="22"/>
      <c r="AVH33" s="31"/>
      <c r="AVI33" s="76"/>
      <c r="AVJ33" s="78">
        <f t="shared" si="250"/>
        <v>0</v>
      </c>
      <c r="AVL33" s="424"/>
      <c r="AVM33" s="2121"/>
      <c r="AVN33" s="104"/>
      <c r="AVO33" s="49"/>
      <c r="AVP33" s="139"/>
      <c r="AVQ33" s="78">
        <f t="shared" si="251"/>
        <v>0</v>
      </c>
      <c r="AVS33" s="404"/>
      <c r="AVT33" s="2124"/>
      <c r="AVU33" s="22"/>
      <c r="AVV33" s="31"/>
      <c r="AVW33" s="76"/>
      <c r="AVX33" s="78">
        <f t="shared" si="224"/>
        <v>0</v>
      </c>
      <c r="AVZ33" s="404"/>
      <c r="AWA33" s="2124"/>
      <c r="AWB33" s="22"/>
      <c r="AWC33" s="31"/>
      <c r="AWD33" s="76"/>
      <c r="AWE33" s="78">
        <f t="shared" si="225"/>
        <v>0</v>
      </c>
      <c r="AWG33" s="424"/>
      <c r="AWH33" s="2121"/>
      <c r="AWI33" s="104"/>
      <c r="AWJ33" s="49"/>
      <c r="AWK33" s="139"/>
      <c r="AWL33" s="78">
        <f t="shared" si="226"/>
        <v>0</v>
      </c>
      <c r="AWN33" s="49"/>
      <c r="AWO33" s="307"/>
      <c r="AWP33" s="2121"/>
      <c r="AWQ33" s="104"/>
      <c r="AWR33" s="49"/>
      <c r="AWS33" s="139"/>
      <c r="AWT33" s="78">
        <f t="shared" si="227"/>
        <v>5365</v>
      </c>
      <c r="AWV33" s="404"/>
      <c r="AWW33" s="404"/>
      <c r="AWX33" s="2124"/>
      <c r="AWY33" s="22"/>
      <c r="AWZ33" s="31"/>
      <c r="AXA33" s="76"/>
      <c r="AXB33" s="78">
        <f t="shared" si="261"/>
        <v>872</v>
      </c>
      <c r="AXD33" s="404"/>
      <c r="AXE33" s="2124"/>
      <c r="AXF33" s="22"/>
      <c r="AXG33" s="61"/>
      <c r="AXH33" s="76"/>
      <c r="AXI33" s="78">
        <f t="shared" si="262"/>
        <v>0</v>
      </c>
      <c r="AXK33" s="404"/>
      <c r="AXL33" s="2124"/>
      <c r="AXM33" s="22"/>
      <c r="AXN33" s="61"/>
      <c r="AXO33" s="76"/>
      <c r="AXP33" s="78">
        <f t="shared" si="263"/>
        <v>0</v>
      </c>
      <c r="AXR33" s="31"/>
      <c r="AXS33" s="2124"/>
      <c r="AXT33" s="22"/>
      <c r="AXU33" s="61"/>
      <c r="AXV33" s="76"/>
      <c r="AXW33" s="78">
        <f t="shared" si="264"/>
        <v>0</v>
      </c>
      <c r="AXY33" s="424"/>
      <c r="AXZ33" s="2121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21"/>
      <c r="AYO33" s="104"/>
      <c r="AYP33" s="49"/>
      <c r="AYQ33" s="139"/>
      <c r="AYR33" s="78">
        <f t="shared" si="139"/>
        <v>0</v>
      </c>
      <c r="AYT33" s="404"/>
      <c r="AYU33" s="2124"/>
      <c r="AYV33" s="22"/>
      <c r="AYW33" s="61"/>
      <c r="AYX33" s="76"/>
      <c r="AYY33" s="78">
        <f t="shared" si="140"/>
        <v>0</v>
      </c>
      <c r="AZA33" s="404"/>
      <c r="AZB33" s="2124"/>
      <c r="AZC33" s="22"/>
      <c r="AZD33" s="61"/>
      <c r="AZE33" s="76"/>
      <c r="AZF33" s="78">
        <f t="shared" si="141"/>
        <v>0</v>
      </c>
      <c r="AZH33" s="31"/>
      <c r="AZI33" s="2124"/>
      <c r="AZJ33" s="22"/>
      <c r="AZK33" s="61"/>
      <c r="AZL33" s="76"/>
      <c r="AZM33" s="78">
        <f t="shared" si="142"/>
        <v>0</v>
      </c>
      <c r="AZO33" s="320"/>
      <c r="AZP33" s="2121"/>
      <c r="AZQ33" s="104"/>
      <c r="AZR33" s="49"/>
      <c r="AZS33" s="139"/>
      <c r="AZT33" s="78">
        <f t="shared" si="143"/>
        <v>123.27999999999975</v>
      </c>
      <c r="AZV33" s="320"/>
      <c r="AZW33" s="2121"/>
      <c r="AZX33" s="104"/>
      <c r="AZY33" s="49"/>
      <c r="AZZ33" s="139"/>
      <c r="BAA33" s="78">
        <f t="shared" si="144"/>
        <v>0</v>
      </c>
      <c r="BAC33" s="320"/>
      <c r="BAD33" s="2121"/>
      <c r="BAE33" s="104"/>
      <c r="BAF33" s="424"/>
      <c r="BAG33" s="139"/>
      <c r="BAH33" s="78">
        <f t="shared" si="145"/>
        <v>11550.9</v>
      </c>
      <c r="BAJ33" s="404"/>
      <c r="BAK33" s="2124"/>
      <c r="BAL33" s="22"/>
      <c r="BAM33" s="404"/>
      <c r="BAN33" s="76"/>
      <c r="BAO33" s="78">
        <f t="shared" si="146"/>
        <v>0</v>
      </c>
      <c r="BAQ33" s="424"/>
      <c r="BAR33" s="2121"/>
      <c r="BAS33" s="104"/>
      <c r="BAT33" s="49"/>
      <c r="BAU33" s="139"/>
      <c r="BAV33" s="78">
        <f t="shared" si="147"/>
        <v>1940.1999999999971</v>
      </c>
      <c r="BAX33" s="31"/>
      <c r="BAY33" s="2124"/>
      <c r="BAZ33" s="22"/>
      <c r="BBA33" s="61"/>
      <c r="BBB33" s="76"/>
      <c r="BBC33" s="78">
        <f t="shared" si="265"/>
        <v>0</v>
      </c>
      <c r="BBE33" s="31"/>
      <c r="BBF33" s="2124"/>
      <c r="BBG33" s="22"/>
      <c r="BBH33" s="61"/>
      <c r="BBI33" s="76"/>
      <c r="BBJ33" s="78">
        <f t="shared" si="266"/>
        <v>1292</v>
      </c>
      <c r="BBL33" s="320">
        <v>42283</v>
      </c>
      <c r="BBM33" s="1901"/>
      <c r="BBN33" s="2042" t="s">
        <v>2508</v>
      </c>
      <c r="BBO33" s="2033">
        <v>202760</v>
      </c>
      <c r="BBP33" s="1901">
        <v>42298</v>
      </c>
      <c r="BBQ33" s="2033">
        <v>202760</v>
      </c>
      <c r="BBR33" s="131">
        <f t="shared" si="267"/>
        <v>-39535.969999999972</v>
      </c>
      <c r="BBS33" s="1261"/>
      <c r="BBT33" s="1390"/>
      <c r="BBU33" s="1803"/>
      <c r="BBV33" s="1647"/>
      <c r="BBW33" s="1812"/>
      <c r="BBX33" s="722"/>
      <c r="BBY33" s="78">
        <f t="shared" si="149"/>
        <v>1200</v>
      </c>
      <c r="BCA33" s="424">
        <v>42123</v>
      </c>
      <c r="BCB33" s="2121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24"/>
      <c r="BCJ33" s="22"/>
      <c r="BCK33" s="61"/>
      <c r="BCL33" s="76"/>
      <c r="BCM33" s="78">
        <f t="shared" si="151"/>
        <v>0</v>
      </c>
      <c r="BCO33" s="31"/>
      <c r="BCP33" s="2124"/>
      <c r="BCQ33" s="22"/>
      <c r="BCR33" s="61"/>
      <c r="BCS33" s="76"/>
      <c r="BCT33" s="78">
        <f t="shared" si="152"/>
        <v>0</v>
      </c>
      <c r="BCV33" s="404"/>
      <c r="BCW33" s="2124"/>
      <c r="BCX33" s="22"/>
      <c r="BCY33" s="61"/>
      <c r="BCZ33" s="76"/>
      <c r="BDA33" s="78">
        <f t="shared" si="153"/>
        <v>6086.5</v>
      </c>
      <c r="BDC33" s="404"/>
      <c r="BDD33" s="2124"/>
      <c r="BDE33" s="22"/>
      <c r="BDF33" s="61"/>
      <c r="BDG33" s="76"/>
      <c r="BDH33" s="78">
        <f t="shared" si="154"/>
        <v>8936.1000000000058</v>
      </c>
      <c r="BDJ33" s="321"/>
      <c r="BDK33" s="2124"/>
      <c r="BDL33" s="22"/>
      <c r="BDM33" s="61"/>
      <c r="BDN33" s="76"/>
      <c r="BDO33" s="78">
        <f t="shared" si="155"/>
        <v>0</v>
      </c>
      <c r="BDQ33" s="404"/>
      <c r="BDR33" s="734"/>
      <c r="BDS33" s="2124"/>
      <c r="BDT33" s="22"/>
      <c r="BDU33" s="491"/>
      <c r="BDV33" s="76"/>
      <c r="BDW33" s="78">
        <f t="shared" si="156"/>
        <v>308</v>
      </c>
      <c r="BDY33" s="31"/>
      <c r="BDZ33" s="31"/>
      <c r="BEA33" s="2124"/>
      <c r="BEB33" s="22"/>
      <c r="BEC33" s="31"/>
      <c r="BED33" s="76"/>
      <c r="BEE33" s="78">
        <f t="shared" si="157"/>
        <v>4361.25</v>
      </c>
      <c r="BEG33" s="321">
        <v>41876</v>
      </c>
      <c r="BEH33" s="2124"/>
      <c r="BEI33" s="2124" t="s">
        <v>2294</v>
      </c>
      <c r="BEJ33" s="2017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404"/>
      <c r="BEP33" s="404"/>
      <c r="BEQ33" s="2125"/>
      <c r="BER33" s="76"/>
      <c r="BES33" s="61"/>
      <c r="BET33" s="76"/>
      <c r="BEU33" s="78">
        <f t="shared" si="159"/>
        <v>-3554.84</v>
      </c>
      <c r="BEV33" s="243"/>
      <c r="BEW33" s="321"/>
      <c r="BEX33" s="2124"/>
      <c r="BEY33" s="22"/>
      <c r="BEZ33" s="61"/>
      <c r="BFA33" s="76"/>
      <c r="BFB33" s="78">
        <f t="shared" si="160"/>
        <v>0</v>
      </c>
      <c r="BFD33" s="321"/>
      <c r="BFE33" s="2124"/>
      <c r="BFF33" s="22"/>
      <c r="BFG33" s="61"/>
      <c r="BFH33" s="76"/>
      <c r="BFI33" s="78">
        <f t="shared" si="161"/>
        <v>970</v>
      </c>
      <c r="BFK33" s="320"/>
      <c r="BFL33" s="2122"/>
      <c r="BFM33" s="139"/>
      <c r="BFN33" s="424"/>
      <c r="BFO33" s="139"/>
      <c r="BFP33" s="78">
        <f t="shared" si="162"/>
        <v>0</v>
      </c>
      <c r="BFR33" s="321"/>
      <c r="BFS33" s="2124"/>
      <c r="BFT33" s="22"/>
      <c r="BFU33" s="491"/>
      <c r="BFV33" s="76"/>
      <c r="BFW33" s="78">
        <f t="shared" si="163"/>
        <v>0</v>
      </c>
      <c r="BFY33" s="31"/>
      <c r="BFZ33" s="2124"/>
      <c r="BGA33" s="22"/>
      <c r="BGB33" s="61"/>
      <c r="BGC33" s="76"/>
      <c r="BGD33" s="78">
        <f t="shared" si="164"/>
        <v>0</v>
      </c>
      <c r="BGF33" s="320"/>
      <c r="BGG33" s="2121"/>
      <c r="BGH33" s="104"/>
      <c r="BGI33" s="341"/>
      <c r="BGJ33" s="139"/>
      <c r="BGK33" s="78">
        <f t="shared" si="165"/>
        <v>0</v>
      </c>
      <c r="BGM33" s="424"/>
      <c r="BGN33" s="424"/>
      <c r="BGO33" s="2122"/>
      <c r="BGP33" s="139"/>
      <c r="BGQ33" s="424"/>
      <c r="BGR33" s="139"/>
      <c r="BGS33" s="78">
        <f t="shared" si="166"/>
        <v>4154.5999999999913</v>
      </c>
      <c r="BGU33" s="31"/>
      <c r="BGV33" s="2124"/>
      <c r="BGW33" s="22"/>
      <c r="BGX33" s="61"/>
      <c r="BGY33" s="76"/>
      <c r="BGZ33" s="78">
        <f t="shared" si="167"/>
        <v>0</v>
      </c>
      <c r="BHB33" s="404"/>
      <c r="BHC33" s="2124"/>
      <c r="BHD33" s="22"/>
      <c r="BHE33" s="61"/>
      <c r="BHF33" s="76"/>
      <c r="BHG33" s="78">
        <f t="shared" si="168"/>
        <v>229.79999999999927</v>
      </c>
      <c r="BHI33" s="404"/>
      <c r="BHJ33" s="31"/>
      <c r="BHK33" s="2124"/>
      <c r="BHL33" s="22"/>
      <c r="BHM33" s="31"/>
      <c r="BHN33" s="76"/>
      <c r="BHO33" s="78">
        <f t="shared" si="169"/>
        <v>0</v>
      </c>
      <c r="BHQ33" s="321"/>
      <c r="BHR33" s="2124"/>
      <c r="BHS33" s="22"/>
      <c r="BHT33" s="321"/>
      <c r="BHU33" s="76"/>
      <c r="BHV33" s="78">
        <f t="shared" si="170"/>
        <v>0</v>
      </c>
      <c r="BHX33" s="321"/>
      <c r="BHY33" s="335"/>
      <c r="BHZ33" s="2124"/>
      <c r="BIA33" s="22"/>
      <c r="BIB33" s="602"/>
      <c r="BIC33" s="76"/>
      <c r="BID33" s="78">
        <f t="shared" si="171"/>
        <v>0</v>
      </c>
      <c r="BIF33" s="321"/>
      <c r="BIG33" s="31"/>
      <c r="BIH33" s="2124"/>
      <c r="BII33" s="777"/>
      <c r="BIJ33" s="31"/>
      <c r="BIK33" s="76"/>
      <c r="BIL33" s="78">
        <f t="shared" si="172"/>
        <v>0</v>
      </c>
      <c r="BIN33" s="404"/>
      <c r="BIO33" s="2124"/>
      <c r="BIP33" s="22"/>
      <c r="BIQ33" s="491"/>
      <c r="BIR33" s="76"/>
      <c r="BIS33" s="78">
        <f t="shared" si="173"/>
        <v>86</v>
      </c>
      <c r="BIU33" s="320"/>
      <c r="BIV33" s="320"/>
      <c r="BIW33" s="2121"/>
      <c r="BIX33" s="104"/>
      <c r="BIY33" s="257"/>
      <c r="BIZ33" s="139"/>
      <c r="BJA33" s="78">
        <f t="shared" si="255"/>
        <v>0</v>
      </c>
      <c r="BJC33" s="424"/>
      <c r="BJD33" s="2121"/>
      <c r="BJE33" s="104"/>
      <c r="BJF33" s="257"/>
      <c r="BJG33" s="139"/>
      <c r="BJH33" s="78">
        <f t="shared" si="174"/>
        <v>0</v>
      </c>
      <c r="BJJ33" s="1823"/>
      <c r="BJK33" s="1824"/>
      <c r="BJL33" s="1839"/>
      <c r="BJM33" s="1391"/>
      <c r="BJN33" s="518"/>
      <c r="BJO33" s="76"/>
      <c r="BJP33" s="78">
        <f t="shared" si="256"/>
        <v>0</v>
      </c>
      <c r="BJR33" s="31"/>
      <c r="BJS33" s="2124"/>
      <c r="BJT33" s="22"/>
      <c r="BJU33" s="61"/>
      <c r="BJV33" s="76"/>
      <c r="BJW33" s="78">
        <f t="shared" si="228"/>
        <v>1883</v>
      </c>
      <c r="BJY33" s="404"/>
      <c r="BJZ33" s="2124"/>
      <c r="BKA33" s="22"/>
      <c r="BKB33" s="61"/>
      <c r="BKC33" s="76"/>
      <c r="BKD33" s="78">
        <f t="shared" si="175"/>
        <v>0</v>
      </c>
      <c r="BKF33" s="404"/>
      <c r="BKH33" s="2124"/>
      <c r="BKI33" s="22"/>
      <c r="BKJ33" s="61"/>
      <c r="BKK33" s="76"/>
      <c r="BKL33" s="78">
        <f t="shared" si="176"/>
        <v>8883.5</v>
      </c>
      <c r="BKN33" s="404"/>
      <c r="BKO33" s="2124"/>
      <c r="BKP33" s="22"/>
      <c r="BKQ33" s="61"/>
      <c r="BKR33" s="76"/>
      <c r="BKS33" s="78">
        <f t="shared" si="177"/>
        <v>0</v>
      </c>
      <c r="BKU33" s="404"/>
      <c r="BKV33" s="2124"/>
      <c r="BKW33" s="22"/>
      <c r="BKX33" s="61"/>
      <c r="BKY33" s="76"/>
      <c r="BKZ33" s="78">
        <f t="shared" si="178"/>
        <v>0</v>
      </c>
      <c r="BLB33" s="404"/>
      <c r="BLC33" s="2124"/>
      <c r="BLD33" s="22"/>
      <c r="BLE33" s="61"/>
      <c r="BLF33" s="76"/>
      <c r="BLG33" s="78">
        <f t="shared" si="179"/>
        <v>0</v>
      </c>
      <c r="BLI33" s="404"/>
      <c r="BLJ33" s="2124"/>
      <c r="BLK33" s="22"/>
      <c r="BLL33" s="61"/>
      <c r="BLM33" s="76"/>
      <c r="BLN33" s="78">
        <f t="shared" si="180"/>
        <v>100</v>
      </c>
      <c r="BLP33" s="404"/>
      <c r="BLQ33" s="2124"/>
      <c r="BLR33" s="22"/>
      <c r="BLS33" s="61"/>
      <c r="BLT33" s="76"/>
      <c r="BLU33" s="78">
        <f t="shared" si="181"/>
        <v>0</v>
      </c>
      <c r="BLW33" s="404"/>
      <c r="BLX33" s="2124"/>
      <c r="BLY33" s="22"/>
      <c r="BLZ33" s="61"/>
      <c r="BMA33" s="76"/>
      <c r="BMB33" s="78">
        <f t="shared" si="182"/>
        <v>0</v>
      </c>
      <c r="BMD33" s="404"/>
      <c r="BME33" s="2124"/>
      <c r="BMF33" s="22"/>
      <c r="BMG33" s="491"/>
      <c r="BMH33" s="76"/>
      <c r="BMI33" s="78">
        <f t="shared" si="183"/>
        <v>0</v>
      </c>
      <c r="BMK33" s="404"/>
      <c r="BML33" s="2124"/>
      <c r="BMM33" s="22"/>
      <c r="BMN33" s="61"/>
      <c r="BMO33" s="76"/>
      <c r="BMP33" s="78">
        <f t="shared" si="184"/>
        <v>0</v>
      </c>
      <c r="BMR33" s="31"/>
      <c r="BMS33" s="2124"/>
      <c r="BMT33" s="22"/>
      <c r="BMU33" s="61"/>
      <c r="BMV33" s="76"/>
      <c r="BMW33" s="78">
        <f t="shared" si="185"/>
        <v>0</v>
      </c>
      <c r="BMY33" s="31"/>
      <c r="BMZ33" s="2124"/>
      <c r="BNA33" s="777"/>
      <c r="BNB33" s="61"/>
      <c r="BNC33" s="76"/>
      <c r="BND33" s="78">
        <f t="shared" si="229"/>
        <v>150</v>
      </c>
      <c r="BNF33" s="320"/>
      <c r="BNG33" s="2122"/>
      <c r="BNH33" s="139"/>
      <c r="BNI33" s="341"/>
      <c r="BNJ33" s="139"/>
      <c r="BNK33" s="78">
        <f t="shared" si="230"/>
        <v>11430</v>
      </c>
      <c r="BNM33" s="31"/>
      <c r="BNN33" s="2124"/>
      <c r="BNO33" s="22"/>
      <c r="BNP33" s="61"/>
      <c r="BNQ33" s="76"/>
      <c r="BNR33" s="78">
        <f t="shared" si="231"/>
        <v>0</v>
      </c>
      <c r="BNT33" s="31"/>
      <c r="BNU33" s="335"/>
      <c r="BNV33" s="2124"/>
      <c r="BNW33" s="22"/>
      <c r="BNX33" s="61"/>
      <c r="BNY33" s="76"/>
      <c r="BNZ33" s="78">
        <f t="shared" si="232"/>
        <v>0</v>
      </c>
      <c r="BOB33" s="31"/>
      <c r="BOC33" s="2124"/>
      <c r="BOD33" s="22"/>
      <c r="BOE33" s="61"/>
      <c r="BOF33" s="76"/>
      <c r="BOG33" s="78">
        <f t="shared" si="233"/>
        <v>0</v>
      </c>
      <c r="BOI33" s="31"/>
      <c r="BOJ33" s="2124"/>
      <c r="BOK33" s="22"/>
      <c r="BOL33" s="61"/>
      <c r="BOM33" s="76"/>
      <c r="BON33" s="78">
        <f t="shared" si="234"/>
        <v>0</v>
      </c>
      <c r="BOP33" s="31"/>
      <c r="BOQ33" s="2124"/>
      <c r="BOR33" s="22"/>
      <c r="BOS33" s="61"/>
      <c r="BOT33" s="76"/>
      <c r="BOU33" s="78">
        <f t="shared" si="235"/>
        <v>1785.5</v>
      </c>
      <c r="BOW33" s="320"/>
      <c r="BOX33" s="2121"/>
      <c r="BOY33" s="104"/>
      <c r="BOZ33" s="49"/>
      <c r="BPA33" s="139"/>
      <c r="BPB33" s="78">
        <f t="shared" si="236"/>
        <v>0</v>
      </c>
      <c r="BPD33" s="404"/>
      <c r="BPE33" s="2124"/>
      <c r="BPF33" s="22"/>
      <c r="BPG33" s="31"/>
      <c r="BPH33" s="76"/>
      <c r="BPI33" s="78">
        <f t="shared" si="237"/>
        <v>0</v>
      </c>
      <c r="BPK33" s="404"/>
      <c r="BPL33" s="2124"/>
      <c r="BPM33" s="22"/>
      <c r="BPN33" s="31"/>
      <c r="BPO33" s="76"/>
      <c r="BPP33" s="78">
        <f t="shared" si="252"/>
        <v>2273.5</v>
      </c>
      <c r="BPR33" s="31"/>
      <c r="BPS33" s="2124"/>
      <c r="BPT33" s="22"/>
      <c r="BPU33" s="61"/>
      <c r="BPV33" s="76"/>
      <c r="BPW33" s="78">
        <f t="shared" si="186"/>
        <v>0</v>
      </c>
      <c r="BPY33" s="31"/>
      <c r="BPZ33" s="2124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22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21"/>
      <c r="BQW33" s="104"/>
      <c r="BQX33" s="712"/>
      <c r="BQY33" s="139"/>
      <c r="BQZ33" s="78">
        <f t="shared" si="190"/>
        <v>70000</v>
      </c>
      <c r="BRC33" s="2125"/>
      <c r="BRD33" s="349"/>
      <c r="BRE33" s="404"/>
      <c r="BRF33" s="773"/>
      <c r="BRG33" s="78">
        <f t="shared" si="191"/>
        <v>70000</v>
      </c>
      <c r="BRI33" s="31"/>
      <c r="BRJ33" s="2124"/>
      <c r="BRK33" s="22"/>
      <c r="BRL33" s="61"/>
      <c r="BRM33" s="76"/>
      <c r="BRN33" s="78">
        <f t="shared" si="192"/>
        <v>0</v>
      </c>
      <c r="BRP33" s="321"/>
      <c r="BRQ33" s="31"/>
      <c r="BRR33" s="2124"/>
      <c r="BRS33" s="22"/>
      <c r="BRT33" s="61"/>
      <c r="BRU33" s="76"/>
      <c r="BRV33" s="78">
        <f t="shared" si="193"/>
        <v>0</v>
      </c>
      <c r="BRX33" s="404"/>
      <c r="BRY33" s="2124"/>
      <c r="BRZ33" s="22"/>
      <c r="BSA33" s="61"/>
      <c r="BSB33" s="76"/>
      <c r="BSC33" s="78">
        <f t="shared" si="194"/>
        <v>0</v>
      </c>
      <c r="BSE33" s="404"/>
      <c r="BSF33" s="2124"/>
      <c r="BSG33" s="22"/>
      <c r="BSH33" s="31"/>
      <c r="BSI33" s="76"/>
      <c r="BSJ33" s="78">
        <f t="shared" si="195"/>
        <v>0</v>
      </c>
      <c r="BSL33" s="31"/>
      <c r="BSM33" s="2124"/>
      <c r="BSN33" s="22"/>
      <c r="BSO33" s="61"/>
      <c r="BSP33" s="76"/>
      <c r="BSQ33" s="78">
        <f t="shared" si="196"/>
        <v>0</v>
      </c>
      <c r="BSS33" s="404"/>
      <c r="BST33" s="2124"/>
      <c r="BSU33" s="22"/>
      <c r="BSV33" s="869"/>
      <c r="BSW33" s="568"/>
      <c r="BSX33" s="78">
        <f t="shared" si="197"/>
        <v>0</v>
      </c>
      <c r="BSZ33" s="404"/>
      <c r="BTA33" s="2124"/>
      <c r="BTB33" s="22"/>
      <c r="BTC33" s="869"/>
      <c r="BTD33" s="568"/>
      <c r="BTE33" s="78">
        <f t="shared" si="198"/>
        <v>0</v>
      </c>
      <c r="BTG33" s="31"/>
      <c r="BTH33" s="2124"/>
      <c r="BTI33" s="22"/>
      <c r="BTJ33" s="61"/>
      <c r="BTK33" s="76"/>
      <c r="BTL33" s="78">
        <f t="shared" si="199"/>
        <v>0</v>
      </c>
      <c r="BTN33" s="31"/>
      <c r="BTO33" s="2124"/>
      <c r="BTP33" s="22"/>
      <c r="BTQ33" s="61"/>
      <c r="BTR33" s="76"/>
      <c r="BTS33" s="78">
        <f t="shared" si="200"/>
        <v>0</v>
      </c>
      <c r="BTU33" s="31"/>
      <c r="BTV33" s="2124"/>
      <c r="BTW33" s="22"/>
      <c r="BTX33" s="61"/>
      <c r="BTY33" s="76"/>
      <c r="BTZ33" s="78">
        <f t="shared" si="201"/>
        <v>0</v>
      </c>
      <c r="BUB33" s="31"/>
      <c r="BUC33" s="2124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24"/>
      <c r="C34" s="22"/>
      <c r="D34" s="31"/>
      <c r="E34" s="76"/>
      <c r="F34" s="78">
        <f t="shared" si="2"/>
        <v>172000</v>
      </c>
      <c r="H34" s="404"/>
      <c r="I34" s="2124"/>
      <c r="J34" s="22"/>
      <c r="K34" s="31"/>
      <c r="L34" s="76"/>
      <c r="M34" s="78">
        <f t="shared" si="3"/>
        <v>354750</v>
      </c>
      <c r="O34" s="2124"/>
      <c r="P34" s="2124"/>
      <c r="Q34" s="22"/>
      <c r="R34" s="31"/>
      <c r="S34" s="76"/>
      <c r="T34" s="78">
        <f t="shared" si="4"/>
        <v>2500</v>
      </c>
      <c r="V34" s="2124"/>
      <c r="W34" s="2124"/>
      <c r="X34" s="22"/>
      <c r="Y34" s="31"/>
      <c r="Z34" s="76"/>
      <c r="AA34" s="78">
        <f t="shared" si="5"/>
        <v>0</v>
      </c>
      <c r="AC34" s="2124"/>
      <c r="AD34" s="2124"/>
      <c r="AE34" s="22"/>
      <c r="AF34" s="31"/>
      <c r="AG34" s="76"/>
      <c r="AH34" s="78">
        <f t="shared" si="6"/>
        <v>0</v>
      </c>
      <c r="AJ34" s="404"/>
      <c r="AK34" s="2124"/>
      <c r="AL34" s="22"/>
      <c r="AM34" s="404"/>
      <c r="AN34" s="76"/>
      <c r="AO34" s="78">
        <f t="shared" si="7"/>
        <v>1390</v>
      </c>
      <c r="AQ34" s="320"/>
      <c r="AR34" s="2121"/>
      <c r="AS34" s="104"/>
      <c r="AT34" s="399"/>
      <c r="AU34" s="389"/>
      <c r="AV34" s="78">
        <f t="shared" si="8"/>
        <v>317405.71999999997</v>
      </c>
      <c r="AX34" s="2124"/>
      <c r="AY34" s="2124"/>
      <c r="AZ34" s="22"/>
      <c r="BA34" s="31"/>
      <c r="BB34" s="76"/>
      <c r="BC34" s="78">
        <f t="shared" si="9"/>
        <v>0</v>
      </c>
      <c r="BE34" s="321"/>
      <c r="BF34" s="2124"/>
      <c r="BG34" s="22"/>
      <c r="BH34" s="31"/>
      <c r="BI34" s="76"/>
      <c r="BJ34" s="78">
        <f t="shared" si="10"/>
        <v>0</v>
      </c>
      <c r="BL34" s="404"/>
      <c r="BM34" s="2124"/>
      <c r="BN34" s="22"/>
      <c r="BO34" s="31"/>
      <c r="BP34" s="76"/>
      <c r="BQ34" s="78">
        <f t="shared" si="11"/>
        <v>0</v>
      </c>
      <c r="BS34" s="321"/>
      <c r="BT34" s="2124"/>
      <c r="BU34" s="22"/>
      <c r="BV34" s="31"/>
      <c r="BW34" s="76"/>
      <c r="BX34" s="78">
        <f t="shared" si="12"/>
        <v>0</v>
      </c>
      <c r="BZ34" s="424"/>
      <c r="CA34" s="424"/>
      <c r="CB34" s="2121"/>
      <c r="CC34" s="104"/>
      <c r="CD34" s="49"/>
      <c r="CE34" s="139"/>
      <c r="CF34" s="78">
        <f t="shared" si="13"/>
        <v>24829.5</v>
      </c>
      <c r="CH34" s="404"/>
      <c r="CI34" s="2124"/>
      <c r="CJ34" s="22"/>
      <c r="CK34" s="31"/>
      <c r="CL34" s="76"/>
      <c r="CM34" s="78">
        <f t="shared" si="14"/>
        <v>0</v>
      </c>
      <c r="CO34" s="404"/>
      <c r="CP34" s="2124"/>
      <c r="CQ34" s="22"/>
      <c r="CR34" s="31"/>
      <c r="CS34" s="76"/>
      <c r="CT34" s="78">
        <f t="shared" si="15"/>
        <v>0</v>
      </c>
      <c r="CV34" s="424">
        <v>41869</v>
      </c>
      <c r="CW34" s="1956" t="s">
        <v>2314</v>
      </c>
      <c r="CX34" s="2121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21"/>
      <c r="DG34" s="104"/>
      <c r="DH34" s="424"/>
      <c r="DI34" s="349"/>
      <c r="DJ34" s="78">
        <f t="shared" si="17"/>
        <v>633217.30000000005</v>
      </c>
      <c r="DL34" s="320"/>
      <c r="DM34" s="2121"/>
      <c r="DN34" s="104"/>
      <c r="DO34" s="49"/>
      <c r="DP34" s="139"/>
      <c r="DQ34" s="78">
        <f t="shared" si="18"/>
        <v>0</v>
      </c>
      <c r="DS34" s="320"/>
      <c r="DT34" s="2121"/>
      <c r="DU34" s="104"/>
      <c r="DV34" s="49"/>
      <c r="DW34" s="139"/>
      <c r="DX34" s="78">
        <f t="shared" si="19"/>
        <v>0</v>
      </c>
      <c r="DZ34" s="49"/>
      <c r="EA34" s="2121"/>
      <c r="EB34" s="104"/>
      <c r="EC34" s="49"/>
      <c r="ED34" s="139"/>
      <c r="EE34" s="78">
        <f t="shared" si="20"/>
        <v>1750.5</v>
      </c>
      <c r="EG34" s="320"/>
      <c r="EH34" s="2121"/>
      <c r="EI34" s="104"/>
      <c r="EJ34" s="49"/>
      <c r="EK34" s="139"/>
      <c r="EL34" s="78">
        <f t="shared" si="21"/>
        <v>0</v>
      </c>
      <c r="EN34" s="404"/>
      <c r="EO34" s="2124"/>
      <c r="EP34" s="22"/>
      <c r="EQ34" s="31"/>
      <c r="ER34" s="76"/>
      <c r="ES34" s="78">
        <f t="shared" si="22"/>
        <v>7999.8000000000029</v>
      </c>
      <c r="EU34" s="404"/>
      <c r="EV34" s="2124"/>
      <c r="EW34" s="22"/>
      <c r="EX34" s="31"/>
      <c r="EY34" s="76"/>
      <c r="EZ34" s="78">
        <f t="shared" si="23"/>
        <v>0</v>
      </c>
      <c r="FB34" s="2124"/>
      <c r="FC34" s="2124"/>
      <c r="FD34" s="2124"/>
      <c r="FE34" s="22"/>
      <c r="FF34" s="31"/>
      <c r="FG34" s="76"/>
      <c r="FH34" s="78">
        <f t="shared" si="24"/>
        <v>0</v>
      </c>
      <c r="FJ34" s="424"/>
      <c r="FK34" s="49"/>
      <c r="FL34" s="2121"/>
      <c r="FM34" s="104"/>
      <c r="FN34" s="49"/>
      <c r="FO34" s="139"/>
      <c r="FP34" s="78">
        <f t="shared" si="25"/>
        <v>1044.8300000000017</v>
      </c>
      <c r="FR34" s="404"/>
      <c r="FS34" s="2124"/>
      <c r="FT34" s="2124"/>
      <c r="FU34" s="22"/>
      <c r="FV34" s="31"/>
      <c r="FW34" s="76"/>
      <c r="FX34" s="78">
        <f t="shared" si="26"/>
        <v>8038.1</v>
      </c>
      <c r="FZ34" s="31"/>
      <c r="GA34" s="2124"/>
      <c r="GB34" s="22"/>
      <c r="GC34" s="31"/>
      <c r="GD34" s="76"/>
      <c r="GE34" s="78">
        <f t="shared" si="203"/>
        <v>0</v>
      </c>
      <c r="GG34" s="424"/>
      <c r="GH34" s="481"/>
      <c r="GI34" s="2121"/>
      <c r="GJ34" s="693"/>
      <c r="GK34" s="424"/>
      <c r="GL34" s="139"/>
      <c r="GM34" s="78">
        <f t="shared" si="27"/>
        <v>0</v>
      </c>
      <c r="GO34" s="2124"/>
      <c r="GP34" s="2124"/>
      <c r="GQ34" s="22"/>
      <c r="GR34" s="31"/>
      <c r="GS34" s="76"/>
      <c r="GT34" s="78">
        <f t="shared" si="28"/>
        <v>3191.5</v>
      </c>
      <c r="GV34" s="404"/>
      <c r="GW34" s="2124"/>
      <c r="GX34" s="2124"/>
      <c r="GY34" s="22"/>
      <c r="GZ34" s="31"/>
      <c r="HA34" s="76"/>
      <c r="HB34" s="78">
        <f t="shared" si="29"/>
        <v>12652.35</v>
      </c>
      <c r="HD34" s="404"/>
      <c r="HE34" s="2124"/>
      <c r="HF34" s="22"/>
      <c r="HG34" s="321"/>
      <c r="HH34" s="76"/>
      <c r="HI34" s="78">
        <f t="shared" si="30"/>
        <v>5990.5</v>
      </c>
      <c r="HK34" s="321"/>
      <c r="HL34" s="2124"/>
      <c r="HM34" s="22"/>
      <c r="HN34" s="31"/>
      <c r="HO34" s="76"/>
      <c r="HP34" s="78">
        <f t="shared" si="31"/>
        <v>3655.5</v>
      </c>
      <c r="HR34" s="321"/>
      <c r="HS34" s="2124"/>
      <c r="HT34" s="22"/>
      <c r="HU34" s="31"/>
      <c r="HV34" s="76"/>
      <c r="HW34" s="78">
        <f t="shared" si="32"/>
        <v>3000</v>
      </c>
      <c r="HY34" s="321"/>
      <c r="HZ34" s="2124"/>
      <c r="IA34" s="22"/>
      <c r="IB34" s="31"/>
      <c r="IC34" s="76"/>
      <c r="ID34" s="78">
        <f t="shared" si="33"/>
        <v>0</v>
      </c>
      <c r="IF34" s="321"/>
      <c r="IG34" s="2124"/>
      <c r="IH34" s="22"/>
      <c r="II34" s="31"/>
      <c r="IJ34" s="76"/>
      <c r="IK34" s="78">
        <f t="shared" si="34"/>
        <v>0</v>
      </c>
      <c r="IM34" s="2124"/>
      <c r="IN34" s="2124"/>
      <c r="IO34" s="22"/>
      <c r="IP34" s="31"/>
      <c r="IQ34" s="76"/>
      <c r="IR34" s="78">
        <f t="shared" si="35"/>
        <v>0</v>
      </c>
      <c r="IT34" s="424"/>
      <c r="IU34" s="2121"/>
      <c r="IV34" s="104"/>
      <c r="IW34" s="49"/>
      <c r="IX34" s="139"/>
      <c r="IY34" s="78">
        <f t="shared" si="36"/>
        <v>402</v>
      </c>
      <c r="JA34" s="404"/>
      <c r="JB34" s="2124"/>
      <c r="JC34" s="22"/>
      <c r="JD34" s="31"/>
      <c r="JE34" s="76"/>
      <c r="JF34" s="78">
        <f t="shared" si="37"/>
        <v>900</v>
      </c>
      <c r="JH34" s="320"/>
      <c r="JI34" s="2122"/>
      <c r="JJ34" s="389"/>
      <c r="JK34" s="320"/>
      <c r="JL34" s="389"/>
      <c r="JM34" s="78">
        <f t="shared" si="38"/>
        <v>90</v>
      </c>
      <c r="JO34" s="321"/>
      <c r="JP34" s="2124"/>
      <c r="JQ34" s="22"/>
      <c r="JR34" s="321"/>
      <c r="JS34" s="22"/>
      <c r="JT34" s="78">
        <f t="shared" si="39"/>
        <v>90</v>
      </c>
      <c r="JV34" s="321"/>
      <c r="JW34" s="2124"/>
      <c r="JX34" s="22"/>
      <c r="JY34" s="321"/>
      <c r="JZ34" s="22"/>
      <c r="KA34" s="78">
        <f t="shared" si="40"/>
        <v>90</v>
      </c>
      <c r="KC34" s="424">
        <v>40760</v>
      </c>
      <c r="KD34" s="1325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24"/>
      <c r="KL34" s="22"/>
      <c r="KM34" s="31"/>
      <c r="KN34" s="76"/>
      <c r="KO34" s="78">
        <f t="shared" si="42"/>
        <v>300</v>
      </c>
      <c r="KQ34" s="321"/>
      <c r="KR34" s="321"/>
      <c r="KS34" s="2124"/>
      <c r="KT34" s="22"/>
      <c r="KU34" s="31"/>
      <c r="KV34" s="76"/>
      <c r="KW34" s="78">
        <f t="shared" si="43"/>
        <v>198</v>
      </c>
      <c r="KY34" s="321"/>
      <c r="KZ34" s="2124"/>
      <c r="LA34" s="22"/>
      <c r="LB34" s="31"/>
      <c r="LC34" s="76"/>
      <c r="LD34" s="78">
        <f t="shared" si="44"/>
        <v>0</v>
      </c>
      <c r="LF34" s="320"/>
      <c r="LG34" s="2121"/>
      <c r="LH34" s="104"/>
      <c r="LI34" s="49"/>
      <c r="LJ34" s="139"/>
      <c r="LK34" s="78">
        <f t="shared" si="45"/>
        <v>0</v>
      </c>
      <c r="LM34" s="2124"/>
      <c r="LN34" s="2124"/>
      <c r="LO34" s="22"/>
      <c r="LP34" s="31"/>
      <c r="LQ34" s="76"/>
      <c r="LR34" s="78">
        <f t="shared" si="46"/>
        <v>0</v>
      </c>
      <c r="LT34" s="2124"/>
      <c r="LU34" s="2124"/>
      <c r="LV34" s="22"/>
      <c r="LW34" s="31"/>
      <c r="LX34" s="76"/>
      <c r="LY34" s="78">
        <f t="shared" si="47"/>
        <v>0</v>
      </c>
      <c r="MA34" s="2124"/>
      <c r="MB34" s="2124"/>
      <c r="MC34" s="22"/>
      <c r="MD34" s="31"/>
      <c r="ME34" s="76"/>
      <c r="MF34" s="78">
        <f t="shared" si="48"/>
        <v>0</v>
      </c>
      <c r="MH34" s="2124"/>
      <c r="MI34" s="2124"/>
      <c r="MJ34" s="22"/>
      <c r="MK34" s="31"/>
      <c r="ML34" s="76"/>
      <c r="MM34" s="78">
        <f t="shared" si="49"/>
        <v>0</v>
      </c>
      <c r="MO34" s="404"/>
      <c r="MP34" s="2124"/>
      <c r="MQ34" s="22"/>
      <c r="MR34" s="31"/>
      <c r="MS34" s="76"/>
      <c r="MT34" s="78">
        <f t="shared" si="50"/>
        <v>0</v>
      </c>
      <c r="MV34" s="404"/>
      <c r="MW34" s="2124"/>
      <c r="MX34" s="22"/>
      <c r="MY34" s="31"/>
      <c r="MZ34" s="76"/>
      <c r="NA34" s="78">
        <f t="shared" si="51"/>
        <v>0</v>
      </c>
      <c r="NC34" s="404"/>
      <c r="ND34" s="2124"/>
      <c r="NE34" s="22"/>
      <c r="NF34" s="31"/>
      <c r="NG34" s="76"/>
      <c r="NH34" s="78">
        <f t="shared" si="52"/>
        <v>0</v>
      </c>
      <c r="NJ34" s="2124"/>
      <c r="NK34" s="2124"/>
      <c r="NL34" s="22"/>
      <c r="NM34" s="31"/>
      <c r="NN34" s="76"/>
      <c r="NO34" s="78">
        <f t="shared" si="53"/>
        <v>0</v>
      </c>
      <c r="NQ34" s="2124"/>
      <c r="NR34" s="2124"/>
      <c r="NS34" s="22"/>
      <c r="NT34" s="31"/>
      <c r="NU34" s="76"/>
      <c r="NV34" s="78">
        <f t="shared" si="54"/>
        <v>0</v>
      </c>
      <c r="NX34" s="404"/>
      <c r="NY34" s="2124"/>
      <c r="NZ34" s="22"/>
      <c r="OA34" s="404"/>
      <c r="OB34" s="76"/>
      <c r="OC34" s="78">
        <f t="shared" si="55"/>
        <v>0</v>
      </c>
      <c r="OE34" s="404"/>
      <c r="OF34" s="2124"/>
      <c r="OG34" s="22"/>
      <c r="OH34" s="31"/>
      <c r="OI34" s="76"/>
      <c r="OJ34" s="78">
        <f t="shared" si="56"/>
        <v>12799.5</v>
      </c>
      <c r="OL34" s="404"/>
      <c r="OM34" s="732"/>
      <c r="ON34" s="2124"/>
      <c r="OO34" s="22"/>
      <c r="OP34" s="31"/>
      <c r="OQ34" s="76"/>
      <c r="OR34" s="78">
        <f t="shared" si="0"/>
        <v>0</v>
      </c>
      <c r="OT34" s="404"/>
      <c r="OU34" s="2124"/>
      <c r="OV34" s="22"/>
      <c r="OW34" s="31"/>
      <c r="OX34" s="76"/>
      <c r="OY34" s="78">
        <f t="shared" si="57"/>
        <v>0</v>
      </c>
      <c r="PA34" s="2124"/>
      <c r="PB34" s="2124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21"/>
      <c r="PQ34" s="1903"/>
      <c r="PR34" s="1825"/>
      <c r="PS34" s="1391"/>
      <c r="PT34" s="78">
        <f t="shared" si="60"/>
        <v>301.5</v>
      </c>
      <c r="PU34" s="139"/>
      <c r="PV34" s="1261"/>
      <c r="PW34" s="1390"/>
      <c r="PX34" s="1804"/>
      <c r="PY34" s="1924"/>
      <c r="PZ34" s="722"/>
      <c r="QA34" s="349"/>
      <c r="QB34" s="78">
        <f t="shared" si="61"/>
        <v>9830.36</v>
      </c>
      <c r="QD34" s="321"/>
      <c r="QE34" s="2124"/>
      <c r="QF34" s="22"/>
      <c r="QG34" s="335"/>
      <c r="QH34" s="76"/>
      <c r="QI34" s="131">
        <f t="shared" si="62"/>
        <v>0</v>
      </c>
      <c r="QK34" s="321"/>
      <c r="QL34" s="2124"/>
      <c r="QM34" s="22"/>
      <c r="QN34" s="31"/>
      <c r="QO34" s="76"/>
      <c r="QP34" s="78">
        <f t="shared" si="63"/>
        <v>761.40000000000009</v>
      </c>
      <c r="QR34" s="2124"/>
      <c r="QS34" s="2124"/>
      <c r="QT34" s="22"/>
      <c r="QU34" s="31"/>
      <c r="QV34" s="76"/>
      <c r="QW34" s="78">
        <f t="shared" si="64"/>
        <v>0</v>
      </c>
      <c r="QY34" s="2124"/>
      <c r="QZ34" s="2124"/>
      <c r="RA34" s="22"/>
      <c r="RB34" s="31"/>
      <c r="RC34" s="76"/>
      <c r="RD34" s="78">
        <f t="shared" si="65"/>
        <v>0</v>
      </c>
      <c r="RF34" s="2124"/>
      <c r="RG34" s="2124"/>
      <c r="RH34" s="22"/>
      <c r="RI34" s="31"/>
      <c r="RJ34" s="76"/>
      <c r="RK34" s="78">
        <f t="shared" si="66"/>
        <v>0</v>
      </c>
      <c r="RM34" s="424"/>
      <c r="RN34" s="481"/>
      <c r="RO34" s="2121"/>
      <c r="RP34" s="104"/>
      <c r="RQ34" s="424"/>
      <c r="RR34" s="139"/>
      <c r="RS34" s="78">
        <f t="shared" si="67"/>
        <v>16041.099999999999</v>
      </c>
      <c r="RU34" s="404"/>
      <c r="RV34" s="2124"/>
      <c r="RW34" s="22"/>
      <c r="RX34" s="31"/>
      <c r="RY34" s="76"/>
      <c r="RZ34" s="78">
        <f t="shared" si="68"/>
        <v>297</v>
      </c>
      <c r="SB34" s="404"/>
      <c r="SC34" s="2124"/>
      <c r="SD34" s="22"/>
      <c r="SE34" s="31"/>
      <c r="SF34" s="76"/>
      <c r="SG34" s="78">
        <f t="shared" si="69"/>
        <v>0</v>
      </c>
      <c r="SI34" s="2124"/>
      <c r="SJ34" s="2124"/>
      <c r="SK34" s="22"/>
      <c r="SL34" s="31"/>
      <c r="SM34" s="76"/>
      <c r="SN34" s="78">
        <f t="shared" si="70"/>
        <v>0</v>
      </c>
      <c r="SP34" s="2124"/>
      <c r="SQ34" s="2124"/>
      <c r="SR34" s="22"/>
      <c r="SS34" s="31"/>
      <c r="ST34" s="76"/>
      <c r="SU34" s="78">
        <f t="shared" si="71"/>
        <v>0</v>
      </c>
      <c r="SW34" s="2124"/>
      <c r="SX34" s="2124"/>
      <c r="SY34" s="22"/>
      <c r="SZ34" s="31"/>
      <c r="TA34" s="76"/>
      <c r="TB34" s="78">
        <f t="shared" si="72"/>
        <v>0</v>
      </c>
      <c r="TD34" s="2124"/>
      <c r="TE34" s="2124"/>
      <c r="TF34" s="22"/>
      <c r="TG34" s="31"/>
      <c r="TH34" s="76"/>
      <c r="TI34" s="78">
        <f t="shared" si="73"/>
        <v>0</v>
      </c>
      <c r="TK34" s="2124"/>
      <c r="TL34" s="2124"/>
      <c r="TM34" s="22"/>
      <c r="TN34" s="31"/>
      <c r="TO34" s="76"/>
      <c r="TP34" s="78">
        <f t="shared" si="74"/>
        <v>0</v>
      </c>
      <c r="TR34" s="2124"/>
      <c r="TS34" s="2124"/>
      <c r="TT34" s="22"/>
      <c r="TU34" s="31"/>
      <c r="TV34" s="76"/>
      <c r="TW34" s="78">
        <f t="shared" si="75"/>
        <v>0</v>
      </c>
      <c r="TY34" s="2124"/>
      <c r="TZ34" s="2124"/>
      <c r="UA34" s="22"/>
      <c r="UB34" s="31"/>
      <c r="UC34" s="76"/>
      <c r="UD34" s="78">
        <f t="shared" si="76"/>
        <v>0</v>
      </c>
      <c r="UF34" s="404"/>
      <c r="UG34" s="2124"/>
      <c r="UH34" s="22"/>
      <c r="UI34" s="31"/>
      <c r="UJ34" s="76"/>
      <c r="UK34" s="78">
        <f t="shared" si="77"/>
        <v>0</v>
      </c>
      <c r="UM34" s="404"/>
      <c r="UN34" s="2124"/>
      <c r="UO34" s="22"/>
      <c r="UP34" s="31"/>
      <c r="UQ34" s="76"/>
      <c r="UR34" s="78">
        <f t="shared" si="78"/>
        <v>-2822</v>
      </c>
      <c r="UT34" s="404"/>
      <c r="UU34" s="2124"/>
      <c r="UV34" s="22"/>
      <c r="UW34" s="31"/>
      <c r="UX34" s="76"/>
      <c r="UY34" s="78">
        <f t="shared" si="79"/>
        <v>0</v>
      </c>
      <c r="VA34" s="320"/>
      <c r="VB34" s="2121"/>
      <c r="VC34" s="104"/>
      <c r="VD34" s="320"/>
      <c r="VE34" s="139"/>
      <c r="VF34" s="78">
        <f t="shared" si="80"/>
        <v>0</v>
      </c>
      <c r="VH34" s="404"/>
      <c r="VI34" s="2124"/>
      <c r="VJ34" s="22"/>
      <c r="VK34" s="31"/>
      <c r="VL34" s="76"/>
      <c r="VM34" s="78">
        <f t="shared" si="81"/>
        <v>0</v>
      </c>
      <c r="VO34" s="2124"/>
      <c r="VP34" s="2124"/>
      <c r="VQ34" s="22"/>
      <c r="VR34" s="31"/>
      <c r="VS34" s="76"/>
      <c r="VT34" s="78">
        <f t="shared" si="82"/>
        <v>0</v>
      </c>
      <c r="VV34" s="2124"/>
      <c r="VW34" s="2124"/>
      <c r="VX34" s="22"/>
      <c r="VY34" s="31"/>
      <c r="VZ34" s="76"/>
      <c r="WA34" s="78">
        <f t="shared" si="83"/>
        <v>0</v>
      </c>
      <c r="WC34" s="404"/>
      <c r="WD34" s="2124"/>
      <c r="WE34" s="22"/>
      <c r="WF34" s="321"/>
      <c r="WG34" s="76"/>
      <c r="WH34" s="78">
        <f t="shared" si="84"/>
        <v>236</v>
      </c>
      <c r="WJ34" s="321"/>
      <c r="WK34" s="2124"/>
      <c r="WL34" s="22"/>
      <c r="WM34" s="31"/>
      <c r="WN34" s="76"/>
      <c r="WO34" s="78">
        <f t="shared" si="85"/>
        <v>151</v>
      </c>
      <c r="WQ34" s="404"/>
      <c r="WR34" s="2124"/>
      <c r="WS34" s="22"/>
      <c r="WT34" s="31"/>
      <c r="WU34" s="76"/>
      <c r="WV34" s="78">
        <f t="shared" si="86"/>
        <v>8041</v>
      </c>
      <c r="WX34" s="31"/>
      <c r="WY34" s="2124"/>
      <c r="WZ34" s="22"/>
      <c r="XA34" s="31"/>
      <c r="XB34" s="76"/>
      <c r="XC34" s="78">
        <f t="shared" si="87"/>
        <v>0</v>
      </c>
      <c r="XE34" s="404"/>
      <c r="XF34" s="2124"/>
      <c r="XG34" s="22"/>
      <c r="XH34" s="31"/>
      <c r="XI34" s="76"/>
      <c r="XJ34" s="78">
        <f t="shared" si="88"/>
        <v>0</v>
      </c>
      <c r="XL34" s="404"/>
      <c r="XM34" s="2124"/>
      <c r="XN34" s="22"/>
      <c r="XO34" s="31"/>
      <c r="XP34" s="76"/>
      <c r="XQ34" s="78">
        <f t="shared" si="89"/>
        <v>0</v>
      </c>
      <c r="XS34" s="404"/>
      <c r="XT34" s="2124"/>
      <c r="XU34" s="22"/>
      <c r="XV34" s="31"/>
      <c r="XW34" s="76"/>
      <c r="XX34" s="78">
        <f t="shared" si="90"/>
        <v>0</v>
      </c>
      <c r="XZ34" s="321"/>
      <c r="YA34" s="2124"/>
      <c r="YB34" s="2124"/>
      <c r="YC34" s="22"/>
      <c r="YD34" s="31"/>
      <c r="YE34" s="76"/>
      <c r="YF34" s="78">
        <f t="shared" si="91"/>
        <v>0</v>
      </c>
      <c r="YH34" s="321"/>
      <c r="YI34" s="2124"/>
      <c r="YJ34" s="22"/>
      <c r="YK34" s="31"/>
      <c r="YL34" s="76"/>
      <c r="YM34" s="78">
        <f t="shared" si="92"/>
        <v>0</v>
      </c>
      <c r="YO34" s="424"/>
      <c r="YP34" s="481"/>
      <c r="YQ34" s="2121"/>
      <c r="YR34" s="693"/>
      <c r="YS34" s="779"/>
      <c r="YT34" s="139"/>
      <c r="YU34" s="78">
        <f t="shared" si="93"/>
        <v>2542.7000000000007</v>
      </c>
      <c r="YW34" s="321"/>
      <c r="YX34" s="2124"/>
      <c r="YY34" s="22"/>
      <c r="YZ34" s="31"/>
      <c r="ZA34" s="76"/>
      <c r="ZB34" s="78">
        <f t="shared" si="253"/>
        <v>0</v>
      </c>
      <c r="ZD34" s="320"/>
      <c r="ZE34" s="2121"/>
      <c r="ZF34" s="104"/>
      <c r="ZG34" s="49"/>
      <c r="ZH34" s="139"/>
      <c r="ZI34" s="78">
        <f t="shared" si="94"/>
        <v>930.44000000000051</v>
      </c>
      <c r="ZK34" s="404"/>
      <c r="ZL34" s="2124"/>
      <c r="ZM34" s="22"/>
      <c r="ZN34" s="31"/>
      <c r="ZO34" s="76"/>
      <c r="ZP34" s="78">
        <f t="shared" si="238"/>
        <v>0</v>
      </c>
      <c r="ZR34" s="404"/>
      <c r="ZS34" s="2124"/>
      <c r="ZT34" s="22"/>
      <c r="ZU34" s="31"/>
      <c r="ZV34" s="76"/>
      <c r="ZW34" s="78">
        <f t="shared" si="239"/>
        <v>0</v>
      </c>
      <c r="ZY34" s="1261"/>
      <c r="ZZ34" s="1390"/>
      <c r="AAA34" s="1803"/>
      <c r="AAB34" s="1812"/>
      <c r="AAC34" s="722"/>
      <c r="AAD34" s="1391"/>
      <c r="AAE34" s="78">
        <f t="shared" si="95"/>
        <v>2062.3999999999996</v>
      </c>
      <c r="AAG34" s="1261"/>
      <c r="AAH34" s="1390"/>
      <c r="AAI34" s="1803"/>
      <c r="AAJ34" s="1647"/>
      <c r="AAK34" s="1812"/>
      <c r="AAL34" s="78">
        <f t="shared" si="96"/>
        <v>0</v>
      </c>
      <c r="AAM34" s="1391"/>
      <c r="AAN34" s="424"/>
      <c r="AAO34" s="424"/>
      <c r="AAP34" s="2121"/>
      <c r="AAQ34" s="104"/>
      <c r="AAR34" s="320"/>
      <c r="AAS34" s="139"/>
      <c r="AAT34" s="78">
        <f t="shared" si="97"/>
        <v>0</v>
      </c>
      <c r="AAV34" s="320"/>
      <c r="AAW34" s="2121"/>
      <c r="AAX34" s="693"/>
      <c r="AAY34" s="49"/>
      <c r="AAZ34" s="139"/>
      <c r="ABA34" s="78">
        <f t="shared" si="98"/>
        <v>616</v>
      </c>
      <c r="ABC34" s="404"/>
      <c r="ABD34" s="2124"/>
      <c r="ABE34" s="22"/>
      <c r="ABF34" s="31"/>
      <c r="ABG34" s="76"/>
      <c r="ABH34" s="78">
        <f t="shared" si="99"/>
        <v>0</v>
      </c>
      <c r="ABJ34" s="424"/>
      <c r="ABK34" s="2121"/>
      <c r="ABL34" s="104"/>
      <c r="ABM34" s="49"/>
      <c r="ABN34" s="139"/>
      <c r="ABO34" s="78">
        <f t="shared" si="100"/>
        <v>0</v>
      </c>
      <c r="ABQ34" s="424"/>
      <c r="ABR34" s="2121"/>
      <c r="ABS34" s="104"/>
      <c r="ABT34" s="49"/>
      <c r="ABU34" s="139"/>
      <c r="ABV34" s="78">
        <f t="shared" si="101"/>
        <v>0</v>
      </c>
      <c r="ABX34" s="404"/>
      <c r="ABY34" s="2124"/>
      <c r="ABZ34" s="22"/>
      <c r="ACA34" s="31"/>
      <c r="ACB34" s="76"/>
      <c r="ACC34" s="78">
        <f t="shared" si="102"/>
        <v>0</v>
      </c>
      <c r="ACE34" s="404"/>
      <c r="ACF34" s="2124"/>
      <c r="ACG34" s="22"/>
      <c r="ACH34" s="31"/>
      <c r="ACI34" s="76"/>
      <c r="ACJ34" s="78">
        <f t="shared" si="103"/>
        <v>0</v>
      </c>
      <c r="ACL34" s="404"/>
      <c r="ACM34" s="404"/>
      <c r="ACN34" s="2124"/>
      <c r="ACO34" s="22"/>
      <c r="ACP34" s="31"/>
      <c r="ACQ34" s="76"/>
      <c r="ACR34" s="78">
        <f t="shared" si="104"/>
        <v>0</v>
      </c>
      <c r="ACT34" s="2124"/>
      <c r="ACU34" s="2124"/>
      <c r="ACV34" s="22"/>
      <c r="ACW34" s="31"/>
      <c r="ACX34" s="76"/>
      <c r="ACY34" s="78">
        <f t="shared" si="257"/>
        <v>0</v>
      </c>
      <c r="ADA34" s="31"/>
      <c r="ADB34" s="2124"/>
      <c r="ADC34" s="22"/>
      <c r="ADD34" s="31"/>
      <c r="ADE34" s="76"/>
      <c r="ADF34" s="78">
        <f t="shared" si="105"/>
        <v>70699</v>
      </c>
      <c r="ADI34" s="2124"/>
      <c r="ADJ34" s="2124"/>
      <c r="ADK34" s="22"/>
      <c r="ADL34" s="31"/>
      <c r="ADM34" s="76"/>
      <c r="ADN34" s="78">
        <f t="shared" si="258"/>
        <v>0</v>
      </c>
      <c r="ADP34" s="321"/>
      <c r="ADQ34" s="2124"/>
      <c r="ADR34" s="22"/>
      <c r="ADS34" s="404"/>
      <c r="ADT34" s="76"/>
      <c r="ADU34" s="78">
        <f t="shared" si="259"/>
        <v>0</v>
      </c>
      <c r="ADW34" s="404"/>
      <c r="ADX34" s="2124"/>
      <c r="ADY34" s="22"/>
      <c r="ADZ34" s="31"/>
      <c r="AEA34" s="76"/>
      <c r="AEB34" s="78">
        <f t="shared" si="260"/>
        <v>42311</v>
      </c>
      <c r="AED34" s="320"/>
      <c r="AEE34" s="2121"/>
      <c r="AEF34" s="104"/>
      <c r="AEG34" s="320"/>
      <c r="AEH34" s="139"/>
      <c r="AEI34" s="78">
        <f t="shared" si="254"/>
        <v>100.5</v>
      </c>
      <c r="AEK34" s="31"/>
      <c r="AEL34" s="2124"/>
      <c r="AEM34" s="22"/>
      <c r="AEN34" s="31"/>
      <c r="AEO34" s="76"/>
      <c r="AEP34" s="78">
        <f t="shared" si="1"/>
        <v>0</v>
      </c>
      <c r="AER34" s="2124"/>
      <c r="AES34" s="2124"/>
      <c r="AET34" s="22"/>
      <c r="AEU34" s="31"/>
      <c r="AEV34" s="76"/>
      <c r="AEW34" s="78">
        <f t="shared" si="106"/>
        <v>0</v>
      </c>
      <c r="AEY34" s="2124"/>
      <c r="AEZ34" s="2124"/>
      <c r="AFA34" s="22"/>
      <c r="AFB34" s="31"/>
      <c r="AFC34" s="76"/>
      <c r="AFD34" s="78">
        <f t="shared" si="107"/>
        <v>0</v>
      </c>
      <c r="AFF34" s="31"/>
      <c r="AFG34" s="2124"/>
      <c r="AFH34" s="22"/>
      <c r="AFI34" s="31"/>
      <c r="AFJ34" s="76"/>
      <c r="AFK34" s="78">
        <f t="shared" si="108"/>
        <v>0</v>
      </c>
      <c r="AFM34" s="321"/>
      <c r="AFN34" s="2124"/>
      <c r="AFO34" s="22"/>
      <c r="AFP34" s="31"/>
      <c r="AFQ34" s="76"/>
      <c r="AFR34" s="78">
        <f t="shared" si="109"/>
        <v>0</v>
      </c>
      <c r="AFT34" s="31"/>
      <c r="AFU34" s="2124"/>
      <c r="AFV34" s="22"/>
      <c r="AFW34" s="31"/>
      <c r="AFX34" s="76"/>
      <c r="AFY34" s="78">
        <f t="shared" si="110"/>
        <v>0</v>
      </c>
      <c r="AGA34" s="2124"/>
      <c r="AGB34" s="2124"/>
      <c r="AGC34" s="22"/>
      <c r="AGD34" s="31"/>
      <c r="AGE34" s="76"/>
      <c r="AGF34" s="78">
        <f t="shared" si="111"/>
        <v>0</v>
      </c>
      <c r="AGH34" s="2124"/>
      <c r="AGI34" s="2124"/>
      <c r="AGJ34" s="22"/>
      <c r="AGK34" s="31"/>
      <c r="AGL34" s="76"/>
      <c r="AGM34" s="78">
        <f t="shared" si="112"/>
        <v>0</v>
      </c>
      <c r="AGO34" s="321"/>
      <c r="AGP34" s="2124"/>
      <c r="AGQ34" s="22"/>
      <c r="AGR34" s="31"/>
      <c r="AGS34" s="76"/>
      <c r="AGT34" s="78">
        <f t="shared" si="113"/>
        <v>0</v>
      </c>
      <c r="AGV34" s="404"/>
      <c r="AGW34" s="2124"/>
      <c r="AGX34" s="22"/>
      <c r="AGY34" s="31"/>
      <c r="AGZ34" s="76"/>
      <c r="AHA34" s="78">
        <f t="shared" si="114"/>
        <v>0</v>
      </c>
      <c r="AHE34" s="2124"/>
      <c r="AHF34" s="22"/>
      <c r="AHG34" s="321"/>
      <c r="AHH34" s="76"/>
      <c r="AHI34" s="78">
        <f t="shared" si="115"/>
        <v>2343</v>
      </c>
      <c r="AHK34" s="404"/>
      <c r="AHL34" s="2124"/>
      <c r="AHM34" s="22"/>
      <c r="AHN34" s="31"/>
      <c r="AHO34" s="76"/>
      <c r="AHP34" s="78">
        <f t="shared" si="116"/>
        <v>0</v>
      </c>
      <c r="AHR34" s="404"/>
      <c r="AHS34" s="2124"/>
      <c r="AHT34" s="22"/>
      <c r="AHU34" s="31"/>
      <c r="AHV34" s="76"/>
      <c r="AHW34" s="78">
        <f t="shared" si="117"/>
        <v>0</v>
      </c>
      <c r="AHY34" s="404"/>
      <c r="AHZ34" s="404"/>
      <c r="AIA34" s="2124"/>
      <c r="AIB34" s="777"/>
      <c r="AIC34" s="31"/>
      <c r="AID34" s="76"/>
      <c r="AIE34" s="78">
        <f t="shared" si="118"/>
        <v>4086</v>
      </c>
      <c r="AIG34" s="404"/>
      <c r="AIH34" s="2124"/>
      <c r="AII34" s="22"/>
      <c r="AIJ34" s="31"/>
      <c r="AIK34" s="76"/>
      <c r="AIL34" s="78">
        <f t="shared" si="119"/>
        <v>436</v>
      </c>
      <c r="AIN34" s="424"/>
      <c r="AIO34" s="2121"/>
      <c r="AIP34" s="104"/>
      <c r="AIQ34" s="49"/>
      <c r="AIR34" s="139"/>
      <c r="AIS34" s="78">
        <f t="shared" si="120"/>
        <v>0</v>
      </c>
      <c r="AIU34" s="404"/>
      <c r="AIV34" s="2124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21"/>
      <c r="AJY34" s="104"/>
      <c r="AJZ34" s="320">
        <v>41206</v>
      </c>
      <c r="AKA34" s="139">
        <v>300</v>
      </c>
      <c r="AKB34" s="78">
        <f t="shared" si="125"/>
        <v>1504</v>
      </c>
      <c r="AKD34" s="2124"/>
      <c r="AKE34" s="2124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21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24"/>
      <c r="AMZ34" s="801"/>
      <c r="ANA34" s="804"/>
      <c r="ANB34" s="76"/>
      <c r="ANC34" s="805">
        <f t="shared" si="204"/>
        <v>0</v>
      </c>
      <c r="ANE34" s="321"/>
      <c r="ANF34" s="2124"/>
      <c r="ANG34" s="799"/>
      <c r="ANH34" s="97"/>
      <c r="ANI34" s="76"/>
      <c r="ANJ34" s="805">
        <f t="shared" si="205"/>
        <v>0</v>
      </c>
      <c r="ANL34" s="321"/>
      <c r="ANM34" s="2124"/>
      <c r="ANN34" s="801"/>
      <c r="ANO34" s="882"/>
      <c r="ANP34" s="76"/>
      <c r="ANQ34" s="805">
        <f t="shared" si="206"/>
        <v>187.60000000000002</v>
      </c>
      <c r="ANS34" s="31"/>
      <c r="ANT34" s="335"/>
      <c r="ANU34" s="2124"/>
      <c r="ANV34" s="801"/>
      <c r="ANW34" s="804"/>
      <c r="ANX34" s="76"/>
      <c r="ANY34" s="805">
        <f t="shared" si="207"/>
        <v>0</v>
      </c>
      <c r="AOA34" s="1986"/>
      <c r="AOB34" s="855"/>
      <c r="AOC34" s="1390"/>
      <c r="AOD34" s="1812"/>
      <c r="AOE34" s="722"/>
      <c r="AOF34" s="1746"/>
      <c r="AOG34" s="805">
        <f t="shared" si="208"/>
        <v>731</v>
      </c>
      <c r="AOI34" s="1261"/>
      <c r="AOJ34" s="543"/>
      <c r="AOK34" s="1804"/>
      <c r="AOL34" s="1647"/>
      <c r="AOM34" s="1812"/>
      <c r="AON34" s="78">
        <f t="shared" si="209"/>
        <v>0</v>
      </c>
      <c r="AOO34" s="1391"/>
      <c r="AOP34" s="2121"/>
      <c r="AOQ34" s="2124"/>
      <c r="AOR34" s="801"/>
      <c r="AOS34" s="804"/>
      <c r="AOT34" s="76"/>
      <c r="AOU34" s="805">
        <f t="shared" si="210"/>
        <v>0</v>
      </c>
      <c r="AOW34" s="2124"/>
      <c r="AOX34" s="2124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24"/>
      <c r="APM34" s="825"/>
      <c r="APN34" s="804"/>
      <c r="APO34" s="76"/>
      <c r="APP34" s="805">
        <f t="shared" si="212"/>
        <v>0</v>
      </c>
      <c r="APR34" s="321"/>
      <c r="APS34" s="2124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24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24"/>
      <c r="ASE34" s="801"/>
      <c r="ASF34" s="804"/>
      <c r="ASG34" s="76"/>
      <c r="ASH34" s="805">
        <f t="shared" si="222"/>
        <v>0</v>
      </c>
      <c r="ASJ34" s="404"/>
      <c r="ASK34" s="2124"/>
      <c r="ASL34" s="825"/>
      <c r="ASM34" s="804"/>
      <c r="ASN34" s="76"/>
      <c r="ASO34" s="805">
        <f t="shared" si="223"/>
        <v>0</v>
      </c>
      <c r="ASQ34" s="404"/>
      <c r="ASR34" s="2124"/>
      <c r="ASS34" s="22"/>
      <c r="AST34" s="31"/>
      <c r="ASU34" s="76"/>
      <c r="ASV34" s="78">
        <f t="shared" si="241"/>
        <v>0</v>
      </c>
      <c r="ASX34" s="404"/>
      <c r="ASY34" s="404"/>
      <c r="ASZ34" s="2124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24"/>
      <c r="AUL34" s="22"/>
      <c r="AUM34" s="31"/>
      <c r="AUN34" s="76"/>
      <c r="AUO34" s="78">
        <f t="shared" si="247"/>
        <v>0</v>
      </c>
      <c r="AUQ34" s="424"/>
      <c r="AUR34" s="2121"/>
      <c r="AUS34" s="104"/>
      <c r="AUT34" s="49"/>
      <c r="AUU34" s="139"/>
      <c r="AUV34" s="78">
        <f t="shared" si="248"/>
        <v>1754.5</v>
      </c>
      <c r="AUX34" s="404"/>
      <c r="AUY34" s="2124"/>
      <c r="AUZ34" s="22"/>
      <c r="AVA34" s="31"/>
      <c r="AVB34" s="76"/>
      <c r="AVC34" s="78">
        <f t="shared" si="249"/>
        <v>3312</v>
      </c>
      <c r="AVE34" s="404"/>
      <c r="AVF34" s="2124"/>
      <c r="AVG34" s="22"/>
      <c r="AVH34" s="31"/>
      <c r="AVI34" s="76"/>
      <c r="AVJ34" s="78">
        <f t="shared" si="250"/>
        <v>0</v>
      </c>
      <c r="AVL34" s="424"/>
      <c r="AVM34" s="2121"/>
      <c r="AVN34" s="104"/>
      <c r="AVO34" s="49"/>
      <c r="AVP34" s="139"/>
      <c r="AVQ34" s="78">
        <f t="shared" si="251"/>
        <v>0</v>
      </c>
      <c r="AVS34" s="404"/>
      <c r="AVT34" s="2124"/>
      <c r="AVU34" s="22"/>
      <c r="AVV34" s="31"/>
      <c r="AVW34" s="76"/>
      <c r="AVX34" s="78">
        <f t="shared" si="224"/>
        <v>0</v>
      </c>
      <c r="AVZ34" s="404"/>
      <c r="AWA34" s="2124"/>
      <c r="AWB34" s="22"/>
      <c r="AWC34" s="31"/>
      <c r="AWD34" s="76"/>
      <c r="AWE34" s="78">
        <f t="shared" si="225"/>
        <v>0</v>
      </c>
      <c r="AWG34" s="424"/>
      <c r="AWH34" s="2121"/>
      <c r="AWI34" s="104"/>
      <c r="AWJ34" s="49"/>
      <c r="AWK34" s="139"/>
      <c r="AWL34" s="78">
        <f t="shared" si="226"/>
        <v>0</v>
      </c>
      <c r="AWN34" s="49"/>
      <c r="AWO34" s="307"/>
      <c r="AWP34" s="2121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24"/>
      <c r="AXF34" s="22"/>
      <c r="AXG34" s="31"/>
      <c r="AXH34" s="76"/>
      <c r="AXI34" s="78">
        <f t="shared" si="262"/>
        <v>0</v>
      </c>
      <c r="AXK34" s="491"/>
      <c r="AXL34" s="2124"/>
      <c r="AXM34" s="22"/>
      <c r="AXN34" s="31"/>
      <c r="AXO34" s="76"/>
      <c r="AXP34" s="78">
        <f t="shared" si="263"/>
        <v>0</v>
      </c>
      <c r="AXR34" s="61"/>
      <c r="AXS34" s="2124"/>
      <c r="AXT34" s="22"/>
      <c r="AXU34" s="31"/>
      <c r="AXV34" s="76"/>
      <c r="AXW34" s="78">
        <f t="shared" si="264"/>
        <v>0</v>
      </c>
      <c r="AXY34" s="424"/>
      <c r="AXZ34" s="2121"/>
      <c r="AYA34" s="104"/>
      <c r="AYB34" s="424"/>
      <c r="AYC34" s="139"/>
      <c r="AYD34" s="78">
        <f t="shared" si="137"/>
        <v>0</v>
      </c>
      <c r="AYF34" s="493"/>
      <c r="AYG34" s="2121"/>
      <c r="AYH34" s="104"/>
      <c r="AYI34" s="49"/>
      <c r="AYJ34" s="139"/>
      <c r="AYK34" s="78">
        <f t="shared" si="138"/>
        <v>0</v>
      </c>
      <c r="AYM34" s="493"/>
      <c r="AYN34" s="2121"/>
      <c r="AYO34" s="104"/>
      <c r="AYP34" s="49"/>
      <c r="AYQ34" s="139"/>
      <c r="AYR34" s="78">
        <f t="shared" si="139"/>
        <v>0</v>
      </c>
      <c r="AYT34" s="491"/>
      <c r="AYU34" s="2124"/>
      <c r="AYV34" s="22"/>
      <c r="AYW34" s="31"/>
      <c r="AYX34" s="76"/>
      <c r="AYY34" s="78">
        <f t="shared" si="140"/>
        <v>0</v>
      </c>
      <c r="AZA34" s="491"/>
      <c r="AZB34" s="2124"/>
      <c r="AZC34" s="22"/>
      <c r="AZD34" s="31"/>
      <c r="AZE34" s="76"/>
      <c r="AZF34" s="78">
        <f t="shared" si="141"/>
        <v>0</v>
      </c>
      <c r="AZH34" s="61"/>
      <c r="AZI34" s="2124"/>
      <c r="AZJ34" s="22"/>
      <c r="AZK34" s="31"/>
      <c r="AZL34" s="76"/>
      <c r="AZM34" s="78">
        <f t="shared" si="142"/>
        <v>0</v>
      </c>
      <c r="AZO34" s="341"/>
      <c r="AZP34" s="2121"/>
      <c r="AZQ34" s="104"/>
      <c r="AZR34" s="49"/>
      <c r="AZS34" s="139"/>
      <c r="AZT34" s="78">
        <f t="shared" si="143"/>
        <v>123.27999999999975</v>
      </c>
      <c r="AZV34" s="602"/>
      <c r="AZW34" s="2124"/>
      <c r="AZX34" s="22"/>
      <c r="AZY34" s="31"/>
      <c r="AZZ34" s="76"/>
      <c r="BAA34" s="78">
        <f t="shared" si="144"/>
        <v>0</v>
      </c>
      <c r="BAC34" s="602"/>
      <c r="BAD34" s="2124"/>
      <c r="BAE34" s="22"/>
      <c r="BAF34" s="404"/>
      <c r="BAG34" s="76"/>
      <c r="BAH34" s="78">
        <f t="shared" si="145"/>
        <v>11550.9</v>
      </c>
      <c r="BAJ34" s="404"/>
      <c r="BAK34" s="2124"/>
      <c r="BAL34" s="22"/>
      <c r="BAM34" s="404"/>
      <c r="BAN34" s="76"/>
      <c r="BAO34" s="78">
        <f t="shared" si="146"/>
        <v>0</v>
      </c>
      <c r="BAQ34" s="424"/>
      <c r="BAR34" s="2121"/>
      <c r="BAS34" s="104"/>
      <c r="BAT34" s="49"/>
      <c r="BAU34" s="139"/>
      <c r="BAV34" s="131">
        <f t="shared" si="147"/>
        <v>1940.1999999999971</v>
      </c>
      <c r="BAX34" s="61"/>
      <c r="BAY34" s="2124"/>
      <c r="BAZ34" s="22"/>
      <c r="BBA34" s="31"/>
      <c r="BBB34" s="76"/>
      <c r="BBC34" s="78">
        <f t="shared" si="265"/>
        <v>0</v>
      </c>
      <c r="BBE34" s="61"/>
      <c r="BBF34" s="2124"/>
      <c r="BBG34" s="22"/>
      <c r="BBH34" s="31"/>
      <c r="BBI34" s="76"/>
      <c r="BBJ34" s="78">
        <f t="shared" si="266"/>
        <v>1292</v>
      </c>
      <c r="BBL34" s="320">
        <v>42284</v>
      </c>
      <c r="BBM34" s="1901"/>
      <c r="BBN34" s="2042" t="s">
        <v>2509</v>
      </c>
      <c r="BBO34" s="2033">
        <v>205724</v>
      </c>
      <c r="BBP34" s="1901">
        <v>42297</v>
      </c>
      <c r="BBQ34" s="2033">
        <v>205724</v>
      </c>
      <c r="BBR34" s="131">
        <f t="shared" si="267"/>
        <v>-39535.969999999972</v>
      </c>
      <c r="BBS34" s="1261"/>
      <c r="BBT34" s="1390"/>
      <c r="BBU34" s="1803"/>
      <c r="BBV34" s="1647"/>
      <c r="BBW34" s="1812"/>
      <c r="BBX34" s="722"/>
      <c r="BBY34" s="78">
        <f t="shared" si="149"/>
        <v>1200</v>
      </c>
      <c r="BCA34" s="424">
        <v>42125</v>
      </c>
      <c r="BCB34" s="2121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24"/>
      <c r="BCJ34" s="22"/>
      <c r="BCK34" s="31"/>
      <c r="BCL34" s="76"/>
      <c r="BCM34" s="78">
        <f t="shared" si="151"/>
        <v>0</v>
      </c>
      <c r="BCO34" s="61"/>
      <c r="BCP34" s="2124"/>
      <c r="BCQ34" s="22"/>
      <c r="BCR34" s="31"/>
      <c r="BCS34" s="76"/>
      <c r="BCT34" s="78">
        <f t="shared" si="152"/>
        <v>0</v>
      </c>
      <c r="BCV34" s="491"/>
      <c r="BCW34" s="2124"/>
      <c r="BCX34" s="22"/>
      <c r="BCY34" s="31"/>
      <c r="BCZ34" s="76"/>
      <c r="BDA34" s="78">
        <f t="shared" si="153"/>
        <v>6086.5</v>
      </c>
      <c r="BDC34" s="491"/>
      <c r="BDD34" s="2124"/>
      <c r="BDE34" s="22"/>
      <c r="BDF34" s="31"/>
      <c r="BDG34" s="76"/>
      <c r="BDH34" s="78">
        <f t="shared" si="154"/>
        <v>8936.1000000000058</v>
      </c>
      <c r="BDJ34" s="602"/>
      <c r="BDK34" s="2124"/>
      <c r="BDL34" s="22"/>
      <c r="BDM34" s="31"/>
      <c r="BDN34" s="76"/>
      <c r="BDO34" s="78">
        <f t="shared" si="155"/>
        <v>0</v>
      </c>
      <c r="BDQ34" s="491"/>
      <c r="BDR34" s="734"/>
      <c r="BDS34" s="2124"/>
      <c r="BDT34" s="22"/>
      <c r="BDU34" s="404"/>
      <c r="BDV34" s="76"/>
      <c r="BDW34" s="78">
        <f t="shared" si="156"/>
        <v>308</v>
      </c>
      <c r="BDY34" s="61"/>
      <c r="BDZ34" s="61"/>
      <c r="BEA34" s="2124"/>
      <c r="BEB34" s="22"/>
      <c r="BEC34" s="31"/>
      <c r="BED34" s="76"/>
      <c r="BEE34" s="78">
        <f t="shared" si="157"/>
        <v>4361.25</v>
      </c>
      <c r="BEG34" s="602">
        <v>41884</v>
      </c>
      <c r="BEH34" s="2124" t="s">
        <v>2301</v>
      </c>
      <c r="BEI34" s="2124" t="s">
        <v>2302</v>
      </c>
      <c r="BEJ34" s="2017">
        <v>7848.64</v>
      </c>
      <c r="BEK34" s="321">
        <v>41898</v>
      </c>
      <c r="BEL34" s="76">
        <v>7848.64</v>
      </c>
      <c r="BEM34" s="78">
        <f t="shared" si="158"/>
        <v>-17000</v>
      </c>
      <c r="BEO34" s="712"/>
      <c r="BEP34" s="712"/>
      <c r="BEQ34" s="1921"/>
      <c r="BER34" s="1903"/>
      <c r="BES34" s="1841"/>
      <c r="BET34" s="1811"/>
      <c r="BEU34" s="78">
        <f t="shared" si="159"/>
        <v>-3554.84</v>
      </c>
      <c r="BEV34" s="1391"/>
      <c r="BEW34" s="602"/>
      <c r="BEX34" s="2124"/>
      <c r="BEY34" s="22"/>
      <c r="BEZ34" s="31"/>
      <c r="BFA34" s="76"/>
      <c r="BFB34" s="78">
        <f t="shared" si="160"/>
        <v>0</v>
      </c>
      <c r="BFD34" s="602"/>
      <c r="BFE34" s="2124"/>
      <c r="BFF34" s="22"/>
      <c r="BFG34" s="31"/>
      <c r="BFH34" s="76"/>
      <c r="BFI34" s="78">
        <f t="shared" si="161"/>
        <v>970</v>
      </c>
      <c r="BFK34" s="320"/>
      <c r="BFL34" s="2122"/>
      <c r="BFM34" s="139"/>
      <c r="BFN34" s="424"/>
      <c r="BFO34" s="139"/>
      <c r="BFP34" s="78">
        <f t="shared" si="162"/>
        <v>0</v>
      </c>
      <c r="BFR34" s="602"/>
      <c r="BFS34" s="2124"/>
      <c r="BFT34" s="22"/>
      <c r="BFU34" s="404"/>
      <c r="BFV34" s="76"/>
      <c r="BFW34" s="78">
        <f t="shared" si="163"/>
        <v>0</v>
      </c>
      <c r="BFY34" s="61"/>
      <c r="BFZ34" s="2124"/>
      <c r="BGA34" s="22"/>
      <c r="BGB34" s="31"/>
      <c r="BGC34" s="76"/>
      <c r="BGD34" s="78">
        <f t="shared" si="164"/>
        <v>0</v>
      </c>
      <c r="BGF34" s="341"/>
      <c r="BGG34" s="2121"/>
      <c r="BGH34" s="104"/>
      <c r="BGI34" s="320"/>
      <c r="BGJ34" s="139"/>
      <c r="BGK34" s="78">
        <f t="shared" si="165"/>
        <v>0</v>
      </c>
      <c r="BGM34" s="424"/>
      <c r="BGN34" s="424"/>
      <c r="BGO34" s="2122"/>
      <c r="BGP34" s="139"/>
      <c r="BGQ34" s="424"/>
      <c r="BGR34" s="139"/>
      <c r="BGS34" s="78">
        <f t="shared" si="166"/>
        <v>4154.5999999999913</v>
      </c>
      <c r="BGU34" s="61"/>
      <c r="BGV34" s="2124"/>
      <c r="BGW34" s="22"/>
      <c r="BGX34" s="31"/>
      <c r="BGY34" s="76"/>
      <c r="BGZ34" s="78">
        <f t="shared" si="167"/>
        <v>0</v>
      </c>
      <c r="BHB34" s="491"/>
      <c r="BHC34" s="2124"/>
      <c r="BHD34" s="22"/>
      <c r="BHE34" s="31"/>
      <c r="BHF34" s="76"/>
      <c r="BHG34" s="78">
        <f t="shared" si="168"/>
        <v>229.79999999999927</v>
      </c>
      <c r="BHI34" s="404"/>
      <c r="BHJ34" s="31"/>
      <c r="BHK34" s="2124"/>
      <c r="BHL34" s="22"/>
      <c r="BHM34" s="31"/>
      <c r="BHN34" s="76"/>
      <c r="BHO34" s="78">
        <f t="shared" si="169"/>
        <v>0</v>
      </c>
      <c r="BHQ34" s="321"/>
      <c r="BHR34" s="2124"/>
      <c r="BHS34" s="22"/>
      <c r="BHT34" s="321"/>
      <c r="BHU34" s="76"/>
      <c r="BHV34" s="78">
        <f t="shared" si="170"/>
        <v>0</v>
      </c>
      <c r="BHX34" s="602"/>
      <c r="BHY34" s="335"/>
      <c r="BHZ34" s="2124"/>
      <c r="BIA34" s="22"/>
      <c r="BIB34" s="321"/>
      <c r="BIC34" s="76"/>
      <c r="BID34" s="78">
        <f t="shared" si="171"/>
        <v>0</v>
      </c>
      <c r="BIF34" s="321"/>
      <c r="BIG34" s="31"/>
      <c r="BIH34" s="2124"/>
      <c r="BII34" s="777"/>
      <c r="BIJ34" s="31"/>
      <c r="BIK34" s="76"/>
      <c r="BIL34" s="78">
        <f t="shared" si="172"/>
        <v>0</v>
      </c>
      <c r="BIN34" s="491"/>
      <c r="BIO34" s="2124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3"/>
      <c r="BJK34" s="1824"/>
      <c r="BJL34" s="1839"/>
      <c r="BJM34" s="1391"/>
      <c r="BJN34" s="97"/>
      <c r="BJO34" s="76"/>
      <c r="BJP34" s="78">
        <f t="shared" si="256"/>
        <v>0</v>
      </c>
      <c r="BJR34" s="61"/>
      <c r="BJS34" s="2124"/>
      <c r="BJT34" s="22"/>
      <c r="BJU34" s="31"/>
      <c r="BJV34" s="76"/>
      <c r="BJW34" s="78">
        <f t="shared" si="228"/>
        <v>1883</v>
      </c>
      <c r="BJY34" s="491"/>
      <c r="BJZ34" s="2124"/>
      <c r="BKA34" s="22"/>
      <c r="BKB34" s="31"/>
      <c r="BKC34" s="76"/>
      <c r="BKD34" s="78">
        <f t="shared" si="175"/>
        <v>0</v>
      </c>
      <c r="BKF34" s="491"/>
      <c r="BKG34" s="491"/>
      <c r="BKH34" s="2124"/>
      <c r="BKI34" s="22"/>
      <c r="BKJ34" s="31"/>
      <c r="BKK34" s="76"/>
      <c r="BKL34" s="78">
        <f t="shared" si="176"/>
        <v>8883.5</v>
      </c>
      <c r="BKN34" s="491"/>
      <c r="BKO34" s="2124"/>
      <c r="BKP34" s="22"/>
      <c r="BKQ34" s="31"/>
      <c r="BKR34" s="76"/>
      <c r="BKS34" s="78">
        <f t="shared" si="177"/>
        <v>0</v>
      </c>
      <c r="BKU34" s="491"/>
      <c r="BKV34" s="2124"/>
      <c r="BKW34" s="22"/>
      <c r="BKX34" s="31"/>
      <c r="BKY34" s="76"/>
      <c r="BKZ34" s="78">
        <f t="shared" si="178"/>
        <v>0</v>
      </c>
      <c r="BLB34" s="491"/>
      <c r="BLC34" s="2124"/>
      <c r="BLD34" s="22"/>
      <c r="BLE34" s="31"/>
      <c r="BLF34" s="76"/>
      <c r="BLG34" s="78">
        <f t="shared" si="179"/>
        <v>0</v>
      </c>
      <c r="BLI34" s="491"/>
      <c r="BLJ34" s="2124"/>
      <c r="BLK34" s="22"/>
      <c r="BLL34" s="31"/>
      <c r="BLM34" s="76"/>
      <c r="BLN34" s="78">
        <f t="shared" si="180"/>
        <v>100</v>
      </c>
      <c r="BLP34" s="491"/>
      <c r="BLQ34" s="2124"/>
      <c r="BLR34" s="22"/>
      <c r="BLS34" s="31"/>
      <c r="BLT34" s="76"/>
      <c r="BLU34" s="78">
        <f t="shared" si="181"/>
        <v>0</v>
      </c>
      <c r="BLW34" s="491"/>
      <c r="BLX34" s="2124"/>
      <c r="BLY34" s="22"/>
      <c r="BLZ34" s="31"/>
      <c r="BMA34" s="76"/>
      <c r="BMB34" s="78">
        <f t="shared" si="182"/>
        <v>0</v>
      </c>
      <c r="BMD34" s="491"/>
      <c r="BME34" s="2124"/>
      <c r="BMF34" s="22"/>
      <c r="BMG34" s="31"/>
      <c r="BMH34" s="76"/>
      <c r="BMI34" s="78">
        <f t="shared" si="183"/>
        <v>0</v>
      </c>
      <c r="BMK34" s="491"/>
      <c r="BML34" s="2124"/>
      <c r="BMM34" s="22"/>
      <c r="BMN34" s="31"/>
      <c r="BMO34" s="76"/>
      <c r="BMP34" s="78">
        <f t="shared" si="184"/>
        <v>0</v>
      </c>
      <c r="BMR34" s="61"/>
      <c r="BMS34" s="2124"/>
      <c r="BMT34" s="22"/>
      <c r="BMU34" s="31"/>
      <c r="BMV34" s="76"/>
      <c r="BMW34" s="78">
        <f t="shared" si="185"/>
        <v>0</v>
      </c>
      <c r="BMY34" s="61"/>
      <c r="BMZ34" s="2124"/>
      <c r="BNA34" s="777"/>
      <c r="BNB34" s="31"/>
      <c r="BNC34" s="76"/>
      <c r="BND34" s="78">
        <f t="shared" si="229"/>
        <v>150</v>
      </c>
      <c r="BNF34" s="320"/>
      <c r="BNG34" s="2122"/>
      <c r="BNH34" s="139"/>
      <c r="BNI34" s="341"/>
      <c r="BNJ34" s="139"/>
      <c r="BNK34" s="78">
        <f t="shared" si="230"/>
        <v>11430</v>
      </c>
      <c r="BNM34" s="61"/>
      <c r="BNN34" s="2124"/>
      <c r="BNO34" s="22"/>
      <c r="BNP34" s="31"/>
      <c r="BNQ34" s="76"/>
      <c r="BNR34" s="78">
        <f t="shared" si="231"/>
        <v>0</v>
      </c>
      <c r="BNT34" s="61"/>
      <c r="BNU34" s="335"/>
      <c r="BNV34" s="2124"/>
      <c r="BNW34" s="22"/>
      <c r="BNX34" s="31"/>
      <c r="BNY34" s="76"/>
      <c r="BNZ34" s="78">
        <f t="shared" si="232"/>
        <v>0</v>
      </c>
      <c r="BOB34" s="61"/>
      <c r="BOC34" s="2124"/>
      <c r="BOD34" s="22"/>
      <c r="BOE34" s="31"/>
      <c r="BOF34" s="76"/>
      <c r="BOG34" s="78">
        <f t="shared" si="233"/>
        <v>0</v>
      </c>
      <c r="BOI34" s="61"/>
      <c r="BOJ34" s="2124"/>
      <c r="BOK34" s="22"/>
      <c r="BOL34" s="31"/>
      <c r="BOM34" s="76"/>
      <c r="BON34" s="78">
        <f t="shared" si="234"/>
        <v>0</v>
      </c>
      <c r="BOP34" s="61"/>
      <c r="BOQ34" s="2124"/>
      <c r="BOR34" s="22"/>
      <c r="BOS34" s="31"/>
      <c r="BOT34" s="76"/>
      <c r="BOU34" s="78">
        <f t="shared" si="235"/>
        <v>1785.5</v>
      </c>
      <c r="BOW34" s="341"/>
      <c r="BOX34" s="2121"/>
      <c r="BOY34" s="104"/>
      <c r="BOZ34" s="49"/>
      <c r="BPA34" s="139"/>
      <c r="BPB34" s="78">
        <f t="shared" si="236"/>
        <v>0</v>
      </c>
      <c r="BPD34" s="491"/>
      <c r="BPE34" s="2124"/>
      <c r="BPF34" s="22"/>
      <c r="BPG34" s="31"/>
      <c r="BPH34" s="76"/>
      <c r="BPI34" s="78">
        <f t="shared" si="237"/>
        <v>0</v>
      </c>
      <c r="BPK34" s="491"/>
      <c r="BPL34" s="2124"/>
      <c r="BPM34" s="22"/>
      <c r="BPN34" s="31"/>
      <c r="BPO34" s="76"/>
      <c r="BPP34" s="78">
        <f t="shared" si="252"/>
        <v>2273.5</v>
      </c>
      <c r="BPR34" s="61"/>
      <c r="BPS34" s="2124"/>
      <c r="BPT34" s="22"/>
      <c r="BPU34" s="31"/>
      <c r="BPV34" s="76"/>
      <c r="BPW34" s="78">
        <f t="shared" si="186"/>
        <v>0</v>
      </c>
      <c r="BPY34" s="61"/>
      <c r="BPZ34" s="2124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22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21"/>
      <c r="BQW34" s="693"/>
      <c r="BQX34" s="712"/>
      <c r="BQY34" s="139"/>
      <c r="BQZ34" s="78">
        <f t="shared" si="190"/>
        <v>70000</v>
      </c>
      <c r="BRC34" s="2125"/>
      <c r="BRD34" s="349"/>
      <c r="BRE34" s="404"/>
      <c r="BRF34" s="773"/>
      <c r="BRG34" s="78">
        <f t="shared" si="191"/>
        <v>70000</v>
      </c>
      <c r="BRI34" s="61"/>
      <c r="BRJ34" s="2124"/>
      <c r="BRK34" s="22"/>
      <c r="BRL34" s="31"/>
      <c r="BRM34" s="76"/>
      <c r="BRN34" s="78">
        <f t="shared" si="192"/>
        <v>0</v>
      </c>
      <c r="BRP34" s="602"/>
      <c r="BRQ34" s="61"/>
      <c r="BRR34" s="2124"/>
      <c r="BRS34" s="22"/>
      <c r="BRT34" s="31"/>
      <c r="BRU34" s="76"/>
      <c r="BRV34" s="78">
        <f t="shared" si="193"/>
        <v>0</v>
      </c>
      <c r="BRX34" s="491"/>
      <c r="BRY34" s="2124"/>
      <c r="BRZ34" s="22"/>
      <c r="BSA34" s="31"/>
      <c r="BSB34" s="76"/>
      <c r="BSC34" s="78">
        <f t="shared" si="194"/>
        <v>0</v>
      </c>
      <c r="BSE34" s="404"/>
      <c r="BSF34" s="2124"/>
      <c r="BSG34" s="22"/>
      <c r="BSH34" s="31"/>
      <c r="BSI34" s="76"/>
      <c r="BSJ34" s="78">
        <f t="shared" si="195"/>
        <v>0</v>
      </c>
      <c r="BSL34" s="61"/>
      <c r="BSM34" s="2124"/>
      <c r="BSN34" s="22"/>
      <c r="BSO34" s="31"/>
      <c r="BSP34" s="76"/>
      <c r="BSQ34" s="78">
        <f t="shared" si="196"/>
        <v>0</v>
      </c>
      <c r="BSS34" s="491"/>
      <c r="BST34" s="2124"/>
      <c r="BSU34" s="22"/>
      <c r="BSV34" s="869"/>
      <c r="BSW34" s="568"/>
      <c r="BSX34" s="78">
        <f t="shared" si="197"/>
        <v>0</v>
      </c>
      <c r="BSZ34" s="491"/>
      <c r="BTA34" s="2124"/>
      <c r="BTB34" s="22"/>
      <c r="BTC34" s="869"/>
      <c r="BTD34" s="568"/>
      <c r="BTE34" s="78">
        <f t="shared" si="198"/>
        <v>0</v>
      </c>
      <c r="BTG34" s="61"/>
      <c r="BTH34" s="2124"/>
      <c r="BTI34" s="22"/>
      <c r="BTJ34" s="31"/>
      <c r="BTK34" s="76"/>
      <c r="BTL34" s="78">
        <f t="shared" si="199"/>
        <v>0</v>
      </c>
      <c r="BTN34" s="61"/>
      <c r="BTO34" s="2124"/>
      <c r="BTP34" s="22"/>
      <c r="BTQ34" s="31"/>
      <c r="BTR34" s="76"/>
      <c r="BTS34" s="78">
        <f t="shared" si="200"/>
        <v>0</v>
      </c>
      <c r="BTU34" s="61"/>
      <c r="BTV34" s="2124"/>
      <c r="BTW34" s="22"/>
      <c r="BTX34" s="31"/>
      <c r="BTY34" s="76"/>
      <c r="BTZ34" s="78">
        <f t="shared" si="201"/>
        <v>0</v>
      </c>
      <c r="BUB34" s="61"/>
      <c r="BUC34" s="2124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24"/>
      <c r="C35" s="22"/>
      <c r="D35" s="31"/>
      <c r="E35" s="76"/>
      <c r="F35" s="78">
        <f t="shared" si="2"/>
        <v>172000</v>
      </c>
      <c r="H35" s="404"/>
      <c r="I35" s="2124"/>
      <c r="J35" s="22"/>
      <c r="K35" s="31"/>
      <c r="L35" s="76"/>
      <c r="M35" s="78">
        <f t="shared" si="3"/>
        <v>354750</v>
      </c>
      <c r="O35" s="2124"/>
      <c r="P35" s="2124"/>
      <c r="Q35" s="22"/>
      <c r="R35" s="31"/>
      <c r="S35" s="76"/>
      <c r="T35" s="78">
        <f t="shared" si="4"/>
        <v>2500</v>
      </c>
      <c r="V35" s="2124"/>
      <c r="W35" s="2124"/>
      <c r="X35" s="22"/>
      <c r="Y35" s="31"/>
      <c r="Z35" s="76"/>
      <c r="AA35" s="78">
        <f t="shared" si="5"/>
        <v>0</v>
      </c>
      <c r="AC35" s="2124"/>
      <c r="AD35" s="2124"/>
      <c r="AE35" s="22"/>
      <c r="AF35" s="31"/>
      <c r="AG35" s="76"/>
      <c r="AH35" s="78">
        <f t="shared" si="6"/>
        <v>0</v>
      </c>
      <c r="AJ35" s="404"/>
      <c r="AK35" s="2124"/>
      <c r="AL35" s="22"/>
      <c r="AM35" s="404"/>
      <c r="AN35" s="76"/>
      <c r="AO35" s="78">
        <f t="shared" si="7"/>
        <v>1390</v>
      </c>
      <c r="AQ35" s="320"/>
      <c r="AR35" s="2121"/>
      <c r="AS35" s="104"/>
      <c r="AT35" s="399"/>
      <c r="AU35" s="139"/>
      <c r="AV35" s="78">
        <f t="shared" si="8"/>
        <v>317405.71999999997</v>
      </c>
      <c r="AX35" s="2124"/>
      <c r="AY35" s="2124"/>
      <c r="AZ35" s="22"/>
      <c r="BA35" s="31"/>
      <c r="BB35" s="76"/>
      <c r="BC35" s="78">
        <f t="shared" si="9"/>
        <v>0</v>
      </c>
      <c r="BE35" s="321"/>
      <c r="BF35" s="2124"/>
      <c r="BG35" s="22"/>
      <c r="BH35" s="31"/>
      <c r="BI35" s="76"/>
      <c r="BJ35" s="78">
        <f t="shared" si="10"/>
        <v>0</v>
      </c>
      <c r="BL35" s="404"/>
      <c r="BM35" s="2124"/>
      <c r="BN35" s="22"/>
      <c r="BO35" s="31"/>
      <c r="BP35" s="76"/>
      <c r="BQ35" s="78">
        <f t="shared" si="11"/>
        <v>0</v>
      </c>
      <c r="BS35" s="321"/>
      <c r="BT35" s="2124"/>
      <c r="BU35" s="22"/>
      <c r="BV35" s="31"/>
      <c r="BW35" s="76"/>
      <c r="BX35" s="78">
        <f t="shared" si="12"/>
        <v>0</v>
      </c>
      <c r="BZ35" s="424"/>
      <c r="CA35" s="424"/>
      <c r="CB35" s="2121"/>
      <c r="CC35" s="104"/>
      <c r="CD35" s="49"/>
      <c r="CE35" s="139"/>
      <c r="CF35" s="78">
        <f t="shared" si="13"/>
        <v>24829.5</v>
      </c>
      <c r="CH35" s="404"/>
      <c r="CI35" s="2124"/>
      <c r="CJ35" s="22"/>
      <c r="CK35" s="31"/>
      <c r="CL35" s="76"/>
      <c r="CM35" s="78">
        <f t="shared" si="14"/>
        <v>0</v>
      </c>
      <c r="CO35" s="404"/>
      <c r="CP35" s="2124"/>
      <c r="CQ35" s="22"/>
      <c r="CR35" s="31"/>
      <c r="CS35" s="76"/>
      <c r="CT35" s="78">
        <f t="shared" si="15"/>
        <v>0</v>
      </c>
      <c r="CV35" s="424">
        <v>41869</v>
      </c>
      <c r="CW35" s="1956" t="s">
        <v>2314</v>
      </c>
      <c r="CX35" s="2121"/>
      <c r="CY35" s="104">
        <v>30443</v>
      </c>
      <c r="CZ35" s="734"/>
      <c r="DA35" s="388"/>
      <c r="DB35" s="78">
        <f t="shared" si="16"/>
        <v>471136.03</v>
      </c>
      <c r="DE35" s="890"/>
      <c r="DF35" s="2125"/>
      <c r="DG35" s="76"/>
      <c r="DH35" s="682"/>
      <c r="DI35" s="349"/>
      <c r="DJ35" s="78">
        <f t="shared" si="17"/>
        <v>633217.30000000005</v>
      </c>
      <c r="DL35" s="320"/>
      <c r="DM35" s="2121"/>
      <c r="DN35" s="104"/>
      <c r="DO35" s="49"/>
      <c r="DP35" s="139"/>
      <c r="DQ35" s="78">
        <f t="shared" si="18"/>
        <v>0</v>
      </c>
      <c r="DS35" s="320"/>
      <c r="DT35" s="2121"/>
      <c r="DU35" s="104"/>
      <c r="DV35" s="49"/>
      <c r="DW35" s="139"/>
      <c r="DX35" s="78">
        <f t="shared" si="19"/>
        <v>0</v>
      </c>
      <c r="DZ35" s="49"/>
      <c r="EA35" s="2121"/>
      <c r="EB35" s="104"/>
      <c r="EC35" s="49"/>
      <c r="ED35" s="139"/>
      <c r="EE35" s="78">
        <f t="shared" si="20"/>
        <v>1750.5</v>
      </c>
      <c r="EG35" s="320"/>
      <c r="EH35" s="2121"/>
      <c r="EI35" s="104"/>
      <c r="EJ35" s="49"/>
      <c r="EK35" s="139"/>
      <c r="EL35" s="78">
        <f t="shared" si="21"/>
        <v>0</v>
      </c>
      <c r="EN35" s="404"/>
      <c r="EO35" s="2124"/>
      <c r="EP35" s="22"/>
      <c r="EQ35" s="31"/>
      <c r="ER35" s="76"/>
      <c r="ES35" s="78">
        <f t="shared" si="22"/>
        <v>7999.8000000000029</v>
      </c>
      <c r="EU35" s="404"/>
      <c r="EV35" s="2124"/>
      <c r="EW35" s="22"/>
      <c r="EX35" s="31"/>
      <c r="EY35" s="76"/>
      <c r="EZ35" s="78">
        <f t="shared" si="23"/>
        <v>0</v>
      </c>
      <c r="FB35" s="2124"/>
      <c r="FC35" s="2124"/>
      <c r="FD35" s="2124"/>
      <c r="FE35" s="22"/>
      <c r="FF35" s="31"/>
      <c r="FG35" s="76"/>
      <c r="FH35" s="78">
        <f t="shared" si="24"/>
        <v>0</v>
      </c>
      <c r="FJ35" s="424"/>
      <c r="FK35" s="49"/>
      <c r="FL35" s="2121"/>
      <c r="FM35" s="104"/>
      <c r="FN35" s="49"/>
      <c r="FO35" s="139"/>
      <c r="FP35" s="78">
        <f t="shared" si="25"/>
        <v>1044.8300000000017</v>
      </c>
      <c r="FR35" s="404"/>
      <c r="FS35" s="2124"/>
      <c r="FT35" s="2124"/>
      <c r="FU35" s="22"/>
      <c r="FV35" s="31"/>
      <c r="FW35" s="76"/>
      <c r="FX35" s="78">
        <f t="shared" si="26"/>
        <v>8038.1</v>
      </c>
      <c r="FZ35" s="31"/>
      <c r="GA35" s="2124"/>
      <c r="GB35" s="22"/>
      <c r="GC35" s="31"/>
      <c r="GD35" s="76"/>
      <c r="GE35" s="78">
        <f t="shared" si="203"/>
        <v>0</v>
      </c>
      <c r="GG35" s="404"/>
      <c r="GH35" s="734"/>
      <c r="GI35" s="2124"/>
      <c r="GJ35" s="777"/>
      <c r="GK35" s="424"/>
      <c r="GL35" s="139"/>
      <c r="GM35" s="78">
        <f t="shared" si="27"/>
        <v>0</v>
      </c>
      <c r="GO35" s="2124"/>
      <c r="GP35" s="2124"/>
      <c r="GQ35" s="22"/>
      <c r="GR35" s="31"/>
      <c r="GS35" s="76"/>
      <c r="GT35" s="78">
        <f t="shared" si="28"/>
        <v>3191.5</v>
      </c>
      <c r="GV35" s="404"/>
      <c r="GW35" s="2124"/>
      <c r="GX35" s="2124"/>
      <c r="GY35" s="22"/>
      <c r="GZ35" s="31"/>
      <c r="HA35" s="76"/>
      <c r="HB35" s="78">
        <f t="shared" si="29"/>
        <v>12652.35</v>
      </c>
      <c r="HD35" s="404"/>
      <c r="HE35" s="2124"/>
      <c r="HF35" s="22"/>
      <c r="HG35" s="321"/>
      <c r="HH35" s="76"/>
      <c r="HI35" s="78">
        <f t="shared" si="30"/>
        <v>5990.5</v>
      </c>
      <c r="HK35" s="321"/>
      <c r="HL35" s="2124"/>
      <c r="HM35" s="22"/>
      <c r="HN35" s="31"/>
      <c r="HO35" s="76"/>
      <c r="HP35" s="78">
        <f t="shared" si="31"/>
        <v>3655.5</v>
      </c>
      <c r="HR35" s="321"/>
      <c r="HS35" s="2124"/>
      <c r="HT35" s="22"/>
      <c r="HU35" s="31"/>
      <c r="HV35" s="76"/>
      <c r="HW35" s="78">
        <f t="shared" si="32"/>
        <v>3000</v>
      </c>
      <c r="HY35" s="321"/>
      <c r="HZ35" s="2124"/>
      <c r="IA35" s="22"/>
      <c r="IB35" s="31"/>
      <c r="IC35" s="76"/>
      <c r="ID35" s="78">
        <f t="shared" si="33"/>
        <v>0</v>
      </c>
      <c r="IF35" s="321"/>
      <c r="IG35" s="2124"/>
      <c r="IH35" s="22"/>
      <c r="II35" s="31"/>
      <c r="IJ35" s="76"/>
      <c r="IK35" s="78">
        <f t="shared" si="34"/>
        <v>0</v>
      </c>
      <c r="IM35" s="2124"/>
      <c r="IN35" s="2124"/>
      <c r="IO35" s="22"/>
      <c r="IP35" s="31"/>
      <c r="IQ35" s="76"/>
      <c r="IR35" s="78">
        <f t="shared" si="35"/>
        <v>0</v>
      </c>
      <c r="IT35" s="424"/>
      <c r="IU35" s="2121"/>
      <c r="IV35" s="104"/>
      <c r="IW35" s="49"/>
      <c r="IX35" s="139"/>
      <c r="IY35" s="78">
        <f t="shared" si="36"/>
        <v>402</v>
      </c>
      <c r="JA35" s="404"/>
      <c r="JB35" s="2124"/>
      <c r="JC35" s="22"/>
      <c r="JD35" s="31"/>
      <c r="JE35" s="76"/>
      <c r="JF35" s="78">
        <f t="shared" si="37"/>
        <v>900</v>
      </c>
      <c r="JH35" s="320"/>
      <c r="JI35" s="2122"/>
      <c r="JJ35" s="389"/>
      <c r="JK35" s="320"/>
      <c r="JL35" s="389"/>
      <c r="JM35" s="78">
        <f t="shared" si="38"/>
        <v>90</v>
      </c>
      <c r="JO35" s="321"/>
      <c r="JP35" s="2124"/>
      <c r="JQ35" s="22"/>
      <c r="JR35" s="321"/>
      <c r="JS35" s="22"/>
      <c r="JT35" s="78">
        <f t="shared" si="39"/>
        <v>90</v>
      </c>
      <c r="JV35" s="321"/>
      <c r="JW35" s="2124"/>
      <c r="JX35" s="22"/>
      <c r="JY35" s="321"/>
      <c r="JZ35" s="22"/>
      <c r="KA35" s="78">
        <f t="shared" si="40"/>
        <v>90</v>
      </c>
      <c r="KC35" s="424"/>
      <c r="KD35" s="2121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24"/>
      <c r="KL35" s="22"/>
      <c r="KM35" s="31"/>
      <c r="KN35" s="76"/>
      <c r="KO35" s="78">
        <f t="shared" si="42"/>
        <v>300</v>
      </c>
      <c r="KQ35" s="321"/>
      <c r="KR35" s="321"/>
      <c r="KS35" s="2124"/>
      <c r="KT35" s="22"/>
      <c r="KU35" s="31"/>
      <c r="KV35" s="76"/>
      <c r="KW35" s="78">
        <f t="shared" si="43"/>
        <v>198</v>
      </c>
      <c r="KY35" s="321"/>
      <c r="KZ35" s="2124"/>
      <c r="LA35" s="22"/>
      <c r="LB35" s="31"/>
      <c r="LC35" s="76"/>
      <c r="LD35" s="78">
        <f t="shared" si="44"/>
        <v>0</v>
      </c>
      <c r="LF35" s="320"/>
      <c r="LG35" s="2121"/>
      <c r="LH35" s="104"/>
      <c r="LI35" s="49"/>
      <c r="LJ35" s="139"/>
      <c r="LK35" s="78">
        <f t="shared" si="45"/>
        <v>0</v>
      </c>
      <c r="LM35" s="2124"/>
      <c r="LN35" s="2124"/>
      <c r="LO35" s="22"/>
      <c r="LP35" s="31"/>
      <c r="LQ35" s="76"/>
      <c r="LR35" s="78">
        <f t="shared" si="46"/>
        <v>0</v>
      </c>
      <c r="LT35" s="2124"/>
      <c r="LU35" s="2124"/>
      <c r="LV35" s="22"/>
      <c r="LW35" s="31"/>
      <c r="LX35" s="76"/>
      <c r="LY35" s="78">
        <f t="shared" si="47"/>
        <v>0</v>
      </c>
      <c r="MA35" s="2124"/>
      <c r="MB35" s="2124"/>
      <c r="MC35" s="22"/>
      <c r="MD35" s="31"/>
      <c r="ME35" s="76"/>
      <c r="MF35" s="78">
        <f t="shared" si="48"/>
        <v>0</v>
      </c>
      <c r="MH35" s="2124"/>
      <c r="MI35" s="2124"/>
      <c r="MJ35" s="22"/>
      <c r="MK35" s="31"/>
      <c r="ML35" s="76"/>
      <c r="MM35" s="78">
        <f t="shared" si="49"/>
        <v>0</v>
      </c>
      <c r="MO35" s="404"/>
      <c r="MP35" s="2124"/>
      <c r="MQ35" s="22"/>
      <c r="MR35" s="31"/>
      <c r="MS35" s="76"/>
      <c r="MT35" s="78">
        <f t="shared" si="50"/>
        <v>0</v>
      </c>
      <c r="MV35" s="404"/>
      <c r="MW35" s="2124"/>
      <c r="MX35" s="22"/>
      <c r="MY35" s="31"/>
      <c r="MZ35" s="76"/>
      <c r="NA35" s="78">
        <f t="shared" si="51"/>
        <v>0</v>
      </c>
      <c r="NC35" s="404"/>
      <c r="ND35" s="2124"/>
      <c r="NE35" s="22"/>
      <c r="NF35" s="31"/>
      <c r="NG35" s="76"/>
      <c r="NH35" s="78">
        <f t="shared" si="52"/>
        <v>0</v>
      </c>
      <c r="NJ35" s="2124"/>
      <c r="NK35" s="2124"/>
      <c r="NL35" s="22"/>
      <c r="NM35" s="31"/>
      <c r="NN35" s="76"/>
      <c r="NO35" s="78">
        <f t="shared" si="53"/>
        <v>0</v>
      </c>
      <c r="NQ35" s="2124"/>
      <c r="NR35" s="2124"/>
      <c r="NS35" s="22"/>
      <c r="NT35" s="31"/>
      <c r="NU35" s="76"/>
      <c r="NV35" s="78">
        <f t="shared" si="54"/>
        <v>0</v>
      </c>
      <c r="NX35" s="404"/>
      <c r="NY35" s="2124"/>
      <c r="NZ35" s="22"/>
      <c r="OA35" s="404"/>
      <c r="OB35" s="76"/>
      <c r="OC35" s="78">
        <f t="shared" si="55"/>
        <v>0</v>
      </c>
      <c r="OE35" s="404"/>
      <c r="OF35" s="2124"/>
      <c r="OG35" s="22"/>
      <c r="OH35" s="31"/>
      <c r="OI35" s="76"/>
      <c r="OJ35" s="78">
        <f t="shared" si="56"/>
        <v>12799.5</v>
      </c>
      <c r="OL35" s="404"/>
      <c r="OM35" s="732"/>
      <c r="ON35" s="2124"/>
      <c r="OO35" s="22"/>
      <c r="OP35" s="31"/>
      <c r="OQ35" s="76"/>
      <c r="OR35" s="78">
        <f t="shared" si="0"/>
        <v>0</v>
      </c>
      <c r="OT35" s="404"/>
      <c r="OU35" s="2124"/>
      <c r="OV35" s="22"/>
      <c r="OW35" s="31"/>
      <c r="OX35" s="76"/>
      <c r="OY35" s="78">
        <f t="shared" si="57"/>
        <v>0</v>
      </c>
      <c r="PA35" s="2124"/>
      <c r="PB35" s="2124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9"/>
      <c r="PQ35" s="1968"/>
      <c r="PR35" s="1825"/>
      <c r="PS35" s="1391"/>
      <c r="PT35" s="78">
        <f t="shared" si="60"/>
        <v>301.5</v>
      </c>
      <c r="PU35" s="1391"/>
      <c r="PV35" s="712"/>
      <c r="PW35" s="2004"/>
      <c r="PX35" s="1935"/>
      <c r="PY35" s="1924"/>
      <c r="PZ35" s="722"/>
      <c r="QA35" s="349"/>
      <c r="QB35" s="78">
        <f t="shared" si="61"/>
        <v>9830.36</v>
      </c>
      <c r="QD35" s="321"/>
      <c r="QE35" s="2124"/>
      <c r="QF35" s="22"/>
      <c r="QG35" s="384"/>
      <c r="QH35" s="76"/>
      <c r="QI35" s="131">
        <f t="shared" si="62"/>
        <v>0</v>
      </c>
      <c r="QK35" s="321"/>
      <c r="QL35" s="2124"/>
      <c r="QM35" s="22"/>
      <c r="QN35" s="31"/>
      <c r="QO35" s="76"/>
      <c r="QP35" s="78">
        <f t="shared" si="63"/>
        <v>761.40000000000009</v>
      </c>
      <c r="QR35" s="2124"/>
      <c r="QS35" s="2124"/>
      <c r="QT35" s="22"/>
      <c r="QU35" s="31"/>
      <c r="QV35" s="76"/>
      <c r="QW35" s="78">
        <f t="shared" si="64"/>
        <v>0</v>
      </c>
      <c r="QY35" s="2124"/>
      <c r="QZ35" s="2124"/>
      <c r="RA35" s="22"/>
      <c r="RB35" s="31"/>
      <c r="RC35" s="76"/>
      <c r="RD35" s="78">
        <f t="shared" si="65"/>
        <v>0</v>
      </c>
      <c r="RF35" s="2124"/>
      <c r="RG35" s="2124"/>
      <c r="RH35" s="22"/>
      <c r="RI35" s="31"/>
      <c r="RJ35" s="76"/>
      <c r="RK35" s="78">
        <f t="shared" si="66"/>
        <v>0</v>
      </c>
      <c r="RM35" s="424"/>
      <c r="RN35" s="481"/>
      <c r="RO35" s="2121"/>
      <c r="RP35" s="104"/>
      <c r="RQ35" s="424"/>
      <c r="RR35" s="139"/>
      <c r="RS35" s="78">
        <f t="shared" si="67"/>
        <v>16041.099999999999</v>
      </c>
      <c r="RU35" s="404"/>
      <c r="RV35" s="2124"/>
      <c r="RW35" s="22"/>
      <c r="RX35" s="31"/>
      <c r="RY35" s="76"/>
      <c r="RZ35" s="78">
        <f t="shared" si="68"/>
        <v>297</v>
      </c>
      <c r="SB35" s="404"/>
      <c r="SC35" s="2124"/>
      <c r="SD35" s="22"/>
      <c r="SE35" s="31"/>
      <c r="SF35" s="76"/>
      <c r="SG35" s="78">
        <f t="shared" si="69"/>
        <v>0</v>
      </c>
      <c r="SI35" s="2124"/>
      <c r="SJ35" s="2124"/>
      <c r="SK35" s="22"/>
      <c r="SL35" s="31"/>
      <c r="SM35" s="76"/>
      <c r="SN35" s="78">
        <f t="shared" si="70"/>
        <v>0</v>
      </c>
      <c r="SP35" s="2124"/>
      <c r="SQ35" s="2124"/>
      <c r="SR35" s="22"/>
      <c r="SS35" s="31"/>
      <c r="ST35" s="76"/>
      <c r="SU35" s="78">
        <f t="shared" si="71"/>
        <v>0</v>
      </c>
      <c r="SW35" s="2124"/>
      <c r="SX35" s="2124"/>
      <c r="SY35" s="22"/>
      <c r="SZ35" s="31"/>
      <c r="TA35" s="76"/>
      <c r="TB35" s="78">
        <f t="shared" si="72"/>
        <v>0</v>
      </c>
      <c r="TD35" s="2124"/>
      <c r="TE35" s="2124"/>
      <c r="TF35" s="22"/>
      <c r="TG35" s="31"/>
      <c r="TH35" s="76"/>
      <c r="TI35" s="78">
        <f t="shared" si="73"/>
        <v>0</v>
      </c>
      <c r="TK35" s="2124"/>
      <c r="TL35" s="2124"/>
      <c r="TM35" s="22"/>
      <c r="TN35" s="31"/>
      <c r="TO35" s="76"/>
      <c r="TP35" s="78">
        <f t="shared" si="74"/>
        <v>0</v>
      </c>
      <c r="TR35" s="2124"/>
      <c r="TS35" s="2124"/>
      <c r="TT35" s="22"/>
      <c r="TU35" s="31"/>
      <c r="TV35" s="76"/>
      <c r="TW35" s="78">
        <f t="shared" si="75"/>
        <v>0</v>
      </c>
      <c r="TY35" s="2124"/>
      <c r="TZ35" s="2124"/>
      <c r="UA35" s="22"/>
      <c r="UB35" s="31"/>
      <c r="UC35" s="76"/>
      <c r="UD35" s="78">
        <f t="shared" si="76"/>
        <v>0</v>
      </c>
      <c r="UF35" s="404"/>
      <c r="UG35" s="2124"/>
      <c r="UH35" s="22"/>
      <c r="UI35" s="31"/>
      <c r="UJ35" s="76"/>
      <c r="UK35" s="78">
        <f t="shared" si="77"/>
        <v>0</v>
      </c>
      <c r="UM35" s="404"/>
      <c r="UN35" s="2124"/>
      <c r="UO35" s="22"/>
      <c r="UP35" s="31"/>
      <c r="UQ35" s="76"/>
      <c r="UR35" s="78">
        <f t="shared" si="78"/>
        <v>-2822</v>
      </c>
      <c r="UT35" s="404"/>
      <c r="UU35" s="2124"/>
      <c r="UV35" s="22"/>
      <c r="UW35" s="31"/>
      <c r="UX35" s="76"/>
      <c r="UY35" s="78">
        <f t="shared" si="79"/>
        <v>0</v>
      </c>
      <c r="VA35" s="320"/>
      <c r="VB35" s="2121"/>
      <c r="VC35" s="104"/>
      <c r="VD35" s="320"/>
      <c r="VE35" s="139"/>
      <c r="VF35" s="78">
        <f t="shared" si="80"/>
        <v>0</v>
      </c>
      <c r="VH35" s="404"/>
      <c r="VI35" s="2124"/>
      <c r="VJ35" s="22"/>
      <c r="VK35" s="31"/>
      <c r="VL35" s="76"/>
      <c r="VM35" s="78">
        <f t="shared" si="81"/>
        <v>0</v>
      </c>
      <c r="VO35" s="2124"/>
      <c r="VP35" s="2124"/>
      <c r="VQ35" s="22"/>
      <c r="VR35" s="31"/>
      <c r="VS35" s="76"/>
      <c r="VT35" s="78">
        <f t="shared" si="82"/>
        <v>0</v>
      </c>
      <c r="VV35" s="2124"/>
      <c r="VW35" s="2124"/>
      <c r="VX35" s="22"/>
      <c r="VY35" s="31"/>
      <c r="VZ35" s="76"/>
      <c r="WA35" s="78">
        <f t="shared" si="83"/>
        <v>0</v>
      </c>
      <c r="WC35" s="404"/>
      <c r="WD35" s="2124"/>
      <c r="WE35" s="22"/>
      <c r="WF35" s="321"/>
      <c r="WG35" s="76"/>
      <c r="WH35" s="78">
        <f t="shared" si="84"/>
        <v>236</v>
      </c>
      <c r="WJ35" s="321"/>
      <c r="WK35" s="2124"/>
      <c r="WL35" s="22"/>
      <c r="WM35" s="31"/>
      <c r="WN35" s="76"/>
      <c r="WO35" s="78">
        <f t="shared" si="85"/>
        <v>151</v>
      </c>
      <c r="WQ35" s="404"/>
      <c r="WR35" s="2124"/>
      <c r="WS35" s="22"/>
      <c r="WT35" s="31"/>
      <c r="WU35" s="76"/>
      <c r="WV35" s="78">
        <f t="shared" si="86"/>
        <v>8041</v>
      </c>
      <c r="WX35" s="31"/>
      <c r="WY35" s="2124"/>
      <c r="WZ35" s="22"/>
      <c r="XA35" s="31"/>
      <c r="XB35" s="76"/>
      <c r="XC35" s="78">
        <f t="shared" si="87"/>
        <v>0</v>
      </c>
      <c r="XE35" s="404"/>
      <c r="XF35" s="2124"/>
      <c r="XG35" s="22"/>
      <c r="XH35" s="31"/>
      <c r="XI35" s="76"/>
      <c r="XJ35" s="78">
        <f t="shared" si="88"/>
        <v>0</v>
      </c>
      <c r="XL35" s="404"/>
      <c r="XM35" s="2124"/>
      <c r="XN35" s="22"/>
      <c r="XO35" s="31"/>
      <c r="XP35" s="76"/>
      <c r="XQ35" s="78">
        <f t="shared" si="89"/>
        <v>0</v>
      </c>
      <c r="XS35" s="404"/>
      <c r="XT35" s="2124"/>
      <c r="XU35" s="22"/>
      <c r="XV35" s="31"/>
      <c r="XW35" s="76"/>
      <c r="XX35" s="78">
        <f t="shared" si="90"/>
        <v>0</v>
      </c>
      <c r="XZ35" s="321"/>
      <c r="YA35" s="2124"/>
      <c r="YB35" s="2124"/>
      <c r="YC35" s="22"/>
      <c r="YD35" s="31"/>
      <c r="YE35" s="76"/>
      <c r="YF35" s="78">
        <f t="shared" si="91"/>
        <v>0</v>
      </c>
      <c r="YH35" s="321"/>
      <c r="YI35" s="2124"/>
      <c r="YJ35" s="22"/>
      <c r="YK35" s="31"/>
      <c r="YL35" s="76"/>
      <c r="YM35" s="78">
        <f t="shared" si="92"/>
        <v>0</v>
      </c>
      <c r="YO35" s="424"/>
      <c r="YP35" s="481"/>
      <c r="YQ35" s="2121"/>
      <c r="YR35" s="693"/>
      <c r="YS35" s="779"/>
      <c r="YT35" s="139"/>
      <c r="YU35" s="78">
        <f t="shared" si="93"/>
        <v>2542.7000000000007</v>
      </c>
      <c r="YW35" s="321"/>
      <c r="YX35" s="2124"/>
      <c r="YY35" s="22"/>
      <c r="YZ35" s="31"/>
      <c r="ZA35" s="76"/>
      <c r="ZB35" s="78">
        <f t="shared" si="253"/>
        <v>0</v>
      </c>
      <c r="ZD35" s="320"/>
      <c r="ZE35" s="2121"/>
      <c r="ZF35" s="104"/>
      <c r="ZG35" s="49"/>
      <c r="ZH35" s="139"/>
      <c r="ZI35" s="78">
        <f t="shared" si="94"/>
        <v>930.44000000000051</v>
      </c>
      <c r="ZK35" s="404"/>
      <c r="ZL35" s="2124"/>
      <c r="ZM35" s="22"/>
      <c r="ZN35" s="31"/>
      <c r="ZO35" s="76"/>
      <c r="ZP35" s="78">
        <f t="shared" si="238"/>
        <v>0</v>
      </c>
      <c r="ZR35" s="404"/>
      <c r="ZS35" s="2124"/>
      <c r="ZT35" s="22"/>
      <c r="ZU35" s="31"/>
      <c r="ZV35" s="76"/>
      <c r="ZW35" s="78">
        <f t="shared" si="239"/>
        <v>0</v>
      </c>
      <c r="ZY35" s="1261"/>
      <c r="ZZ35" s="1390"/>
      <c r="AAA35" s="1803"/>
      <c r="AAB35" s="1812"/>
      <c r="AAC35" s="722"/>
      <c r="AAD35" s="1391"/>
      <c r="AAE35" s="78">
        <f t="shared" si="95"/>
        <v>2062.3999999999996</v>
      </c>
      <c r="AAG35" s="1261"/>
      <c r="AAH35" s="1390"/>
      <c r="AAI35" s="1803"/>
      <c r="AAJ35" s="1647"/>
      <c r="AAK35" s="1812"/>
      <c r="AAL35" s="78">
        <f t="shared" si="96"/>
        <v>0</v>
      </c>
      <c r="AAM35" s="1391"/>
      <c r="AAN35" s="424"/>
      <c r="AAO35" s="424"/>
      <c r="AAP35" s="2121"/>
      <c r="AAQ35" s="104"/>
      <c r="AAR35" s="320"/>
      <c r="AAS35" s="139"/>
      <c r="AAT35" s="78">
        <f t="shared" si="97"/>
        <v>0</v>
      </c>
      <c r="AAV35" s="320"/>
      <c r="AAW35" s="2121"/>
      <c r="AAX35" s="693"/>
      <c r="AAY35" s="49"/>
      <c r="AAZ35" s="139"/>
      <c r="ABA35" s="78">
        <f t="shared" si="98"/>
        <v>616</v>
      </c>
      <c r="ABC35" s="404"/>
      <c r="ABD35" s="2124"/>
      <c r="ABE35" s="22"/>
      <c r="ABF35" s="31"/>
      <c r="ABG35" s="76"/>
      <c r="ABH35" s="78">
        <f t="shared" si="99"/>
        <v>0</v>
      </c>
      <c r="ABJ35" s="424"/>
      <c r="ABK35" s="2121"/>
      <c r="ABL35" s="104"/>
      <c r="ABM35" s="49"/>
      <c r="ABN35" s="139"/>
      <c r="ABO35" s="78">
        <f t="shared" si="100"/>
        <v>0</v>
      </c>
      <c r="ABQ35" s="424"/>
      <c r="ABR35" s="2121"/>
      <c r="ABS35" s="104"/>
      <c r="ABT35" s="49"/>
      <c r="ABU35" s="139"/>
      <c r="ABV35" s="78">
        <f t="shared" si="101"/>
        <v>0</v>
      </c>
      <c r="ABX35" s="404"/>
      <c r="ABY35" s="2124"/>
      <c r="ABZ35" s="22"/>
      <c r="ACA35" s="31"/>
      <c r="ACB35" s="76"/>
      <c r="ACC35" s="78">
        <f t="shared" si="102"/>
        <v>0</v>
      </c>
      <c r="ACE35" s="404"/>
      <c r="ACF35" s="2124"/>
      <c r="ACG35" s="22"/>
      <c r="ACH35" s="31"/>
      <c r="ACI35" s="76"/>
      <c r="ACJ35" s="78">
        <f t="shared" si="103"/>
        <v>0</v>
      </c>
      <c r="ACL35" s="404"/>
      <c r="ACM35" s="404"/>
      <c r="ACN35" s="2124"/>
      <c r="ACO35" s="22"/>
      <c r="ACP35" s="31"/>
      <c r="ACQ35" s="76"/>
      <c r="ACR35" s="78">
        <f t="shared" si="104"/>
        <v>0</v>
      </c>
      <c r="ACT35" s="2124"/>
      <c r="ACU35" s="2124"/>
      <c r="ACV35" s="22"/>
      <c r="ACW35" s="31"/>
      <c r="ACX35" s="76"/>
      <c r="ACY35" s="78">
        <f t="shared" si="257"/>
        <v>0</v>
      </c>
      <c r="ADA35" s="31"/>
      <c r="ADB35" s="2124"/>
      <c r="ADC35" s="22"/>
      <c r="ADD35" s="31"/>
      <c r="ADE35" s="76"/>
      <c r="ADF35" s="78">
        <f t="shared" si="105"/>
        <v>70699</v>
      </c>
      <c r="ADI35" s="2124"/>
      <c r="ADJ35" s="2124"/>
      <c r="ADK35" s="22"/>
      <c r="ADL35" s="31"/>
      <c r="ADM35" s="76"/>
      <c r="ADN35" s="78">
        <f t="shared" si="258"/>
        <v>0</v>
      </c>
      <c r="ADP35" s="321"/>
      <c r="ADQ35" s="2124"/>
      <c r="ADR35" s="22"/>
      <c r="ADS35" s="404"/>
      <c r="ADT35" s="76"/>
      <c r="ADU35" s="78">
        <f t="shared" si="259"/>
        <v>0</v>
      </c>
      <c r="ADW35" s="404"/>
      <c r="ADX35" s="2124"/>
      <c r="ADY35" s="22"/>
      <c r="ADZ35" s="31"/>
      <c r="AEA35" s="76"/>
      <c r="AEB35" s="78">
        <f t="shared" si="260"/>
        <v>42311</v>
      </c>
      <c r="AED35" s="320"/>
      <c r="AEE35" s="2121"/>
      <c r="AEF35" s="104"/>
      <c r="AEG35" s="320"/>
      <c r="AEH35" s="139"/>
      <c r="AEI35" s="78">
        <f t="shared" si="254"/>
        <v>100.5</v>
      </c>
      <c r="AEK35" s="31"/>
      <c r="AEL35" s="2124"/>
      <c r="AEM35" s="22"/>
      <c r="AEN35" s="31"/>
      <c r="AEO35" s="76"/>
      <c r="AEP35" s="78">
        <f t="shared" si="1"/>
        <v>0</v>
      </c>
      <c r="AER35" s="2124"/>
      <c r="AES35" s="2124"/>
      <c r="AET35" s="22"/>
      <c r="AEU35" s="31"/>
      <c r="AEV35" s="76"/>
      <c r="AEW35" s="78">
        <f t="shared" si="106"/>
        <v>0</v>
      </c>
      <c r="AEY35" s="2124"/>
      <c r="AEZ35" s="2124"/>
      <c r="AFA35" s="22"/>
      <c r="AFB35" s="31"/>
      <c r="AFC35" s="76"/>
      <c r="AFD35" s="78">
        <f t="shared" si="107"/>
        <v>0</v>
      </c>
      <c r="AFF35" s="31"/>
      <c r="AFG35" s="2124"/>
      <c r="AFH35" s="22"/>
      <c r="AFI35" s="31"/>
      <c r="AFJ35" s="76"/>
      <c r="AFK35" s="78">
        <f t="shared" si="108"/>
        <v>0</v>
      </c>
      <c r="AFM35" s="321"/>
      <c r="AFN35" s="2124"/>
      <c r="AFO35" s="22"/>
      <c r="AFP35" s="31"/>
      <c r="AFQ35" s="76"/>
      <c r="AFR35" s="78">
        <f t="shared" si="109"/>
        <v>0</v>
      </c>
      <c r="AFT35" s="31"/>
      <c r="AFU35" s="2124"/>
      <c r="AFV35" s="22"/>
      <c r="AFW35" s="31"/>
      <c r="AFX35" s="76"/>
      <c r="AFY35" s="78">
        <f t="shared" si="110"/>
        <v>0</v>
      </c>
      <c r="AGA35" s="31"/>
      <c r="AGB35" s="2124"/>
      <c r="AGC35" s="22"/>
      <c r="AGD35" s="31"/>
      <c r="AGE35" s="76"/>
      <c r="AGF35" s="78">
        <f t="shared" si="111"/>
        <v>0</v>
      </c>
      <c r="AGH35" s="31"/>
      <c r="AGI35" s="2124"/>
      <c r="AGJ35" s="22"/>
      <c r="AGK35" s="31"/>
      <c r="AGL35" s="76"/>
      <c r="AGM35" s="78">
        <f t="shared" si="112"/>
        <v>0</v>
      </c>
      <c r="AGO35" s="321"/>
      <c r="AGP35" s="2124"/>
      <c r="AGQ35" s="22"/>
      <c r="AGR35" s="31"/>
      <c r="AGS35" s="76"/>
      <c r="AGT35" s="78">
        <f t="shared" si="113"/>
        <v>0</v>
      </c>
      <c r="AGV35" s="404"/>
      <c r="AGW35" s="2124"/>
      <c r="AGX35" s="22"/>
      <c r="AGY35" s="31"/>
      <c r="AGZ35" s="76"/>
      <c r="AHA35" s="78">
        <f t="shared" si="114"/>
        <v>0</v>
      </c>
      <c r="AHD35" s="1318"/>
      <c r="AHE35" s="2124"/>
      <c r="AHF35" s="22"/>
      <c r="AHG35" s="321"/>
      <c r="AHH35" s="76"/>
      <c r="AHI35" s="78">
        <f t="shared" si="115"/>
        <v>2343</v>
      </c>
      <c r="AHK35" s="404"/>
      <c r="AHL35" s="2124"/>
      <c r="AHM35" s="22"/>
      <c r="AHN35" s="31"/>
      <c r="AHO35" s="76"/>
      <c r="AHP35" s="78">
        <f t="shared" si="116"/>
        <v>0</v>
      </c>
      <c r="AHR35" s="404"/>
      <c r="AHS35" s="2124"/>
      <c r="AHT35" s="22"/>
      <c r="AHU35" s="31"/>
      <c r="AHV35" s="76"/>
      <c r="AHW35" s="78">
        <f t="shared" si="117"/>
        <v>0</v>
      </c>
      <c r="AHY35" s="404"/>
      <c r="AHZ35" s="404"/>
      <c r="AIA35" s="2124"/>
      <c r="AIB35" s="777"/>
      <c r="AIC35" s="31"/>
      <c r="AID35" s="76"/>
      <c r="AIE35" s="78">
        <f t="shared" si="118"/>
        <v>4086</v>
      </c>
      <c r="AIG35" s="404"/>
      <c r="AIH35" s="2124"/>
      <c r="AII35" s="22"/>
      <c r="AIJ35" s="31"/>
      <c r="AIK35" s="76"/>
      <c r="AIL35" s="78">
        <f t="shared" si="119"/>
        <v>436</v>
      </c>
      <c r="AIN35" s="404"/>
      <c r="AIO35" s="2124"/>
      <c r="AIP35" s="22"/>
      <c r="AIQ35" s="31"/>
      <c r="AIR35" s="76"/>
      <c r="AIS35" s="78">
        <f t="shared" si="120"/>
        <v>0</v>
      </c>
      <c r="AIU35" s="404"/>
      <c r="AIV35" s="2124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21"/>
      <c r="AJY35" s="104"/>
      <c r="AJZ35" s="320">
        <v>41220</v>
      </c>
      <c r="AKA35" s="139">
        <v>500</v>
      </c>
      <c r="AKB35" s="78">
        <f t="shared" si="125"/>
        <v>1004</v>
      </c>
      <c r="AKD35" s="2124"/>
      <c r="AKE35" s="2124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21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24"/>
      <c r="AMZ35" s="801"/>
      <c r="ANA35" s="804"/>
      <c r="ANB35" s="76"/>
      <c r="ANC35" s="805">
        <f t="shared" si="204"/>
        <v>0</v>
      </c>
      <c r="ANE35" s="321"/>
      <c r="ANF35" s="2124"/>
      <c r="ANG35" s="801"/>
      <c r="ANH35" s="804"/>
      <c r="ANI35" s="76"/>
      <c r="ANJ35" s="805">
        <f t="shared" si="205"/>
        <v>0</v>
      </c>
      <c r="ANL35" s="321"/>
      <c r="ANM35" s="2124"/>
      <c r="ANN35" s="801"/>
      <c r="ANO35" s="882"/>
      <c r="ANP35" s="76"/>
      <c r="ANQ35" s="805">
        <f t="shared" si="206"/>
        <v>187.60000000000002</v>
      </c>
      <c r="ANS35" s="31"/>
      <c r="ANT35" s="335"/>
      <c r="ANU35" s="2124"/>
      <c r="ANV35" s="801"/>
      <c r="ANW35" s="804"/>
      <c r="ANX35" s="76"/>
      <c r="ANY35" s="805">
        <f t="shared" si="207"/>
        <v>0</v>
      </c>
      <c r="AOA35" s="1986"/>
      <c r="AOB35" s="855"/>
      <c r="AOC35" s="1989"/>
      <c r="AOD35" s="1990"/>
      <c r="AOE35" s="722"/>
      <c r="AOF35" s="1391"/>
      <c r="AOG35" s="805">
        <f t="shared" si="208"/>
        <v>731</v>
      </c>
      <c r="AOI35" s="1266"/>
      <c r="AOJ35" s="543"/>
      <c r="AOK35" s="1804"/>
      <c r="AOL35" s="1647"/>
      <c r="AOM35" s="1812"/>
      <c r="AON35" s="78">
        <f t="shared" si="209"/>
        <v>0</v>
      </c>
      <c r="AOO35" s="1391"/>
      <c r="AOP35" s="2121"/>
      <c r="AOQ35" s="2124"/>
      <c r="AOR35" s="801"/>
      <c r="AOS35" s="804"/>
      <c r="AOT35" s="76"/>
      <c r="AOU35" s="805">
        <f t="shared" si="210"/>
        <v>0</v>
      </c>
      <c r="AOW35" s="2124"/>
      <c r="AOX35" s="2124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24"/>
      <c r="APM35" s="825"/>
      <c r="APN35" s="804"/>
      <c r="APO35" s="76"/>
      <c r="APP35" s="805">
        <f t="shared" si="212"/>
        <v>0</v>
      </c>
      <c r="APR35" s="321"/>
      <c r="APS35" s="2124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24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24"/>
      <c r="ASE35" s="801"/>
      <c r="ASF35" s="804"/>
      <c r="ASG35" s="76"/>
      <c r="ASH35" s="805">
        <f t="shared" si="222"/>
        <v>0</v>
      </c>
      <c r="ASJ35" s="404"/>
      <c r="ASK35" s="2124"/>
      <c r="ASL35" s="825"/>
      <c r="ASM35" s="804"/>
      <c r="ASN35" s="76"/>
      <c r="ASO35" s="805">
        <f t="shared" si="223"/>
        <v>0</v>
      </c>
      <c r="ASQ35" s="404"/>
      <c r="ASR35" s="2124"/>
      <c r="ASS35" s="22"/>
      <c r="AST35" s="31"/>
      <c r="ASU35" s="76"/>
      <c r="ASV35" s="78">
        <f t="shared" si="241"/>
        <v>0</v>
      </c>
      <c r="ASX35" s="404"/>
      <c r="ASY35" s="404"/>
      <c r="ASZ35" s="2124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24"/>
      <c r="AUL35" s="22"/>
      <c r="AUM35" s="31"/>
      <c r="AUN35" s="76"/>
      <c r="AUO35" s="78">
        <f t="shared" si="247"/>
        <v>0</v>
      </c>
      <c r="AUQ35" s="424"/>
      <c r="AUR35" s="2121"/>
      <c r="AUS35" s="104"/>
      <c r="AUT35" s="49"/>
      <c r="AUU35" s="139"/>
      <c r="AUV35" s="78">
        <f t="shared" si="248"/>
        <v>1754.5</v>
      </c>
      <c r="AUX35" s="404"/>
      <c r="AUY35" s="2124"/>
      <c r="AUZ35" s="22"/>
      <c r="AVA35" s="31"/>
      <c r="AVB35" s="76"/>
      <c r="AVC35" s="78">
        <f t="shared" si="249"/>
        <v>3312</v>
      </c>
      <c r="AVE35" s="404"/>
      <c r="AVF35" s="2124"/>
      <c r="AVG35" s="22"/>
      <c r="AVH35" s="31"/>
      <c r="AVI35" s="76"/>
      <c r="AVJ35" s="78">
        <f t="shared" si="250"/>
        <v>0</v>
      </c>
      <c r="AVL35" s="424"/>
      <c r="AVM35" s="2121"/>
      <c r="AVN35" s="104"/>
      <c r="AVO35" s="49"/>
      <c r="AVP35" s="139"/>
      <c r="AVQ35" s="78">
        <f t="shared" si="251"/>
        <v>0</v>
      </c>
      <c r="AVS35" s="404"/>
      <c r="AVT35" s="2124"/>
      <c r="AVU35" s="22"/>
      <c r="AVV35" s="31"/>
      <c r="AVW35" s="76"/>
      <c r="AVX35" s="78">
        <f t="shared" si="224"/>
        <v>0</v>
      </c>
      <c r="AVZ35" s="404"/>
      <c r="AWA35" s="2124"/>
      <c r="AWB35" s="22"/>
      <c r="AWC35" s="31"/>
      <c r="AWD35" s="76"/>
      <c r="AWE35" s="78">
        <f t="shared" si="225"/>
        <v>0</v>
      </c>
      <c r="AWG35" s="424"/>
      <c r="AWH35" s="2121"/>
      <c r="AWI35" s="104"/>
      <c r="AWJ35" s="49"/>
      <c r="AWK35" s="139"/>
      <c r="AWL35" s="78">
        <f t="shared" si="226"/>
        <v>0</v>
      </c>
      <c r="AWN35" s="49"/>
      <c r="AWO35" s="307"/>
      <c r="AWP35" s="2121"/>
      <c r="AWQ35" s="104"/>
      <c r="AWR35" s="49"/>
      <c r="AWS35" s="139"/>
      <c r="AWT35" s="78">
        <f t="shared" si="227"/>
        <v>5365</v>
      </c>
      <c r="AWV35" s="404"/>
      <c r="AWW35" s="491"/>
      <c r="AWX35" s="2124"/>
      <c r="AWY35" s="22"/>
      <c r="AWZ35" s="31"/>
      <c r="AXA35" s="76"/>
      <c r="AXB35" s="78">
        <f t="shared" si="261"/>
        <v>872</v>
      </c>
      <c r="AXD35" s="491"/>
      <c r="AXE35" s="2124"/>
      <c r="AXF35" s="22"/>
      <c r="AXG35" s="31"/>
      <c r="AXH35" s="76"/>
      <c r="AXI35" s="78">
        <f t="shared" si="262"/>
        <v>0</v>
      </c>
      <c r="AXK35" s="491"/>
      <c r="AXL35" s="2124"/>
      <c r="AXM35" s="22"/>
      <c r="AXN35" s="31"/>
      <c r="AXO35" s="76"/>
      <c r="AXP35" s="78">
        <f t="shared" si="263"/>
        <v>0</v>
      </c>
      <c r="AXR35" s="61"/>
      <c r="AXS35" s="2124"/>
      <c r="AXT35" s="22"/>
      <c r="AXU35" s="31"/>
      <c r="AXV35" s="76"/>
      <c r="AXW35" s="78">
        <f t="shared" si="264"/>
        <v>0</v>
      </c>
      <c r="AXY35" s="493"/>
      <c r="AXZ35" s="2121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21"/>
      <c r="AYO35" s="104"/>
      <c r="AYP35" s="49"/>
      <c r="AYQ35" s="139"/>
      <c r="AYR35" s="78">
        <f t="shared" si="139"/>
        <v>0</v>
      </c>
      <c r="AYT35" s="491"/>
      <c r="AYU35" s="2124"/>
      <c r="AYV35" s="22"/>
      <c r="AYW35" s="31"/>
      <c r="AYX35" s="76"/>
      <c r="AYY35" s="78">
        <f t="shared" si="140"/>
        <v>0</v>
      </c>
      <c r="AZA35" s="491"/>
      <c r="AZB35" s="2124"/>
      <c r="AZC35" s="22"/>
      <c r="AZD35" s="31"/>
      <c r="AZE35" s="76"/>
      <c r="AZF35" s="78">
        <f t="shared" si="141"/>
        <v>0</v>
      </c>
      <c r="AZH35" s="61"/>
      <c r="AZI35" s="2124"/>
      <c r="AZJ35" s="22"/>
      <c r="AZK35" s="31"/>
      <c r="AZL35" s="76"/>
      <c r="AZM35" s="78">
        <f t="shared" si="142"/>
        <v>0</v>
      </c>
      <c r="AZO35" s="341"/>
      <c r="AZP35" s="2121"/>
      <c r="AZQ35" s="104"/>
      <c r="AZR35" s="49"/>
      <c r="AZS35" s="139"/>
      <c r="AZT35" s="78">
        <f t="shared" si="143"/>
        <v>123.27999999999975</v>
      </c>
      <c r="AZV35" s="602"/>
      <c r="AZW35" s="2124"/>
      <c r="AZX35" s="22"/>
      <c r="AZY35" s="31"/>
      <c r="AZZ35" s="76"/>
      <c r="BAA35" s="78">
        <f t="shared" si="144"/>
        <v>0</v>
      </c>
      <c r="BAC35" s="602"/>
      <c r="BAD35" s="2124"/>
      <c r="BAE35" s="22"/>
      <c r="BAF35" s="404"/>
      <c r="BAG35" s="76"/>
      <c r="BAH35" s="78">
        <f t="shared" si="145"/>
        <v>11550.9</v>
      </c>
      <c r="BAJ35" s="404"/>
      <c r="BAK35" s="2124"/>
      <c r="BAL35" s="22"/>
      <c r="BAM35" s="404"/>
      <c r="BAN35" s="76"/>
      <c r="BAO35" s="78">
        <f t="shared" si="146"/>
        <v>0</v>
      </c>
      <c r="BAQ35" s="424"/>
      <c r="BAR35" s="2121"/>
      <c r="BAS35" s="104"/>
      <c r="BAT35" s="49"/>
      <c r="BAU35" s="139"/>
      <c r="BAV35" s="78">
        <f t="shared" si="147"/>
        <v>1940.1999999999971</v>
      </c>
      <c r="BAX35" s="61"/>
      <c r="BAY35" s="2124"/>
      <c r="BAZ35" s="22"/>
      <c r="BBA35" s="31"/>
      <c r="BBB35" s="76"/>
      <c r="BBC35" s="78">
        <f t="shared" si="265"/>
        <v>0</v>
      </c>
      <c r="BBE35" s="61"/>
      <c r="BBF35" s="2124"/>
      <c r="BBG35" s="22"/>
      <c r="BBH35" s="31"/>
      <c r="BBI35" s="76"/>
      <c r="BBJ35" s="78">
        <f t="shared" si="266"/>
        <v>1292</v>
      </c>
      <c r="BBL35" s="320">
        <v>42285</v>
      </c>
      <c r="BBM35" s="1901"/>
      <c r="BBN35" s="2042" t="s">
        <v>2510</v>
      </c>
      <c r="BBO35" s="2033">
        <v>181440</v>
      </c>
      <c r="BBP35" s="392">
        <v>42298</v>
      </c>
      <c r="BBQ35" s="1980">
        <v>181440</v>
      </c>
      <c r="BBR35" s="131">
        <f t="shared" si="267"/>
        <v>-39535.969999999972</v>
      </c>
      <c r="BBS35" s="1261"/>
      <c r="BBT35" s="1390"/>
      <c r="BBU35" s="1803"/>
      <c r="BBV35" s="1925"/>
      <c r="BBW35" s="1919"/>
      <c r="BBX35" s="722"/>
      <c r="BBY35" s="78">
        <f t="shared" si="149"/>
        <v>1200</v>
      </c>
      <c r="BCA35" s="424">
        <v>42127</v>
      </c>
      <c r="BCB35" s="2121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24"/>
      <c r="BCJ35" s="22"/>
      <c r="BCK35" s="31"/>
      <c r="BCL35" s="76"/>
      <c r="BCM35" s="78">
        <f t="shared" si="151"/>
        <v>0</v>
      </c>
      <c r="BCO35" s="61"/>
      <c r="BCP35" s="2124"/>
      <c r="BCQ35" s="22"/>
      <c r="BCR35" s="31"/>
      <c r="BCS35" s="76"/>
      <c r="BCT35" s="78">
        <f t="shared" si="152"/>
        <v>0</v>
      </c>
      <c r="BCV35" s="491"/>
      <c r="BCW35" s="2124"/>
      <c r="BCX35" s="22"/>
      <c r="BCY35" s="31"/>
      <c r="BCZ35" s="76"/>
      <c r="BDA35" s="78">
        <f t="shared" si="153"/>
        <v>6086.5</v>
      </c>
      <c r="BDC35" s="491"/>
      <c r="BDD35" s="2124"/>
      <c r="BDE35" s="22"/>
      <c r="BDF35" s="31"/>
      <c r="BDG35" s="76"/>
      <c r="BDH35" s="78">
        <f t="shared" si="154"/>
        <v>8936.1000000000058</v>
      </c>
      <c r="BDJ35" s="602"/>
      <c r="BDK35" s="2124"/>
      <c r="BDL35" s="22"/>
      <c r="BDM35" s="31"/>
      <c r="BDN35" s="76"/>
      <c r="BDO35" s="78">
        <f t="shared" si="155"/>
        <v>0</v>
      </c>
      <c r="BDQ35" s="491"/>
      <c r="BDR35" s="734"/>
      <c r="BDS35" s="2124"/>
      <c r="BDT35" s="22"/>
      <c r="BDU35" s="404"/>
      <c r="BDV35" s="76"/>
      <c r="BDW35" s="78">
        <f t="shared" si="156"/>
        <v>308</v>
      </c>
      <c r="BDY35" s="61"/>
      <c r="BDZ35" s="61"/>
      <c r="BEA35" s="2124"/>
      <c r="BEB35" s="22"/>
      <c r="BEC35" s="31"/>
      <c r="BED35" s="76"/>
      <c r="BEE35" s="78">
        <f t="shared" si="157"/>
        <v>4361.25</v>
      </c>
      <c r="BEG35" s="602">
        <v>41890</v>
      </c>
      <c r="BEH35" s="2124" t="s">
        <v>2306</v>
      </c>
      <c r="BEI35" s="2124" t="s">
        <v>2305</v>
      </c>
      <c r="BEJ35" s="2017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712"/>
      <c r="BEP35" s="712"/>
      <c r="BEQ35" s="1963"/>
      <c r="BER35" s="1831"/>
      <c r="BES35" s="1825"/>
      <c r="BET35" s="1391"/>
      <c r="BEU35" s="78">
        <f t="shared" si="159"/>
        <v>-3554.84</v>
      </c>
      <c r="BEV35" s="1391"/>
      <c r="BEW35" s="602"/>
      <c r="BEX35" s="2124"/>
      <c r="BEY35" s="22"/>
      <c r="BEZ35" s="31"/>
      <c r="BFA35" s="76"/>
      <c r="BFB35" s="78">
        <f t="shared" si="160"/>
        <v>0</v>
      </c>
      <c r="BFD35" s="602"/>
      <c r="BFE35" s="2124"/>
      <c r="BFF35" s="22"/>
      <c r="BFG35" s="31"/>
      <c r="BFH35" s="76"/>
      <c r="BFI35" s="78">
        <f t="shared" si="161"/>
        <v>970</v>
      </c>
      <c r="BFK35" s="320"/>
      <c r="BFL35" s="2122"/>
      <c r="BFM35" s="139"/>
      <c r="BFN35" s="424"/>
      <c r="BFO35" s="139"/>
      <c r="BFP35" s="78">
        <f t="shared" si="162"/>
        <v>0</v>
      </c>
      <c r="BFR35" s="602"/>
      <c r="BFS35" s="2124"/>
      <c r="BFT35" s="22"/>
      <c r="BFU35" s="404"/>
      <c r="BFV35" s="76"/>
      <c r="BFW35" s="78">
        <f t="shared" si="163"/>
        <v>0</v>
      </c>
      <c r="BFY35" s="61"/>
      <c r="BFZ35" s="2124"/>
      <c r="BGA35" s="22"/>
      <c r="BGB35" s="31"/>
      <c r="BGC35" s="76"/>
      <c r="BGD35" s="78">
        <f t="shared" si="164"/>
        <v>0</v>
      </c>
      <c r="BGF35" s="602"/>
      <c r="BGG35" s="2124"/>
      <c r="BGH35" s="22"/>
      <c r="BGI35" s="321"/>
      <c r="BGJ35" s="76"/>
      <c r="BGK35" s="78">
        <f t="shared" si="165"/>
        <v>0</v>
      </c>
      <c r="BGM35" s="424"/>
      <c r="BGN35" s="424"/>
      <c r="BGO35" s="2122"/>
      <c r="BGP35" s="139"/>
      <c r="BGQ35" s="424"/>
      <c r="BGR35" s="139"/>
      <c r="BGS35" s="78">
        <f t="shared" si="166"/>
        <v>4154.5999999999913</v>
      </c>
      <c r="BGU35" s="61"/>
      <c r="BGV35" s="2124"/>
      <c r="BGW35" s="22"/>
      <c r="BGX35" s="31"/>
      <c r="BGY35" s="76"/>
      <c r="BGZ35" s="78">
        <f t="shared" si="167"/>
        <v>0</v>
      </c>
      <c r="BHB35" s="491"/>
      <c r="BHC35" s="2124"/>
      <c r="BHD35" s="22"/>
      <c r="BHE35" s="31"/>
      <c r="BHF35" s="76"/>
      <c r="BHG35" s="78">
        <f t="shared" si="168"/>
        <v>229.79999999999927</v>
      </c>
      <c r="BHI35" s="491"/>
      <c r="BHJ35" s="61"/>
      <c r="BHK35" s="2124"/>
      <c r="BHL35" s="22"/>
      <c r="BHM35" s="31"/>
      <c r="BHN35" s="76"/>
      <c r="BHO35" s="78">
        <f t="shared" si="169"/>
        <v>0</v>
      </c>
      <c r="BHQ35" s="321"/>
      <c r="BHR35" s="2124"/>
      <c r="BHS35" s="22"/>
      <c r="BHT35" s="321"/>
      <c r="BHU35" s="76"/>
      <c r="BHV35" s="78">
        <f t="shared" si="170"/>
        <v>0</v>
      </c>
      <c r="BHX35" s="602"/>
      <c r="BHY35" s="335"/>
      <c r="BHZ35" s="2124"/>
      <c r="BIA35" s="22"/>
      <c r="BIB35" s="321"/>
      <c r="BIC35" s="76"/>
      <c r="BID35" s="78">
        <f t="shared" si="171"/>
        <v>0</v>
      </c>
      <c r="BIF35" s="321"/>
      <c r="BIG35" s="31"/>
      <c r="BIH35" s="2124"/>
      <c r="BII35" s="777"/>
      <c r="BIJ35" s="31"/>
      <c r="BIK35" s="76"/>
      <c r="BIL35" s="78">
        <f t="shared" si="172"/>
        <v>0</v>
      </c>
      <c r="BIN35" s="491"/>
      <c r="BIO35" s="2124"/>
      <c r="BIP35" s="22"/>
      <c r="BIR35" s="76"/>
      <c r="BIS35" s="78">
        <f t="shared" si="173"/>
        <v>86</v>
      </c>
      <c r="BIU35" s="321"/>
      <c r="BIV35" s="321"/>
      <c r="BIW35" s="2124"/>
      <c r="BIX35" s="22"/>
      <c r="BIY35" s="61"/>
      <c r="BIZ35" s="76"/>
      <c r="BJA35" s="78">
        <f t="shared" si="255"/>
        <v>0</v>
      </c>
      <c r="BJC35" s="404"/>
      <c r="BJD35" s="2124"/>
      <c r="BJE35" s="22"/>
      <c r="BJF35" s="61"/>
      <c r="BJG35" s="76"/>
      <c r="BJH35" s="78">
        <f t="shared" si="174"/>
        <v>0</v>
      </c>
      <c r="BJJ35" s="1823"/>
      <c r="BJK35" s="1824"/>
      <c r="BJL35" s="1839"/>
      <c r="BJM35" s="1391"/>
      <c r="BJN35" s="1822"/>
      <c r="BJO35" s="76"/>
      <c r="BJP35" s="78">
        <f t="shared" si="256"/>
        <v>0</v>
      </c>
      <c r="BJR35" s="61"/>
      <c r="BJS35" s="2124"/>
      <c r="BJT35" s="22"/>
      <c r="BJU35" s="31"/>
      <c r="BJV35" s="76"/>
      <c r="BJW35" s="78">
        <f t="shared" si="228"/>
        <v>1883</v>
      </c>
      <c r="BJY35" s="491"/>
      <c r="BJZ35" s="2124"/>
      <c r="BKA35" s="22"/>
      <c r="BKB35" s="31"/>
      <c r="BKC35" s="76"/>
      <c r="BKD35" s="78">
        <f t="shared" si="175"/>
        <v>0</v>
      </c>
      <c r="BKF35" s="491"/>
      <c r="BKG35" s="491"/>
      <c r="BKH35" s="2124"/>
      <c r="BKI35" s="22"/>
      <c r="BKJ35" s="31"/>
      <c r="BKK35" s="76"/>
      <c r="BKL35" s="78">
        <f t="shared" si="176"/>
        <v>8883.5</v>
      </c>
      <c r="BKN35" s="491"/>
      <c r="BKO35" s="2124"/>
      <c r="BKP35" s="22"/>
      <c r="BKQ35" s="31"/>
      <c r="BKR35" s="76"/>
      <c r="BKS35" s="78">
        <f t="shared" si="177"/>
        <v>0</v>
      </c>
      <c r="BKU35" s="491"/>
      <c r="BKV35" s="2124"/>
      <c r="BKW35" s="22"/>
      <c r="BKX35" s="31"/>
      <c r="BKY35" s="76"/>
      <c r="BKZ35" s="78">
        <f t="shared" si="178"/>
        <v>0</v>
      </c>
      <c r="BLB35" s="491"/>
      <c r="BLC35" s="2124"/>
      <c r="BLD35" s="22"/>
      <c r="BLE35" s="31"/>
      <c r="BLF35" s="76"/>
      <c r="BLG35" s="78">
        <f t="shared" si="179"/>
        <v>0</v>
      </c>
      <c r="BLI35" s="491"/>
      <c r="BLJ35" s="2124"/>
      <c r="BLK35" s="22"/>
      <c r="BLL35" s="31"/>
      <c r="BLM35" s="76"/>
      <c r="BLN35" s="78">
        <f t="shared" si="180"/>
        <v>100</v>
      </c>
      <c r="BLP35" s="491"/>
      <c r="BLQ35" s="2124"/>
      <c r="BLR35" s="22"/>
      <c r="BLS35" s="31"/>
      <c r="BLT35" s="76"/>
      <c r="BLU35" s="78">
        <f t="shared" si="181"/>
        <v>0</v>
      </c>
      <c r="BLW35" s="491"/>
      <c r="BLX35" s="2124"/>
      <c r="BLY35" s="22"/>
      <c r="BLZ35" s="31"/>
      <c r="BMA35" s="76"/>
      <c r="BMB35" s="78">
        <f t="shared" si="182"/>
        <v>0</v>
      </c>
      <c r="BMD35" s="491"/>
      <c r="BME35" s="2124"/>
      <c r="BMF35" s="22"/>
      <c r="BMG35" s="31"/>
      <c r="BMH35" s="76"/>
      <c r="BMI35" s="78">
        <f t="shared" si="183"/>
        <v>0</v>
      </c>
      <c r="BMK35" s="491"/>
      <c r="BML35" s="2124"/>
      <c r="BMM35" s="22"/>
      <c r="BMN35" s="31"/>
      <c r="BMO35" s="76"/>
      <c r="BMP35" s="78">
        <f t="shared" si="184"/>
        <v>0</v>
      </c>
      <c r="BMR35" s="61"/>
      <c r="BMS35" s="2124"/>
      <c r="BMT35" s="22"/>
      <c r="BMU35" s="31"/>
      <c r="BMV35" s="76"/>
      <c r="BMW35" s="78">
        <f t="shared" si="185"/>
        <v>0</v>
      </c>
      <c r="BMY35" s="61"/>
      <c r="BMZ35" s="2124"/>
      <c r="BNA35" s="777"/>
      <c r="BNB35" s="31"/>
      <c r="BNC35" s="76"/>
      <c r="BND35" s="78">
        <f t="shared" si="229"/>
        <v>150</v>
      </c>
      <c r="BNF35" s="418"/>
      <c r="BNG35" s="2122"/>
      <c r="BNH35" s="139"/>
      <c r="BNI35" s="341"/>
      <c r="BNJ35" s="139"/>
      <c r="BNK35" s="78">
        <f t="shared" si="230"/>
        <v>11430</v>
      </c>
      <c r="BNM35" s="61"/>
      <c r="BNN35" s="2124"/>
      <c r="BNO35" s="22"/>
      <c r="BNP35" s="31"/>
      <c r="BNQ35" s="76"/>
      <c r="BNR35" s="78">
        <f t="shared" si="231"/>
        <v>0</v>
      </c>
      <c r="BNT35" s="61"/>
      <c r="BNU35" s="335"/>
      <c r="BNV35" s="2124"/>
      <c r="BNW35" s="22"/>
      <c r="BNX35" s="31"/>
      <c r="BNY35" s="76"/>
      <c r="BNZ35" s="78">
        <f t="shared" si="232"/>
        <v>0</v>
      </c>
      <c r="BOB35" s="61"/>
      <c r="BOC35" s="2124"/>
      <c r="BOD35" s="22"/>
      <c r="BOE35" s="31"/>
      <c r="BOF35" s="76"/>
      <c r="BOG35" s="78">
        <f t="shared" si="233"/>
        <v>0</v>
      </c>
      <c r="BOI35" s="61"/>
      <c r="BOJ35" s="2124"/>
      <c r="BOK35" s="22"/>
      <c r="BOL35" s="31"/>
      <c r="BOM35" s="76"/>
      <c r="BON35" s="78">
        <f t="shared" si="234"/>
        <v>0</v>
      </c>
      <c r="BOP35" s="61"/>
      <c r="BOQ35" s="2124"/>
      <c r="BOR35" s="22"/>
      <c r="BOS35" s="31"/>
      <c r="BOT35" s="76"/>
      <c r="BOU35" s="78">
        <f t="shared" si="235"/>
        <v>1785.5</v>
      </c>
      <c r="BOW35" s="341"/>
      <c r="BOX35" s="2121"/>
      <c r="BOY35" s="104"/>
      <c r="BOZ35" s="49"/>
      <c r="BPA35" s="139"/>
      <c r="BPB35" s="78">
        <f t="shared" si="236"/>
        <v>0</v>
      </c>
      <c r="BPD35" s="491"/>
      <c r="BPE35" s="2124"/>
      <c r="BPF35" s="22"/>
      <c r="BPG35" s="31"/>
      <c r="BPH35" s="76"/>
      <c r="BPI35" s="78">
        <f t="shared" si="237"/>
        <v>0</v>
      </c>
      <c r="BPK35" s="491"/>
      <c r="BPL35" s="2124"/>
      <c r="BPM35" s="22"/>
      <c r="BPN35" s="31"/>
      <c r="BPO35" s="76"/>
      <c r="BPP35" s="78">
        <f t="shared" si="252"/>
        <v>2273.5</v>
      </c>
      <c r="BPR35" s="61"/>
      <c r="BPS35" s="2124"/>
      <c r="BPT35" s="22"/>
      <c r="BPU35" s="31"/>
      <c r="BPV35" s="76"/>
      <c r="BPW35" s="78">
        <f t="shared" si="186"/>
        <v>0</v>
      </c>
      <c r="BPY35" s="61"/>
      <c r="BPZ35" s="2124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22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21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24"/>
      <c r="BRK35" s="22"/>
      <c r="BRL35" s="31"/>
      <c r="BRM35" s="76"/>
      <c r="BRN35" s="78">
        <f t="shared" si="192"/>
        <v>0</v>
      </c>
      <c r="BRP35" s="602"/>
      <c r="BRQ35" s="61"/>
      <c r="BRR35" s="2124"/>
      <c r="BRS35" s="22"/>
      <c r="BRT35" s="31"/>
      <c r="BRU35" s="76"/>
      <c r="BRV35" s="78">
        <f t="shared" si="193"/>
        <v>0</v>
      </c>
      <c r="BRX35" s="491"/>
      <c r="BRY35" s="2124"/>
      <c r="BRZ35" s="22"/>
      <c r="BSA35" s="31"/>
      <c r="BSB35" s="76"/>
      <c r="BSC35" s="78">
        <f t="shared" si="194"/>
        <v>0</v>
      </c>
      <c r="BSE35" s="404"/>
      <c r="BSF35" s="2124"/>
      <c r="BSG35" s="22"/>
      <c r="BSH35" s="31"/>
      <c r="BSI35" s="76"/>
      <c r="BSJ35" s="78">
        <f t="shared" si="195"/>
        <v>0</v>
      </c>
      <c r="BSL35" s="61"/>
      <c r="BSM35" s="2124"/>
      <c r="BSN35" s="22"/>
      <c r="BSO35" s="31"/>
      <c r="BSP35" s="76"/>
      <c r="BSQ35" s="78">
        <f t="shared" si="196"/>
        <v>0</v>
      </c>
      <c r="BSS35" s="491"/>
      <c r="BST35" s="2124"/>
      <c r="BSU35" s="22"/>
      <c r="BSV35" s="31"/>
      <c r="BSW35" s="76"/>
      <c r="BSX35" s="78">
        <f t="shared" si="197"/>
        <v>0</v>
      </c>
      <c r="BSZ35" s="491"/>
      <c r="BTA35" s="2124"/>
      <c r="BTB35" s="22"/>
      <c r="BTC35" s="31"/>
      <c r="BTD35" s="76"/>
      <c r="BTE35" s="78">
        <f t="shared" si="198"/>
        <v>0</v>
      </c>
      <c r="BTG35" s="61"/>
      <c r="BTH35" s="2124"/>
      <c r="BTI35" s="22"/>
      <c r="BTJ35" s="31"/>
      <c r="BTK35" s="76"/>
      <c r="BTL35" s="78">
        <f t="shared" si="199"/>
        <v>0</v>
      </c>
      <c r="BTN35" s="61"/>
      <c r="BTO35" s="2124"/>
      <c r="BTP35" s="22"/>
      <c r="BTQ35" s="31"/>
      <c r="BTR35" s="76"/>
      <c r="BTS35" s="78">
        <f t="shared" si="200"/>
        <v>0</v>
      </c>
      <c r="BTU35" s="61"/>
      <c r="BTV35" s="2124"/>
      <c r="BTW35" s="22"/>
      <c r="BTX35" s="31"/>
      <c r="BTY35" s="76"/>
      <c r="BTZ35" s="78">
        <f t="shared" si="201"/>
        <v>0</v>
      </c>
      <c r="BUB35" s="61"/>
      <c r="BUC35" s="2124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24"/>
      <c r="C36" s="22"/>
      <c r="D36" s="31"/>
      <c r="E36" s="76"/>
      <c r="F36" s="78">
        <f t="shared" si="2"/>
        <v>172000</v>
      </c>
      <c r="H36" s="404"/>
      <c r="I36" s="2124"/>
      <c r="J36" s="22"/>
      <c r="K36" s="31"/>
      <c r="L36" s="76"/>
      <c r="M36" s="78">
        <f t="shared" si="3"/>
        <v>354750</v>
      </c>
      <c r="O36" s="2124"/>
      <c r="P36" s="2124"/>
      <c r="Q36" s="22"/>
      <c r="R36" s="31"/>
      <c r="S36" s="76"/>
      <c r="T36" s="78">
        <f t="shared" si="4"/>
        <v>2500</v>
      </c>
      <c r="V36" s="2124"/>
      <c r="W36" s="2124"/>
      <c r="X36" s="22"/>
      <c r="Y36" s="31"/>
      <c r="Z36" s="76"/>
      <c r="AA36" s="78">
        <f t="shared" si="5"/>
        <v>0</v>
      </c>
      <c r="AC36" s="2124"/>
      <c r="AD36" s="2124"/>
      <c r="AE36" s="22"/>
      <c r="AF36" s="31"/>
      <c r="AG36" s="76"/>
      <c r="AH36" s="78">
        <f t="shared" si="6"/>
        <v>0</v>
      </c>
      <c r="AJ36" s="404"/>
      <c r="AK36" s="2124"/>
      <c r="AL36" s="22"/>
      <c r="AM36" s="404"/>
      <c r="AN36" s="76"/>
      <c r="AO36" s="78">
        <f t="shared" si="7"/>
        <v>1390</v>
      </c>
      <c r="AQ36" s="320"/>
      <c r="AR36" s="2121"/>
      <c r="AS36" s="104"/>
      <c r="AT36" s="399"/>
      <c r="AU36" s="139"/>
      <c r="AV36" s="78">
        <f t="shared" si="8"/>
        <v>317405.71999999997</v>
      </c>
      <c r="AX36" s="2124"/>
      <c r="AY36" s="2124"/>
      <c r="AZ36" s="22"/>
      <c r="BA36" s="31"/>
      <c r="BB36" s="76"/>
      <c r="BC36" s="78">
        <f t="shared" si="9"/>
        <v>0</v>
      </c>
      <c r="BE36" s="321"/>
      <c r="BF36" s="2124"/>
      <c r="BG36" s="22"/>
      <c r="BH36" s="31"/>
      <c r="BI36" s="76"/>
      <c r="BJ36" s="78">
        <f t="shared" si="10"/>
        <v>0</v>
      </c>
      <c r="BL36" s="404"/>
      <c r="BM36" s="2124"/>
      <c r="BN36" s="22"/>
      <c r="BO36" s="31"/>
      <c r="BP36" s="76"/>
      <c r="BQ36" s="78">
        <f t="shared" si="11"/>
        <v>0</v>
      </c>
      <c r="BS36" s="321"/>
      <c r="BT36" s="2124"/>
      <c r="BU36" s="22"/>
      <c r="BV36" s="31"/>
      <c r="BW36" s="76"/>
      <c r="BX36" s="78">
        <f t="shared" si="12"/>
        <v>0</v>
      </c>
      <c r="BZ36" s="424"/>
      <c r="CA36" s="424"/>
      <c r="CB36" s="2121"/>
      <c r="CC36" s="104"/>
      <c r="CD36" s="49"/>
      <c r="CE36" s="139"/>
      <c r="CF36" s="78">
        <f t="shared" si="13"/>
        <v>24829.5</v>
      </c>
      <c r="CH36" s="404"/>
      <c r="CI36" s="2124"/>
      <c r="CJ36" s="22"/>
      <c r="CK36" s="31"/>
      <c r="CL36" s="76"/>
      <c r="CM36" s="78">
        <f t="shared" si="14"/>
        <v>0</v>
      </c>
      <c r="CO36" s="404"/>
      <c r="CP36" s="2124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25" t="s">
        <v>2300</v>
      </c>
      <c r="CY36" s="139">
        <v>85100.3</v>
      </c>
      <c r="CZ36" s="542">
        <v>41913</v>
      </c>
      <c r="DA36" s="1858">
        <v>85100.3</v>
      </c>
      <c r="DB36" s="78">
        <f t="shared" si="16"/>
        <v>471136.03000000009</v>
      </c>
      <c r="DE36" s="890"/>
      <c r="DF36" s="2125"/>
      <c r="DG36" s="139"/>
      <c r="DJ36" s="78">
        <f t="shared" si="17"/>
        <v>633217.30000000005</v>
      </c>
      <c r="DL36" s="321"/>
      <c r="DM36" s="2124"/>
      <c r="DN36" s="22"/>
      <c r="DO36" s="31"/>
      <c r="DP36" s="76"/>
      <c r="DQ36" s="78">
        <f t="shared" si="18"/>
        <v>0</v>
      </c>
      <c r="DS36" s="321"/>
      <c r="DT36" s="2124"/>
      <c r="DU36" s="22"/>
      <c r="DV36" s="31"/>
      <c r="DW36" s="76"/>
      <c r="DX36" s="78">
        <f t="shared" si="19"/>
        <v>0</v>
      </c>
      <c r="DZ36" s="31"/>
      <c r="EA36" s="2124"/>
      <c r="EB36" s="22"/>
      <c r="EC36" s="31"/>
      <c r="ED36" s="76"/>
      <c r="EE36" s="78">
        <f t="shared" si="20"/>
        <v>1750.5</v>
      </c>
      <c r="EG36" s="321"/>
      <c r="EH36" s="2124"/>
      <c r="EI36" s="22"/>
      <c r="EJ36" s="31"/>
      <c r="EK36" s="76"/>
      <c r="EL36" s="78">
        <f t="shared" si="21"/>
        <v>0</v>
      </c>
      <c r="EN36" s="404"/>
      <c r="EO36" s="2124"/>
      <c r="EP36" s="22"/>
      <c r="EQ36" s="31"/>
      <c r="ER36" s="76"/>
      <c r="ES36" s="78">
        <f t="shared" si="22"/>
        <v>7999.8000000000029</v>
      </c>
      <c r="EU36" s="404"/>
      <c r="EV36" s="2124"/>
      <c r="EW36" s="22"/>
      <c r="EX36" s="31"/>
      <c r="EY36" s="76"/>
      <c r="EZ36" s="78">
        <f t="shared" si="23"/>
        <v>0</v>
      </c>
      <c r="FB36" s="2124"/>
      <c r="FC36" s="2124"/>
      <c r="FD36" s="2124"/>
      <c r="FE36" s="22"/>
      <c r="FF36" s="31"/>
      <c r="FG36" s="76"/>
      <c r="FH36" s="78">
        <f t="shared" si="24"/>
        <v>0</v>
      </c>
      <c r="FJ36" s="424"/>
      <c r="FK36" s="49"/>
      <c r="FL36" s="2121"/>
      <c r="FM36" s="104"/>
      <c r="FN36" s="49"/>
      <c r="FO36" s="139"/>
      <c r="FP36" s="78">
        <f t="shared" si="25"/>
        <v>1044.8300000000017</v>
      </c>
      <c r="FR36" s="404"/>
      <c r="FS36" s="2124"/>
      <c r="FT36" s="2124"/>
      <c r="FU36" s="22"/>
      <c r="FV36" s="31"/>
      <c r="FW36" s="76"/>
      <c r="FX36" s="78">
        <f t="shared" si="26"/>
        <v>8038.1</v>
      </c>
      <c r="FZ36" s="31"/>
      <c r="GA36" s="2124"/>
      <c r="GB36" s="22"/>
      <c r="GC36" s="31"/>
      <c r="GD36" s="76"/>
      <c r="GE36" s="78">
        <f t="shared" si="203"/>
        <v>0</v>
      </c>
      <c r="GG36" s="404"/>
      <c r="GH36" s="734"/>
      <c r="GI36" s="2124"/>
      <c r="GJ36" s="777"/>
      <c r="GK36" s="424"/>
      <c r="GL36" s="139"/>
      <c r="GM36" s="78">
        <f t="shared" si="27"/>
        <v>0</v>
      </c>
      <c r="GO36" s="2124"/>
      <c r="GP36" s="2124"/>
      <c r="GQ36" s="22"/>
      <c r="GR36" s="31"/>
      <c r="GS36" s="76"/>
      <c r="GT36" s="78">
        <f t="shared" si="28"/>
        <v>3191.5</v>
      </c>
      <c r="GV36" s="404"/>
      <c r="GW36" s="2124"/>
      <c r="GX36" s="2124"/>
      <c r="GY36" s="22"/>
      <c r="GZ36" s="31"/>
      <c r="HA36" s="76"/>
      <c r="HB36" s="78">
        <f t="shared" si="29"/>
        <v>12652.35</v>
      </c>
      <c r="HD36" s="404"/>
      <c r="HE36" s="2124"/>
      <c r="HF36" s="22"/>
      <c r="HG36" s="31"/>
      <c r="HH36" s="76"/>
      <c r="HI36" s="78">
        <f t="shared" si="30"/>
        <v>5990.5</v>
      </c>
      <c r="HK36" s="321"/>
      <c r="HL36" s="2124"/>
      <c r="HM36" s="22"/>
      <c r="HN36" s="31"/>
      <c r="HO36" s="76"/>
      <c r="HP36" s="78">
        <f t="shared" si="31"/>
        <v>3655.5</v>
      </c>
      <c r="HR36" s="321"/>
      <c r="HS36" s="2124"/>
      <c r="HT36" s="22"/>
      <c r="HU36" s="31"/>
      <c r="HV36" s="76"/>
      <c r="HW36" s="78">
        <f t="shared" si="32"/>
        <v>3000</v>
      </c>
      <c r="HY36" s="321"/>
      <c r="HZ36" s="2124"/>
      <c r="IA36" s="22"/>
      <c r="IB36" s="31"/>
      <c r="IC36" s="76"/>
      <c r="ID36" s="78">
        <f t="shared" si="33"/>
        <v>0</v>
      </c>
      <c r="IF36" s="321"/>
      <c r="IG36" s="2124"/>
      <c r="IH36" s="22"/>
      <c r="II36" s="31"/>
      <c r="IJ36" s="76"/>
      <c r="IK36" s="78">
        <f t="shared" si="34"/>
        <v>0</v>
      </c>
      <c r="IM36" s="2124"/>
      <c r="IN36" s="2124"/>
      <c r="IO36" s="22"/>
      <c r="IP36" s="31"/>
      <c r="IQ36" s="76"/>
      <c r="IR36" s="78">
        <f t="shared" si="35"/>
        <v>0</v>
      </c>
      <c r="IT36" s="424"/>
      <c r="IU36" s="2121"/>
      <c r="IV36" s="104"/>
      <c r="IW36" s="49"/>
      <c r="IX36" s="139"/>
      <c r="IY36" s="78">
        <f t="shared" si="36"/>
        <v>402</v>
      </c>
      <c r="JA36" s="424"/>
      <c r="JB36" s="2121"/>
      <c r="JC36" s="104"/>
      <c r="JD36" s="49"/>
      <c r="JE36" s="139"/>
      <c r="JF36" s="131">
        <f t="shared" si="37"/>
        <v>900</v>
      </c>
      <c r="JH36" s="320"/>
      <c r="JI36" s="2122"/>
      <c r="JJ36" s="389"/>
      <c r="JK36" s="320"/>
      <c r="JL36" s="389"/>
      <c r="JM36" s="78">
        <f t="shared" si="38"/>
        <v>90</v>
      </c>
      <c r="JO36" s="321"/>
      <c r="JP36" s="2124"/>
      <c r="JQ36" s="22"/>
      <c r="JR36" s="321"/>
      <c r="JS36" s="22"/>
      <c r="JT36" s="78">
        <f t="shared" si="39"/>
        <v>90</v>
      </c>
      <c r="JV36" s="321"/>
      <c r="JW36" s="2124"/>
      <c r="JX36" s="22"/>
      <c r="JY36" s="321"/>
      <c r="JZ36" s="22"/>
      <c r="KA36" s="78">
        <f t="shared" si="40"/>
        <v>90</v>
      </c>
      <c r="KC36" s="424"/>
      <c r="KD36" s="2121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24"/>
      <c r="KL36" s="22"/>
      <c r="KM36" s="31"/>
      <c r="KN36" s="76"/>
      <c r="KO36" s="78">
        <f t="shared" si="42"/>
        <v>300</v>
      </c>
      <c r="KQ36" s="321"/>
      <c r="KR36" s="321"/>
      <c r="KS36" s="2124"/>
      <c r="KT36" s="22"/>
      <c r="KU36" s="31"/>
      <c r="KV36" s="76"/>
      <c r="KW36" s="78">
        <f t="shared" si="43"/>
        <v>198</v>
      </c>
      <c r="KY36" s="321"/>
      <c r="KZ36" s="2124"/>
      <c r="LA36" s="22"/>
      <c r="LB36" s="31"/>
      <c r="LC36" s="76"/>
      <c r="LD36" s="78">
        <f t="shared" si="44"/>
        <v>0</v>
      </c>
      <c r="LF36" s="320"/>
      <c r="LG36" s="2121"/>
      <c r="LH36" s="104"/>
      <c r="LI36" s="49"/>
      <c r="LJ36" s="139"/>
      <c r="LK36" s="78">
        <f t="shared" si="45"/>
        <v>0</v>
      </c>
      <c r="LM36" s="2124"/>
      <c r="LN36" s="2124"/>
      <c r="LO36" s="22"/>
      <c r="LP36" s="31"/>
      <c r="LQ36" s="76"/>
      <c r="LR36" s="78">
        <f t="shared" si="46"/>
        <v>0</v>
      </c>
      <c r="LT36" s="2124"/>
      <c r="LU36" s="2124"/>
      <c r="LV36" s="22"/>
      <c r="LW36" s="31"/>
      <c r="LX36" s="76"/>
      <c r="LY36" s="78">
        <f t="shared" si="47"/>
        <v>0</v>
      </c>
      <c r="MA36" s="2124"/>
      <c r="MB36" s="2124"/>
      <c r="MC36" s="22"/>
      <c r="MD36" s="31"/>
      <c r="ME36" s="76"/>
      <c r="MF36" s="78">
        <f t="shared" si="48"/>
        <v>0</v>
      </c>
      <c r="MH36" s="2124"/>
      <c r="MI36" s="2124"/>
      <c r="MJ36" s="22"/>
      <c r="MK36" s="31"/>
      <c r="ML36" s="76"/>
      <c r="MM36" s="78">
        <f t="shared" si="49"/>
        <v>0</v>
      </c>
      <c r="MO36" s="404"/>
      <c r="MP36" s="2124"/>
      <c r="MQ36" s="22"/>
      <c r="MR36" s="31"/>
      <c r="MS36" s="76"/>
      <c r="MT36" s="78">
        <f t="shared" si="50"/>
        <v>0</v>
      </c>
      <c r="MV36" s="404"/>
      <c r="MW36" s="2124"/>
      <c r="MX36" s="22"/>
      <c r="MY36" s="31"/>
      <c r="MZ36" s="76"/>
      <c r="NA36" s="78">
        <f t="shared" si="51"/>
        <v>0</v>
      </c>
      <c r="NC36" s="404"/>
      <c r="ND36" s="2124"/>
      <c r="NE36" s="22"/>
      <c r="NF36" s="31"/>
      <c r="NG36" s="76"/>
      <c r="NH36" s="78">
        <f t="shared" si="52"/>
        <v>0</v>
      </c>
      <c r="NJ36" s="2124"/>
      <c r="NK36" s="2124"/>
      <c r="NL36" s="22"/>
      <c r="NM36" s="31"/>
      <c r="NN36" s="76"/>
      <c r="NO36" s="78">
        <f t="shared" si="53"/>
        <v>0</v>
      </c>
      <c r="NQ36" s="2124"/>
      <c r="NR36" s="2124"/>
      <c r="NS36" s="22"/>
      <c r="NT36" s="31"/>
      <c r="NU36" s="76"/>
      <c r="NV36" s="78">
        <f t="shared" si="54"/>
        <v>0</v>
      </c>
      <c r="NX36" s="404"/>
      <c r="NY36" s="2124"/>
      <c r="NZ36" s="22"/>
      <c r="OA36" s="404"/>
      <c r="OB36" s="76"/>
      <c r="OC36" s="78">
        <f t="shared" si="55"/>
        <v>0</v>
      </c>
      <c r="OE36" s="404"/>
      <c r="OF36" s="2124"/>
      <c r="OG36" s="22"/>
      <c r="OH36" s="31"/>
      <c r="OI36" s="76"/>
      <c r="OJ36" s="78">
        <f t="shared" si="56"/>
        <v>12799.5</v>
      </c>
      <c r="OL36" s="404"/>
      <c r="OM36" s="732"/>
      <c r="ON36" s="2124"/>
      <c r="OO36" s="22"/>
      <c r="OP36" s="31"/>
      <c r="OQ36" s="76"/>
      <c r="OR36" s="78">
        <f t="shared" si="0"/>
        <v>0</v>
      </c>
      <c r="OT36" s="404"/>
      <c r="OU36" s="2124"/>
      <c r="OV36" s="22"/>
      <c r="OW36" s="31"/>
      <c r="OX36" s="76"/>
      <c r="OY36" s="78">
        <f t="shared" si="57"/>
        <v>0</v>
      </c>
      <c r="PA36" s="2124"/>
      <c r="PB36" s="2124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9"/>
      <c r="PQ36" s="1968"/>
      <c r="PR36" s="1825"/>
      <c r="PS36" s="1391"/>
      <c r="PT36" s="78">
        <f t="shared" si="60"/>
        <v>301.5</v>
      </c>
      <c r="PU36" s="1391"/>
      <c r="PV36" s="712"/>
      <c r="PW36" s="2005"/>
      <c r="PX36" s="1935"/>
      <c r="PY36" s="1924"/>
      <c r="PZ36" s="722"/>
      <c r="QA36" s="349"/>
      <c r="QB36" s="78">
        <f t="shared" si="61"/>
        <v>9830.36</v>
      </c>
      <c r="QD36" s="321"/>
      <c r="QE36" s="2124"/>
      <c r="QF36" s="22"/>
      <c r="QG36" s="384"/>
      <c r="QH36" s="76"/>
      <c r="QI36" s="131">
        <f t="shared" si="62"/>
        <v>0</v>
      </c>
      <c r="QK36" s="321"/>
      <c r="QL36" s="2124"/>
      <c r="QM36" s="22"/>
      <c r="QN36" s="31"/>
      <c r="QO36" s="76"/>
      <c r="QP36" s="78">
        <f t="shared" si="63"/>
        <v>761.40000000000009</v>
      </c>
      <c r="QR36" s="2124"/>
      <c r="QS36" s="2124"/>
      <c r="QT36" s="22"/>
      <c r="QU36" s="31"/>
      <c r="QV36" s="76"/>
      <c r="QW36" s="78">
        <f t="shared" si="64"/>
        <v>0</v>
      </c>
      <c r="QY36" s="2124"/>
      <c r="QZ36" s="2124"/>
      <c r="RA36" s="22"/>
      <c r="RB36" s="31"/>
      <c r="RC36" s="76"/>
      <c r="RD36" s="78">
        <f t="shared" si="65"/>
        <v>0</v>
      </c>
      <c r="RF36" s="2124"/>
      <c r="RG36" s="2124"/>
      <c r="RH36" s="22"/>
      <c r="RI36" s="31"/>
      <c r="RJ36" s="76"/>
      <c r="RK36" s="78">
        <f t="shared" si="66"/>
        <v>0</v>
      </c>
      <c r="RM36" s="424"/>
      <c r="RN36" s="481"/>
      <c r="RO36" s="2121"/>
      <c r="RP36" s="104"/>
      <c r="RQ36" s="424"/>
      <c r="RR36" s="139"/>
      <c r="RS36" s="78">
        <f t="shared" si="67"/>
        <v>16041.099999999999</v>
      </c>
      <c r="RU36" s="404"/>
      <c r="RV36" s="2124"/>
      <c r="RW36" s="22"/>
      <c r="RX36" s="31"/>
      <c r="RY36" s="76"/>
      <c r="RZ36" s="78">
        <f t="shared" si="68"/>
        <v>297</v>
      </c>
      <c r="SB36" s="404"/>
      <c r="SC36" s="2124"/>
      <c r="SD36" s="22"/>
      <c r="SE36" s="31"/>
      <c r="SF36" s="76"/>
      <c r="SG36" s="78">
        <f t="shared" si="69"/>
        <v>0</v>
      </c>
      <c r="SI36" s="2124"/>
      <c r="SJ36" s="2124"/>
      <c r="SK36" s="22"/>
      <c r="SL36" s="31"/>
      <c r="SM36" s="76"/>
      <c r="SN36" s="78">
        <f t="shared" si="70"/>
        <v>0</v>
      </c>
      <c r="SP36" s="2124"/>
      <c r="SQ36" s="2124"/>
      <c r="SR36" s="22"/>
      <c r="SS36" s="31"/>
      <c r="ST36" s="76"/>
      <c r="SU36" s="78">
        <f t="shared" si="71"/>
        <v>0</v>
      </c>
      <c r="SW36" s="2124"/>
      <c r="SX36" s="2124"/>
      <c r="SY36" s="22"/>
      <c r="SZ36" s="31"/>
      <c r="TA36" s="76"/>
      <c r="TB36" s="78">
        <f t="shared" si="72"/>
        <v>0</v>
      </c>
      <c r="TD36" s="2124"/>
      <c r="TE36" s="2124"/>
      <c r="TF36" s="22"/>
      <c r="TG36" s="31"/>
      <c r="TH36" s="76"/>
      <c r="TI36" s="78">
        <f t="shared" si="73"/>
        <v>0</v>
      </c>
      <c r="TK36" s="2124"/>
      <c r="TL36" s="2124"/>
      <c r="TM36" s="22"/>
      <c r="TN36" s="31"/>
      <c r="TO36" s="76"/>
      <c r="TP36" s="78">
        <f t="shared" si="74"/>
        <v>0</v>
      </c>
      <c r="TR36" s="2124"/>
      <c r="TS36" s="2124"/>
      <c r="TT36" s="22"/>
      <c r="TU36" s="31"/>
      <c r="TV36" s="76"/>
      <c r="TW36" s="78">
        <f t="shared" si="75"/>
        <v>0</v>
      </c>
      <c r="TY36" s="2124"/>
      <c r="TZ36" s="2124"/>
      <c r="UA36" s="22"/>
      <c r="UB36" s="31"/>
      <c r="UC36" s="76"/>
      <c r="UD36" s="78">
        <f t="shared" si="76"/>
        <v>0</v>
      </c>
      <c r="UF36" s="404"/>
      <c r="UG36" s="2124"/>
      <c r="UH36" s="22"/>
      <c r="UI36" s="31"/>
      <c r="UJ36" s="76"/>
      <c r="UK36" s="78">
        <f t="shared" si="77"/>
        <v>0</v>
      </c>
      <c r="UM36" s="404"/>
      <c r="UN36" s="2124"/>
      <c r="UO36" s="22"/>
      <c r="UP36" s="31"/>
      <c r="UQ36" s="76"/>
      <c r="UR36" s="78">
        <f t="shared" si="78"/>
        <v>-2822</v>
      </c>
      <c r="UT36" s="404"/>
      <c r="UU36" s="2124"/>
      <c r="UV36" s="22"/>
      <c r="UW36" s="31"/>
      <c r="UX36" s="76"/>
      <c r="UY36" s="78">
        <f t="shared" si="79"/>
        <v>0</v>
      </c>
      <c r="VA36" s="320"/>
      <c r="VB36" s="2121"/>
      <c r="VC36" s="104"/>
      <c r="VD36" s="320"/>
      <c r="VE36" s="139"/>
      <c r="VF36" s="78">
        <f t="shared" si="80"/>
        <v>0</v>
      </c>
      <c r="VH36" s="404"/>
      <c r="VI36" s="2124"/>
      <c r="VJ36" s="22"/>
      <c r="VK36" s="31"/>
      <c r="VL36" s="76"/>
      <c r="VM36" s="78">
        <f t="shared" si="81"/>
        <v>0</v>
      </c>
      <c r="VO36" s="2124"/>
      <c r="VP36" s="2124"/>
      <c r="VQ36" s="22"/>
      <c r="VR36" s="31"/>
      <c r="VS36" s="76"/>
      <c r="VT36" s="78">
        <f t="shared" si="82"/>
        <v>0</v>
      </c>
      <c r="VV36" s="2124"/>
      <c r="VW36" s="2124"/>
      <c r="VX36" s="22"/>
      <c r="VY36" s="31"/>
      <c r="VZ36" s="76"/>
      <c r="WA36" s="78">
        <f t="shared" si="83"/>
        <v>0</v>
      </c>
      <c r="WC36" s="404"/>
      <c r="WD36" s="2124"/>
      <c r="WE36" s="22"/>
      <c r="WF36" s="321"/>
      <c r="WG36" s="76"/>
      <c r="WH36" s="78">
        <f t="shared" si="84"/>
        <v>236</v>
      </c>
      <c r="WJ36" s="321"/>
      <c r="WK36" s="2124"/>
      <c r="WL36" s="22"/>
      <c r="WM36" s="31"/>
      <c r="WN36" s="76"/>
      <c r="WO36" s="78">
        <f t="shared" si="85"/>
        <v>151</v>
      </c>
      <c r="WQ36" s="404"/>
      <c r="WR36" s="2124"/>
      <c r="WS36" s="22"/>
      <c r="WT36" s="31"/>
      <c r="WU36" s="76"/>
      <c r="WV36" s="78">
        <f t="shared" si="86"/>
        <v>8041</v>
      </c>
      <c r="WX36" s="31"/>
      <c r="WY36" s="2124"/>
      <c r="WZ36" s="22"/>
      <c r="XA36" s="31"/>
      <c r="XB36" s="76"/>
      <c r="XC36" s="78">
        <f t="shared" si="87"/>
        <v>0</v>
      </c>
      <c r="XE36" s="404"/>
      <c r="XF36" s="2124"/>
      <c r="XG36" s="22"/>
      <c r="XH36" s="31"/>
      <c r="XI36" s="76"/>
      <c r="XJ36" s="78">
        <f t="shared" si="88"/>
        <v>0</v>
      </c>
      <c r="XL36" s="404"/>
      <c r="XM36" s="2124"/>
      <c r="XN36" s="22"/>
      <c r="XO36" s="31"/>
      <c r="XP36" s="76"/>
      <c r="XQ36" s="78">
        <f t="shared" si="89"/>
        <v>0</v>
      </c>
      <c r="XS36" s="404"/>
      <c r="XT36" s="2124"/>
      <c r="XU36" s="22"/>
      <c r="XV36" s="31"/>
      <c r="XW36" s="76"/>
      <c r="XX36" s="78">
        <f t="shared" si="90"/>
        <v>0</v>
      </c>
      <c r="XZ36" s="321"/>
      <c r="YA36" s="2124"/>
      <c r="YB36" s="2124"/>
      <c r="YC36" s="22"/>
      <c r="YD36" s="31"/>
      <c r="YE36" s="76"/>
      <c r="YF36" s="78">
        <f t="shared" si="91"/>
        <v>0</v>
      </c>
      <c r="YH36" s="321"/>
      <c r="YI36" s="2124"/>
      <c r="YJ36" s="22"/>
      <c r="YK36" s="31"/>
      <c r="YL36" s="76"/>
      <c r="YM36" s="78">
        <f t="shared" si="92"/>
        <v>0</v>
      </c>
      <c r="YO36" s="424"/>
      <c r="YP36" s="481"/>
      <c r="YQ36" s="2121"/>
      <c r="YR36" s="693"/>
      <c r="YS36" s="779"/>
      <c r="YT36" s="139"/>
      <c r="YU36" s="78">
        <f t="shared" si="93"/>
        <v>2542.7000000000007</v>
      </c>
      <c r="YW36" s="321"/>
      <c r="YX36" s="2124"/>
      <c r="YY36" s="22"/>
      <c r="YZ36" s="31"/>
      <c r="ZA36" s="76"/>
      <c r="ZB36" s="78">
        <f t="shared" si="253"/>
        <v>0</v>
      </c>
      <c r="ZD36" s="320"/>
      <c r="ZE36" s="2121"/>
      <c r="ZF36" s="104"/>
      <c r="ZG36" s="49"/>
      <c r="ZH36" s="139"/>
      <c r="ZI36" s="78">
        <f t="shared" si="94"/>
        <v>930.44000000000051</v>
      </c>
      <c r="ZK36" s="404"/>
      <c r="ZL36" s="2124"/>
      <c r="ZM36" s="22"/>
      <c r="ZN36" s="31"/>
      <c r="ZO36" s="76"/>
      <c r="ZP36" s="78">
        <f t="shared" si="238"/>
        <v>0</v>
      </c>
      <c r="ZR36" s="404"/>
      <c r="ZS36" s="2124"/>
      <c r="ZT36" s="22"/>
      <c r="ZU36" s="31"/>
      <c r="ZV36" s="76"/>
      <c r="ZW36" s="78">
        <f t="shared" si="239"/>
        <v>0</v>
      </c>
      <c r="ZY36" s="1261"/>
      <c r="ZZ36" s="1390"/>
      <c r="AAA36" s="1803"/>
      <c r="AAB36" s="1812"/>
      <c r="AAC36" s="722"/>
      <c r="AAD36" s="139"/>
      <c r="AAE36" s="78">
        <f t="shared" si="95"/>
        <v>2062.3999999999996</v>
      </c>
      <c r="AAG36" s="1261"/>
      <c r="AAH36" s="1390"/>
      <c r="AAI36" s="1803"/>
      <c r="AAJ36" s="1647"/>
      <c r="AAK36" s="1812"/>
      <c r="AAL36" s="78">
        <f t="shared" si="96"/>
        <v>0</v>
      </c>
      <c r="AAM36" s="1391"/>
      <c r="AAN36" s="424"/>
      <c r="AAO36" s="424"/>
      <c r="AAP36" s="2121"/>
      <c r="AAQ36" s="104"/>
      <c r="AAR36" s="320"/>
      <c r="AAS36" s="139"/>
      <c r="AAT36" s="78">
        <f t="shared" si="97"/>
        <v>0</v>
      </c>
      <c r="AAV36" s="320"/>
      <c r="AAW36" s="2121"/>
      <c r="AAX36" s="693"/>
      <c r="AAY36" s="49"/>
      <c r="AAZ36" s="139"/>
      <c r="ABA36" s="78">
        <f t="shared" si="98"/>
        <v>616</v>
      </c>
      <c r="ABC36" s="404"/>
      <c r="ABD36" s="2124"/>
      <c r="ABE36" s="22"/>
      <c r="ABF36" s="31"/>
      <c r="ABG36" s="76"/>
      <c r="ABH36" s="78">
        <f t="shared" si="99"/>
        <v>0</v>
      </c>
      <c r="ABJ36" s="424"/>
      <c r="ABK36" s="2121"/>
      <c r="ABL36" s="104"/>
      <c r="ABM36" s="49"/>
      <c r="ABN36" s="139"/>
      <c r="ABO36" s="78">
        <f t="shared" si="100"/>
        <v>0</v>
      </c>
      <c r="ABQ36" s="424"/>
      <c r="ABR36" s="2121"/>
      <c r="ABS36" s="104"/>
      <c r="ABT36" s="49"/>
      <c r="ABU36" s="139"/>
      <c r="ABV36" s="78">
        <f t="shared" si="101"/>
        <v>0</v>
      </c>
      <c r="ABX36" s="404"/>
      <c r="ABY36" s="2124"/>
      <c r="ABZ36" s="22"/>
      <c r="ACA36" s="31"/>
      <c r="ACB36" s="76"/>
      <c r="ACC36" s="78">
        <f t="shared" si="102"/>
        <v>0</v>
      </c>
      <c r="ACE36" s="404"/>
      <c r="ACF36" s="2124"/>
      <c r="ACG36" s="22"/>
      <c r="ACH36" s="31"/>
      <c r="ACI36" s="76"/>
      <c r="ACJ36" s="78">
        <f t="shared" si="103"/>
        <v>0</v>
      </c>
      <c r="ACL36" s="404"/>
      <c r="ACM36" s="404"/>
      <c r="ACN36" s="2124"/>
      <c r="ACO36" s="22"/>
      <c r="ACP36" s="31"/>
      <c r="ACQ36" s="76"/>
      <c r="ACR36" s="78">
        <f t="shared" si="104"/>
        <v>0</v>
      </c>
      <c r="ACT36" s="2124"/>
      <c r="ACU36" s="2124"/>
      <c r="ACV36" s="22"/>
      <c r="ACW36" s="31"/>
      <c r="ACX36" s="76"/>
      <c r="ACY36" s="78">
        <f t="shared" si="257"/>
        <v>0</v>
      </c>
      <c r="ADA36" s="31"/>
      <c r="ADB36" s="2124"/>
      <c r="ADC36" s="22"/>
      <c r="ADD36" s="31"/>
      <c r="ADE36" s="76"/>
      <c r="ADF36" s="78">
        <f t="shared" si="105"/>
        <v>70699</v>
      </c>
      <c r="ADI36" s="2124"/>
      <c r="ADJ36" s="2124"/>
      <c r="ADK36" s="22"/>
      <c r="ADL36" s="31"/>
      <c r="ADM36" s="76"/>
      <c r="ADN36" s="78">
        <f t="shared" si="258"/>
        <v>0</v>
      </c>
      <c r="ADP36" s="321"/>
      <c r="ADQ36" s="2124"/>
      <c r="ADR36" s="22"/>
      <c r="ADS36" s="404"/>
      <c r="ADT36" s="76"/>
      <c r="ADU36" s="78">
        <f t="shared" si="259"/>
        <v>0</v>
      </c>
      <c r="ADW36" s="404"/>
      <c r="ADX36" s="2124"/>
      <c r="ADY36" s="22"/>
      <c r="ADZ36" s="31"/>
      <c r="AEA36" s="76"/>
      <c r="AEB36" s="78">
        <f t="shared" si="260"/>
        <v>42311</v>
      </c>
      <c r="AED36" s="320"/>
      <c r="AEE36" s="2121"/>
      <c r="AEF36" s="104"/>
      <c r="AEG36" s="320"/>
      <c r="AEH36" s="139"/>
      <c r="AEI36" s="78">
        <f t="shared" si="254"/>
        <v>100.5</v>
      </c>
      <c r="AEK36" s="31"/>
      <c r="AEL36" s="2124"/>
      <c r="AEM36" s="22"/>
      <c r="AEN36" s="31"/>
      <c r="AEO36" s="76"/>
      <c r="AEP36" s="78">
        <f t="shared" si="1"/>
        <v>0</v>
      </c>
      <c r="AER36" s="2124"/>
      <c r="AES36" s="2124"/>
      <c r="AET36" s="22"/>
      <c r="AEU36" s="31"/>
      <c r="AEV36" s="76"/>
      <c r="AEW36" s="78">
        <f t="shared" si="106"/>
        <v>0</v>
      </c>
      <c r="AEY36" s="2124"/>
      <c r="AEZ36" s="2124"/>
      <c r="AFA36" s="22"/>
      <c r="AFB36" s="31"/>
      <c r="AFC36" s="76"/>
      <c r="AFD36" s="78">
        <f t="shared" si="107"/>
        <v>0</v>
      </c>
      <c r="AFF36" s="786"/>
      <c r="AFG36" s="2124"/>
      <c r="AFH36" s="22"/>
      <c r="AFI36" s="31"/>
      <c r="AFJ36" s="76"/>
      <c r="AFK36" s="78">
        <f t="shared" si="108"/>
        <v>0</v>
      </c>
      <c r="AFM36" s="321"/>
      <c r="AFN36" s="2124"/>
      <c r="AFO36" s="22"/>
      <c r="AFP36" s="31"/>
      <c r="AFQ36" s="76"/>
      <c r="AFR36" s="78">
        <f t="shared" si="109"/>
        <v>0</v>
      </c>
      <c r="AFT36" s="786"/>
      <c r="AFU36" s="2124"/>
      <c r="AFV36" s="22"/>
      <c r="AFW36" s="31"/>
      <c r="AFX36" s="76"/>
      <c r="AFY36" s="78">
        <f t="shared" si="110"/>
        <v>0</v>
      </c>
      <c r="AGA36" s="786"/>
      <c r="AGB36" s="2124"/>
      <c r="AGC36" s="22"/>
      <c r="AGD36" s="31"/>
      <c r="AGE36" s="76"/>
      <c r="AGF36" s="78">
        <f t="shared" si="111"/>
        <v>0</v>
      </c>
      <c r="AGH36" s="786"/>
      <c r="AGI36" s="2124"/>
      <c r="AGJ36" s="22"/>
      <c r="AGK36" s="31"/>
      <c r="AGL36" s="76"/>
      <c r="AGM36" s="78">
        <f t="shared" si="112"/>
        <v>0</v>
      </c>
      <c r="AGO36" s="321"/>
      <c r="AGP36" s="2124"/>
      <c r="AGQ36" s="22"/>
      <c r="AGR36" s="31"/>
      <c r="AGS36" s="76"/>
      <c r="AGT36" s="78">
        <f t="shared" si="113"/>
        <v>0</v>
      </c>
      <c r="AGV36" s="404"/>
      <c r="AGW36" s="2124"/>
      <c r="AGX36" s="22"/>
      <c r="AGY36" s="31"/>
      <c r="AGZ36" s="76"/>
      <c r="AHA36" s="78">
        <f t="shared" si="114"/>
        <v>0</v>
      </c>
      <c r="AHE36" s="2124"/>
      <c r="AHF36" s="22"/>
      <c r="AHG36" s="321"/>
      <c r="AHH36" s="76"/>
      <c r="AHI36" s="78">
        <f t="shared" si="115"/>
        <v>2343</v>
      </c>
      <c r="AHK36" s="404"/>
      <c r="AHL36" s="2124"/>
      <c r="AHM36" s="22"/>
      <c r="AHN36" s="31"/>
      <c r="AHO36" s="76"/>
      <c r="AHP36" s="78">
        <f t="shared" si="116"/>
        <v>0</v>
      </c>
      <c r="AHR36" s="404"/>
      <c r="AHS36" s="2124"/>
      <c r="AHT36" s="22"/>
      <c r="AHU36" s="31"/>
      <c r="AHV36" s="76"/>
      <c r="AHW36" s="78">
        <f t="shared" si="117"/>
        <v>0</v>
      </c>
      <c r="AHY36" s="404"/>
      <c r="AHZ36" s="404"/>
      <c r="AIA36" s="2124"/>
      <c r="AIB36" s="777"/>
      <c r="AIC36" s="31"/>
      <c r="AID36" s="76"/>
      <c r="AIE36" s="78">
        <f t="shared" si="118"/>
        <v>4086</v>
      </c>
      <c r="AIG36" s="404"/>
      <c r="AIH36" s="2124"/>
      <c r="AII36" s="22"/>
      <c r="AIJ36" s="31"/>
      <c r="AIK36" s="76"/>
      <c r="AIL36" s="78">
        <f t="shared" si="119"/>
        <v>436</v>
      </c>
      <c r="AIN36" s="404"/>
      <c r="AIO36" s="2124"/>
      <c r="AIP36" s="22"/>
      <c r="AIQ36" s="31"/>
      <c r="AIR36" s="76"/>
      <c r="AIS36" s="78">
        <f t="shared" si="120"/>
        <v>0</v>
      </c>
      <c r="AIU36" s="404"/>
      <c r="AIV36" s="2124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21"/>
      <c r="AJY36" s="104"/>
      <c r="AJZ36" s="320">
        <v>41352</v>
      </c>
      <c r="AKA36" s="139">
        <v>1004</v>
      </c>
      <c r="AKB36" s="78">
        <f t="shared" si="125"/>
        <v>0</v>
      </c>
      <c r="AKD36" s="2124"/>
      <c r="AKE36" s="2124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21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24"/>
      <c r="AMZ36" s="801"/>
      <c r="ANA36" s="804"/>
      <c r="ANB36" s="76"/>
      <c r="ANC36" s="805">
        <f t="shared" si="204"/>
        <v>0</v>
      </c>
      <c r="ANE36" s="321"/>
      <c r="ANF36" s="2124"/>
      <c r="ANG36" s="801"/>
      <c r="ANH36" s="804"/>
      <c r="ANI36" s="76"/>
      <c r="ANJ36" s="805">
        <f t="shared" si="205"/>
        <v>0</v>
      </c>
      <c r="ANL36" s="321"/>
      <c r="ANM36" s="2124"/>
      <c r="ANN36" s="801"/>
      <c r="ANO36" s="882"/>
      <c r="ANP36" s="76"/>
      <c r="ANQ36" s="805">
        <f t="shared" si="206"/>
        <v>187.60000000000002</v>
      </c>
      <c r="ANS36" s="31"/>
      <c r="ANT36" s="335"/>
      <c r="ANU36" s="2124"/>
      <c r="ANV36" s="801"/>
      <c r="ANW36" s="804"/>
      <c r="ANX36" s="76"/>
      <c r="ANY36" s="805">
        <f t="shared" si="207"/>
        <v>0</v>
      </c>
      <c r="AOA36" s="1261"/>
      <c r="AOB36" s="855"/>
      <c r="AOC36" s="1390"/>
      <c r="AOD36" s="1919"/>
      <c r="AOE36" s="399"/>
      <c r="AOF36" s="1391"/>
      <c r="AOG36" s="805">
        <f t="shared" si="208"/>
        <v>731</v>
      </c>
      <c r="AOI36" s="1261"/>
      <c r="AOJ36" s="543"/>
      <c r="AOK36" s="1804"/>
      <c r="AOL36" s="1647"/>
      <c r="AOM36" s="1812"/>
      <c r="AON36" s="78">
        <f t="shared" si="209"/>
        <v>0</v>
      </c>
      <c r="AOO36" s="139"/>
      <c r="AOP36" s="2121"/>
      <c r="AOQ36" s="2124"/>
      <c r="AOR36" s="801"/>
      <c r="AOS36" s="804"/>
      <c r="AOT36" s="76"/>
      <c r="AOU36" s="805">
        <f t="shared" si="210"/>
        <v>0</v>
      </c>
      <c r="AOW36" s="2124"/>
      <c r="AOX36" s="2124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24"/>
      <c r="APM36" s="825"/>
      <c r="APN36" s="804"/>
      <c r="APO36" s="76"/>
      <c r="APP36" s="805">
        <f t="shared" si="212"/>
        <v>0</v>
      </c>
      <c r="APR36" s="321"/>
      <c r="APS36" s="2124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24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24"/>
      <c r="ASE36" s="801"/>
      <c r="ASF36" s="804"/>
      <c r="ASG36" s="76"/>
      <c r="ASH36" s="805">
        <f t="shared" si="222"/>
        <v>0</v>
      </c>
      <c r="ASJ36" s="404"/>
      <c r="ASK36" s="2124"/>
      <c r="ASL36" s="825"/>
      <c r="ASM36" s="804"/>
      <c r="ASN36" s="76"/>
      <c r="ASO36" s="805">
        <f t="shared" si="223"/>
        <v>0</v>
      </c>
      <c r="ASQ36" s="404"/>
      <c r="ASR36" s="2124"/>
      <c r="ASS36" s="22"/>
      <c r="AST36" s="31"/>
      <c r="ASU36" s="76"/>
      <c r="ASV36" s="78">
        <f t="shared" si="241"/>
        <v>0</v>
      </c>
      <c r="ASX36" s="404"/>
      <c r="ASY36" s="404"/>
      <c r="ASZ36" s="2124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24"/>
      <c r="AUL36" s="22"/>
      <c r="AUM36" s="31"/>
      <c r="AUN36" s="76"/>
      <c r="AUO36" s="78">
        <f t="shared" si="247"/>
        <v>0</v>
      </c>
      <c r="AUQ36" s="424"/>
      <c r="AUR36" s="2121"/>
      <c r="AUS36" s="104"/>
      <c r="AUT36" s="49"/>
      <c r="AUU36" s="139"/>
      <c r="AUV36" s="78">
        <f t="shared" si="248"/>
        <v>1754.5</v>
      </c>
      <c r="AUX36" s="404"/>
      <c r="AUY36" s="2124"/>
      <c r="AUZ36" s="22"/>
      <c r="AVA36" s="31"/>
      <c r="AVB36" s="76"/>
      <c r="AVC36" s="78">
        <f t="shared" si="249"/>
        <v>3312</v>
      </c>
      <c r="AVE36" s="404"/>
      <c r="AVF36" s="2124"/>
      <c r="AVG36" s="22"/>
      <c r="AVH36" s="31"/>
      <c r="AVI36" s="76"/>
      <c r="AVJ36" s="78">
        <f t="shared" si="250"/>
        <v>0</v>
      </c>
      <c r="AVL36" s="424"/>
      <c r="AVM36" s="2121"/>
      <c r="AVN36" s="104"/>
      <c r="AVO36" s="49"/>
      <c r="AVP36" s="139"/>
      <c r="AVQ36" s="78">
        <f t="shared" si="251"/>
        <v>0</v>
      </c>
      <c r="AVS36" s="404"/>
      <c r="AVT36" s="2124"/>
      <c r="AVU36" s="22"/>
      <c r="AVV36" s="31"/>
      <c r="AVW36" s="76"/>
      <c r="AVX36" s="78">
        <f t="shared" si="224"/>
        <v>0</v>
      </c>
      <c r="AVZ36" s="404"/>
      <c r="AWA36" s="2124"/>
      <c r="AWB36" s="22"/>
      <c r="AWC36" s="31"/>
      <c r="AWD36" s="76"/>
      <c r="AWE36" s="78">
        <f t="shared" si="225"/>
        <v>0</v>
      </c>
      <c r="AWG36" s="424"/>
      <c r="AWH36" s="2121"/>
      <c r="AWI36" s="104"/>
      <c r="AWJ36" s="49"/>
      <c r="AWK36" s="139"/>
      <c r="AWL36" s="78">
        <f t="shared" si="226"/>
        <v>0</v>
      </c>
      <c r="AWN36" s="49"/>
      <c r="AWO36" s="307"/>
      <c r="AWP36" s="2121"/>
      <c r="AWQ36" s="104"/>
      <c r="AWR36" s="49"/>
      <c r="AWS36" s="139"/>
      <c r="AWT36" s="78">
        <f t="shared" si="227"/>
        <v>5365</v>
      </c>
      <c r="AWV36" s="404"/>
      <c r="AWW36" s="404"/>
      <c r="AWX36" s="2124"/>
      <c r="AWY36" s="22"/>
      <c r="AWZ36" s="31"/>
      <c r="AXA36" s="76"/>
      <c r="AXB36" s="78">
        <f t="shared" si="261"/>
        <v>872</v>
      </c>
      <c r="AXD36" s="404"/>
      <c r="AXE36" s="2124"/>
      <c r="AXF36" s="22"/>
      <c r="AXG36" s="31"/>
      <c r="AXH36" s="76"/>
      <c r="AXI36" s="78">
        <f t="shared" si="262"/>
        <v>0</v>
      </c>
      <c r="AXK36" s="404"/>
      <c r="AXL36" s="2124"/>
      <c r="AXM36" s="22"/>
      <c r="AXN36" s="31"/>
      <c r="AXO36" s="76"/>
      <c r="AXP36" s="78">
        <f t="shared" si="263"/>
        <v>0</v>
      </c>
      <c r="AXR36" s="31"/>
      <c r="AXS36" s="2124"/>
      <c r="AXT36" s="22"/>
      <c r="AXU36" s="31"/>
      <c r="AXV36" s="76"/>
      <c r="AXW36" s="78">
        <f t="shared" si="264"/>
        <v>0</v>
      </c>
      <c r="AXY36" s="493"/>
      <c r="AXZ36" s="2121"/>
      <c r="AYA36" s="104"/>
      <c r="AYB36" s="424"/>
      <c r="AYC36" s="139"/>
      <c r="AYD36" s="78">
        <f t="shared" si="137"/>
        <v>0</v>
      </c>
      <c r="AYF36" s="424"/>
      <c r="AYG36" s="2121"/>
      <c r="AYH36" s="104"/>
      <c r="AYI36" s="49"/>
      <c r="AYJ36" s="139"/>
      <c r="AYK36" s="78">
        <f t="shared" si="138"/>
        <v>0</v>
      </c>
      <c r="AYM36" s="424"/>
      <c r="AYN36" s="2121"/>
      <c r="AYO36" s="104"/>
      <c r="AYP36" s="49"/>
      <c r="AYQ36" s="139"/>
      <c r="AYR36" s="78">
        <f t="shared" si="139"/>
        <v>0</v>
      </c>
      <c r="AYT36" s="404"/>
      <c r="AYU36" s="2124"/>
      <c r="AYV36" s="22"/>
      <c r="AYW36" s="31"/>
      <c r="AYX36" s="76"/>
      <c r="AYY36" s="78">
        <f t="shared" si="140"/>
        <v>0</v>
      </c>
      <c r="AZA36" s="404"/>
      <c r="AZB36" s="2124"/>
      <c r="AZC36" s="22"/>
      <c r="AZD36" s="31"/>
      <c r="AZE36" s="76"/>
      <c r="AZF36" s="78">
        <f t="shared" si="141"/>
        <v>0</v>
      </c>
      <c r="AZH36" s="31"/>
      <c r="AZI36" s="2124"/>
      <c r="AZJ36" s="22"/>
      <c r="AZK36" s="31"/>
      <c r="AZL36" s="76"/>
      <c r="AZM36" s="78">
        <f t="shared" si="142"/>
        <v>0</v>
      </c>
      <c r="AZO36" s="320"/>
      <c r="AZP36" s="2121"/>
      <c r="AZQ36" s="104"/>
      <c r="AZR36" s="49"/>
      <c r="AZS36" s="139"/>
      <c r="AZT36" s="78">
        <f t="shared" si="143"/>
        <v>123.27999999999975</v>
      </c>
      <c r="AZV36" s="321"/>
      <c r="AZW36" s="2124"/>
      <c r="AZX36" s="22"/>
      <c r="AZY36" s="31"/>
      <c r="AZZ36" s="76"/>
      <c r="BAA36" s="78">
        <f t="shared" si="144"/>
        <v>0</v>
      </c>
      <c r="BAC36" s="321"/>
      <c r="BAD36" s="2124"/>
      <c r="BAE36" s="104"/>
      <c r="BAF36" s="424"/>
      <c r="BAG36" s="76"/>
      <c r="BAH36" s="78">
        <f t="shared" si="145"/>
        <v>11550.9</v>
      </c>
      <c r="BAJ36" s="404"/>
      <c r="BAK36" s="2124"/>
      <c r="BAL36" s="22"/>
      <c r="BAM36" s="404"/>
      <c r="BAN36" s="76"/>
      <c r="BAO36" s="78">
        <f t="shared" si="146"/>
        <v>0</v>
      </c>
      <c r="BAQ36" s="424"/>
      <c r="BAR36" s="2121"/>
      <c r="BAS36" s="104"/>
      <c r="BAT36" s="49"/>
      <c r="BAU36" s="139"/>
      <c r="BAV36" s="78">
        <f t="shared" si="147"/>
        <v>1940.1999999999971</v>
      </c>
      <c r="BAX36" s="31"/>
      <c r="BAY36" s="2124"/>
      <c r="BAZ36" s="22"/>
      <c r="BBA36" s="31"/>
      <c r="BBB36" s="76"/>
      <c r="BBC36" s="78">
        <f t="shared" si="265"/>
        <v>0</v>
      </c>
      <c r="BBE36" s="31"/>
      <c r="BBF36" s="2124"/>
      <c r="BBG36" s="22"/>
      <c r="BBH36" s="31"/>
      <c r="BBI36" s="76"/>
      <c r="BBJ36" s="78">
        <f t="shared" si="266"/>
        <v>1292</v>
      </c>
      <c r="BBL36" s="320">
        <v>42287</v>
      </c>
      <c r="BBM36" s="1938"/>
      <c r="BBN36" s="2042" t="s">
        <v>2512</v>
      </c>
      <c r="BBO36" s="433">
        <v>226075</v>
      </c>
      <c r="BBP36" s="1901">
        <v>42298</v>
      </c>
      <c r="BBQ36" s="1992">
        <v>226075</v>
      </c>
      <c r="BBR36" s="131">
        <f t="shared" si="267"/>
        <v>-39535.969999999972</v>
      </c>
      <c r="BBS36" s="1261"/>
      <c r="BBT36" s="1390"/>
      <c r="BBU36" s="1803"/>
      <c r="BBV36" s="1925"/>
      <c r="BBW36" s="1919"/>
      <c r="BBX36" s="722"/>
      <c r="BBY36" s="78">
        <f t="shared" si="149"/>
        <v>1200</v>
      </c>
      <c r="BCA36" s="424">
        <v>42128</v>
      </c>
      <c r="BCB36" s="2121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24"/>
      <c r="BCJ36" s="22"/>
      <c r="BCK36" s="31"/>
      <c r="BCL36" s="76"/>
      <c r="BCM36" s="78">
        <f t="shared" si="151"/>
        <v>0</v>
      </c>
      <c r="BCO36" s="31"/>
      <c r="BCP36" s="2124"/>
      <c r="BCQ36" s="22"/>
      <c r="BCR36" s="31"/>
      <c r="BCS36" s="76"/>
      <c r="BCT36" s="78">
        <f t="shared" si="152"/>
        <v>0</v>
      </c>
      <c r="BCV36" s="404"/>
      <c r="BCW36" s="2124"/>
      <c r="BCX36" s="22"/>
      <c r="BCY36" s="31"/>
      <c r="BCZ36" s="76"/>
      <c r="BDA36" s="78">
        <f t="shared" si="153"/>
        <v>6086.5</v>
      </c>
      <c r="BDC36" s="404"/>
      <c r="BDD36" s="2124"/>
      <c r="BDE36" s="22"/>
      <c r="BDF36" s="31"/>
      <c r="BDG36" s="76"/>
      <c r="BDH36" s="78">
        <f t="shared" si="154"/>
        <v>8936.1000000000058</v>
      </c>
      <c r="BDJ36" s="321"/>
      <c r="BDK36" s="2124"/>
      <c r="BDL36" s="22"/>
      <c r="BDM36" s="31"/>
      <c r="BDN36" s="76"/>
      <c r="BDO36" s="78">
        <f t="shared" si="155"/>
        <v>0</v>
      </c>
      <c r="BDQ36" s="404"/>
      <c r="BDR36" s="734"/>
      <c r="BDS36" s="2124"/>
      <c r="BDT36" s="22"/>
      <c r="BDU36" s="404"/>
      <c r="BDV36" s="76"/>
      <c r="BDW36" s="78">
        <f t="shared" si="156"/>
        <v>308</v>
      </c>
      <c r="BDY36" s="31"/>
      <c r="BDZ36" s="31"/>
      <c r="BEA36" s="2124"/>
      <c r="BEB36" s="22"/>
      <c r="BEC36" s="31"/>
      <c r="BED36" s="76"/>
      <c r="BEE36" s="78">
        <f t="shared" si="157"/>
        <v>4361.25</v>
      </c>
      <c r="BEG36" s="321">
        <v>41897</v>
      </c>
      <c r="BEH36" s="2124" t="s">
        <v>2317</v>
      </c>
      <c r="BEI36" s="2124" t="s">
        <v>2307</v>
      </c>
      <c r="BEJ36" s="2017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1829"/>
      <c r="BEP36" s="1829"/>
      <c r="BEQ36" s="2089"/>
      <c r="BER36" s="2088"/>
      <c r="BES36" s="1391"/>
      <c r="BET36" s="722"/>
      <c r="BEU36" s="78">
        <f t="shared" si="159"/>
        <v>-3554.84</v>
      </c>
      <c r="BEV36" s="139"/>
      <c r="BEW36" s="321"/>
      <c r="BEX36" s="2124"/>
      <c r="BEY36" s="22"/>
      <c r="BEZ36" s="31"/>
      <c r="BFA36" s="76"/>
      <c r="BFB36" s="78">
        <f t="shared" si="160"/>
        <v>0</v>
      </c>
      <c r="BFD36" s="321"/>
      <c r="BFE36" s="2124"/>
      <c r="BFF36" s="22"/>
      <c r="BFG36" s="31"/>
      <c r="BFH36" s="76"/>
      <c r="BFI36" s="78">
        <f t="shared" si="161"/>
        <v>970</v>
      </c>
      <c r="BFK36" s="320"/>
      <c r="BFL36" s="2122"/>
      <c r="BFM36" s="139"/>
      <c r="BFN36" s="424"/>
      <c r="BFO36" s="139"/>
      <c r="BFP36" s="78">
        <f t="shared" si="162"/>
        <v>0</v>
      </c>
      <c r="BFR36" s="321"/>
      <c r="BFS36" s="2124"/>
      <c r="BFT36" s="22"/>
      <c r="BFU36" s="404"/>
      <c r="BFV36" s="76"/>
      <c r="BFW36" s="78">
        <f t="shared" si="163"/>
        <v>0</v>
      </c>
      <c r="BFY36" s="31"/>
      <c r="BFZ36" s="2124"/>
      <c r="BGA36" s="22"/>
      <c r="BGB36" s="31"/>
      <c r="BGC36" s="76"/>
      <c r="BGD36" s="78">
        <f t="shared" si="164"/>
        <v>0</v>
      </c>
      <c r="BGF36" s="321"/>
      <c r="BGG36" s="2124"/>
      <c r="BGH36" s="22"/>
      <c r="BGI36" s="321"/>
      <c r="BGJ36" s="76"/>
      <c r="BGK36" s="78">
        <f t="shared" si="165"/>
        <v>0</v>
      </c>
      <c r="BGM36" s="424"/>
      <c r="BGN36" s="424"/>
      <c r="BGO36" s="2122"/>
      <c r="BGP36" s="139"/>
      <c r="BGQ36" s="424"/>
      <c r="BGR36" s="139"/>
      <c r="BGS36" s="78">
        <f t="shared" si="166"/>
        <v>4154.5999999999913</v>
      </c>
      <c r="BGU36" s="31"/>
      <c r="BGV36" s="2124"/>
      <c r="BGW36" s="22"/>
      <c r="BGX36" s="31"/>
      <c r="BGY36" s="76"/>
      <c r="BGZ36" s="78">
        <f t="shared" si="167"/>
        <v>0</v>
      </c>
      <c r="BHB36" s="404"/>
      <c r="BHC36" s="2124"/>
      <c r="BHD36" s="22"/>
      <c r="BHE36" s="31"/>
      <c r="BHF36" s="76"/>
      <c r="BHG36" s="78">
        <f t="shared" si="168"/>
        <v>229.79999999999927</v>
      </c>
      <c r="BHI36" s="404"/>
      <c r="BHJ36" s="31"/>
      <c r="BHK36" s="2124"/>
      <c r="BHL36" s="22"/>
      <c r="BHM36" s="31"/>
      <c r="BHN36" s="76"/>
      <c r="BHO36" s="78">
        <f t="shared" si="169"/>
        <v>0</v>
      </c>
      <c r="BHQ36" s="321"/>
      <c r="BHR36" s="2124"/>
      <c r="BHS36" s="22"/>
      <c r="BHT36" s="321"/>
      <c r="BHU36" s="76"/>
      <c r="BHV36" s="78">
        <f t="shared" si="170"/>
        <v>0</v>
      </c>
      <c r="BHX36" s="321"/>
      <c r="BHY36" s="335"/>
      <c r="BHZ36" s="2124"/>
      <c r="BIA36" s="22"/>
      <c r="BIB36" s="321"/>
      <c r="BIC36" s="76"/>
      <c r="BID36" s="78">
        <f t="shared" si="171"/>
        <v>0</v>
      </c>
      <c r="BIF36" s="321"/>
      <c r="BIG36" s="31"/>
      <c r="BIH36" s="2124"/>
      <c r="BII36" s="22"/>
      <c r="BIJ36" s="31"/>
      <c r="BIK36" s="76"/>
      <c r="BIL36" s="78">
        <f t="shared" si="172"/>
        <v>0</v>
      </c>
      <c r="BIN36" s="404"/>
      <c r="BIO36" s="2124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30"/>
      <c r="BJK36" s="1828"/>
      <c r="BJL36" s="1839"/>
      <c r="BJM36" s="1391"/>
      <c r="BJN36" s="518"/>
      <c r="BJO36" s="76"/>
      <c r="BJP36" s="78">
        <f t="shared" si="256"/>
        <v>0</v>
      </c>
      <c r="BJR36" s="31"/>
      <c r="BJS36" s="2124"/>
      <c r="BJT36" s="22"/>
      <c r="BJU36" s="31"/>
      <c r="BJV36" s="76"/>
      <c r="BJW36" s="78">
        <f t="shared" si="228"/>
        <v>1883</v>
      </c>
      <c r="BJY36" s="404"/>
      <c r="BJZ36" s="2124"/>
      <c r="BKA36" s="22"/>
      <c r="BKB36" s="31"/>
      <c r="BKC36" s="76"/>
      <c r="BKD36" s="78">
        <f t="shared" si="175"/>
        <v>0</v>
      </c>
      <c r="BKF36" s="404"/>
      <c r="BKH36" s="2124"/>
      <c r="BKI36" s="22"/>
      <c r="BKJ36" s="31"/>
      <c r="BKK36" s="76"/>
      <c r="BKL36" s="78">
        <f t="shared" si="176"/>
        <v>8883.5</v>
      </c>
      <c r="BKN36" s="404"/>
      <c r="BKO36" s="2124"/>
      <c r="BKP36" s="22"/>
      <c r="BKQ36" s="31"/>
      <c r="BKR36" s="76"/>
      <c r="BKS36" s="78">
        <f t="shared" si="177"/>
        <v>0</v>
      </c>
      <c r="BKU36" s="404"/>
      <c r="BKV36" s="2124"/>
      <c r="BKW36" s="22"/>
      <c r="BKX36" s="31"/>
      <c r="BKY36" s="76"/>
      <c r="BKZ36" s="78">
        <f t="shared" si="178"/>
        <v>0</v>
      </c>
      <c r="BLB36" s="404"/>
      <c r="BLC36" s="2124"/>
      <c r="BLD36" s="22"/>
      <c r="BLE36" s="31"/>
      <c r="BLF36" s="76"/>
      <c r="BLG36" s="78">
        <f t="shared" si="179"/>
        <v>0</v>
      </c>
      <c r="BLI36" s="404"/>
      <c r="BLJ36" s="2124"/>
      <c r="BLK36" s="22"/>
      <c r="BLL36" s="31"/>
      <c r="BLM36" s="76"/>
      <c r="BLN36" s="78">
        <f t="shared" si="180"/>
        <v>100</v>
      </c>
      <c r="BLP36" s="404"/>
      <c r="BLQ36" s="2124"/>
      <c r="BLR36" s="22"/>
      <c r="BLS36" s="31"/>
      <c r="BLT36" s="76"/>
      <c r="BLU36" s="78">
        <f t="shared" si="181"/>
        <v>0</v>
      </c>
      <c r="BLW36" s="404"/>
      <c r="BLX36" s="2124"/>
      <c r="BLY36" s="22"/>
      <c r="BLZ36" s="31"/>
      <c r="BMA36" s="76"/>
      <c r="BMB36" s="78">
        <f t="shared" si="182"/>
        <v>0</v>
      </c>
      <c r="BMD36" s="404"/>
      <c r="BME36" s="2124"/>
      <c r="BMF36" s="22"/>
      <c r="BMG36" s="31"/>
      <c r="BMH36" s="76"/>
      <c r="BMI36" s="78">
        <f t="shared" si="183"/>
        <v>0</v>
      </c>
      <c r="BMK36" s="404"/>
      <c r="BML36" s="2124"/>
      <c r="BMM36" s="22"/>
      <c r="BMN36" s="31"/>
      <c r="BMO36" s="76"/>
      <c r="BMP36" s="78">
        <f t="shared" si="184"/>
        <v>0</v>
      </c>
      <c r="BMR36" s="31"/>
      <c r="BMS36" s="2124"/>
      <c r="BMT36" s="22"/>
      <c r="BMU36" s="31"/>
      <c r="BMV36" s="76"/>
      <c r="BMW36" s="78">
        <f t="shared" si="185"/>
        <v>0</v>
      </c>
      <c r="BMY36" s="49"/>
      <c r="BMZ36" s="2121"/>
      <c r="BNA36" s="693"/>
      <c r="BNB36" s="49"/>
      <c r="BNC36" s="139"/>
      <c r="BND36" s="78">
        <f t="shared" si="229"/>
        <v>150</v>
      </c>
      <c r="BNF36" s="320"/>
      <c r="BNG36" s="2122"/>
      <c r="BNH36" s="139"/>
      <c r="BNI36" s="341"/>
      <c r="BNJ36" s="139"/>
      <c r="BNK36" s="78">
        <f t="shared" si="230"/>
        <v>11430</v>
      </c>
      <c r="BNM36" s="31"/>
      <c r="BNN36" s="2124"/>
      <c r="BNO36" s="22"/>
      <c r="BNP36" s="31"/>
      <c r="BNQ36" s="76"/>
      <c r="BNR36" s="78">
        <f t="shared" si="231"/>
        <v>0</v>
      </c>
      <c r="BNT36" s="31"/>
      <c r="BNU36" s="335"/>
      <c r="BNV36" s="2124"/>
      <c r="BNW36" s="22"/>
      <c r="BNX36" s="31"/>
      <c r="BNY36" s="76"/>
      <c r="BNZ36" s="78">
        <f t="shared" si="232"/>
        <v>0</v>
      </c>
      <c r="BOB36" s="31"/>
      <c r="BOC36" s="2124"/>
      <c r="BOD36" s="22"/>
      <c r="BOE36" s="31"/>
      <c r="BOF36" s="76"/>
      <c r="BOG36" s="78">
        <f t="shared" si="233"/>
        <v>0</v>
      </c>
      <c r="BOI36" s="31"/>
      <c r="BOJ36" s="2124"/>
      <c r="BOK36" s="22"/>
      <c r="BOL36" s="31"/>
      <c r="BOM36" s="76"/>
      <c r="BON36" s="78">
        <f t="shared" si="234"/>
        <v>0</v>
      </c>
      <c r="BOP36" s="31"/>
      <c r="BOQ36" s="2124"/>
      <c r="BOR36" s="22"/>
      <c r="BOS36" s="31"/>
      <c r="BOT36" s="76"/>
      <c r="BOU36" s="78">
        <f t="shared" si="235"/>
        <v>1785.5</v>
      </c>
      <c r="BOW36" s="320"/>
      <c r="BOX36" s="2121"/>
      <c r="BOY36" s="104"/>
      <c r="BOZ36" s="49"/>
      <c r="BPA36" s="139"/>
      <c r="BPB36" s="78">
        <f t="shared" si="236"/>
        <v>0</v>
      </c>
      <c r="BPD36" s="404"/>
      <c r="BPE36" s="2124"/>
      <c r="BPF36" s="22"/>
      <c r="BPG36" s="31"/>
      <c r="BPH36" s="76"/>
      <c r="BPI36" s="78">
        <f t="shared" si="237"/>
        <v>0</v>
      </c>
      <c r="BPK36" s="404"/>
      <c r="BPL36" s="2124"/>
      <c r="BPM36" s="22"/>
      <c r="BPN36" s="31"/>
      <c r="BPO36" s="76"/>
      <c r="BPP36" s="78">
        <f t="shared" si="252"/>
        <v>2273.5</v>
      </c>
      <c r="BPR36" s="31"/>
      <c r="BPS36" s="2124"/>
      <c r="BPT36" s="22"/>
      <c r="BPU36" s="31"/>
      <c r="BPV36" s="76"/>
      <c r="BPW36" s="78">
        <f t="shared" si="186"/>
        <v>0</v>
      </c>
      <c r="BPY36" s="31"/>
      <c r="BPZ36" s="2124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22"/>
      <c r="BQP36" s="139"/>
      <c r="BQQ36" s="424"/>
      <c r="BQR36" s="139"/>
      <c r="BQS36" s="78">
        <f t="shared" si="189"/>
        <v>46</v>
      </c>
      <c r="BQU36" s="320"/>
      <c r="BQV36" s="2121"/>
      <c r="BQW36" s="693"/>
      <c r="BQX36" s="712"/>
      <c r="BQY36" s="139"/>
      <c r="BQZ36" s="78">
        <f t="shared" si="190"/>
        <v>70000</v>
      </c>
      <c r="BRC36" s="2125"/>
      <c r="BRD36" s="349"/>
      <c r="BRE36" s="404"/>
      <c r="BRF36" s="773"/>
      <c r="BRG36" s="78">
        <f t="shared" si="191"/>
        <v>70000</v>
      </c>
      <c r="BRI36" s="31"/>
      <c r="BRJ36" s="2124"/>
      <c r="BRK36" s="22"/>
      <c r="BRL36" s="31"/>
      <c r="BRM36" s="76"/>
      <c r="BRN36" s="78">
        <f t="shared" si="192"/>
        <v>0</v>
      </c>
      <c r="BRP36" s="321"/>
      <c r="BRQ36" s="31"/>
      <c r="BRR36" s="2124"/>
      <c r="BRS36" s="22"/>
      <c r="BRT36" s="31"/>
      <c r="BRU36" s="76"/>
      <c r="BRV36" s="78">
        <f t="shared" si="193"/>
        <v>0</v>
      </c>
      <c r="BRX36" s="404"/>
      <c r="BRY36" s="2124"/>
      <c r="BRZ36" s="22"/>
      <c r="BSA36" s="31"/>
      <c r="BSB36" s="76"/>
      <c r="BSC36" s="78">
        <f t="shared" si="194"/>
        <v>0</v>
      </c>
      <c r="BSE36" s="404"/>
      <c r="BSF36" s="2124"/>
      <c r="BSG36" s="22"/>
      <c r="BSH36" s="31"/>
      <c r="BSI36" s="76"/>
      <c r="BSJ36" s="78">
        <f t="shared" si="195"/>
        <v>0</v>
      </c>
      <c r="BSL36" s="31"/>
      <c r="BSM36" s="2124"/>
      <c r="BSN36" s="22"/>
      <c r="BSO36" s="31"/>
      <c r="BSP36" s="76"/>
      <c r="BSQ36" s="78">
        <f t="shared" si="196"/>
        <v>0</v>
      </c>
      <c r="BSS36" s="404"/>
      <c r="BST36" s="2124"/>
      <c r="BSU36" s="22"/>
      <c r="BSV36" s="31"/>
      <c r="BSW36" s="76"/>
      <c r="BSX36" s="78">
        <f t="shared" si="197"/>
        <v>0</v>
      </c>
      <c r="BSZ36" s="404"/>
      <c r="BTA36" s="2124"/>
      <c r="BTB36" s="22"/>
      <c r="BTC36" s="31"/>
      <c r="BTD36" s="76"/>
      <c r="BTE36" s="78">
        <f t="shared" si="198"/>
        <v>0</v>
      </c>
      <c r="BTG36" s="31"/>
      <c r="BTH36" s="2124"/>
      <c r="BTI36" s="22"/>
      <c r="BTJ36" s="31"/>
      <c r="BTK36" s="76"/>
      <c r="BTL36" s="78">
        <f t="shared" si="199"/>
        <v>0</v>
      </c>
      <c r="BTN36" s="31"/>
      <c r="BTO36" s="2124"/>
      <c r="BTP36" s="22"/>
      <c r="BTQ36" s="31"/>
      <c r="BTR36" s="76"/>
      <c r="BTS36" s="78">
        <f t="shared" si="200"/>
        <v>0</v>
      </c>
      <c r="BTU36" s="31"/>
      <c r="BTV36" s="2124"/>
      <c r="BTW36" s="22"/>
      <c r="BTX36" s="31"/>
      <c r="BTY36" s="76"/>
      <c r="BTZ36" s="78">
        <f t="shared" si="201"/>
        <v>0</v>
      </c>
      <c r="BUB36" s="31"/>
      <c r="BUC36" s="2124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24"/>
      <c r="C37" s="22"/>
      <c r="D37" s="31"/>
      <c r="E37" s="76"/>
      <c r="F37" s="78">
        <f t="shared" si="2"/>
        <v>172000</v>
      </c>
      <c r="H37" s="404"/>
      <c r="I37" s="2124"/>
      <c r="J37" s="22"/>
      <c r="K37" s="31"/>
      <c r="L37" s="76"/>
      <c r="M37" s="78">
        <f t="shared" si="3"/>
        <v>354750</v>
      </c>
      <c r="O37" s="2124"/>
      <c r="P37" s="2124"/>
      <c r="Q37" s="22"/>
      <c r="R37" s="31"/>
      <c r="S37" s="76"/>
      <c r="T37" s="78">
        <f t="shared" si="4"/>
        <v>2500</v>
      </c>
      <c r="V37" s="2124"/>
      <c r="W37" s="2124"/>
      <c r="X37" s="22"/>
      <c r="Y37" s="31"/>
      <c r="Z37" s="76"/>
      <c r="AA37" s="78">
        <f t="shared" si="5"/>
        <v>0</v>
      </c>
      <c r="AC37" s="2124"/>
      <c r="AD37" s="2124"/>
      <c r="AE37" s="22"/>
      <c r="AF37" s="31"/>
      <c r="AG37" s="76"/>
      <c r="AH37" s="78">
        <f t="shared" si="6"/>
        <v>0</v>
      </c>
      <c r="AJ37" s="404"/>
      <c r="AK37" s="2124"/>
      <c r="AL37" s="22"/>
      <c r="AM37" s="404"/>
      <c r="AN37" s="76"/>
      <c r="AO37" s="78">
        <f t="shared" si="7"/>
        <v>1390</v>
      </c>
      <c r="AQ37" s="321"/>
      <c r="AR37" s="2124"/>
      <c r="AS37" s="22"/>
      <c r="AT37" s="320"/>
      <c r="AU37" s="139"/>
      <c r="AV37" s="78">
        <f t="shared" si="8"/>
        <v>317405.71999999997</v>
      </c>
      <c r="AX37" s="2124"/>
      <c r="AY37" s="2124"/>
      <c r="AZ37" s="22"/>
      <c r="BA37" s="31"/>
      <c r="BB37" s="76"/>
      <c r="BC37" s="78">
        <f t="shared" si="9"/>
        <v>0</v>
      </c>
      <c r="BE37" s="321"/>
      <c r="BF37" s="2124"/>
      <c r="BG37" s="22"/>
      <c r="BH37" s="31"/>
      <c r="BI37" s="76"/>
      <c r="BJ37" s="78">
        <f t="shared" si="10"/>
        <v>0</v>
      </c>
      <c r="BL37" s="404"/>
      <c r="BM37" s="2124"/>
      <c r="BN37" s="22"/>
      <c r="BO37" s="31"/>
      <c r="BP37" s="76"/>
      <c r="BQ37" s="78">
        <f t="shared" si="11"/>
        <v>0</v>
      </c>
      <c r="BS37" s="321"/>
      <c r="BT37" s="2124"/>
      <c r="BU37" s="22"/>
      <c r="BV37" s="31"/>
      <c r="BW37" s="76"/>
      <c r="BX37" s="78">
        <f t="shared" si="12"/>
        <v>0</v>
      </c>
      <c r="BZ37" s="424"/>
      <c r="CA37" s="424"/>
      <c r="CB37" s="2121"/>
      <c r="CC37" s="104"/>
      <c r="CD37" s="49"/>
      <c r="CE37" s="139"/>
      <c r="CF37" s="78">
        <f t="shared" si="13"/>
        <v>24829.5</v>
      </c>
      <c r="CH37" s="404"/>
      <c r="CI37" s="2124"/>
      <c r="CJ37" s="22"/>
      <c r="CK37" s="31"/>
      <c r="CL37" s="76"/>
      <c r="CM37" s="78">
        <f t="shared" si="14"/>
        <v>0</v>
      </c>
      <c r="CO37" s="404"/>
      <c r="CP37" s="2124"/>
      <c r="CQ37" s="22"/>
      <c r="CR37" s="31"/>
      <c r="CS37" s="76"/>
      <c r="CT37" s="78">
        <f t="shared" si="15"/>
        <v>0</v>
      </c>
      <c r="CW37" s="890"/>
      <c r="CX37" s="2125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25"/>
      <c r="DG37" s="139"/>
      <c r="DJ37" s="78">
        <f t="shared" si="17"/>
        <v>633217.30000000005</v>
      </c>
      <c r="DL37" s="321"/>
      <c r="DM37" s="2124"/>
      <c r="DN37" s="22"/>
      <c r="DO37" s="31"/>
      <c r="DP37" s="76"/>
      <c r="DQ37" s="78">
        <f t="shared" si="18"/>
        <v>0</v>
      </c>
      <c r="DS37" s="321"/>
      <c r="DT37" s="2124"/>
      <c r="DU37" s="22"/>
      <c r="DV37" s="31"/>
      <c r="DW37" s="76"/>
      <c r="DX37" s="78">
        <f t="shared" si="19"/>
        <v>0</v>
      </c>
      <c r="DZ37" s="31"/>
      <c r="EA37" s="2124"/>
      <c r="EB37" s="22"/>
      <c r="EC37" s="31"/>
      <c r="ED37" s="76"/>
      <c r="EE37" s="78">
        <f t="shared" si="20"/>
        <v>1750.5</v>
      </c>
      <c r="EG37" s="321"/>
      <c r="EH37" s="2124"/>
      <c r="EI37" s="22"/>
      <c r="EJ37" s="31"/>
      <c r="EK37" s="76"/>
      <c r="EL37" s="78">
        <f t="shared" si="21"/>
        <v>0</v>
      </c>
      <c r="EN37" s="404"/>
      <c r="EO37" s="2124"/>
      <c r="EP37" s="22"/>
      <c r="EQ37" s="31"/>
      <c r="ER37" s="76"/>
      <c r="ES37" s="78">
        <f t="shared" si="22"/>
        <v>7999.8000000000029</v>
      </c>
      <c r="EU37" s="404"/>
      <c r="EV37" s="2124"/>
      <c r="EW37" s="22"/>
      <c r="EX37" s="31"/>
      <c r="EY37" s="76"/>
      <c r="EZ37" s="78">
        <f t="shared" si="23"/>
        <v>0</v>
      </c>
      <c r="FB37" s="2124"/>
      <c r="FC37" s="2124"/>
      <c r="FD37" s="2124"/>
      <c r="FE37" s="22"/>
      <c r="FF37" s="31"/>
      <c r="FG37" s="76"/>
      <c r="FH37" s="78">
        <f t="shared" si="24"/>
        <v>0</v>
      </c>
      <c r="FJ37" s="424"/>
      <c r="FK37" s="49"/>
      <c r="FL37" s="2121"/>
      <c r="FM37" s="104"/>
      <c r="FN37" s="49"/>
      <c r="FO37" s="139"/>
      <c r="FP37" s="78">
        <f t="shared" si="25"/>
        <v>1044.8300000000017</v>
      </c>
      <c r="FR37" s="404"/>
      <c r="FS37" s="2124"/>
      <c r="FT37" s="2124"/>
      <c r="FU37" s="22"/>
      <c r="FV37" s="31"/>
      <c r="FW37" s="76"/>
      <c r="FX37" s="78">
        <f t="shared" si="26"/>
        <v>8038.1</v>
      </c>
      <c r="FZ37" s="31"/>
      <c r="GA37" s="2124"/>
      <c r="GB37" s="22"/>
      <c r="GC37" s="31"/>
      <c r="GD37" s="76"/>
      <c r="GE37" s="78">
        <f t="shared" si="203"/>
        <v>0</v>
      </c>
      <c r="GG37" s="404"/>
      <c r="GH37" s="734"/>
      <c r="GI37" s="2124"/>
      <c r="GJ37" s="777"/>
      <c r="GK37" s="424"/>
      <c r="GL37" s="139"/>
      <c r="GM37" s="78">
        <f t="shared" si="27"/>
        <v>0</v>
      </c>
      <c r="GO37" s="2124"/>
      <c r="GP37" s="2124"/>
      <c r="GQ37" s="22"/>
      <c r="GR37" s="31"/>
      <c r="GS37" s="76"/>
      <c r="GT37" s="78">
        <f t="shared" si="28"/>
        <v>3191.5</v>
      </c>
      <c r="GV37" s="404"/>
      <c r="GW37" s="2124"/>
      <c r="GX37" s="2124"/>
      <c r="GY37" s="22"/>
      <c r="GZ37" s="31"/>
      <c r="HA37" s="76"/>
      <c r="HB37" s="78">
        <f t="shared" si="29"/>
        <v>12652.35</v>
      </c>
      <c r="HD37" s="404"/>
      <c r="HE37" s="2124"/>
      <c r="HF37" s="22"/>
      <c r="HG37" s="31"/>
      <c r="HH37" s="76"/>
      <c r="HI37" s="78">
        <f t="shared" si="30"/>
        <v>5990.5</v>
      </c>
      <c r="HK37" s="321"/>
      <c r="HL37" s="2124"/>
      <c r="HM37" s="22"/>
      <c r="HN37" s="31"/>
      <c r="HO37" s="76"/>
      <c r="HP37" s="78">
        <f t="shared" si="31"/>
        <v>3655.5</v>
      </c>
      <c r="HR37" s="321"/>
      <c r="HS37" s="2124"/>
      <c r="HT37" s="22"/>
      <c r="HU37" s="31"/>
      <c r="HV37" s="76"/>
      <c r="HW37" s="78">
        <f t="shared" si="32"/>
        <v>3000</v>
      </c>
      <c r="HY37" s="321"/>
      <c r="HZ37" s="2124"/>
      <c r="IA37" s="22"/>
      <c r="IB37" s="31"/>
      <c r="IC37" s="76"/>
      <c r="ID37" s="78">
        <f t="shared" si="33"/>
        <v>0</v>
      </c>
      <c r="IF37" s="321"/>
      <c r="IG37" s="2124"/>
      <c r="IH37" s="22"/>
      <c r="II37" s="31"/>
      <c r="IJ37" s="76"/>
      <c r="IK37" s="78">
        <f t="shared" si="34"/>
        <v>0</v>
      </c>
      <c r="IM37" s="2124"/>
      <c r="IN37" s="2124"/>
      <c r="IO37" s="22"/>
      <c r="IP37" s="31"/>
      <c r="IQ37" s="76"/>
      <c r="IR37" s="78">
        <f t="shared" si="35"/>
        <v>0</v>
      </c>
      <c r="IT37" s="424"/>
      <c r="IU37" s="2121"/>
      <c r="IV37" s="104"/>
      <c r="IW37" s="49"/>
      <c r="IX37" s="139"/>
      <c r="IY37" s="78">
        <f t="shared" si="36"/>
        <v>402</v>
      </c>
      <c r="JA37" s="424"/>
      <c r="JB37" s="2121"/>
      <c r="JC37" s="104"/>
      <c r="JD37" s="49"/>
      <c r="JE37" s="139"/>
      <c r="JF37" s="78">
        <f t="shared" si="37"/>
        <v>900</v>
      </c>
      <c r="JH37" s="320"/>
      <c r="JI37" s="2122"/>
      <c r="JJ37" s="389"/>
      <c r="JK37" s="320"/>
      <c r="JL37" s="389"/>
      <c r="JM37" s="78">
        <f t="shared" si="38"/>
        <v>90</v>
      </c>
      <c r="JO37" s="321"/>
      <c r="JP37" s="2124"/>
      <c r="JQ37" s="22"/>
      <c r="JR37" s="321"/>
      <c r="JS37" s="22"/>
      <c r="JT37" s="78">
        <f t="shared" si="39"/>
        <v>90</v>
      </c>
      <c r="JV37" s="321"/>
      <c r="JW37" s="2124"/>
      <c r="JX37" s="22"/>
      <c r="JY37" s="321"/>
      <c r="JZ37" s="22"/>
      <c r="KA37" s="78">
        <f t="shared" si="40"/>
        <v>90</v>
      </c>
      <c r="KC37" s="424"/>
      <c r="KD37" s="2121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24"/>
      <c r="KL37" s="22"/>
      <c r="KM37" s="31"/>
      <c r="KN37" s="76"/>
      <c r="KO37" s="78">
        <f t="shared" si="42"/>
        <v>300</v>
      </c>
      <c r="KQ37" s="321"/>
      <c r="KR37" s="321"/>
      <c r="KS37" s="2124"/>
      <c r="KT37" s="22"/>
      <c r="KU37" s="31"/>
      <c r="KV37" s="76"/>
      <c r="KW37" s="78">
        <f t="shared" si="43"/>
        <v>198</v>
      </c>
      <c r="KY37" s="321"/>
      <c r="KZ37" s="2124"/>
      <c r="LA37" s="22"/>
      <c r="LB37" s="31"/>
      <c r="LC37" s="76"/>
      <c r="LD37" s="78">
        <f t="shared" si="44"/>
        <v>0</v>
      </c>
      <c r="LF37" s="320"/>
      <c r="LG37" s="2121"/>
      <c r="LH37" s="104"/>
      <c r="LI37" s="49"/>
      <c r="LJ37" s="139"/>
      <c r="LK37" s="78">
        <f t="shared" si="45"/>
        <v>0</v>
      </c>
      <c r="LM37" s="2124"/>
      <c r="LN37" s="2124"/>
      <c r="LO37" s="22"/>
      <c r="LP37" s="31"/>
      <c r="LQ37" s="76"/>
      <c r="LR37" s="78">
        <f t="shared" si="46"/>
        <v>0</v>
      </c>
      <c r="LT37" s="2124"/>
      <c r="LU37" s="2124"/>
      <c r="LV37" s="22"/>
      <c r="LW37" s="31"/>
      <c r="LX37" s="76"/>
      <c r="LY37" s="78">
        <f t="shared" si="47"/>
        <v>0</v>
      </c>
      <c r="MA37" s="2124"/>
      <c r="MB37" s="2124"/>
      <c r="MC37" s="22"/>
      <c r="MD37" s="31"/>
      <c r="ME37" s="76"/>
      <c r="MF37" s="78">
        <f t="shared" si="48"/>
        <v>0</v>
      </c>
      <c r="MH37" s="2124"/>
      <c r="MI37" s="2124"/>
      <c r="MJ37" s="22"/>
      <c r="MK37" s="31"/>
      <c r="ML37" s="76"/>
      <c r="MM37" s="78">
        <f t="shared" si="49"/>
        <v>0</v>
      </c>
      <c r="MO37" s="404"/>
      <c r="MP37" s="2124"/>
      <c r="MQ37" s="22"/>
      <c r="MR37" s="31"/>
      <c r="MS37" s="76"/>
      <c r="MT37" s="78">
        <f t="shared" si="50"/>
        <v>0</v>
      </c>
      <c r="MV37" s="404"/>
      <c r="MW37" s="2124"/>
      <c r="MX37" s="22"/>
      <c r="MY37" s="31"/>
      <c r="MZ37" s="76"/>
      <c r="NA37" s="78">
        <f t="shared" si="51"/>
        <v>0</v>
      </c>
      <c r="NC37" s="404"/>
      <c r="ND37" s="2124"/>
      <c r="NE37" s="22"/>
      <c r="NF37" s="31"/>
      <c r="NG37" s="76"/>
      <c r="NH37" s="78">
        <f t="shared" si="52"/>
        <v>0</v>
      </c>
      <c r="NJ37" s="2124"/>
      <c r="NK37" s="2124"/>
      <c r="NL37" s="22"/>
      <c r="NM37" s="31"/>
      <c r="NN37" s="76"/>
      <c r="NO37" s="78">
        <f t="shared" si="53"/>
        <v>0</v>
      </c>
      <c r="NQ37" s="2124"/>
      <c r="NR37" s="2124"/>
      <c r="NS37" s="22"/>
      <c r="NT37" s="31"/>
      <c r="NU37" s="76"/>
      <c r="NV37" s="78">
        <f t="shared" si="54"/>
        <v>0</v>
      </c>
      <c r="NX37" s="404"/>
      <c r="NY37" s="2124"/>
      <c r="NZ37" s="22"/>
      <c r="OA37" s="404"/>
      <c r="OB37" s="76"/>
      <c r="OC37" s="78">
        <f t="shared" si="55"/>
        <v>0</v>
      </c>
      <c r="OE37" s="404"/>
      <c r="OF37" s="2124"/>
      <c r="OG37" s="22"/>
      <c r="OH37" s="31"/>
      <c r="OI37" s="76"/>
      <c r="OJ37" s="78">
        <f t="shared" si="56"/>
        <v>12799.5</v>
      </c>
      <c r="OL37" s="404"/>
      <c r="OM37" s="732"/>
      <c r="ON37" s="2124"/>
      <c r="OO37" s="22"/>
      <c r="OP37" s="31"/>
      <c r="OQ37" s="76"/>
      <c r="OR37" s="78">
        <f t="shared" si="0"/>
        <v>0</v>
      </c>
      <c r="OT37" s="404"/>
      <c r="OU37" s="2124"/>
      <c r="OV37" s="22"/>
      <c r="OW37" s="31"/>
      <c r="OX37" s="76"/>
      <c r="OY37" s="78">
        <f t="shared" si="57"/>
        <v>0</v>
      </c>
      <c r="PA37" s="2124"/>
      <c r="PB37" s="2124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6"/>
      <c r="PX37" s="1935"/>
      <c r="PY37" s="1808"/>
      <c r="PZ37" s="722"/>
      <c r="QA37" s="349"/>
      <c r="QB37" s="78">
        <f t="shared" si="61"/>
        <v>9830.36</v>
      </c>
      <c r="QD37" s="321"/>
      <c r="QE37" s="2124"/>
      <c r="QF37" s="22"/>
      <c r="QG37" s="335"/>
      <c r="QH37" s="76"/>
      <c r="QI37" s="78">
        <f t="shared" si="62"/>
        <v>0</v>
      </c>
      <c r="QK37" s="321"/>
      <c r="QL37" s="2124"/>
      <c r="QM37" s="22"/>
      <c r="QN37" s="31"/>
      <c r="QO37" s="76"/>
      <c r="QP37" s="78">
        <f t="shared" si="63"/>
        <v>761.40000000000009</v>
      </c>
      <c r="QR37" s="2124"/>
      <c r="QS37" s="2124"/>
      <c r="QT37" s="22"/>
      <c r="QU37" s="31"/>
      <c r="QV37" s="76"/>
      <c r="QW37" s="78">
        <f t="shared" si="64"/>
        <v>0</v>
      </c>
      <c r="QY37" s="2124"/>
      <c r="QZ37" s="2124"/>
      <c r="RA37" s="22"/>
      <c r="RB37" s="31"/>
      <c r="RC37" s="76"/>
      <c r="RD37" s="78">
        <f t="shared" si="65"/>
        <v>0</v>
      </c>
      <c r="RF37" s="2124"/>
      <c r="RG37" s="2124"/>
      <c r="RH37" s="22"/>
      <c r="RI37" s="31"/>
      <c r="RJ37" s="76"/>
      <c r="RK37" s="78">
        <f t="shared" si="66"/>
        <v>0</v>
      </c>
      <c r="RM37" s="424"/>
      <c r="RN37" s="481"/>
      <c r="RO37" s="2121"/>
      <c r="RP37" s="104"/>
      <c r="RQ37" s="424"/>
      <c r="RR37" s="139"/>
      <c r="RS37" s="78">
        <f t="shared" si="67"/>
        <v>16041.099999999999</v>
      </c>
      <c r="RU37" s="404"/>
      <c r="RV37" s="2124"/>
      <c r="RW37" s="22"/>
      <c r="RX37" s="31"/>
      <c r="RY37" s="76"/>
      <c r="RZ37" s="78">
        <f t="shared" si="68"/>
        <v>297</v>
      </c>
      <c r="SB37" s="404"/>
      <c r="SC37" s="2124"/>
      <c r="SD37" s="22"/>
      <c r="SE37" s="31"/>
      <c r="SF37" s="76"/>
      <c r="SG37" s="78">
        <f t="shared" si="69"/>
        <v>0</v>
      </c>
      <c r="SI37" s="2124"/>
      <c r="SJ37" s="2124"/>
      <c r="SK37" s="22"/>
      <c r="SL37" s="31"/>
      <c r="SM37" s="76"/>
      <c r="SN37" s="78">
        <f t="shared" si="70"/>
        <v>0</v>
      </c>
      <c r="SP37" s="2124"/>
      <c r="SQ37" s="2124"/>
      <c r="SR37" s="22"/>
      <c r="SS37" s="31"/>
      <c r="ST37" s="76"/>
      <c r="SU37" s="78">
        <f t="shared" si="71"/>
        <v>0</v>
      </c>
      <c r="SW37" s="2124"/>
      <c r="SX37" s="2124"/>
      <c r="SY37" s="22"/>
      <c r="SZ37" s="31"/>
      <c r="TA37" s="76"/>
      <c r="TB37" s="78">
        <f t="shared" si="72"/>
        <v>0</v>
      </c>
      <c r="TD37" s="2124"/>
      <c r="TE37" s="2124"/>
      <c r="TF37" s="22"/>
      <c r="TG37" s="31"/>
      <c r="TH37" s="76"/>
      <c r="TI37" s="78">
        <f t="shared" si="73"/>
        <v>0</v>
      </c>
      <c r="TK37" s="2124"/>
      <c r="TL37" s="2124"/>
      <c r="TM37" s="22"/>
      <c r="TN37" s="31"/>
      <c r="TO37" s="76"/>
      <c r="TP37" s="78">
        <f t="shared" si="74"/>
        <v>0</v>
      </c>
      <c r="TR37" s="2124"/>
      <c r="TS37" s="2124"/>
      <c r="TT37" s="22"/>
      <c r="TU37" s="31"/>
      <c r="TV37" s="76"/>
      <c r="TW37" s="78">
        <f t="shared" si="75"/>
        <v>0</v>
      </c>
      <c r="TY37" s="2124"/>
      <c r="TZ37" s="2124"/>
      <c r="UA37" s="22"/>
      <c r="UB37" s="31"/>
      <c r="UC37" s="76"/>
      <c r="UD37" s="78">
        <f t="shared" si="76"/>
        <v>0</v>
      </c>
      <c r="UF37" s="404"/>
      <c r="UG37" s="2124"/>
      <c r="UH37" s="22"/>
      <c r="UI37" s="31"/>
      <c r="UJ37" s="76"/>
      <c r="UK37" s="78">
        <f t="shared" si="77"/>
        <v>0</v>
      </c>
      <c r="UM37" s="404"/>
      <c r="UN37" s="2124"/>
      <c r="UO37" s="22"/>
      <c r="UP37" s="31"/>
      <c r="UQ37" s="76"/>
      <c r="UR37" s="78">
        <f t="shared" si="78"/>
        <v>-2822</v>
      </c>
      <c r="UT37" s="404"/>
      <c r="UU37" s="2124"/>
      <c r="UV37" s="22"/>
      <c r="UW37" s="31"/>
      <c r="UX37" s="76"/>
      <c r="UY37" s="78">
        <f t="shared" si="79"/>
        <v>0</v>
      </c>
      <c r="VA37" s="320"/>
      <c r="VB37" s="2121"/>
      <c r="VC37" s="104"/>
      <c r="VD37" s="320"/>
      <c r="VE37" s="139"/>
      <c r="VF37" s="78">
        <f t="shared" si="80"/>
        <v>0</v>
      </c>
      <c r="VH37" s="404"/>
      <c r="VI37" s="2124"/>
      <c r="VJ37" s="22"/>
      <c r="VK37" s="31"/>
      <c r="VL37" s="76"/>
      <c r="VM37" s="78">
        <f t="shared" si="81"/>
        <v>0</v>
      </c>
      <c r="VO37" s="2124"/>
      <c r="VP37" s="2124"/>
      <c r="VQ37" s="22"/>
      <c r="VR37" s="31"/>
      <c r="VS37" s="76"/>
      <c r="VT37" s="78">
        <f t="shared" si="82"/>
        <v>0</v>
      </c>
      <c r="VV37" s="2124"/>
      <c r="VW37" s="2124"/>
      <c r="VX37" s="22"/>
      <c r="VY37" s="31"/>
      <c r="VZ37" s="76"/>
      <c r="WA37" s="78">
        <f t="shared" si="83"/>
        <v>0</v>
      </c>
      <c r="WC37" s="404"/>
      <c r="WD37" s="2124"/>
      <c r="WE37" s="22"/>
      <c r="WF37" s="321"/>
      <c r="WG37" s="76"/>
      <c r="WH37" s="78">
        <f t="shared" si="84"/>
        <v>236</v>
      </c>
      <c r="WJ37" s="321"/>
      <c r="WK37" s="2124"/>
      <c r="WL37" s="22"/>
      <c r="WM37" s="31"/>
      <c r="WN37" s="76"/>
      <c r="WO37" s="78">
        <f t="shared" si="85"/>
        <v>151</v>
      </c>
      <c r="WQ37" s="404"/>
      <c r="WR37" s="2124"/>
      <c r="WS37" s="22"/>
      <c r="WT37" s="31"/>
      <c r="WU37" s="76"/>
      <c r="WV37" s="78">
        <f t="shared" si="86"/>
        <v>8041</v>
      </c>
      <c r="WX37" s="31"/>
      <c r="WY37" s="2124"/>
      <c r="WZ37" s="22"/>
      <c r="XA37" s="31"/>
      <c r="XB37" s="76"/>
      <c r="XC37" s="78">
        <f t="shared" si="87"/>
        <v>0</v>
      </c>
      <c r="XE37" s="404"/>
      <c r="XF37" s="2124"/>
      <c r="XG37" s="22"/>
      <c r="XH37" s="31"/>
      <c r="XI37" s="76"/>
      <c r="XJ37" s="78">
        <f t="shared" si="88"/>
        <v>0</v>
      </c>
      <c r="XL37" s="404"/>
      <c r="XM37" s="2124"/>
      <c r="XN37" s="22"/>
      <c r="XO37" s="31"/>
      <c r="XP37" s="76"/>
      <c r="XQ37" s="78">
        <f t="shared" si="89"/>
        <v>0</v>
      </c>
      <c r="XS37" s="404"/>
      <c r="XT37" s="2124"/>
      <c r="XU37" s="22"/>
      <c r="XV37" s="31"/>
      <c r="XW37" s="76"/>
      <c r="XX37" s="78">
        <f t="shared" si="90"/>
        <v>0</v>
      </c>
      <c r="XZ37" s="321"/>
      <c r="YA37" s="2124"/>
      <c r="YB37" s="2124"/>
      <c r="YC37" s="22"/>
      <c r="YD37" s="31"/>
      <c r="YE37" s="76"/>
      <c r="YF37" s="78">
        <f t="shared" si="91"/>
        <v>0</v>
      </c>
      <c r="YH37" s="321"/>
      <c r="YI37" s="2124"/>
      <c r="YJ37" s="22"/>
      <c r="YK37" s="31"/>
      <c r="YL37" s="76"/>
      <c r="YM37" s="78">
        <f t="shared" si="92"/>
        <v>0</v>
      </c>
      <c r="YO37" s="424"/>
      <c r="YP37" s="481"/>
      <c r="YQ37" s="2121"/>
      <c r="YR37" s="693"/>
      <c r="YS37" s="779"/>
      <c r="YT37" s="139"/>
      <c r="YU37" s="78">
        <f t="shared" si="93"/>
        <v>2542.7000000000007</v>
      </c>
      <c r="YW37" s="321"/>
      <c r="YX37" s="2124"/>
      <c r="YY37" s="22"/>
      <c r="YZ37" s="31"/>
      <c r="ZA37" s="76"/>
      <c r="ZB37" s="78">
        <f t="shared" si="253"/>
        <v>0</v>
      </c>
      <c r="ZD37" s="320"/>
      <c r="ZE37" s="2121"/>
      <c r="ZF37" s="104"/>
      <c r="ZG37" s="49"/>
      <c r="ZH37" s="139"/>
      <c r="ZI37" s="78">
        <f t="shared" si="94"/>
        <v>930.44000000000051</v>
      </c>
      <c r="ZK37" s="404"/>
      <c r="ZL37" s="2124"/>
      <c r="ZM37" s="22"/>
      <c r="ZN37" s="31"/>
      <c r="ZO37" s="76"/>
      <c r="ZP37" s="78">
        <f t="shared" si="238"/>
        <v>0</v>
      </c>
      <c r="ZR37" s="404"/>
      <c r="ZS37" s="2124"/>
      <c r="ZT37" s="22"/>
      <c r="ZU37" s="31"/>
      <c r="ZV37" s="76"/>
      <c r="ZW37" s="78">
        <f t="shared" si="239"/>
        <v>0</v>
      </c>
      <c r="ZY37" s="1261"/>
      <c r="ZZ37" s="1390"/>
      <c r="AAA37" s="1803"/>
      <c r="AAB37" s="1919"/>
      <c r="AAC37" s="779"/>
      <c r="AAD37" s="1391"/>
      <c r="AAE37" s="78">
        <f t="shared" si="95"/>
        <v>2062.3999999999996</v>
      </c>
      <c r="AAG37" s="1261"/>
      <c r="AAH37" s="543"/>
      <c r="AAI37" s="1804"/>
      <c r="AAJ37" s="1647"/>
      <c r="AAK37" s="1812"/>
      <c r="AAL37" s="78">
        <f t="shared" si="96"/>
        <v>0</v>
      </c>
      <c r="AAM37" s="1391"/>
      <c r="AAN37" s="424"/>
      <c r="AAO37" s="424"/>
      <c r="AAP37" s="2121"/>
      <c r="AAQ37" s="104"/>
      <c r="AAR37" s="320"/>
      <c r="AAS37" s="139"/>
      <c r="AAT37" s="78">
        <f t="shared" si="97"/>
        <v>0</v>
      </c>
      <c r="AAV37" s="320"/>
      <c r="AAW37" s="2121"/>
      <c r="AAX37" s="693"/>
      <c r="AAY37" s="49"/>
      <c r="AAZ37" s="139"/>
      <c r="ABA37" s="78">
        <f t="shared" si="98"/>
        <v>616</v>
      </c>
      <c r="ABC37" s="404"/>
      <c r="ABD37" s="2124"/>
      <c r="ABE37" s="22"/>
      <c r="ABF37" s="31"/>
      <c r="ABG37" s="76"/>
      <c r="ABH37" s="78">
        <f t="shared" si="99"/>
        <v>0</v>
      </c>
      <c r="ABJ37" s="424"/>
      <c r="ABK37" s="2121"/>
      <c r="ABL37" s="104"/>
      <c r="ABM37" s="49"/>
      <c r="ABN37" s="139"/>
      <c r="ABO37" s="78">
        <f t="shared" si="100"/>
        <v>0</v>
      </c>
      <c r="ABQ37" s="424"/>
      <c r="ABR37" s="2121"/>
      <c r="ABS37" s="104"/>
      <c r="ABT37" s="49"/>
      <c r="ABU37" s="139"/>
      <c r="ABV37" s="78">
        <f t="shared" si="101"/>
        <v>0</v>
      </c>
      <c r="ABX37" s="404"/>
      <c r="ABY37" s="2124"/>
      <c r="ABZ37" s="22"/>
      <c r="ACA37" s="31"/>
      <c r="ACB37" s="76"/>
      <c r="ACC37" s="78">
        <f t="shared" si="102"/>
        <v>0</v>
      </c>
      <c r="ACE37" s="404"/>
      <c r="ACF37" s="2124"/>
      <c r="ACG37" s="22"/>
      <c r="ACH37" s="31"/>
      <c r="ACI37" s="76"/>
      <c r="ACJ37" s="78">
        <f t="shared" si="103"/>
        <v>0</v>
      </c>
      <c r="ACL37" s="404"/>
      <c r="ACM37" s="404"/>
      <c r="ACN37" s="2124"/>
      <c r="ACO37" s="22"/>
      <c r="ACP37" s="31"/>
      <c r="ACQ37" s="76"/>
      <c r="ACR37" s="78">
        <f t="shared" si="104"/>
        <v>0</v>
      </c>
      <c r="ACT37" s="2124"/>
      <c r="ACU37" s="2124"/>
      <c r="ACV37" s="22"/>
      <c r="ACW37" s="31"/>
      <c r="ACX37" s="76"/>
      <c r="ACY37" s="78">
        <f t="shared" si="257"/>
        <v>0</v>
      </c>
      <c r="ADA37" s="2124"/>
      <c r="ADB37" s="2124"/>
      <c r="ADC37" s="22"/>
      <c r="ADD37" s="31"/>
      <c r="ADE37" s="76"/>
      <c r="ADF37" s="78">
        <f t="shared" si="105"/>
        <v>70699</v>
      </c>
      <c r="ADI37" s="2124"/>
      <c r="ADJ37" s="2124"/>
      <c r="ADK37" s="22"/>
      <c r="ADL37" s="31"/>
      <c r="ADM37" s="76"/>
      <c r="ADN37" s="78">
        <f t="shared" si="258"/>
        <v>0</v>
      </c>
      <c r="ADP37" s="321"/>
      <c r="ADQ37" s="2124"/>
      <c r="ADR37" s="22"/>
      <c r="ADS37" s="404"/>
      <c r="ADT37" s="76"/>
      <c r="ADU37" s="78">
        <f t="shared" si="259"/>
        <v>0</v>
      </c>
      <c r="ADW37" s="404"/>
      <c r="ADX37" s="2124"/>
      <c r="ADY37" s="22"/>
      <c r="ADZ37" s="31"/>
      <c r="AEA37" s="76"/>
      <c r="AEB37" s="78">
        <f t="shared" si="260"/>
        <v>42311</v>
      </c>
      <c r="AED37" s="320"/>
      <c r="AEE37" s="2121"/>
      <c r="AEF37" s="104"/>
      <c r="AEG37" s="320"/>
      <c r="AEH37" s="139"/>
      <c r="AEI37" s="78">
        <f t="shared" si="254"/>
        <v>100.5</v>
      </c>
      <c r="AEK37" s="31"/>
      <c r="AEL37" s="2124"/>
      <c r="AEM37" s="22"/>
      <c r="AEN37" s="31"/>
      <c r="AEO37" s="76"/>
      <c r="AEP37" s="78">
        <f t="shared" si="1"/>
        <v>0</v>
      </c>
      <c r="AER37" s="2124"/>
      <c r="AES37" s="2124"/>
      <c r="AET37" s="22"/>
      <c r="AEU37" s="31"/>
      <c r="AEV37" s="76"/>
      <c r="AEW37" s="78">
        <f t="shared" si="106"/>
        <v>0</v>
      </c>
      <c r="AEY37" s="2124"/>
      <c r="AEZ37" s="2124"/>
      <c r="AFA37" s="22"/>
      <c r="AFB37" s="31"/>
      <c r="AFC37" s="76"/>
      <c r="AFD37" s="78">
        <f t="shared" si="107"/>
        <v>0</v>
      </c>
      <c r="AFF37" s="786"/>
      <c r="AFG37" s="2124"/>
      <c r="AFH37" s="22"/>
      <c r="AFI37" s="31"/>
      <c r="AFJ37" s="76"/>
      <c r="AFK37" s="78">
        <f t="shared" si="108"/>
        <v>0</v>
      </c>
      <c r="AFM37" s="321"/>
      <c r="AFN37" s="2124"/>
      <c r="AFO37" s="22"/>
      <c r="AFP37" s="31"/>
      <c r="AFQ37" s="76"/>
      <c r="AFR37" s="78">
        <f t="shared" si="109"/>
        <v>0</v>
      </c>
      <c r="AFT37" s="786"/>
      <c r="AFU37" s="2124"/>
      <c r="AFV37" s="22"/>
      <c r="AFW37" s="31"/>
      <c r="AFX37" s="76"/>
      <c r="AFY37" s="78">
        <f t="shared" si="110"/>
        <v>0</v>
      </c>
      <c r="AGA37" s="786"/>
      <c r="AGB37" s="2124"/>
      <c r="AGC37" s="22"/>
      <c r="AGD37" s="31"/>
      <c r="AGE37" s="76"/>
      <c r="AGF37" s="78">
        <f t="shared" si="111"/>
        <v>0</v>
      </c>
      <c r="AGH37" s="786"/>
      <c r="AGI37" s="2124"/>
      <c r="AGJ37" s="22"/>
      <c r="AGK37" s="31"/>
      <c r="AGL37" s="76"/>
      <c r="AGM37" s="78">
        <f t="shared" si="112"/>
        <v>0</v>
      </c>
      <c r="AGO37" s="321"/>
      <c r="AGP37" s="2124"/>
      <c r="AGQ37" s="22"/>
      <c r="AGR37" s="31"/>
      <c r="AGS37" s="76"/>
      <c r="AGT37" s="78">
        <f t="shared" si="113"/>
        <v>0</v>
      </c>
      <c r="AGV37" s="404"/>
      <c r="AGW37" s="2124"/>
      <c r="AGX37" s="22"/>
      <c r="AGY37" s="31"/>
      <c r="AGZ37" s="76"/>
      <c r="AHA37" s="78">
        <f t="shared" si="114"/>
        <v>0</v>
      </c>
      <c r="AHE37" s="2124"/>
      <c r="AHF37" s="22"/>
      <c r="AHG37" s="321"/>
      <c r="AHH37" s="76"/>
      <c r="AHI37" s="78">
        <f t="shared" si="115"/>
        <v>2343</v>
      </c>
      <c r="AHK37" s="404"/>
      <c r="AHL37" s="2124"/>
      <c r="AHM37" s="22"/>
      <c r="AHN37" s="31"/>
      <c r="AHO37" s="76"/>
      <c r="AHP37" s="78">
        <f t="shared" si="116"/>
        <v>0</v>
      </c>
      <c r="AHR37" s="404"/>
      <c r="AHS37" s="2124"/>
      <c r="AHT37" s="22"/>
      <c r="AHU37" s="31"/>
      <c r="AHV37" s="76"/>
      <c r="AHW37" s="78">
        <f t="shared" si="117"/>
        <v>0</v>
      </c>
      <c r="AHY37" s="404"/>
      <c r="AHZ37" s="404"/>
      <c r="AIA37" s="2124"/>
      <c r="AIB37" s="22"/>
      <c r="AIC37" s="31"/>
      <c r="AID37" s="76"/>
      <c r="AIE37" s="78">
        <f t="shared" si="118"/>
        <v>4086</v>
      </c>
      <c r="AIG37" s="404"/>
      <c r="AIH37" s="2124"/>
      <c r="AII37" s="22"/>
      <c r="AIJ37" s="31"/>
      <c r="AIK37" s="76"/>
      <c r="AIL37" s="78">
        <f t="shared" si="119"/>
        <v>436</v>
      </c>
      <c r="AIN37" s="404"/>
      <c r="AIO37" s="2124"/>
      <c r="AIP37" s="22"/>
      <c r="AIQ37" s="31"/>
      <c r="AIR37" s="76"/>
      <c r="AIS37" s="78">
        <f t="shared" si="120"/>
        <v>0</v>
      </c>
      <c r="AIU37" s="404"/>
      <c r="AIV37" s="2124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24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24"/>
      <c r="AKE37" s="2124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21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24"/>
      <c r="AMZ37" s="801"/>
      <c r="ANA37" s="804"/>
      <c r="ANB37" s="76"/>
      <c r="ANC37" s="805">
        <f t="shared" si="204"/>
        <v>0</v>
      </c>
      <c r="ANE37" s="321"/>
      <c r="ANF37" s="2124"/>
      <c r="ANG37" s="801"/>
      <c r="ANH37" s="804"/>
      <c r="ANI37" s="76"/>
      <c r="ANJ37" s="805">
        <f t="shared" si="205"/>
        <v>0</v>
      </c>
      <c r="ANL37" s="321"/>
      <c r="ANM37" s="2124"/>
      <c r="ANN37" s="801"/>
      <c r="ANO37" s="882"/>
      <c r="ANP37" s="76"/>
      <c r="ANQ37" s="805">
        <f t="shared" si="206"/>
        <v>187.60000000000002</v>
      </c>
      <c r="ANS37" s="31"/>
      <c r="ANT37" s="335"/>
      <c r="ANU37" s="2124"/>
      <c r="ANV37" s="801"/>
      <c r="ANW37" s="804"/>
      <c r="ANX37" s="76"/>
      <c r="ANY37" s="805">
        <f t="shared" si="207"/>
        <v>0</v>
      </c>
      <c r="AOA37" s="1261"/>
      <c r="AOB37" s="855"/>
      <c r="AOC37" s="1390"/>
      <c r="AOD37" s="1919"/>
      <c r="AOE37" s="399"/>
      <c r="AOF37" s="1391"/>
      <c r="AOG37" s="805">
        <f t="shared" si="208"/>
        <v>731</v>
      </c>
      <c r="AOI37" s="404"/>
      <c r="AOJ37" s="2124"/>
      <c r="AOK37" s="801"/>
      <c r="AOL37" s="804"/>
      <c r="AOM37" s="76"/>
      <c r="AON37" s="78">
        <f t="shared" si="209"/>
        <v>0</v>
      </c>
      <c r="AOO37" s="243"/>
      <c r="AOP37" s="2121"/>
      <c r="AOQ37" s="2124"/>
      <c r="AOR37" s="801"/>
      <c r="AOS37" s="804"/>
      <c r="AOT37" s="76"/>
      <c r="AOU37" s="805">
        <f t="shared" si="210"/>
        <v>0</v>
      </c>
      <c r="AOW37" s="2124"/>
      <c r="AOX37" s="2124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24"/>
      <c r="APM37" s="825"/>
      <c r="APN37" s="804"/>
      <c r="APO37" s="76"/>
      <c r="APP37" s="805">
        <f t="shared" si="212"/>
        <v>0</v>
      </c>
      <c r="APR37" s="321"/>
      <c r="APS37" s="2124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24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24"/>
      <c r="ASE37" s="801"/>
      <c r="ASF37" s="804"/>
      <c r="ASG37" s="76"/>
      <c r="ASH37" s="805">
        <f t="shared" si="222"/>
        <v>0</v>
      </c>
      <c r="ASJ37" s="404"/>
      <c r="ASK37" s="2124"/>
      <c r="ASL37" s="825"/>
      <c r="ASM37" s="804"/>
      <c r="ASN37" s="76"/>
      <c r="ASO37" s="805">
        <f t="shared" si="223"/>
        <v>0</v>
      </c>
      <c r="ASQ37" s="404"/>
      <c r="ASR37" s="2124"/>
      <c r="ASS37" s="22"/>
      <c r="AST37" s="31"/>
      <c r="ASU37" s="76"/>
      <c r="ASV37" s="78">
        <f t="shared" si="241"/>
        <v>0</v>
      </c>
      <c r="ASX37" s="404"/>
      <c r="ASY37" s="734"/>
      <c r="ASZ37" s="2124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24"/>
      <c r="AUL37" s="22"/>
      <c r="AUM37" s="31"/>
      <c r="AUN37" s="76"/>
      <c r="AUO37" s="78">
        <f t="shared" si="247"/>
        <v>0</v>
      </c>
      <c r="AUQ37" s="424"/>
      <c r="AUR37" s="2121"/>
      <c r="AUS37" s="104"/>
      <c r="AUT37" s="49"/>
      <c r="AUU37" s="139"/>
      <c r="AUV37" s="78">
        <f t="shared" si="248"/>
        <v>1754.5</v>
      </c>
      <c r="AUX37" s="404"/>
      <c r="AUY37" s="2124"/>
      <c r="AUZ37" s="22"/>
      <c r="AVA37" s="31"/>
      <c r="AVB37" s="76"/>
      <c r="AVC37" s="78">
        <f t="shared" si="249"/>
        <v>3312</v>
      </c>
      <c r="AVE37" s="404"/>
      <c r="AVF37" s="2124"/>
      <c r="AVG37" s="22"/>
      <c r="AVH37" s="31"/>
      <c r="AVI37" s="76"/>
      <c r="AVJ37" s="78">
        <f t="shared" si="250"/>
        <v>0</v>
      </c>
      <c r="AVL37" s="424"/>
      <c r="AVM37" s="2121"/>
      <c r="AVN37" s="104"/>
      <c r="AVO37" s="49"/>
      <c r="AVP37" s="139"/>
      <c r="AVQ37" s="78">
        <f t="shared" si="251"/>
        <v>0</v>
      </c>
      <c r="AVS37" s="404"/>
      <c r="AVT37" s="2124"/>
      <c r="AVU37" s="22"/>
      <c r="AVV37" s="31"/>
      <c r="AVW37" s="76"/>
      <c r="AVX37" s="78">
        <f t="shared" si="224"/>
        <v>0</v>
      </c>
      <c r="AVZ37" s="404"/>
      <c r="AWA37" s="2124"/>
      <c r="AWB37" s="22"/>
      <c r="AWC37" s="31"/>
      <c r="AWD37" s="76"/>
      <c r="AWE37" s="78">
        <f t="shared" si="225"/>
        <v>0</v>
      </c>
      <c r="AWG37" s="424"/>
      <c r="AWH37" s="2121"/>
      <c r="AWI37" s="104"/>
      <c r="AWJ37" s="49"/>
      <c r="AWK37" s="139"/>
      <c r="AWL37" s="78">
        <f t="shared" si="226"/>
        <v>0</v>
      </c>
      <c r="AWN37" s="49"/>
      <c r="AWO37" s="307"/>
      <c r="AWP37" s="2121"/>
      <c r="AWQ37" s="104"/>
      <c r="AWR37" s="49"/>
      <c r="AWS37" s="139"/>
      <c r="AWT37" s="78">
        <f t="shared" si="227"/>
        <v>5365</v>
      </c>
      <c r="AWV37" s="404"/>
      <c r="AWW37" s="404"/>
      <c r="AWX37" s="2124"/>
      <c r="AWY37" s="22"/>
      <c r="AWZ37" s="31"/>
      <c r="AXA37" s="76"/>
      <c r="AXB37" s="78">
        <f t="shared" si="261"/>
        <v>872</v>
      </c>
      <c r="AXD37" s="404"/>
      <c r="AXE37" s="2124"/>
      <c r="AXF37" s="22"/>
      <c r="AXG37" s="31"/>
      <c r="AXH37" s="76"/>
      <c r="AXI37" s="78">
        <f t="shared" si="262"/>
        <v>0</v>
      </c>
      <c r="AXK37" s="404"/>
      <c r="AXL37" s="2124"/>
      <c r="AXM37" s="22"/>
      <c r="AXN37" s="31"/>
      <c r="AXO37" s="76"/>
      <c r="AXP37" s="78">
        <f t="shared" si="263"/>
        <v>0</v>
      </c>
      <c r="AXR37" s="31"/>
      <c r="AXS37" s="2124"/>
      <c r="AXT37" s="22"/>
      <c r="AXU37" s="31"/>
      <c r="AXV37" s="76"/>
      <c r="AXW37" s="78">
        <f t="shared" si="264"/>
        <v>0</v>
      </c>
      <c r="AXY37" s="424"/>
      <c r="AXZ37" s="2121"/>
      <c r="AYA37" s="104"/>
      <c r="AYB37" s="424"/>
      <c r="AYC37" s="139"/>
      <c r="AYD37" s="78">
        <f t="shared" si="137"/>
        <v>0</v>
      </c>
      <c r="AYF37" s="424"/>
      <c r="AYG37" s="2121"/>
      <c r="AYH37" s="104"/>
      <c r="AYI37" s="49"/>
      <c r="AYJ37" s="139"/>
      <c r="AYK37" s="78">
        <f t="shared" si="138"/>
        <v>0</v>
      </c>
      <c r="AYM37" s="424"/>
      <c r="AYN37" s="2121"/>
      <c r="AYO37" s="104"/>
      <c r="AYP37" s="49"/>
      <c r="AYQ37" s="139"/>
      <c r="AYR37" s="78">
        <f t="shared" si="139"/>
        <v>0</v>
      </c>
      <c r="AYT37" s="404"/>
      <c r="AYU37" s="2124"/>
      <c r="AYV37" s="22"/>
      <c r="AYW37" s="31"/>
      <c r="AYX37" s="76"/>
      <c r="AYY37" s="78">
        <f t="shared" si="140"/>
        <v>0</v>
      </c>
      <c r="AZA37" s="404"/>
      <c r="AZB37" s="2124"/>
      <c r="AZC37" s="22"/>
      <c r="AZD37" s="31"/>
      <c r="AZE37" s="76"/>
      <c r="AZF37" s="78">
        <f t="shared" si="141"/>
        <v>0</v>
      </c>
      <c r="AZH37" s="31"/>
      <c r="AZI37" s="2124"/>
      <c r="AZJ37" s="22"/>
      <c r="AZK37" s="31"/>
      <c r="AZL37" s="76"/>
      <c r="AZM37" s="78">
        <f t="shared" si="142"/>
        <v>0</v>
      </c>
      <c r="AZO37" s="320"/>
      <c r="AZP37" s="2121"/>
      <c r="AZQ37" s="104"/>
      <c r="AZR37" s="49"/>
      <c r="AZS37" s="139"/>
      <c r="AZT37" s="78">
        <f t="shared" si="143"/>
        <v>123.27999999999975</v>
      </c>
      <c r="AZV37" s="321"/>
      <c r="AZW37" s="2124"/>
      <c r="AZX37" s="22"/>
      <c r="AZY37" s="31"/>
      <c r="AZZ37" s="76"/>
      <c r="BAA37" s="78">
        <f t="shared" si="144"/>
        <v>0</v>
      </c>
      <c r="BAC37" s="321"/>
      <c r="BAD37" s="2124"/>
      <c r="BAE37" s="22"/>
      <c r="BAF37" s="404"/>
      <c r="BAG37" s="76"/>
      <c r="BAH37" s="78">
        <f t="shared" si="145"/>
        <v>11550.9</v>
      </c>
      <c r="BAJ37" s="404"/>
      <c r="BAK37" s="2124"/>
      <c r="BAL37" s="22"/>
      <c r="BAM37" s="404"/>
      <c r="BAN37" s="76"/>
      <c r="BAO37" s="78">
        <f t="shared" si="146"/>
        <v>0</v>
      </c>
      <c r="BAQ37" s="424"/>
      <c r="BAR37" s="2121"/>
      <c r="BAS37" s="104"/>
      <c r="BAT37" s="49"/>
      <c r="BAU37" s="139"/>
      <c r="BAV37" s="78">
        <f t="shared" si="147"/>
        <v>1940.1999999999971</v>
      </c>
      <c r="BAX37" s="31"/>
      <c r="BAY37" s="2124"/>
      <c r="BAZ37" s="22"/>
      <c r="BBA37" s="31"/>
      <c r="BBB37" s="76"/>
      <c r="BBC37" s="78">
        <f t="shared" si="265"/>
        <v>0</v>
      </c>
      <c r="BBE37" s="31"/>
      <c r="BBF37" s="2124"/>
      <c r="BBG37" s="22"/>
      <c r="BBH37" s="31"/>
      <c r="BBI37" s="76"/>
      <c r="BBJ37" s="78">
        <f t="shared" si="266"/>
        <v>1292</v>
      </c>
      <c r="BBL37" s="320">
        <v>42287</v>
      </c>
      <c r="BBM37" s="1938"/>
      <c r="BBN37" s="2042" t="s">
        <v>2539</v>
      </c>
      <c r="BBO37" s="433">
        <v>348066</v>
      </c>
      <c r="BBP37" s="1901">
        <v>42298</v>
      </c>
      <c r="BBQ37" s="1992">
        <v>348066</v>
      </c>
      <c r="BBR37" s="131">
        <f t="shared" si="267"/>
        <v>-39535.969999999972</v>
      </c>
      <c r="BBS37" s="1261"/>
      <c r="BBT37" s="1390"/>
      <c r="BBU37" s="1803"/>
      <c r="BBV37" s="1925"/>
      <c r="BBW37" s="1919"/>
      <c r="BBX37" s="722"/>
      <c r="BBY37" s="78">
        <f t="shared" si="149"/>
        <v>1200</v>
      </c>
      <c r="BCA37" s="424">
        <v>42128</v>
      </c>
      <c r="BCB37" s="2121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24"/>
      <c r="BCJ37" s="22"/>
      <c r="BCK37" s="31"/>
      <c r="BCL37" s="76"/>
      <c r="BCM37" s="78">
        <f t="shared" si="151"/>
        <v>0</v>
      </c>
      <c r="BCO37" s="31"/>
      <c r="BCP37" s="2124"/>
      <c r="BCQ37" s="22"/>
      <c r="BCR37" s="31"/>
      <c r="BCS37" s="76"/>
      <c r="BCT37" s="78">
        <f t="shared" si="152"/>
        <v>0</v>
      </c>
      <c r="BCV37" s="404"/>
      <c r="BCW37" s="2124"/>
      <c r="BCX37" s="22"/>
      <c r="BCY37" s="31"/>
      <c r="BCZ37" s="76"/>
      <c r="BDA37" s="78">
        <f t="shared" si="153"/>
        <v>6086.5</v>
      </c>
      <c r="BDC37" s="404"/>
      <c r="BDD37" s="2124"/>
      <c r="BDE37" s="22"/>
      <c r="BDF37" s="31"/>
      <c r="BDG37" s="76"/>
      <c r="BDH37" s="78">
        <f t="shared" si="154"/>
        <v>8936.1000000000058</v>
      </c>
      <c r="BDJ37" s="321"/>
      <c r="BDK37" s="2124"/>
      <c r="BDL37" s="22"/>
      <c r="BDM37" s="31"/>
      <c r="BDN37" s="76"/>
      <c r="BDO37" s="78">
        <f t="shared" si="155"/>
        <v>0</v>
      </c>
      <c r="BDQ37" s="404"/>
      <c r="BDR37" s="734"/>
      <c r="BDS37" s="2124"/>
      <c r="BDT37" s="22"/>
      <c r="BDU37" s="404"/>
      <c r="BDV37" s="76"/>
      <c r="BDW37" s="78">
        <f t="shared" si="156"/>
        <v>308</v>
      </c>
      <c r="BDY37" s="31"/>
      <c r="BDZ37" s="31"/>
      <c r="BEA37" s="2124"/>
      <c r="BEB37" s="22"/>
      <c r="BEC37" s="31"/>
      <c r="BED37" s="76"/>
      <c r="BEE37" s="78">
        <f t="shared" si="157"/>
        <v>4361.25</v>
      </c>
      <c r="BEG37" s="321">
        <v>41904</v>
      </c>
      <c r="BEH37" s="2124" t="s">
        <v>2319</v>
      </c>
      <c r="BEI37" s="2124" t="s">
        <v>2315</v>
      </c>
      <c r="BEJ37" s="2017">
        <v>4091.84</v>
      </c>
      <c r="BEK37" s="321">
        <v>41909</v>
      </c>
      <c r="BEL37" s="76">
        <v>4091.84</v>
      </c>
      <c r="BEM37" s="78">
        <f t="shared" si="158"/>
        <v>-17000</v>
      </c>
      <c r="BEO37" s="712"/>
      <c r="BEP37" s="712"/>
      <c r="BEQ37" s="1921"/>
      <c r="BER37" s="1903"/>
      <c r="BES37" s="1841"/>
      <c r="BET37" s="1811"/>
      <c r="BEU37" s="78">
        <f t="shared" si="159"/>
        <v>-3554.84</v>
      </c>
      <c r="BEV37" s="1391"/>
      <c r="BEW37" s="321"/>
      <c r="BEX37" s="2124"/>
      <c r="BEY37" s="22"/>
      <c r="BEZ37" s="31"/>
      <c r="BFA37" s="76"/>
      <c r="BFB37" s="78">
        <f t="shared" si="160"/>
        <v>0</v>
      </c>
      <c r="BFD37" s="321"/>
      <c r="BFE37" s="2124"/>
      <c r="BFF37" s="22"/>
      <c r="BFG37" s="31"/>
      <c r="BFH37" s="76"/>
      <c r="BFI37" s="78">
        <f t="shared" si="161"/>
        <v>970</v>
      </c>
      <c r="BFK37" s="320"/>
      <c r="BFL37" s="2122"/>
      <c r="BFM37" s="139"/>
      <c r="BFN37" s="424"/>
      <c r="BFO37" s="139"/>
      <c r="BFP37" s="78">
        <f t="shared" si="162"/>
        <v>0</v>
      </c>
      <c r="BFR37" s="321"/>
      <c r="BFS37" s="2124"/>
      <c r="BFT37" s="22"/>
      <c r="BFU37" s="404"/>
      <c r="BFV37" s="76"/>
      <c r="BFW37" s="78">
        <f t="shared" si="163"/>
        <v>0</v>
      </c>
      <c r="BFY37" s="31"/>
      <c r="BFZ37" s="2124"/>
      <c r="BGA37" s="22"/>
      <c r="BGB37" s="31"/>
      <c r="BGC37" s="76"/>
      <c r="BGD37" s="78">
        <f t="shared" si="164"/>
        <v>0</v>
      </c>
      <c r="BGF37" s="321"/>
      <c r="BGG37" s="2124"/>
      <c r="BGH37" s="22"/>
      <c r="BGI37" s="321"/>
      <c r="BGJ37" s="76"/>
      <c r="BGK37" s="78">
        <f t="shared" si="165"/>
        <v>0</v>
      </c>
      <c r="BGM37" s="424"/>
      <c r="BGN37" s="424"/>
      <c r="BGO37" s="2121"/>
      <c r="BGP37" s="104"/>
      <c r="BGQ37" s="424"/>
      <c r="BGR37" s="139"/>
      <c r="BGS37" s="78">
        <f t="shared" si="166"/>
        <v>4154.5999999999913</v>
      </c>
      <c r="BGU37" s="31"/>
      <c r="BGV37" s="2124"/>
      <c r="BGW37" s="22"/>
      <c r="BGX37" s="31"/>
      <c r="BGY37" s="76"/>
      <c r="BGZ37" s="78">
        <f t="shared" si="167"/>
        <v>0</v>
      </c>
      <c r="BHB37" s="404"/>
      <c r="BHC37" s="2124"/>
      <c r="BHD37" s="22"/>
      <c r="BHE37" s="31"/>
      <c r="BHF37" s="76"/>
      <c r="BHG37" s="78">
        <f t="shared" si="168"/>
        <v>229.79999999999927</v>
      </c>
      <c r="BHI37" s="404"/>
      <c r="BHJ37" s="31"/>
      <c r="BHK37" s="2124"/>
      <c r="BHL37" s="22"/>
      <c r="BHM37" s="31"/>
      <c r="BHN37" s="76"/>
      <c r="BHO37" s="78">
        <f t="shared" si="169"/>
        <v>0</v>
      </c>
      <c r="BHQ37" s="321"/>
      <c r="BHR37" s="2124"/>
      <c r="BHS37" s="22"/>
      <c r="BHT37" s="321"/>
      <c r="BHU37" s="76"/>
      <c r="BHV37" s="78">
        <f t="shared" si="170"/>
        <v>0</v>
      </c>
      <c r="BHX37" s="321"/>
      <c r="BHY37" s="335"/>
      <c r="BHZ37" s="2124"/>
      <c r="BIA37" s="22"/>
      <c r="BIB37" s="321"/>
      <c r="BIC37" s="76"/>
      <c r="BID37" s="78">
        <f t="shared" si="171"/>
        <v>0</v>
      </c>
      <c r="BIF37" s="321"/>
      <c r="BIG37" s="31"/>
      <c r="BIH37" s="2124"/>
      <c r="BII37" s="22"/>
      <c r="BIJ37" s="31"/>
      <c r="BIK37" s="76"/>
      <c r="BIL37" s="78">
        <f t="shared" si="172"/>
        <v>0</v>
      </c>
      <c r="BIN37" s="404"/>
      <c r="BIO37" s="2124"/>
      <c r="BIP37" s="22"/>
      <c r="BIR37" s="76"/>
      <c r="BIS37" s="78">
        <f t="shared" si="173"/>
        <v>86</v>
      </c>
      <c r="BIU37" s="602"/>
      <c r="BIV37" s="602"/>
      <c r="BIW37" s="2124"/>
      <c r="BIX37" s="22"/>
      <c r="BIY37" s="31"/>
      <c r="BIZ37" s="76"/>
      <c r="BJA37" s="78">
        <f t="shared" si="255"/>
        <v>0</v>
      </c>
      <c r="BJC37" s="491"/>
      <c r="BJD37" s="2124"/>
      <c r="BJE37" s="22"/>
      <c r="BJF37" s="31"/>
      <c r="BJG37" s="76"/>
      <c r="BJH37" s="78">
        <f t="shared" si="174"/>
        <v>0</v>
      </c>
      <c r="BJJ37" s="392"/>
      <c r="BJK37" s="392"/>
      <c r="BJL37" s="1325"/>
      <c r="BJM37" s="139"/>
      <c r="BJN37" s="97"/>
      <c r="BJO37" s="76"/>
      <c r="BJP37" s="78">
        <f t="shared" si="256"/>
        <v>0</v>
      </c>
      <c r="BJR37" s="31"/>
      <c r="BJS37" s="2124"/>
      <c r="BJT37" s="22"/>
      <c r="BJU37" s="31"/>
      <c r="BJV37" s="76"/>
      <c r="BJW37" s="78">
        <f t="shared" si="228"/>
        <v>1883</v>
      </c>
      <c r="BJY37" s="404"/>
      <c r="BJZ37" s="2124"/>
      <c r="BKA37" s="22"/>
      <c r="BKB37" s="31"/>
      <c r="BKC37" s="76"/>
      <c r="BKD37" s="78">
        <f t="shared" si="175"/>
        <v>0</v>
      </c>
      <c r="BKF37" s="404"/>
      <c r="BKH37" s="2124"/>
      <c r="BKI37" s="22"/>
      <c r="BKJ37" s="31"/>
      <c r="BKK37" s="76"/>
      <c r="BKL37" s="78">
        <f t="shared" si="176"/>
        <v>8883.5</v>
      </c>
      <c r="BKN37" s="404"/>
      <c r="BKO37" s="2124"/>
      <c r="BKP37" s="22"/>
      <c r="BKQ37" s="31"/>
      <c r="BKR37" s="76"/>
      <c r="BKS37" s="78">
        <f t="shared" si="177"/>
        <v>0</v>
      </c>
      <c r="BKU37" s="404"/>
      <c r="BKV37" s="2124"/>
      <c r="BKW37" s="22"/>
      <c r="BKX37" s="31"/>
      <c r="BKY37" s="76"/>
      <c r="BKZ37" s="78">
        <f t="shared" si="178"/>
        <v>0</v>
      </c>
      <c r="BLB37" s="404"/>
      <c r="BLC37" s="2124"/>
      <c r="BLD37" s="22"/>
      <c r="BLE37" s="31"/>
      <c r="BLF37" s="76"/>
      <c r="BLG37" s="78">
        <f t="shared" si="179"/>
        <v>0</v>
      </c>
      <c r="BLI37" s="404"/>
      <c r="BLJ37" s="2124"/>
      <c r="BLK37" s="22"/>
      <c r="BLL37" s="31"/>
      <c r="BLM37" s="76"/>
      <c r="BLN37" s="78">
        <f t="shared" si="180"/>
        <v>100</v>
      </c>
      <c r="BLP37" s="404"/>
      <c r="BLQ37" s="2124"/>
      <c r="BLR37" s="22"/>
      <c r="BLS37" s="31"/>
      <c r="BLT37" s="76"/>
      <c r="BLU37" s="78">
        <f t="shared" si="181"/>
        <v>0</v>
      </c>
      <c r="BLW37" s="404"/>
      <c r="BLX37" s="2124"/>
      <c r="BLY37" s="22"/>
      <c r="BLZ37" s="31"/>
      <c r="BMA37" s="76"/>
      <c r="BMB37" s="78">
        <f t="shared" si="182"/>
        <v>0</v>
      </c>
      <c r="BMD37" s="404"/>
      <c r="BME37" s="2124"/>
      <c r="BMF37" s="22"/>
      <c r="BMG37" s="31"/>
      <c r="BMH37" s="76"/>
      <c r="BMI37" s="78">
        <f t="shared" si="183"/>
        <v>0</v>
      </c>
      <c r="BMK37" s="404"/>
      <c r="BML37" s="2124"/>
      <c r="BMM37" s="22"/>
      <c r="BMN37" s="31"/>
      <c r="BMO37" s="76"/>
      <c r="BMP37" s="78">
        <f t="shared" si="184"/>
        <v>0</v>
      </c>
      <c r="BMR37" s="31"/>
      <c r="BMS37" s="2124"/>
      <c r="BMT37" s="22"/>
      <c r="BMU37" s="31"/>
      <c r="BMV37" s="76"/>
      <c r="BMW37" s="78">
        <f t="shared" si="185"/>
        <v>0</v>
      </c>
      <c r="BMY37" s="49"/>
      <c r="BMZ37" s="2121"/>
      <c r="BNA37" s="693"/>
      <c r="BNB37" s="49"/>
      <c r="BNC37" s="139"/>
      <c r="BND37" s="78">
        <f t="shared" si="229"/>
        <v>150</v>
      </c>
      <c r="BNF37" s="320"/>
      <c r="BNG37" s="2122"/>
      <c r="BNH37" s="139"/>
      <c r="BNI37" s="320"/>
      <c r="BNJ37" s="52"/>
      <c r="BNK37" s="78">
        <f t="shared" si="230"/>
        <v>11430</v>
      </c>
      <c r="BNM37" s="31"/>
      <c r="BNN37" s="2124"/>
      <c r="BNO37" s="22"/>
      <c r="BNP37" s="31"/>
      <c r="BNQ37" s="76"/>
      <c r="BNR37" s="78">
        <f t="shared" si="231"/>
        <v>0</v>
      </c>
      <c r="BNT37" s="31"/>
      <c r="BNU37" s="335"/>
      <c r="BNV37" s="2124"/>
      <c r="BNW37" s="22"/>
      <c r="BNX37" s="31"/>
      <c r="BNY37" s="76"/>
      <c r="BNZ37" s="78">
        <f t="shared" si="232"/>
        <v>0</v>
      </c>
      <c r="BOB37" s="31"/>
      <c r="BOC37" s="2124"/>
      <c r="BOD37" s="22"/>
      <c r="BOE37" s="31"/>
      <c r="BOF37" s="76"/>
      <c r="BOG37" s="78">
        <f t="shared" si="233"/>
        <v>0</v>
      </c>
      <c r="BOI37" s="31"/>
      <c r="BOJ37" s="2124"/>
      <c r="BOK37" s="22"/>
      <c r="BOL37" s="31"/>
      <c r="BOM37" s="76"/>
      <c r="BON37" s="78">
        <f t="shared" si="234"/>
        <v>0</v>
      </c>
      <c r="BOP37" s="31"/>
      <c r="BOQ37" s="2124"/>
      <c r="BOR37" s="22"/>
      <c r="BOS37" s="31"/>
      <c r="BOT37" s="76"/>
      <c r="BOU37" s="78">
        <f t="shared" si="235"/>
        <v>1785.5</v>
      </c>
      <c r="BOW37" s="320"/>
      <c r="BOX37" s="2121"/>
      <c r="BOY37" s="104"/>
      <c r="BOZ37" s="49"/>
      <c r="BPA37" s="139"/>
      <c r="BPB37" s="78">
        <f t="shared" si="236"/>
        <v>0</v>
      </c>
      <c r="BPD37" s="404"/>
      <c r="BPE37" s="2124"/>
      <c r="BPF37" s="22"/>
      <c r="BPG37" s="31"/>
      <c r="BPH37" s="76"/>
      <c r="BPI37" s="78">
        <f t="shared" si="237"/>
        <v>0</v>
      </c>
      <c r="BPK37" s="404"/>
      <c r="BPL37" s="2124"/>
      <c r="BPM37" s="22"/>
      <c r="BPN37" s="31"/>
      <c r="BPO37" s="76"/>
      <c r="BPP37" s="78">
        <f t="shared" si="252"/>
        <v>2273.5</v>
      </c>
      <c r="BPR37" s="31"/>
      <c r="BPS37" s="2124"/>
      <c r="BPT37" s="22"/>
      <c r="BPU37" s="31"/>
      <c r="BPV37" s="76"/>
      <c r="BPW37" s="78">
        <f t="shared" si="186"/>
        <v>0</v>
      </c>
      <c r="BPY37" s="31"/>
      <c r="BPZ37" s="2124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2">
        <v>41565</v>
      </c>
      <c r="BQO37" s="2065" t="s">
        <v>1731</v>
      </c>
      <c r="BQP37" s="2010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25"/>
      <c r="BRD37" s="349"/>
      <c r="BRE37" s="404"/>
      <c r="BRF37" s="773"/>
      <c r="BRG37" s="78">
        <f t="shared" si="191"/>
        <v>70000</v>
      </c>
      <c r="BRI37" s="31"/>
      <c r="BRJ37" s="2124"/>
      <c r="BRK37" s="22"/>
      <c r="BRL37" s="31"/>
      <c r="BRM37" s="76"/>
      <c r="BRN37" s="78">
        <f t="shared" si="192"/>
        <v>0</v>
      </c>
      <c r="BRP37" s="321"/>
      <c r="BRQ37" s="31"/>
      <c r="BRR37" s="2124"/>
      <c r="BRS37" s="22"/>
      <c r="BRT37" s="31"/>
      <c r="BRU37" s="76"/>
      <c r="BRV37" s="78">
        <f t="shared" si="193"/>
        <v>0</v>
      </c>
      <c r="BRX37" s="404"/>
      <c r="BRY37" s="2124"/>
      <c r="BRZ37" s="22"/>
      <c r="BSA37" s="31"/>
      <c r="BSB37" s="76"/>
      <c r="BSC37" s="78">
        <f t="shared" si="194"/>
        <v>0</v>
      </c>
      <c r="BSE37" s="404"/>
      <c r="BSF37" s="2124"/>
      <c r="BSG37" s="22"/>
      <c r="BSH37" s="31"/>
      <c r="BSI37" s="76"/>
      <c r="BSJ37" s="78">
        <f t="shared" si="195"/>
        <v>0</v>
      </c>
      <c r="BSL37" s="31"/>
      <c r="BSM37" s="2124"/>
      <c r="BSN37" s="22"/>
      <c r="BSO37" s="31"/>
      <c r="BSP37" s="76"/>
      <c r="BSQ37" s="78">
        <f t="shared" si="196"/>
        <v>0</v>
      </c>
      <c r="BSS37" s="404"/>
      <c r="BST37" s="2124"/>
      <c r="BSU37" s="22"/>
      <c r="BSV37" s="31"/>
      <c r="BSW37" s="76"/>
      <c r="BSX37" s="78">
        <f t="shared" si="197"/>
        <v>0</v>
      </c>
      <c r="BSZ37" s="404"/>
      <c r="BTA37" s="2124"/>
      <c r="BTB37" s="22"/>
      <c r="BTC37" s="31"/>
      <c r="BTD37" s="76"/>
      <c r="BTE37" s="78">
        <f t="shared" si="198"/>
        <v>0</v>
      </c>
      <c r="BTG37" s="31"/>
      <c r="BTH37" s="2124"/>
      <c r="BTI37" s="22"/>
      <c r="BTJ37" s="31"/>
      <c r="BTK37" s="76"/>
      <c r="BTL37" s="78">
        <f t="shared" si="199"/>
        <v>0</v>
      </c>
      <c r="BTN37" s="31"/>
      <c r="BTO37" s="2124"/>
      <c r="BTP37" s="22"/>
      <c r="BTQ37" s="31"/>
      <c r="BTR37" s="76"/>
      <c r="BTS37" s="78">
        <f t="shared" si="200"/>
        <v>0</v>
      </c>
      <c r="BTU37" s="31"/>
      <c r="BTV37" s="2124"/>
      <c r="BTW37" s="22"/>
      <c r="BTX37" s="31"/>
      <c r="BTY37" s="76"/>
      <c r="BTZ37" s="78">
        <f t="shared" si="201"/>
        <v>0</v>
      </c>
      <c r="BUB37" s="31"/>
      <c r="BUC37" s="2124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24"/>
      <c r="C38" s="22"/>
      <c r="D38" s="31"/>
      <c r="E38" s="76"/>
      <c r="F38" s="78">
        <f t="shared" si="2"/>
        <v>172000</v>
      </c>
      <c r="H38" s="404"/>
      <c r="I38" s="2124"/>
      <c r="J38" s="22"/>
      <c r="K38" s="31"/>
      <c r="L38" s="76"/>
      <c r="M38" s="78">
        <f t="shared" si="3"/>
        <v>354750</v>
      </c>
      <c r="O38" s="2124"/>
      <c r="P38" s="2124"/>
      <c r="Q38" s="22"/>
      <c r="R38" s="31"/>
      <c r="S38" s="76"/>
      <c r="T38" s="78">
        <f t="shared" si="4"/>
        <v>2500</v>
      </c>
      <c r="V38" s="2124"/>
      <c r="W38" s="2124"/>
      <c r="X38" s="22"/>
      <c r="Y38" s="31"/>
      <c r="Z38" s="76"/>
      <c r="AA38" s="78">
        <f t="shared" si="5"/>
        <v>0</v>
      </c>
      <c r="AC38" s="2124"/>
      <c r="AD38" s="2124"/>
      <c r="AE38" s="22"/>
      <c r="AF38" s="31"/>
      <c r="AG38" s="76"/>
      <c r="AH38" s="78">
        <f t="shared" si="6"/>
        <v>0</v>
      </c>
      <c r="AJ38" s="404"/>
      <c r="AK38" s="2124"/>
      <c r="AL38" s="22"/>
      <c r="AM38" s="404"/>
      <c r="AN38" s="76"/>
      <c r="AO38" s="78">
        <f t="shared" si="7"/>
        <v>1390</v>
      </c>
      <c r="AQ38" s="321"/>
      <c r="AR38" s="2125"/>
      <c r="AS38" s="699"/>
      <c r="AT38" s="320"/>
      <c r="AU38" s="139"/>
      <c r="AV38" s="78">
        <f t="shared" si="8"/>
        <v>317405.71999999997</v>
      </c>
      <c r="AX38" s="2124"/>
      <c r="AY38" s="2124"/>
      <c r="AZ38" s="22"/>
      <c r="BA38" s="31"/>
      <c r="BB38" s="76"/>
      <c r="BC38" s="78">
        <f t="shared" si="9"/>
        <v>0</v>
      </c>
      <c r="BE38" s="321"/>
      <c r="BF38" s="2124"/>
      <c r="BG38" s="22"/>
      <c r="BH38" s="31"/>
      <c r="BI38" s="76"/>
      <c r="BJ38" s="78">
        <f t="shared" si="10"/>
        <v>0</v>
      </c>
      <c r="BL38" s="404"/>
      <c r="BM38" s="2124"/>
      <c r="BN38" s="22"/>
      <c r="BO38" s="31"/>
      <c r="BP38" s="76"/>
      <c r="BQ38" s="78">
        <f t="shared" si="11"/>
        <v>0</v>
      </c>
      <c r="BS38" s="321"/>
      <c r="BT38" s="2124"/>
      <c r="BU38" s="22"/>
      <c r="BV38" s="31"/>
      <c r="BW38" s="76"/>
      <c r="BX38" s="78">
        <f t="shared" si="12"/>
        <v>0</v>
      </c>
      <c r="BZ38" s="424"/>
      <c r="CA38" s="424"/>
      <c r="CB38" s="2121"/>
      <c r="CC38" s="104"/>
      <c r="CD38" s="49"/>
      <c r="CE38" s="139"/>
      <c r="CF38" s="78">
        <f t="shared" si="13"/>
        <v>24829.5</v>
      </c>
      <c r="CH38" s="404"/>
      <c r="CI38" s="2124"/>
      <c r="CJ38" s="22"/>
      <c r="CK38" s="31"/>
      <c r="CL38" s="76"/>
      <c r="CM38" s="78">
        <f t="shared" si="14"/>
        <v>0</v>
      </c>
      <c r="CO38" s="404"/>
      <c r="CP38" s="2124"/>
      <c r="CQ38" s="22"/>
      <c r="CR38" s="31"/>
      <c r="CS38" s="76"/>
      <c r="CT38" s="78">
        <f t="shared" si="15"/>
        <v>0</v>
      </c>
      <c r="CW38" s="890"/>
      <c r="CX38" s="2125"/>
      <c r="CY38" s="139"/>
      <c r="CZ38" s="542"/>
      <c r="DA38" s="699"/>
      <c r="DB38" s="76">
        <f t="shared" si="16"/>
        <v>471136.03000000009</v>
      </c>
      <c r="DC38" s="351"/>
      <c r="DD38" s="712"/>
      <c r="DE38" s="1995"/>
      <c r="DF38" s="1804"/>
      <c r="DG38" s="1647"/>
      <c r="DH38" s="1812"/>
      <c r="DI38" s="779"/>
      <c r="DJ38" s="78">
        <f t="shared" si="17"/>
        <v>633217.30000000005</v>
      </c>
      <c r="DL38" s="321"/>
      <c r="DM38" s="2124"/>
      <c r="DN38" s="22"/>
      <c r="DO38" s="31"/>
      <c r="DP38" s="76"/>
      <c r="DQ38" s="78">
        <f t="shared" si="18"/>
        <v>0</v>
      </c>
      <c r="DS38" s="321"/>
      <c r="DT38" s="2124"/>
      <c r="DU38" s="22"/>
      <c r="DV38" s="31"/>
      <c r="DW38" s="76"/>
      <c r="DX38" s="78">
        <f t="shared" si="19"/>
        <v>0</v>
      </c>
      <c r="DZ38" s="31"/>
      <c r="EA38" s="2124"/>
      <c r="EB38" s="22"/>
      <c r="EC38" s="31"/>
      <c r="ED38" s="76"/>
      <c r="EE38" s="78">
        <f t="shared" si="20"/>
        <v>1750.5</v>
      </c>
      <c r="EG38" s="321"/>
      <c r="EH38" s="2124"/>
      <c r="EI38" s="22"/>
      <c r="EJ38" s="31"/>
      <c r="EK38" s="76"/>
      <c r="EL38" s="78">
        <f t="shared" si="21"/>
        <v>0</v>
      </c>
      <c r="EN38" s="404"/>
      <c r="EO38" s="2124"/>
      <c r="EP38" s="22"/>
      <c r="EQ38" s="31"/>
      <c r="ER38" s="76"/>
      <c r="ES38" s="78">
        <f t="shared" si="22"/>
        <v>7999.8000000000029</v>
      </c>
      <c r="EU38" s="404"/>
      <c r="EV38" s="2124"/>
      <c r="EW38" s="22"/>
      <c r="EX38" s="31"/>
      <c r="EY38" s="76"/>
      <c r="EZ38" s="78">
        <f t="shared" si="23"/>
        <v>0</v>
      </c>
      <c r="FB38" s="2124"/>
      <c r="FC38" s="2124"/>
      <c r="FD38" s="2124"/>
      <c r="FE38" s="22"/>
      <c r="FF38" s="31"/>
      <c r="FG38" s="76"/>
      <c r="FH38" s="78">
        <f t="shared" si="24"/>
        <v>0</v>
      </c>
      <c r="FJ38" s="424"/>
      <c r="FK38" s="49"/>
      <c r="FL38" s="2121"/>
      <c r="FM38" s="104"/>
      <c r="FN38" s="49"/>
      <c r="FO38" s="139"/>
      <c r="FP38" s="78">
        <f t="shared" si="25"/>
        <v>1044.8300000000017</v>
      </c>
      <c r="FR38" s="404"/>
      <c r="FS38" s="2124"/>
      <c r="FT38" s="2124"/>
      <c r="FU38" s="22"/>
      <c r="FV38" s="31"/>
      <c r="FW38" s="76"/>
      <c r="FX38" s="78">
        <f t="shared" si="26"/>
        <v>8038.1</v>
      </c>
      <c r="FZ38" s="31"/>
      <c r="GA38" s="2124"/>
      <c r="GB38" s="22"/>
      <c r="GC38" s="31"/>
      <c r="GD38" s="76"/>
      <c r="GE38" s="78">
        <f t="shared" si="203"/>
        <v>0</v>
      </c>
      <c r="GG38" s="424"/>
      <c r="GH38" s="481"/>
      <c r="GI38" s="2121"/>
      <c r="GJ38" s="693"/>
      <c r="GK38" s="424"/>
      <c r="GL38" s="139"/>
      <c r="GM38" s="78">
        <f t="shared" si="27"/>
        <v>0</v>
      </c>
      <c r="GO38" s="2124"/>
      <c r="GP38" s="2124"/>
      <c r="GQ38" s="22"/>
      <c r="GR38" s="31"/>
      <c r="GS38" s="76"/>
      <c r="GT38" s="78">
        <f t="shared" si="28"/>
        <v>3191.5</v>
      </c>
      <c r="GV38" s="404"/>
      <c r="GW38" s="2124"/>
      <c r="GX38" s="2124"/>
      <c r="GY38" s="22"/>
      <c r="GZ38" s="31"/>
      <c r="HA38" s="76"/>
      <c r="HB38" s="78">
        <f t="shared" si="29"/>
        <v>12652.35</v>
      </c>
      <c r="HD38" s="404"/>
      <c r="HE38" s="2124"/>
      <c r="HF38" s="22"/>
      <c r="HG38" s="31"/>
      <c r="HH38" s="76"/>
      <c r="HI38" s="78">
        <f t="shared" si="30"/>
        <v>5990.5</v>
      </c>
      <c r="HK38" s="321"/>
      <c r="HL38" s="2124"/>
      <c r="HM38" s="22"/>
      <c r="HN38" s="31"/>
      <c r="HO38" s="76"/>
      <c r="HP38" s="78">
        <f t="shared" si="31"/>
        <v>3655.5</v>
      </c>
      <c r="HR38" s="321"/>
      <c r="HS38" s="2124"/>
      <c r="HT38" s="22"/>
      <c r="HU38" s="31"/>
      <c r="HV38" s="76"/>
      <c r="HW38" s="78">
        <f t="shared" si="32"/>
        <v>3000</v>
      </c>
      <c r="HY38" s="321"/>
      <c r="HZ38" s="2124"/>
      <c r="IA38" s="22"/>
      <c r="IB38" s="31"/>
      <c r="IC38" s="76"/>
      <c r="ID38" s="78">
        <f t="shared" si="33"/>
        <v>0</v>
      </c>
      <c r="IF38" s="321"/>
      <c r="IG38" s="2124"/>
      <c r="IH38" s="22"/>
      <c r="II38" s="31"/>
      <c r="IJ38" s="76"/>
      <c r="IK38" s="78">
        <f t="shared" si="34"/>
        <v>0</v>
      </c>
      <c r="IM38" s="2124"/>
      <c r="IN38" s="2124"/>
      <c r="IO38" s="22"/>
      <c r="IP38" s="31"/>
      <c r="IQ38" s="76"/>
      <c r="IR38" s="78">
        <f t="shared" si="35"/>
        <v>0</v>
      </c>
      <c r="IT38" s="424"/>
      <c r="IU38" s="2121"/>
      <c r="IV38" s="104"/>
      <c r="IW38" s="49"/>
      <c r="IX38" s="139"/>
      <c r="IY38" s="78">
        <f t="shared" si="36"/>
        <v>402</v>
      </c>
      <c r="JA38" s="424"/>
      <c r="JB38" s="2121"/>
      <c r="JC38" s="104"/>
      <c r="JD38" s="49"/>
      <c r="JE38" s="139"/>
      <c r="JF38" s="78">
        <f t="shared" si="37"/>
        <v>900</v>
      </c>
      <c r="JH38" s="320"/>
      <c r="JI38" s="2122"/>
      <c r="JJ38" s="389"/>
      <c r="JK38" s="320"/>
      <c r="JL38" s="389"/>
      <c r="JM38" s="78">
        <f t="shared" si="38"/>
        <v>90</v>
      </c>
      <c r="JO38" s="321"/>
      <c r="JP38" s="2124"/>
      <c r="JQ38" s="22"/>
      <c r="JR38" s="321"/>
      <c r="JS38" s="22"/>
      <c r="JT38" s="78">
        <f t="shared" si="39"/>
        <v>90</v>
      </c>
      <c r="JV38" s="321"/>
      <c r="JW38" s="2124"/>
      <c r="JX38" s="22"/>
      <c r="JY38" s="321"/>
      <c r="JZ38" s="22"/>
      <c r="KA38" s="78">
        <f t="shared" si="40"/>
        <v>90</v>
      </c>
      <c r="KC38" s="424"/>
      <c r="KD38" s="2121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24"/>
      <c r="KL38" s="22"/>
      <c r="KM38" s="31"/>
      <c r="KN38" s="76"/>
      <c r="KO38" s="78">
        <f t="shared" si="42"/>
        <v>300</v>
      </c>
      <c r="KQ38" s="321"/>
      <c r="KR38" s="321"/>
      <c r="KS38" s="2124"/>
      <c r="KT38" s="22"/>
      <c r="KU38" s="31"/>
      <c r="KV38" s="76"/>
      <c r="KW38" s="78">
        <f t="shared" si="43"/>
        <v>198</v>
      </c>
      <c r="KY38" s="321"/>
      <c r="KZ38" s="2124"/>
      <c r="LA38" s="22"/>
      <c r="LB38" s="31"/>
      <c r="LC38" s="76"/>
      <c r="LD38" s="78">
        <f t="shared" si="44"/>
        <v>0</v>
      </c>
      <c r="LF38" s="320"/>
      <c r="LG38" s="2121"/>
      <c r="LH38" s="104"/>
      <c r="LI38" s="49"/>
      <c r="LJ38" s="139"/>
      <c r="LK38" s="78">
        <f t="shared" si="45"/>
        <v>0</v>
      </c>
      <c r="LM38" s="2124"/>
      <c r="LN38" s="2124"/>
      <c r="LO38" s="22"/>
      <c r="LP38" s="31"/>
      <c r="LQ38" s="76"/>
      <c r="LR38" s="78">
        <f t="shared" si="46"/>
        <v>0</v>
      </c>
      <c r="LT38" s="2124"/>
      <c r="LU38" s="2124"/>
      <c r="LV38" s="22"/>
      <c r="LW38" s="31"/>
      <c r="LX38" s="76"/>
      <c r="LY38" s="78">
        <f t="shared" si="47"/>
        <v>0</v>
      </c>
      <c r="MA38" s="2124"/>
      <c r="MB38" s="2124"/>
      <c r="MC38" s="22"/>
      <c r="MD38" s="31"/>
      <c r="ME38" s="76"/>
      <c r="MF38" s="78">
        <f t="shared" si="48"/>
        <v>0</v>
      </c>
      <c r="MH38" s="2124"/>
      <c r="MI38" s="2124"/>
      <c r="MJ38" s="22"/>
      <c r="MK38" s="31"/>
      <c r="ML38" s="76"/>
      <c r="MM38" s="78">
        <f t="shared" si="49"/>
        <v>0</v>
      </c>
      <c r="MO38" s="404"/>
      <c r="MP38" s="2124"/>
      <c r="MQ38" s="22"/>
      <c r="MR38" s="31"/>
      <c r="MS38" s="76"/>
      <c r="MT38" s="78">
        <f t="shared" si="50"/>
        <v>0</v>
      </c>
      <c r="MV38" s="404"/>
      <c r="MW38" s="2124"/>
      <c r="MX38" s="22"/>
      <c r="MY38" s="31"/>
      <c r="MZ38" s="76"/>
      <c r="NA38" s="78">
        <f t="shared" si="51"/>
        <v>0</v>
      </c>
      <c r="NC38" s="404"/>
      <c r="ND38" s="2124"/>
      <c r="NE38" s="22"/>
      <c r="NF38" s="31"/>
      <c r="NG38" s="76"/>
      <c r="NH38" s="78">
        <f t="shared" si="52"/>
        <v>0</v>
      </c>
      <c r="NJ38" s="2124"/>
      <c r="NK38" s="2124"/>
      <c r="NL38" s="22"/>
      <c r="NM38" s="31"/>
      <c r="NN38" s="76"/>
      <c r="NO38" s="78">
        <f t="shared" si="53"/>
        <v>0</v>
      </c>
      <c r="NQ38" s="2124"/>
      <c r="NR38" s="2124"/>
      <c r="NS38" s="22"/>
      <c r="NT38" s="31"/>
      <c r="NU38" s="76"/>
      <c r="NV38" s="78">
        <f t="shared" si="54"/>
        <v>0</v>
      </c>
      <c r="NX38" s="404"/>
      <c r="NY38" s="2124"/>
      <c r="NZ38" s="22"/>
      <c r="OA38" s="404"/>
      <c r="OB38" s="76"/>
      <c r="OC38" s="78">
        <f t="shared" si="55"/>
        <v>0</v>
      </c>
      <c r="OE38" s="404"/>
      <c r="OF38" s="2124"/>
      <c r="OG38" s="22"/>
      <c r="OH38" s="31"/>
      <c r="OI38" s="76"/>
      <c r="OJ38" s="78">
        <f t="shared" si="56"/>
        <v>12799.5</v>
      </c>
      <c r="OL38" s="404"/>
      <c r="OM38" s="732"/>
      <c r="ON38" s="2124"/>
      <c r="OO38" s="22"/>
      <c r="OP38" s="31"/>
      <c r="OQ38" s="76"/>
      <c r="OR38" s="78">
        <f t="shared" si="0"/>
        <v>0</v>
      </c>
      <c r="OT38" s="404"/>
      <c r="OU38" s="2124"/>
      <c r="OV38" s="22"/>
      <c r="OW38" s="31"/>
      <c r="OX38" s="76"/>
      <c r="OY38" s="78">
        <f t="shared" si="57"/>
        <v>0</v>
      </c>
      <c r="PA38" s="2124"/>
      <c r="PB38" s="2124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21"/>
      <c r="PY38" s="693"/>
      <c r="PZ38" s="1813"/>
      <c r="QA38" s="349"/>
      <c r="QB38" s="78">
        <f t="shared" si="61"/>
        <v>9830.36</v>
      </c>
      <c r="QD38" s="321"/>
      <c r="QE38" s="2124"/>
      <c r="QF38" s="22"/>
      <c r="QG38" s="335"/>
      <c r="QH38" s="76"/>
      <c r="QI38" s="78">
        <f t="shared" si="62"/>
        <v>0</v>
      </c>
      <c r="QK38" s="321"/>
      <c r="QL38" s="2124"/>
      <c r="QM38" s="22"/>
      <c r="QN38" s="31"/>
      <c r="QO38" s="76"/>
      <c r="QP38" s="78">
        <f t="shared" si="63"/>
        <v>761.40000000000009</v>
      </c>
      <c r="QR38" s="2124"/>
      <c r="QS38" s="2124"/>
      <c r="QT38" s="22"/>
      <c r="QU38" s="31"/>
      <c r="QV38" s="76"/>
      <c r="QW38" s="78">
        <f t="shared" si="64"/>
        <v>0</v>
      </c>
      <c r="QY38" s="2124"/>
      <c r="QZ38" s="2124"/>
      <c r="RA38" s="22"/>
      <c r="RB38" s="31"/>
      <c r="RC38" s="76"/>
      <c r="RD38" s="78">
        <f t="shared" si="65"/>
        <v>0</v>
      </c>
      <c r="RF38" s="2124"/>
      <c r="RG38" s="2124"/>
      <c r="RH38" s="22"/>
      <c r="RI38" s="31"/>
      <c r="RJ38" s="76"/>
      <c r="RK38" s="78">
        <f t="shared" si="66"/>
        <v>0</v>
      </c>
      <c r="RM38" s="424"/>
      <c r="RN38" s="481"/>
      <c r="RO38" s="2121"/>
      <c r="RP38" s="104"/>
      <c r="RQ38" s="424"/>
      <c r="RR38" s="139"/>
      <c r="RS38" s="78">
        <f t="shared" si="67"/>
        <v>16041.099999999999</v>
      </c>
      <c r="RU38" s="404"/>
      <c r="RV38" s="2124"/>
      <c r="RW38" s="22"/>
      <c r="RX38" s="31"/>
      <c r="RY38" s="76"/>
      <c r="RZ38" s="78">
        <f t="shared" si="68"/>
        <v>297</v>
      </c>
      <c r="SB38" s="404"/>
      <c r="SC38" s="2124"/>
      <c r="SD38" s="22"/>
      <c r="SE38" s="31"/>
      <c r="SF38" s="76"/>
      <c r="SG38" s="78">
        <f t="shared" si="69"/>
        <v>0</v>
      </c>
      <c r="SI38" s="2124"/>
      <c r="SJ38" s="2124"/>
      <c r="SK38" s="22"/>
      <c r="SL38" s="31"/>
      <c r="SM38" s="76"/>
      <c r="SN38" s="78">
        <f t="shared" si="70"/>
        <v>0</v>
      </c>
      <c r="SP38" s="2124"/>
      <c r="SQ38" s="2124"/>
      <c r="SR38" s="22"/>
      <c r="SS38" s="31"/>
      <c r="ST38" s="76"/>
      <c r="SU38" s="78">
        <f t="shared" si="71"/>
        <v>0</v>
      </c>
      <c r="SW38" s="2124"/>
      <c r="SX38" s="2124"/>
      <c r="SY38" s="22"/>
      <c r="SZ38" s="31"/>
      <c r="TA38" s="76"/>
      <c r="TB38" s="78">
        <f t="shared" si="72"/>
        <v>0</v>
      </c>
      <c r="TD38" s="2124"/>
      <c r="TE38" s="2124"/>
      <c r="TF38" s="22"/>
      <c r="TG38" s="31"/>
      <c r="TH38" s="76"/>
      <c r="TI38" s="78">
        <f t="shared" si="73"/>
        <v>0</v>
      </c>
      <c r="TK38" s="2124"/>
      <c r="TL38" s="2124"/>
      <c r="TM38" s="22"/>
      <c r="TN38" s="31"/>
      <c r="TO38" s="76"/>
      <c r="TP38" s="78">
        <f t="shared" si="74"/>
        <v>0</v>
      </c>
      <c r="TR38" s="2124"/>
      <c r="TS38" s="2124"/>
      <c r="TT38" s="22"/>
      <c r="TU38" s="31"/>
      <c r="TV38" s="76"/>
      <c r="TW38" s="78">
        <f t="shared" si="75"/>
        <v>0</v>
      </c>
      <c r="TY38" s="2124"/>
      <c r="TZ38" s="2124"/>
      <c r="UA38" s="22"/>
      <c r="UB38" s="31"/>
      <c r="UC38" s="76"/>
      <c r="UD38" s="78">
        <f t="shared" si="76"/>
        <v>0</v>
      </c>
      <c r="UF38" s="404"/>
      <c r="UG38" s="2124"/>
      <c r="UH38" s="22"/>
      <c r="UI38" s="31"/>
      <c r="UJ38" s="76"/>
      <c r="UK38" s="78">
        <f t="shared" si="77"/>
        <v>0</v>
      </c>
      <c r="UM38" s="404"/>
      <c r="UN38" s="2124"/>
      <c r="UO38" s="22"/>
      <c r="UP38" s="31"/>
      <c r="UQ38" s="76"/>
      <c r="UR38" s="78">
        <f t="shared" si="78"/>
        <v>-2822</v>
      </c>
      <c r="UT38" s="404"/>
      <c r="UU38" s="2124"/>
      <c r="UV38" s="22"/>
      <c r="UW38" s="31"/>
      <c r="UX38" s="76"/>
      <c r="UY38" s="78">
        <f t="shared" si="79"/>
        <v>0</v>
      </c>
      <c r="VA38" s="320"/>
      <c r="VB38" s="2121"/>
      <c r="VC38" s="104"/>
      <c r="VD38" s="320"/>
      <c r="VE38" s="139"/>
      <c r="VF38" s="78">
        <f t="shared" si="80"/>
        <v>0</v>
      </c>
      <c r="VH38" s="404"/>
      <c r="VI38" s="2124"/>
      <c r="VJ38" s="22"/>
      <c r="VK38" s="31"/>
      <c r="VL38" s="76"/>
      <c r="VM38" s="78">
        <f t="shared" si="81"/>
        <v>0</v>
      </c>
      <c r="VO38" s="2124"/>
      <c r="VP38" s="2124"/>
      <c r="VQ38" s="22"/>
      <c r="VR38" s="31"/>
      <c r="VS38" s="76"/>
      <c r="VT38" s="78">
        <f t="shared" si="82"/>
        <v>0</v>
      </c>
      <c r="VV38" s="2124"/>
      <c r="VW38" s="2124"/>
      <c r="VX38" s="22"/>
      <c r="VY38" s="31"/>
      <c r="VZ38" s="76"/>
      <c r="WA38" s="78">
        <f t="shared" si="83"/>
        <v>0</v>
      </c>
      <c r="WC38" s="404"/>
      <c r="WD38" s="2124"/>
      <c r="WE38" s="22"/>
      <c r="WF38" s="321"/>
      <c r="WG38" s="76"/>
      <c r="WH38" s="78">
        <f t="shared" si="84"/>
        <v>236</v>
      </c>
      <c r="WJ38" s="321"/>
      <c r="WK38" s="2124"/>
      <c r="WL38" s="22"/>
      <c r="WM38" s="31"/>
      <c r="WN38" s="76"/>
      <c r="WO38" s="78">
        <f t="shared" si="85"/>
        <v>151</v>
      </c>
      <c r="WQ38" s="404"/>
      <c r="WR38" s="2124"/>
      <c r="WS38" s="22"/>
      <c r="WT38" s="31"/>
      <c r="WU38" s="76"/>
      <c r="WV38" s="78">
        <f t="shared" si="86"/>
        <v>8041</v>
      </c>
      <c r="WX38" s="31"/>
      <c r="WY38" s="2124"/>
      <c r="WZ38" s="22"/>
      <c r="XA38" s="31"/>
      <c r="XB38" s="76"/>
      <c r="XC38" s="78">
        <f t="shared" si="87"/>
        <v>0</v>
      </c>
      <c r="XE38" s="404"/>
      <c r="XF38" s="2124"/>
      <c r="XG38" s="22"/>
      <c r="XH38" s="31"/>
      <c r="XI38" s="76"/>
      <c r="XJ38" s="78">
        <f t="shared" si="88"/>
        <v>0</v>
      </c>
      <c r="XL38" s="404"/>
      <c r="XM38" s="2124"/>
      <c r="XN38" s="22"/>
      <c r="XO38" s="31"/>
      <c r="XP38" s="76"/>
      <c r="XQ38" s="78">
        <f t="shared" si="89"/>
        <v>0</v>
      </c>
      <c r="XS38" s="404"/>
      <c r="XT38" s="2124"/>
      <c r="XU38" s="22"/>
      <c r="XV38" s="31"/>
      <c r="XW38" s="76"/>
      <c r="XX38" s="78">
        <f t="shared" si="90"/>
        <v>0</v>
      </c>
      <c r="XZ38" s="321"/>
      <c r="YA38" s="2124"/>
      <c r="YB38" s="2124"/>
      <c r="YC38" s="22"/>
      <c r="YD38" s="31"/>
      <c r="YE38" s="76"/>
      <c r="YF38" s="78">
        <f t="shared" si="91"/>
        <v>0</v>
      </c>
      <c r="YH38" s="321"/>
      <c r="YI38" s="2124"/>
      <c r="YJ38" s="22"/>
      <c r="YK38" s="31"/>
      <c r="YL38" s="76"/>
      <c r="YM38" s="78">
        <f t="shared" si="92"/>
        <v>0</v>
      </c>
      <c r="YO38" s="424"/>
      <c r="YP38" s="481"/>
      <c r="YQ38" s="2121"/>
      <c r="YR38" s="693"/>
      <c r="YS38" s="779"/>
      <c r="YT38" s="139"/>
      <c r="YU38" s="78">
        <f t="shared" si="93"/>
        <v>2542.7000000000007</v>
      </c>
      <c r="YW38" s="321"/>
      <c r="YX38" s="2124"/>
      <c r="YY38" s="22"/>
      <c r="YZ38" s="31"/>
      <c r="ZA38" s="76"/>
      <c r="ZB38" s="78">
        <f t="shared" si="253"/>
        <v>0</v>
      </c>
      <c r="ZD38" s="320"/>
      <c r="ZE38" s="2121"/>
      <c r="ZF38" s="104"/>
      <c r="ZG38" s="49"/>
      <c r="ZH38" s="139"/>
      <c r="ZI38" s="78">
        <f t="shared" si="94"/>
        <v>930.44000000000051</v>
      </c>
      <c r="ZK38" s="404"/>
      <c r="ZL38" s="2124"/>
      <c r="ZM38" s="22"/>
      <c r="ZN38" s="31"/>
      <c r="ZO38" s="76"/>
      <c r="ZP38" s="78">
        <f t="shared" si="238"/>
        <v>0</v>
      </c>
      <c r="ZR38" s="404"/>
      <c r="ZS38" s="2124"/>
      <c r="ZT38" s="22"/>
      <c r="ZU38" s="31"/>
      <c r="ZV38" s="76"/>
      <c r="ZW38" s="78">
        <f t="shared" si="239"/>
        <v>0</v>
      </c>
      <c r="ZY38" s="1261"/>
      <c r="ZZ38" s="1390"/>
      <c r="AAA38" s="1803"/>
      <c r="AAB38" s="1708"/>
      <c r="AAC38" s="722"/>
      <c r="AAD38" s="1391"/>
      <c r="AAE38" s="78">
        <f t="shared" si="95"/>
        <v>2062.3999999999996</v>
      </c>
      <c r="AAG38" s="1261"/>
      <c r="AAH38" s="543"/>
      <c r="AAI38" s="1804"/>
      <c r="AAJ38" s="1647"/>
      <c r="AAK38" s="1812"/>
      <c r="AAL38" s="78">
        <f t="shared" si="96"/>
        <v>0</v>
      </c>
      <c r="AAM38" s="1391"/>
      <c r="AAN38" s="424"/>
      <c r="AAO38" s="424"/>
      <c r="AAP38" s="2121"/>
      <c r="AAQ38" s="104"/>
      <c r="AAR38" s="320"/>
      <c r="AAS38" s="52"/>
      <c r="AAT38" s="78">
        <f t="shared" si="97"/>
        <v>0</v>
      </c>
      <c r="AAV38" s="320"/>
      <c r="AAW38" s="2121"/>
      <c r="AAX38" s="693"/>
      <c r="AAY38" s="49"/>
      <c r="AAZ38" s="139"/>
      <c r="ABA38" s="78">
        <f t="shared" si="98"/>
        <v>616</v>
      </c>
      <c r="ABC38" s="404"/>
      <c r="ABD38" s="2124"/>
      <c r="ABE38" s="22"/>
      <c r="ABF38" s="31"/>
      <c r="ABG38" s="76"/>
      <c r="ABH38" s="78">
        <f t="shared" si="99"/>
        <v>0</v>
      </c>
      <c r="ABJ38" s="404"/>
      <c r="ABK38" s="2124"/>
      <c r="ABL38" s="22"/>
      <c r="ABM38" s="31"/>
      <c r="ABN38" s="76"/>
      <c r="ABO38" s="78">
        <f t="shared" si="100"/>
        <v>0</v>
      </c>
      <c r="ABQ38" s="404"/>
      <c r="ABR38" s="2124"/>
      <c r="ABS38" s="22"/>
      <c r="ABT38" s="31"/>
      <c r="ABU38" s="76"/>
      <c r="ABV38" s="78">
        <f t="shared" si="101"/>
        <v>0</v>
      </c>
      <c r="ABX38" s="404"/>
      <c r="ABY38" s="2124"/>
      <c r="ABZ38" s="22"/>
      <c r="ACA38" s="31"/>
      <c r="ACB38" s="76"/>
      <c r="ACC38" s="78">
        <f t="shared" si="102"/>
        <v>0</v>
      </c>
      <c r="ACE38" s="404"/>
      <c r="ACF38" s="2124"/>
      <c r="ACG38" s="22"/>
      <c r="ACH38" s="31"/>
      <c r="ACI38" s="76"/>
      <c r="ACJ38" s="78">
        <f t="shared" si="103"/>
        <v>0</v>
      </c>
      <c r="ACL38" s="404"/>
      <c r="ACM38" s="404"/>
      <c r="ACN38" s="2124"/>
      <c r="ACO38" s="22"/>
      <c r="ACP38" s="31"/>
      <c r="ACQ38" s="76"/>
      <c r="ACR38" s="78">
        <f t="shared" si="104"/>
        <v>0</v>
      </c>
      <c r="ACT38" s="2124"/>
      <c r="ACU38" s="2124"/>
      <c r="ACV38" s="22"/>
      <c r="ACW38" s="31"/>
      <c r="ACX38" s="76"/>
      <c r="ACY38" s="78">
        <f t="shared" si="257"/>
        <v>0</v>
      </c>
      <c r="ADA38" s="2124"/>
      <c r="ADB38" s="2124"/>
      <c r="ADC38" s="22"/>
      <c r="ADD38" s="31"/>
      <c r="ADE38" s="76"/>
      <c r="ADF38" s="78">
        <f t="shared" si="105"/>
        <v>70699</v>
      </c>
      <c r="ADI38" s="2124"/>
      <c r="ADJ38" s="2124"/>
      <c r="ADK38" s="22"/>
      <c r="ADL38" s="31"/>
      <c r="ADM38" s="76"/>
      <c r="ADN38" s="78">
        <f t="shared" si="258"/>
        <v>0</v>
      </c>
      <c r="ADP38" s="321"/>
      <c r="ADQ38" s="2124"/>
      <c r="ADR38" s="22"/>
      <c r="ADS38" s="404"/>
      <c r="ADT38" s="76"/>
      <c r="ADU38" s="78">
        <f t="shared" si="259"/>
        <v>0</v>
      </c>
      <c r="ADW38" s="404"/>
      <c r="ADX38" s="2124"/>
      <c r="ADY38" s="22"/>
      <c r="ADZ38" s="31"/>
      <c r="AEA38" s="76"/>
      <c r="AEB38" s="78">
        <f t="shared" si="260"/>
        <v>42311</v>
      </c>
      <c r="AED38" s="320"/>
      <c r="AEE38" s="2121"/>
      <c r="AEF38" s="104"/>
      <c r="AEG38" s="320"/>
      <c r="AEH38" s="139"/>
      <c r="AEI38" s="78">
        <f t="shared" si="254"/>
        <v>100.5</v>
      </c>
      <c r="AEK38" s="31"/>
      <c r="AEL38" s="2124"/>
      <c r="AEM38" s="22"/>
      <c r="AEN38" s="31"/>
      <c r="AEO38" s="76"/>
      <c r="AEP38" s="78">
        <f t="shared" si="1"/>
        <v>0</v>
      </c>
      <c r="AER38" s="2124"/>
      <c r="AES38" s="2124"/>
      <c r="AET38" s="22"/>
      <c r="AEU38" s="31"/>
      <c r="AEV38" s="76"/>
      <c r="AEW38" s="78">
        <f t="shared" si="106"/>
        <v>0</v>
      </c>
      <c r="AEY38" s="2124"/>
      <c r="AEZ38" s="2124"/>
      <c r="AFA38" s="22"/>
      <c r="AFB38" s="31"/>
      <c r="AFC38" s="76"/>
      <c r="AFD38" s="78">
        <f t="shared" si="107"/>
        <v>0</v>
      </c>
      <c r="AFF38" s="786"/>
      <c r="AFG38" s="2124"/>
      <c r="AFH38" s="22"/>
      <c r="AFI38" s="31"/>
      <c r="AFJ38" s="76"/>
      <c r="AFK38" s="78">
        <f t="shared" si="108"/>
        <v>0</v>
      </c>
      <c r="AFM38" s="321"/>
      <c r="AFN38" s="2124"/>
      <c r="AFO38" s="22"/>
      <c r="AFP38" s="31"/>
      <c r="AFQ38" s="76"/>
      <c r="AFR38" s="78">
        <f t="shared" si="109"/>
        <v>0</v>
      </c>
      <c r="AFT38" s="786"/>
      <c r="AFU38" s="2124"/>
      <c r="AFV38" s="22"/>
      <c r="AFW38" s="31"/>
      <c r="AFX38" s="76"/>
      <c r="AFY38" s="78">
        <f t="shared" si="110"/>
        <v>0</v>
      </c>
      <c r="AGA38" s="786"/>
      <c r="AGB38" s="2124"/>
      <c r="AGC38" s="22"/>
      <c r="AGD38" s="31"/>
      <c r="AGE38" s="76"/>
      <c r="AGF38" s="78">
        <f t="shared" si="111"/>
        <v>0</v>
      </c>
      <c r="AGH38" s="786"/>
      <c r="AGI38" s="2124"/>
      <c r="AGJ38" s="22"/>
      <c r="AGK38" s="31"/>
      <c r="AGL38" s="76"/>
      <c r="AGM38" s="78">
        <f t="shared" si="112"/>
        <v>0</v>
      </c>
      <c r="AGO38" s="321"/>
      <c r="AGP38" s="2124"/>
      <c r="AGQ38" s="22"/>
      <c r="AGR38" s="31"/>
      <c r="AGS38" s="76"/>
      <c r="AGT38" s="78">
        <f t="shared" si="113"/>
        <v>0</v>
      </c>
      <c r="AGV38" s="404"/>
      <c r="AGW38" s="2124"/>
      <c r="AGX38" s="22"/>
      <c r="AGY38" s="31"/>
      <c r="AGZ38" s="76"/>
      <c r="AHA38" s="78">
        <f t="shared" si="114"/>
        <v>0</v>
      </c>
      <c r="AHE38" s="2124"/>
      <c r="AHF38" s="22"/>
      <c r="AHG38" s="321"/>
      <c r="AHH38" s="76"/>
      <c r="AHI38" s="78">
        <f t="shared" si="115"/>
        <v>2343</v>
      </c>
      <c r="AHK38" s="404"/>
      <c r="AHL38" s="2124"/>
      <c r="AHM38" s="22"/>
      <c r="AHN38" s="31"/>
      <c r="AHO38" s="76"/>
      <c r="AHP38" s="78">
        <f t="shared" si="116"/>
        <v>0</v>
      </c>
      <c r="AHR38" s="404"/>
      <c r="AHS38" s="2124"/>
      <c r="AHT38" s="22"/>
      <c r="AHU38" s="31"/>
      <c r="AHV38" s="76"/>
      <c r="AHW38" s="78">
        <f t="shared" si="117"/>
        <v>0</v>
      </c>
      <c r="AHY38" s="404"/>
      <c r="AHZ38" s="404"/>
      <c r="AIA38" s="2124"/>
      <c r="AIB38" s="22"/>
      <c r="AIC38" s="31"/>
      <c r="AID38" s="76"/>
      <c r="AIE38" s="78">
        <f t="shared" si="118"/>
        <v>4086</v>
      </c>
      <c r="AIG38" s="404"/>
      <c r="AIH38" s="2124"/>
      <c r="AII38" s="22"/>
      <c r="AIJ38" s="31"/>
      <c r="AIK38" s="76"/>
      <c r="AIL38" s="78">
        <f t="shared" si="119"/>
        <v>436</v>
      </c>
      <c r="AIN38" s="404"/>
      <c r="AIO38" s="2124"/>
      <c r="AIP38" s="22"/>
      <c r="AIQ38" s="31"/>
      <c r="AIR38" s="76"/>
      <c r="AIS38" s="78">
        <f t="shared" si="120"/>
        <v>0</v>
      </c>
      <c r="AIU38" s="404"/>
      <c r="AIV38" s="2124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21"/>
      <c r="AJY38" s="104"/>
      <c r="AJZ38" s="320">
        <v>41070</v>
      </c>
      <c r="AKA38" s="139">
        <v>500</v>
      </c>
      <c r="AKB38" s="78">
        <f t="shared" si="125"/>
        <v>2928</v>
      </c>
      <c r="AKD38" s="2124"/>
      <c r="AKE38" s="2124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21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24"/>
      <c r="AMZ38" s="801"/>
      <c r="ANA38" s="804"/>
      <c r="ANB38" s="76"/>
      <c r="ANC38" s="805">
        <f t="shared" si="204"/>
        <v>0</v>
      </c>
      <c r="ANE38" s="321"/>
      <c r="ANF38" s="2124"/>
      <c r="ANG38" s="801"/>
      <c r="ANH38" s="804"/>
      <c r="ANI38" s="76"/>
      <c r="ANJ38" s="805">
        <f t="shared" si="205"/>
        <v>0</v>
      </c>
      <c r="ANL38" s="321"/>
      <c r="ANM38" s="2124"/>
      <c r="ANN38" s="801"/>
      <c r="ANO38" s="882"/>
      <c r="ANP38" s="76"/>
      <c r="ANQ38" s="805">
        <f t="shared" si="206"/>
        <v>187.60000000000002</v>
      </c>
      <c r="ANS38" s="31"/>
      <c r="ANT38" s="335"/>
      <c r="ANU38" s="2124"/>
      <c r="ANV38" s="801"/>
      <c r="ANW38" s="804"/>
      <c r="ANX38" s="76"/>
      <c r="ANY38" s="805">
        <f t="shared" si="207"/>
        <v>0</v>
      </c>
      <c r="AOA38" s="1261"/>
      <c r="AOB38" s="855"/>
      <c r="AOC38" s="1390"/>
      <c r="AOD38" s="1919"/>
      <c r="AOE38" s="399"/>
      <c r="AOF38" s="1391"/>
      <c r="AOG38" s="805">
        <f t="shared" si="208"/>
        <v>731</v>
      </c>
      <c r="AOI38" s="404"/>
      <c r="AOJ38" s="2124"/>
      <c r="AOK38" s="801"/>
      <c r="AOL38" s="804"/>
      <c r="AOM38" s="76"/>
      <c r="AON38" s="78">
        <f t="shared" si="209"/>
        <v>0</v>
      </c>
      <c r="AOP38" s="2124"/>
      <c r="AOQ38" s="2124"/>
      <c r="AOR38" s="801"/>
      <c r="AOS38" s="804"/>
      <c r="AOT38" s="76"/>
      <c r="AOU38" s="805">
        <f t="shared" si="210"/>
        <v>0</v>
      </c>
      <c r="AOW38" s="2124"/>
      <c r="AOX38" s="2124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24"/>
      <c r="APM38" s="825"/>
      <c r="APN38" s="804"/>
      <c r="APO38" s="76"/>
      <c r="APP38" s="805">
        <f t="shared" si="212"/>
        <v>0</v>
      </c>
      <c r="APR38" s="321"/>
      <c r="APS38" s="2124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24"/>
      <c r="ASE38" s="801"/>
      <c r="ASF38" s="804"/>
      <c r="ASG38" s="76"/>
      <c r="ASH38" s="805">
        <f t="shared" si="222"/>
        <v>0</v>
      </c>
      <c r="ASJ38" s="2124"/>
      <c r="ASK38" s="2124"/>
      <c r="ASL38" s="825"/>
      <c r="ASM38" s="804"/>
      <c r="ASN38" s="76"/>
      <c r="ASO38" s="805">
        <f t="shared" si="223"/>
        <v>0</v>
      </c>
      <c r="ASQ38" s="404"/>
      <c r="ASR38" s="2124"/>
      <c r="ASS38" s="22"/>
      <c r="AST38" s="31"/>
      <c r="ASU38" s="76"/>
      <c r="ASV38" s="78">
        <f t="shared" si="241"/>
        <v>0</v>
      </c>
      <c r="ASX38" s="404"/>
      <c r="ASY38" s="404"/>
      <c r="ASZ38" s="2124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24"/>
      <c r="AUL38" s="22"/>
      <c r="AUM38" s="31"/>
      <c r="AUN38" s="76"/>
      <c r="AUO38" s="78">
        <f t="shared" si="247"/>
        <v>0</v>
      </c>
      <c r="AUQ38" s="424"/>
      <c r="AUR38" s="2121"/>
      <c r="AUS38" s="104"/>
      <c r="AUT38" s="49"/>
      <c r="AUU38" s="139"/>
      <c r="AUV38" s="78">
        <f t="shared" si="248"/>
        <v>1754.5</v>
      </c>
      <c r="AUX38" s="404"/>
      <c r="AUY38" s="2124"/>
      <c r="AUZ38" s="22"/>
      <c r="AVA38" s="31"/>
      <c r="AVB38" s="76"/>
      <c r="AVC38" s="78">
        <f t="shared" si="249"/>
        <v>3312</v>
      </c>
      <c r="AVE38" s="404"/>
      <c r="AVF38" s="2124"/>
      <c r="AVG38" s="22"/>
      <c r="AVH38" s="31"/>
      <c r="AVI38" s="76"/>
      <c r="AVJ38" s="78">
        <f t="shared" si="250"/>
        <v>0</v>
      </c>
      <c r="AVL38" s="424"/>
      <c r="AVM38" s="2121"/>
      <c r="AVN38" s="104"/>
      <c r="AVO38" s="49"/>
      <c r="AVP38" s="139"/>
      <c r="AVQ38" s="78">
        <f t="shared" si="251"/>
        <v>0</v>
      </c>
      <c r="AVS38" s="404"/>
      <c r="AVT38" s="2124"/>
      <c r="AVU38" s="22"/>
      <c r="AVV38" s="31"/>
      <c r="AVW38" s="76"/>
      <c r="AVX38" s="78">
        <f t="shared" si="224"/>
        <v>0</v>
      </c>
      <c r="AVZ38" s="404"/>
      <c r="AWA38" s="2124"/>
      <c r="AWB38" s="22"/>
      <c r="AWC38" s="31"/>
      <c r="AWD38" s="76"/>
      <c r="AWE38" s="78">
        <f t="shared" si="225"/>
        <v>0</v>
      </c>
      <c r="AWG38" s="424"/>
      <c r="AWH38" s="2121"/>
      <c r="AWI38" s="104"/>
      <c r="AWJ38" s="49"/>
      <c r="AWK38" s="139"/>
      <c r="AWL38" s="78">
        <f t="shared" si="226"/>
        <v>0</v>
      </c>
      <c r="AWN38" s="49"/>
      <c r="AWO38" s="307"/>
      <c r="AWP38" s="2121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24"/>
      <c r="AXF38" s="104"/>
      <c r="AXG38" s="31"/>
      <c r="AXH38" s="76"/>
      <c r="AXI38" s="78">
        <f t="shared" si="262"/>
        <v>0</v>
      </c>
      <c r="AXK38" s="404"/>
      <c r="AXL38" s="2124"/>
      <c r="AXM38" s="104"/>
      <c r="AXN38" s="31"/>
      <c r="AXO38" s="76"/>
      <c r="AXP38" s="78">
        <f t="shared" si="263"/>
        <v>0</v>
      </c>
      <c r="AXR38" s="31"/>
      <c r="AXS38" s="2124"/>
      <c r="AXT38" s="104"/>
      <c r="AXU38" s="31"/>
      <c r="AXV38" s="76"/>
      <c r="AXW38" s="78">
        <f t="shared" si="264"/>
        <v>0</v>
      </c>
      <c r="AXY38" s="424"/>
      <c r="AXZ38" s="2121"/>
      <c r="AYA38" s="104"/>
      <c r="AYB38" s="712"/>
      <c r="AYC38" s="139"/>
      <c r="AYD38" s="78">
        <f t="shared" si="137"/>
        <v>0</v>
      </c>
      <c r="AYF38" s="424"/>
      <c r="AYG38" s="2121"/>
      <c r="AYH38" s="104"/>
      <c r="AYI38" s="97"/>
      <c r="AYJ38" s="139"/>
      <c r="AYK38" s="78">
        <f t="shared" si="138"/>
        <v>0</v>
      </c>
      <c r="AYM38" s="424"/>
      <c r="AYN38" s="2121"/>
      <c r="AYO38" s="104"/>
      <c r="AYP38" s="97"/>
      <c r="AYQ38" s="139"/>
      <c r="AYR38" s="78">
        <f t="shared" si="139"/>
        <v>0</v>
      </c>
      <c r="AYT38" s="404"/>
      <c r="AYU38" s="2124"/>
      <c r="AYV38" s="104"/>
      <c r="AYW38" s="804"/>
      <c r="AYX38" s="76"/>
      <c r="AYY38" s="78">
        <f t="shared" si="140"/>
        <v>0</v>
      </c>
      <c r="AZA38" s="404"/>
      <c r="AZB38" s="2124"/>
      <c r="AZC38" s="104"/>
      <c r="AZD38" s="804"/>
      <c r="AZE38" s="76"/>
      <c r="AZF38" s="78">
        <f t="shared" si="141"/>
        <v>0</v>
      </c>
      <c r="AZH38" s="31"/>
      <c r="AZI38" s="2124"/>
      <c r="AZJ38" s="104"/>
      <c r="AZK38" s="804"/>
      <c r="AZL38" s="76"/>
      <c r="AZM38" s="78">
        <f t="shared" si="142"/>
        <v>0</v>
      </c>
      <c r="AZO38" s="320"/>
      <c r="AZP38" s="2121"/>
      <c r="AZQ38" s="104"/>
      <c r="AZR38" s="97"/>
      <c r="AZS38" s="139"/>
      <c r="AZT38" s="78">
        <f t="shared" si="143"/>
        <v>123.27999999999975</v>
      </c>
      <c r="AZV38" s="321"/>
      <c r="AZW38" s="2124"/>
      <c r="AZX38" s="104"/>
      <c r="AZY38" s="804"/>
      <c r="AZZ38" s="76"/>
      <c r="BAA38" s="78">
        <f t="shared" si="144"/>
        <v>0</v>
      </c>
      <c r="BAC38" s="321"/>
      <c r="BAD38" s="2124"/>
      <c r="BAE38" s="22"/>
      <c r="BAF38" s="718"/>
      <c r="BAG38" s="76"/>
      <c r="BAH38" s="78">
        <f t="shared" si="145"/>
        <v>11550.9</v>
      </c>
      <c r="BAJ38" s="404"/>
      <c r="BAK38" s="2124"/>
      <c r="BAL38" s="104"/>
      <c r="BAM38" s="718"/>
      <c r="BAN38" s="76"/>
      <c r="BAO38" s="78">
        <f t="shared" si="146"/>
        <v>0</v>
      </c>
      <c r="BAQ38" s="424"/>
      <c r="BAR38" s="2121"/>
      <c r="BAS38" s="104"/>
      <c r="BAT38" s="97"/>
      <c r="BAU38" s="139"/>
      <c r="BAV38" s="78">
        <f t="shared" si="147"/>
        <v>1940.1999999999971</v>
      </c>
      <c r="BAX38" s="31"/>
      <c r="BAY38" s="2124"/>
      <c r="BAZ38" s="104"/>
      <c r="BBA38" s="804"/>
      <c r="BBB38" s="76"/>
      <c r="BBC38" s="78">
        <f t="shared" si="265"/>
        <v>0</v>
      </c>
      <c r="BBE38" s="31"/>
      <c r="BBF38" s="2124"/>
      <c r="BBG38" s="104"/>
      <c r="BBH38" s="804"/>
      <c r="BBI38" s="76"/>
      <c r="BBJ38" s="78">
        <f t="shared" si="266"/>
        <v>1292</v>
      </c>
      <c r="BBL38" s="320">
        <v>42290</v>
      </c>
      <c r="BBM38" s="1938"/>
      <c r="BBN38" s="2042" t="s">
        <v>2515</v>
      </c>
      <c r="BBO38" s="433">
        <v>231185</v>
      </c>
      <c r="BBP38" s="1901">
        <v>42293</v>
      </c>
      <c r="BBQ38" s="1992">
        <v>231185</v>
      </c>
      <c r="BBR38" s="131">
        <f t="shared" si="267"/>
        <v>-39535.969999999972</v>
      </c>
      <c r="BBS38" s="1261"/>
      <c r="BBT38" s="1390"/>
      <c r="BBU38" s="1803"/>
      <c r="BBV38" s="1925"/>
      <c r="BBW38" s="1919"/>
      <c r="BBX38" s="722"/>
      <c r="BBY38" s="78">
        <f t="shared" si="149"/>
        <v>1200</v>
      </c>
      <c r="BCA38" s="424">
        <v>42129</v>
      </c>
      <c r="BCB38" s="2121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24"/>
      <c r="BCJ38" s="104"/>
      <c r="BCK38" s="804"/>
      <c r="BCL38" s="76"/>
      <c r="BCM38" s="78">
        <f t="shared" si="151"/>
        <v>0</v>
      </c>
      <c r="BCO38" s="31"/>
      <c r="BCP38" s="2124"/>
      <c r="BCQ38" s="104"/>
      <c r="BCR38" s="804"/>
      <c r="BCS38" s="76"/>
      <c r="BCT38" s="78">
        <f t="shared" si="152"/>
        <v>0</v>
      </c>
      <c r="BCV38" s="404"/>
      <c r="BCW38" s="2124"/>
      <c r="BCX38" s="104"/>
      <c r="BCY38" s="804"/>
      <c r="BCZ38" s="76"/>
      <c r="BDA38" s="78">
        <f t="shared" si="153"/>
        <v>6086.5</v>
      </c>
      <c r="BDC38" s="404"/>
      <c r="BDD38" s="2124"/>
      <c r="BDE38" s="104"/>
      <c r="BDF38" s="804"/>
      <c r="BDG38" s="76"/>
      <c r="BDH38" s="78">
        <f t="shared" si="154"/>
        <v>8936.1000000000058</v>
      </c>
      <c r="BDJ38" s="321"/>
      <c r="BDK38" s="2124"/>
      <c r="BDL38" s="104"/>
      <c r="BDM38" s="804"/>
      <c r="BDN38" s="76"/>
      <c r="BDO38" s="78">
        <f t="shared" si="155"/>
        <v>0</v>
      </c>
      <c r="BDQ38" s="404"/>
      <c r="BDR38" s="734"/>
      <c r="BDS38" s="2124"/>
      <c r="BDT38" s="104"/>
      <c r="BDU38" s="718"/>
      <c r="BDV38" s="76"/>
      <c r="BDW38" s="78">
        <f t="shared" si="156"/>
        <v>308</v>
      </c>
      <c r="BDY38" s="31"/>
      <c r="BDZ38" s="31"/>
      <c r="BEA38" s="2124"/>
      <c r="BEB38" s="104"/>
      <c r="BEC38" s="804"/>
      <c r="BED38" s="76"/>
      <c r="BEE38" s="78">
        <f t="shared" si="157"/>
        <v>4361.25</v>
      </c>
      <c r="BEG38" s="321">
        <v>41911</v>
      </c>
      <c r="BEH38" s="2124" t="s">
        <v>2322</v>
      </c>
      <c r="BEI38" s="2124" t="s">
        <v>2318</v>
      </c>
      <c r="BEJ38" s="1908">
        <v>10646.79</v>
      </c>
      <c r="BEK38" s="882">
        <v>41919</v>
      </c>
      <c r="BEL38" s="76">
        <v>10646.79</v>
      </c>
      <c r="BEM38" s="78">
        <f t="shared" si="158"/>
        <v>-17000</v>
      </c>
      <c r="BEO38" s="31"/>
      <c r="BEP38" s="31"/>
      <c r="BEQ38" s="2125"/>
      <c r="BER38" s="139"/>
      <c r="BES38" s="804"/>
      <c r="BET38" s="76"/>
      <c r="BEU38" s="78">
        <f t="shared" si="159"/>
        <v>-3554.84</v>
      </c>
      <c r="BEV38" s="243"/>
      <c r="BEW38" s="321"/>
      <c r="BEX38" s="2124"/>
      <c r="BEY38" s="104"/>
      <c r="BEZ38" s="804"/>
      <c r="BFA38" s="76"/>
      <c r="BFB38" s="78">
        <f t="shared" si="160"/>
        <v>0</v>
      </c>
      <c r="BFD38" s="321"/>
      <c r="BFE38" s="2124"/>
      <c r="BFF38" s="104"/>
      <c r="BFG38" s="804"/>
      <c r="BFH38" s="76"/>
      <c r="BFI38" s="78">
        <f t="shared" si="161"/>
        <v>970</v>
      </c>
      <c r="BFK38" s="320"/>
      <c r="BFL38" s="2122"/>
      <c r="BFM38" s="139"/>
      <c r="BFN38" s="424"/>
      <c r="BFO38" s="139"/>
      <c r="BFP38" s="78">
        <f t="shared" si="162"/>
        <v>0</v>
      </c>
      <c r="BFR38" s="321"/>
      <c r="BFS38" s="2124"/>
      <c r="BFT38" s="104"/>
      <c r="BFU38" s="718"/>
      <c r="BFV38" s="76"/>
      <c r="BFW38" s="78">
        <f t="shared" si="163"/>
        <v>0</v>
      </c>
      <c r="BFY38" s="31"/>
      <c r="BFZ38" s="2124"/>
      <c r="BGA38" s="104"/>
      <c r="BGB38" s="804"/>
      <c r="BGC38" s="76"/>
      <c r="BGD38" s="78">
        <f t="shared" si="164"/>
        <v>0</v>
      </c>
      <c r="BGF38" s="321"/>
      <c r="BGG38" s="2124"/>
      <c r="BGH38" s="104"/>
      <c r="BGI38" s="882"/>
      <c r="BGJ38" s="76"/>
      <c r="BGK38" s="78">
        <f t="shared" si="165"/>
        <v>0</v>
      </c>
      <c r="BGM38" s="424"/>
      <c r="BGN38" s="424"/>
      <c r="BGO38" s="2121"/>
      <c r="BGP38" s="104"/>
      <c r="BGQ38" s="424"/>
      <c r="BGR38" s="139"/>
      <c r="BGS38" s="78">
        <f t="shared" si="166"/>
        <v>4154.5999999999913</v>
      </c>
      <c r="BGU38" s="31"/>
      <c r="BGV38" s="2124"/>
      <c r="BGW38" s="104"/>
      <c r="BGX38" s="804"/>
      <c r="BGY38" s="76"/>
      <c r="BGZ38" s="78">
        <f t="shared" si="167"/>
        <v>0</v>
      </c>
      <c r="BHB38" s="404"/>
      <c r="BHC38" s="2124"/>
      <c r="BHD38" s="104"/>
      <c r="BHE38" s="804"/>
      <c r="BHF38" s="76"/>
      <c r="BHG38" s="78">
        <f t="shared" si="168"/>
        <v>229.79999999999927</v>
      </c>
      <c r="BHI38" s="404"/>
      <c r="BHJ38" s="31"/>
      <c r="BHK38" s="2124"/>
      <c r="BHL38" s="104"/>
      <c r="BHM38" s="804"/>
      <c r="BHN38" s="76"/>
      <c r="BHO38" s="78">
        <f t="shared" si="169"/>
        <v>0</v>
      </c>
      <c r="BHQ38" s="321"/>
      <c r="BHR38" s="2124"/>
      <c r="BHS38" s="104"/>
      <c r="BHT38" s="882"/>
      <c r="BHU38" s="76"/>
      <c r="BHV38" s="78">
        <f t="shared" si="170"/>
        <v>0</v>
      </c>
      <c r="BHX38" s="321"/>
      <c r="BHY38" s="335"/>
      <c r="BHZ38" s="2124"/>
      <c r="BIA38" s="104"/>
      <c r="BIB38" s="882"/>
      <c r="BIC38" s="76"/>
      <c r="BID38" s="78">
        <f t="shared" si="171"/>
        <v>0</v>
      </c>
      <c r="BIF38" s="321"/>
      <c r="BIG38" s="31"/>
      <c r="BIH38" s="2124"/>
      <c r="BII38" s="104"/>
      <c r="BIJ38" s="804"/>
      <c r="BIK38" s="76"/>
      <c r="BIL38" s="78">
        <f t="shared" si="172"/>
        <v>0</v>
      </c>
      <c r="BIN38" s="404"/>
      <c r="BIO38" s="2124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5"/>
      <c r="BJM38" s="139"/>
      <c r="BJN38" s="97"/>
      <c r="BJO38" s="76"/>
      <c r="BJP38" s="78">
        <f t="shared" si="256"/>
        <v>0</v>
      </c>
      <c r="BJR38" s="31"/>
      <c r="BJS38" s="2124"/>
      <c r="BJT38" s="104"/>
      <c r="BJU38" s="804"/>
      <c r="BJV38" s="76"/>
      <c r="BJW38" s="78">
        <f t="shared" si="228"/>
        <v>1883</v>
      </c>
      <c r="BJY38" s="404"/>
      <c r="BJZ38" s="2124"/>
      <c r="BKA38" s="104"/>
      <c r="BKB38" s="804"/>
      <c r="BKC38" s="76"/>
      <c r="BKD38" s="78">
        <f t="shared" si="175"/>
        <v>0</v>
      </c>
      <c r="BKF38" s="404"/>
      <c r="BKH38" s="2124"/>
      <c r="BKI38" s="104"/>
      <c r="BKJ38" s="804"/>
      <c r="BKK38" s="76"/>
      <c r="BKL38" s="78">
        <f t="shared" si="176"/>
        <v>8883.5</v>
      </c>
      <c r="BKN38" s="404"/>
      <c r="BKO38" s="2124"/>
      <c r="BKP38" s="104"/>
      <c r="BKQ38" s="804"/>
      <c r="BKR38" s="76"/>
      <c r="BKS38" s="78">
        <f t="shared" si="177"/>
        <v>0</v>
      </c>
      <c r="BKU38" s="404"/>
      <c r="BKV38" s="2124"/>
      <c r="BKW38" s="104"/>
      <c r="BKX38" s="804"/>
      <c r="BKY38" s="76"/>
      <c r="BKZ38" s="78">
        <f t="shared" si="178"/>
        <v>0</v>
      </c>
      <c r="BLB38" s="404"/>
      <c r="BLC38" s="2124"/>
      <c r="BLD38" s="104"/>
      <c r="BLE38" s="804"/>
      <c r="BLF38" s="76"/>
      <c r="BLG38" s="78">
        <f t="shared" si="179"/>
        <v>0</v>
      </c>
      <c r="BLI38" s="404"/>
      <c r="BLJ38" s="2124"/>
      <c r="BLK38" s="104"/>
      <c r="BLL38" s="804"/>
      <c r="BLM38" s="76"/>
      <c r="BLN38" s="78">
        <f t="shared" si="180"/>
        <v>100</v>
      </c>
      <c r="BLP38" s="404"/>
      <c r="BLQ38" s="2124"/>
      <c r="BLR38" s="104"/>
      <c r="BLS38" s="804"/>
      <c r="BLT38" s="76"/>
      <c r="BLU38" s="78">
        <f t="shared" si="181"/>
        <v>0</v>
      </c>
      <c r="BLW38" s="404"/>
      <c r="BLX38" s="2124"/>
      <c r="BLY38" s="104"/>
      <c r="BLZ38" s="804"/>
      <c r="BMA38" s="76"/>
      <c r="BMB38" s="78">
        <f t="shared" si="182"/>
        <v>0</v>
      </c>
      <c r="BMD38" s="404"/>
      <c r="BME38" s="2124"/>
      <c r="BMF38" s="104"/>
      <c r="BMG38" s="804"/>
      <c r="BMH38" s="76"/>
      <c r="BMI38" s="78">
        <f t="shared" si="183"/>
        <v>0</v>
      </c>
      <c r="BMK38" s="404"/>
      <c r="BML38" s="2124"/>
      <c r="BMM38" s="104"/>
      <c r="BMN38" s="804"/>
      <c r="BMO38" s="76"/>
      <c r="BMP38" s="78">
        <f t="shared" si="184"/>
        <v>0</v>
      </c>
      <c r="BMR38" s="31"/>
      <c r="BMS38" s="2124"/>
      <c r="BMT38" s="104"/>
      <c r="BMU38" s="804"/>
      <c r="BMV38" s="76"/>
      <c r="BMW38" s="78">
        <f t="shared" si="185"/>
        <v>0</v>
      </c>
      <c r="BMY38" s="31"/>
      <c r="BMZ38" s="2124"/>
      <c r="BNA38" s="777"/>
      <c r="BNB38" s="804"/>
      <c r="BNC38" s="76"/>
      <c r="BND38" s="78">
        <f t="shared" si="229"/>
        <v>150</v>
      </c>
      <c r="BNF38" s="341"/>
      <c r="BNG38" s="2121"/>
      <c r="BNH38" s="104"/>
      <c r="BNI38" s="320"/>
      <c r="BNJ38" s="139"/>
      <c r="BNK38" s="78">
        <f t="shared" si="230"/>
        <v>11430</v>
      </c>
      <c r="BNM38" s="31"/>
      <c r="BNN38" s="2124"/>
      <c r="BNO38" s="104"/>
      <c r="BNP38" s="804"/>
      <c r="BNQ38" s="76"/>
      <c r="BNR38" s="78">
        <f t="shared" si="231"/>
        <v>0</v>
      </c>
      <c r="BNT38" s="31"/>
      <c r="BNU38" s="335"/>
      <c r="BNV38" s="2124"/>
      <c r="BNW38" s="104"/>
      <c r="BNX38" s="804"/>
      <c r="BNY38" s="76"/>
      <c r="BNZ38" s="78">
        <f t="shared" si="232"/>
        <v>0</v>
      </c>
      <c r="BOB38" s="31"/>
      <c r="BOC38" s="2124"/>
      <c r="BOD38" s="104"/>
      <c r="BOE38" s="804"/>
      <c r="BOF38" s="76"/>
      <c r="BOG38" s="78">
        <f t="shared" si="233"/>
        <v>0</v>
      </c>
      <c r="BOI38" s="31"/>
      <c r="BOJ38" s="2124"/>
      <c r="BOK38" s="104"/>
      <c r="BOL38" s="804"/>
      <c r="BOM38" s="76"/>
      <c r="BON38" s="78">
        <f t="shared" si="234"/>
        <v>0</v>
      </c>
      <c r="BOP38" s="31"/>
      <c r="BOQ38" s="2124"/>
      <c r="BOR38" s="104"/>
      <c r="BOS38" s="804"/>
      <c r="BOT38" s="76"/>
      <c r="BOU38" s="78">
        <f t="shared" si="235"/>
        <v>1785.5</v>
      </c>
      <c r="BOW38" s="321"/>
      <c r="BOX38" s="2124"/>
      <c r="BOY38" s="104"/>
      <c r="BOZ38" s="804"/>
      <c r="BPA38" s="76"/>
      <c r="BPB38" s="78">
        <f t="shared" si="236"/>
        <v>0</v>
      </c>
      <c r="BPD38" s="404"/>
      <c r="BPE38" s="2124"/>
      <c r="BPF38" s="104"/>
      <c r="BPG38" s="804"/>
      <c r="BPH38" s="76"/>
      <c r="BPI38" s="78">
        <f t="shared" si="237"/>
        <v>0</v>
      </c>
      <c r="BPK38" s="404"/>
      <c r="BPL38" s="2124"/>
      <c r="BPM38" s="104"/>
      <c r="BPN38" s="804"/>
      <c r="BPO38" s="76"/>
      <c r="BPP38" s="78">
        <f t="shared" si="252"/>
        <v>2273.5</v>
      </c>
      <c r="BPR38" s="31"/>
      <c r="BPS38" s="2124"/>
      <c r="BPT38" s="104"/>
      <c r="BPU38" s="804"/>
      <c r="BPV38" s="76"/>
      <c r="BPW38" s="78">
        <f t="shared" si="186"/>
        <v>0</v>
      </c>
      <c r="BPY38" s="31"/>
      <c r="BPZ38" s="2124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82"/>
      <c r="BQO38" s="2065" t="s">
        <v>2398</v>
      </c>
      <c r="BQP38" s="2010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24"/>
      <c r="BRK38" s="104"/>
      <c r="BRL38" s="804"/>
      <c r="BRM38" s="76"/>
      <c r="BRN38" s="78">
        <f t="shared" si="192"/>
        <v>0</v>
      </c>
      <c r="BRP38" s="321"/>
      <c r="BRQ38" s="31"/>
      <c r="BRR38" s="2124"/>
      <c r="BRS38" s="104"/>
      <c r="BRT38" s="804"/>
      <c r="BRU38" s="76"/>
      <c r="BRV38" s="78">
        <f t="shared" si="193"/>
        <v>0</v>
      </c>
      <c r="BRX38" s="404"/>
      <c r="BRY38" s="2124"/>
      <c r="BRZ38" s="104"/>
      <c r="BSA38" s="804"/>
      <c r="BSB38" s="76"/>
      <c r="BSC38" s="78">
        <f t="shared" si="194"/>
        <v>0</v>
      </c>
      <c r="BSE38" s="404"/>
      <c r="BSF38" s="2124"/>
      <c r="BSG38" s="104"/>
      <c r="BSH38" s="804"/>
      <c r="BSI38" s="76"/>
      <c r="BSJ38" s="78">
        <f t="shared" si="195"/>
        <v>0</v>
      </c>
      <c r="BSL38" s="31"/>
      <c r="BSM38" s="2124"/>
      <c r="BSN38" s="104"/>
      <c r="BSO38" s="804"/>
      <c r="BSP38" s="76"/>
      <c r="BSQ38" s="78">
        <f t="shared" si="196"/>
        <v>0</v>
      </c>
      <c r="BSS38" s="404"/>
      <c r="BST38" s="2124"/>
      <c r="BSU38" s="104"/>
      <c r="BSV38" s="804"/>
      <c r="BSW38" s="76"/>
      <c r="BSX38" s="78">
        <f t="shared" si="197"/>
        <v>0</v>
      </c>
      <c r="BSZ38" s="404"/>
      <c r="BTA38" s="2124"/>
      <c r="BTB38" s="104"/>
      <c r="BTC38" s="804"/>
      <c r="BTD38" s="76"/>
      <c r="BTE38" s="78">
        <f t="shared" si="198"/>
        <v>0</v>
      </c>
      <c r="BTG38" s="31"/>
      <c r="BTH38" s="2124"/>
      <c r="BTI38" s="104"/>
      <c r="BTJ38" s="804"/>
      <c r="BTK38" s="76"/>
      <c r="BTL38" s="78">
        <f t="shared" si="199"/>
        <v>0</v>
      </c>
      <c r="BTN38" s="31"/>
      <c r="BTO38" s="2124"/>
      <c r="BTP38" s="104"/>
      <c r="BTQ38" s="804"/>
      <c r="BTR38" s="76"/>
      <c r="BTS38" s="78">
        <f t="shared" si="200"/>
        <v>0</v>
      </c>
      <c r="BTU38" s="31"/>
      <c r="BTV38" s="2124"/>
      <c r="BTW38" s="104"/>
      <c r="BTX38" s="804"/>
      <c r="BTY38" s="76"/>
      <c r="BTZ38" s="78">
        <f t="shared" si="201"/>
        <v>0</v>
      </c>
      <c r="BUB38" s="31"/>
      <c r="BUC38" s="2124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24"/>
      <c r="C39" s="22"/>
      <c r="D39" s="31"/>
      <c r="E39" s="76"/>
      <c r="F39" s="78">
        <f t="shared" si="2"/>
        <v>172000</v>
      </c>
      <c r="H39" s="404"/>
      <c r="I39" s="2124"/>
      <c r="J39" s="22"/>
      <c r="K39" s="31"/>
      <c r="L39" s="76"/>
      <c r="M39" s="78">
        <f t="shared" si="3"/>
        <v>354750</v>
      </c>
      <c r="O39" s="2124"/>
      <c r="P39" s="2124"/>
      <c r="Q39" s="22"/>
      <c r="R39" s="31"/>
      <c r="S39" s="76"/>
      <c r="T39" s="78">
        <f t="shared" si="4"/>
        <v>2500</v>
      </c>
      <c r="V39" s="2124"/>
      <c r="W39" s="2124"/>
      <c r="X39" s="22"/>
      <c r="Y39" s="31"/>
      <c r="Z39" s="76"/>
      <c r="AA39" s="78">
        <f t="shared" si="5"/>
        <v>0</v>
      </c>
      <c r="AC39" s="2124"/>
      <c r="AD39" s="2124"/>
      <c r="AE39" s="22"/>
      <c r="AF39" s="31"/>
      <c r="AG39" s="76"/>
      <c r="AH39" s="78">
        <f t="shared" si="6"/>
        <v>0</v>
      </c>
      <c r="AJ39" s="404"/>
      <c r="AK39" s="2124"/>
      <c r="AL39" s="22"/>
      <c r="AM39" s="404"/>
      <c r="AN39" s="76"/>
      <c r="AO39" s="78">
        <f t="shared" si="7"/>
        <v>1390</v>
      </c>
      <c r="AQ39" s="320"/>
      <c r="AR39" s="2121"/>
      <c r="AS39" s="104"/>
      <c r="AT39" s="320"/>
      <c r="AU39" s="139"/>
      <c r="AV39" s="78">
        <f t="shared" si="8"/>
        <v>317405.71999999997</v>
      </c>
      <c r="AX39" s="2124"/>
      <c r="AY39" s="2124"/>
      <c r="AZ39" s="22"/>
      <c r="BA39" s="31"/>
      <c r="BB39" s="76"/>
      <c r="BC39" s="78">
        <f t="shared" si="9"/>
        <v>0</v>
      </c>
      <c r="BE39" s="321"/>
      <c r="BF39" s="2124"/>
      <c r="BG39" s="22"/>
      <c r="BH39" s="31"/>
      <c r="BI39" s="76"/>
      <c r="BJ39" s="78">
        <f t="shared" si="10"/>
        <v>0</v>
      </c>
      <c r="BL39" s="404"/>
      <c r="BM39" s="2124"/>
      <c r="BN39" s="22"/>
      <c r="BO39" s="31"/>
      <c r="BP39" s="76"/>
      <c r="BQ39" s="78">
        <f t="shared" si="11"/>
        <v>0</v>
      </c>
      <c r="BS39" s="321"/>
      <c r="BT39" s="2124"/>
      <c r="BU39" s="22"/>
      <c r="BV39" s="31"/>
      <c r="BW39" s="76"/>
      <c r="BX39" s="78">
        <f t="shared" si="12"/>
        <v>0</v>
      </c>
      <c r="BZ39" s="424"/>
      <c r="CA39" s="424"/>
      <c r="CB39" s="2121"/>
      <c r="CC39" s="104"/>
      <c r="CD39" s="49"/>
      <c r="CE39" s="139"/>
      <c r="CF39" s="78">
        <f t="shared" si="13"/>
        <v>24829.5</v>
      </c>
      <c r="CH39" s="404"/>
      <c r="CI39" s="2124"/>
      <c r="CJ39" s="22"/>
      <c r="CK39" s="31"/>
      <c r="CL39" s="76"/>
      <c r="CM39" s="78">
        <f t="shared" si="14"/>
        <v>0</v>
      </c>
      <c r="CO39" s="404"/>
      <c r="CP39" s="2124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25" t="s">
        <v>2316</v>
      </c>
      <c r="CY39" s="139">
        <v>399.75</v>
      </c>
      <c r="CZ39" s="1994"/>
      <c r="DA39" s="1361"/>
      <c r="DB39" s="76">
        <f t="shared" si="16"/>
        <v>471535.78000000009</v>
      </c>
      <c r="DC39" s="351"/>
      <c r="DD39" s="712"/>
      <c r="DE39" s="1996"/>
      <c r="DF39" s="1803"/>
      <c r="DG39" s="1647"/>
      <c r="DH39" s="1812"/>
      <c r="DI39" s="722"/>
      <c r="DJ39" s="78">
        <f t="shared" si="17"/>
        <v>633217.30000000005</v>
      </c>
      <c r="DL39" s="321"/>
      <c r="DM39" s="2124"/>
      <c r="DN39" s="22"/>
      <c r="DO39" s="31"/>
      <c r="DP39" s="76"/>
      <c r="DQ39" s="78">
        <f t="shared" si="18"/>
        <v>0</v>
      </c>
      <c r="DS39" s="321"/>
      <c r="DT39" s="2124"/>
      <c r="DU39" s="22"/>
      <c r="DV39" s="31"/>
      <c r="DW39" s="76"/>
      <c r="DX39" s="78">
        <f t="shared" si="19"/>
        <v>0</v>
      </c>
      <c r="DZ39" s="31"/>
      <c r="EA39" s="2124"/>
      <c r="EB39" s="22"/>
      <c r="EC39" s="31"/>
      <c r="ED39" s="76"/>
      <c r="EE39" s="78">
        <f t="shared" si="20"/>
        <v>1750.5</v>
      </c>
      <c r="EG39" s="321"/>
      <c r="EH39" s="2124"/>
      <c r="EI39" s="22"/>
      <c r="EJ39" s="31"/>
      <c r="EK39" s="76"/>
      <c r="EL39" s="78">
        <f t="shared" si="21"/>
        <v>0</v>
      </c>
      <c r="EN39" s="404"/>
      <c r="EO39" s="2124"/>
      <c r="EP39" s="22"/>
      <c r="EQ39" s="31"/>
      <c r="ER39" s="76"/>
      <c r="ES39" s="78">
        <f t="shared" si="22"/>
        <v>7999.8000000000029</v>
      </c>
      <c r="EU39" s="404"/>
      <c r="EV39" s="2124"/>
      <c r="EW39" s="22"/>
      <c r="EX39" s="31"/>
      <c r="EY39" s="76"/>
      <c r="EZ39" s="78">
        <f t="shared" si="23"/>
        <v>0</v>
      </c>
      <c r="FB39" s="2124"/>
      <c r="FC39" s="2124"/>
      <c r="FD39" s="2124"/>
      <c r="FE39" s="22"/>
      <c r="FF39" s="31"/>
      <c r="FG39" s="76"/>
      <c r="FH39" s="78">
        <f t="shared" si="24"/>
        <v>0</v>
      </c>
      <c r="FJ39" s="424"/>
      <c r="FK39" s="49"/>
      <c r="FL39" s="2121"/>
      <c r="FM39" s="104"/>
      <c r="FN39" s="49"/>
      <c r="FO39" s="139"/>
      <c r="FP39" s="78">
        <f t="shared" si="25"/>
        <v>1044.8300000000017</v>
      </c>
      <c r="FR39" s="404"/>
      <c r="FS39" s="2124"/>
      <c r="FT39" s="2124"/>
      <c r="FU39" s="22"/>
      <c r="FV39" s="31"/>
      <c r="FW39" s="76"/>
      <c r="FX39" s="78">
        <f t="shared" si="26"/>
        <v>8038.1</v>
      </c>
      <c r="FZ39" s="31"/>
      <c r="GA39" s="2124"/>
      <c r="GB39" s="22"/>
      <c r="GC39" s="31"/>
      <c r="GD39" s="76"/>
      <c r="GE39" s="78">
        <f t="shared" si="203"/>
        <v>0</v>
      </c>
      <c r="GG39" s="404"/>
      <c r="GH39" s="734"/>
      <c r="GI39" s="2124"/>
      <c r="GJ39" s="777"/>
      <c r="GK39" s="404"/>
      <c r="GL39" s="76"/>
      <c r="GM39" s="78">
        <f t="shared" si="27"/>
        <v>0</v>
      </c>
      <c r="GO39" s="2124"/>
      <c r="GP39" s="2124"/>
      <c r="GQ39" s="22"/>
      <c r="GR39" s="31"/>
      <c r="GS39" s="76"/>
      <c r="GT39" s="78">
        <f t="shared" si="28"/>
        <v>3191.5</v>
      </c>
      <c r="GV39" s="404"/>
      <c r="GW39" s="2124"/>
      <c r="GX39" s="2124"/>
      <c r="GY39" s="22"/>
      <c r="GZ39" s="31"/>
      <c r="HA39" s="76"/>
      <c r="HB39" s="78">
        <f t="shared" si="29"/>
        <v>12652.35</v>
      </c>
      <c r="HD39" s="404"/>
      <c r="HE39" s="2124"/>
      <c r="HF39" s="22"/>
      <c r="HG39" s="31"/>
      <c r="HH39" s="76"/>
      <c r="HI39" s="78">
        <f t="shared" si="30"/>
        <v>5990.5</v>
      </c>
      <c r="HK39" s="321"/>
      <c r="HL39" s="2124"/>
      <c r="HM39" s="22"/>
      <c r="HN39" s="31"/>
      <c r="HO39" s="76"/>
      <c r="HP39" s="78">
        <f t="shared" si="31"/>
        <v>3655.5</v>
      </c>
      <c r="HR39" s="321"/>
      <c r="HS39" s="2124"/>
      <c r="HT39" s="22"/>
      <c r="HU39" s="31"/>
      <c r="HV39" s="76"/>
      <c r="HW39" s="78">
        <f t="shared" si="32"/>
        <v>3000</v>
      </c>
      <c r="HY39" s="321"/>
      <c r="HZ39" s="2124"/>
      <c r="IA39" s="22"/>
      <c r="IB39" s="31"/>
      <c r="IC39" s="76"/>
      <c r="ID39" s="78">
        <f t="shared" si="33"/>
        <v>0</v>
      </c>
      <c r="IF39" s="321"/>
      <c r="IG39" s="2124"/>
      <c r="IH39" s="22"/>
      <c r="II39" s="31"/>
      <c r="IJ39" s="76"/>
      <c r="IK39" s="78">
        <f t="shared" si="34"/>
        <v>0</v>
      </c>
      <c r="IM39" s="2124"/>
      <c r="IN39" s="2124"/>
      <c r="IO39" s="22"/>
      <c r="IP39" s="31"/>
      <c r="IQ39" s="76"/>
      <c r="IR39" s="78">
        <f t="shared" si="35"/>
        <v>0</v>
      </c>
      <c r="IT39" s="424"/>
      <c r="IU39" s="2121"/>
      <c r="IV39" s="104"/>
      <c r="IW39" s="49"/>
      <c r="IX39" s="139"/>
      <c r="IY39" s="78">
        <f t="shared" si="36"/>
        <v>402</v>
      </c>
      <c r="JA39" s="424"/>
      <c r="JB39" s="2121"/>
      <c r="JC39" s="104"/>
      <c r="JD39" s="49"/>
      <c r="JE39" s="139"/>
      <c r="JF39" s="78">
        <f t="shared" si="37"/>
        <v>900</v>
      </c>
      <c r="JH39" s="320"/>
      <c r="JI39" s="2122"/>
      <c r="JJ39" s="389"/>
      <c r="JK39" s="320"/>
      <c r="JL39" s="389"/>
      <c r="JM39" s="78">
        <f t="shared" si="38"/>
        <v>90</v>
      </c>
      <c r="JO39" s="321"/>
      <c r="JP39" s="2124"/>
      <c r="JQ39" s="22"/>
      <c r="JR39" s="321"/>
      <c r="JS39" s="22"/>
      <c r="JT39" s="78">
        <f t="shared" si="39"/>
        <v>90</v>
      </c>
      <c r="JV39" s="321"/>
      <c r="JW39" s="2124"/>
      <c r="JX39" s="22"/>
      <c r="JY39" s="321"/>
      <c r="JZ39" s="22"/>
      <c r="KA39" s="78">
        <f t="shared" si="40"/>
        <v>90</v>
      </c>
      <c r="KC39" s="424"/>
      <c r="KD39" s="2121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24"/>
      <c r="KL39" s="22"/>
      <c r="KM39" s="31"/>
      <c r="KN39" s="76"/>
      <c r="KO39" s="78">
        <f t="shared" si="42"/>
        <v>300</v>
      </c>
      <c r="KQ39" s="321"/>
      <c r="KR39" s="321"/>
      <c r="KS39" s="2124"/>
      <c r="KT39" s="22"/>
      <c r="KU39" s="31"/>
      <c r="KV39" s="76"/>
      <c r="KW39" s="78">
        <f t="shared" si="43"/>
        <v>198</v>
      </c>
      <c r="KY39" s="321"/>
      <c r="KZ39" s="2124"/>
      <c r="LA39" s="22"/>
      <c r="LB39" s="31"/>
      <c r="LC39" s="76"/>
      <c r="LD39" s="78">
        <f t="shared" si="44"/>
        <v>0</v>
      </c>
      <c r="LF39" s="320"/>
      <c r="LG39" s="2121"/>
      <c r="LH39" s="104"/>
      <c r="LI39" s="49"/>
      <c r="LJ39" s="139"/>
      <c r="LK39" s="78">
        <f t="shared" si="45"/>
        <v>0</v>
      </c>
      <c r="LM39" s="2124"/>
      <c r="LN39" s="2124"/>
      <c r="LO39" s="22"/>
      <c r="LP39" s="31"/>
      <c r="LQ39" s="76"/>
      <c r="LR39" s="78">
        <f t="shared" si="46"/>
        <v>0</v>
      </c>
      <c r="LT39" s="2124"/>
      <c r="LU39" s="2124"/>
      <c r="LV39" s="22"/>
      <c r="LW39" s="31"/>
      <c r="LX39" s="76"/>
      <c r="LY39" s="78">
        <f t="shared" si="47"/>
        <v>0</v>
      </c>
      <c r="MA39" s="2124"/>
      <c r="MB39" s="2124"/>
      <c r="MC39" s="22"/>
      <c r="MD39" s="31"/>
      <c r="ME39" s="76"/>
      <c r="MF39" s="78">
        <f t="shared" si="48"/>
        <v>0</v>
      </c>
      <c r="MH39" s="2124"/>
      <c r="MI39" s="2124"/>
      <c r="MJ39" s="22"/>
      <c r="MK39" s="31"/>
      <c r="ML39" s="76"/>
      <c r="MM39" s="78">
        <f t="shared" si="49"/>
        <v>0</v>
      </c>
      <c r="MO39" s="404"/>
      <c r="MP39" s="2124"/>
      <c r="MQ39" s="22"/>
      <c r="MR39" s="31"/>
      <c r="MS39" s="76"/>
      <c r="MT39" s="78">
        <f t="shared" si="50"/>
        <v>0</v>
      </c>
      <c r="MV39" s="404"/>
      <c r="MW39" s="2124"/>
      <c r="MX39" s="22"/>
      <c r="MY39" s="31"/>
      <c r="MZ39" s="76"/>
      <c r="NA39" s="78">
        <f t="shared" si="51"/>
        <v>0</v>
      </c>
      <c r="NC39" s="404"/>
      <c r="ND39" s="2124"/>
      <c r="NE39" s="22"/>
      <c r="NF39" s="31"/>
      <c r="NG39" s="76"/>
      <c r="NH39" s="78">
        <f t="shared" si="52"/>
        <v>0</v>
      </c>
      <c r="NJ39" s="2124"/>
      <c r="NK39" s="2124"/>
      <c r="NL39" s="22"/>
      <c r="NM39" s="31"/>
      <c r="NN39" s="76"/>
      <c r="NO39" s="78">
        <f t="shared" si="53"/>
        <v>0</v>
      </c>
      <c r="NQ39" s="2124"/>
      <c r="NR39" s="2124"/>
      <c r="NS39" s="22"/>
      <c r="NT39" s="31"/>
      <c r="NU39" s="76"/>
      <c r="NV39" s="78">
        <f t="shared" si="54"/>
        <v>0</v>
      </c>
      <c r="NX39" s="404"/>
      <c r="NY39" s="2124"/>
      <c r="NZ39" s="22"/>
      <c r="OA39" s="404"/>
      <c r="OB39" s="76"/>
      <c r="OC39" s="78">
        <f t="shared" si="55"/>
        <v>0</v>
      </c>
      <c r="OE39" s="404"/>
      <c r="OF39" s="2124"/>
      <c r="OG39" s="22"/>
      <c r="OH39" s="31"/>
      <c r="OI39" s="76"/>
      <c r="OJ39" s="78">
        <f t="shared" si="56"/>
        <v>12799.5</v>
      </c>
      <c r="OL39" s="404"/>
      <c r="OM39" s="732"/>
      <c r="ON39" s="2124"/>
      <c r="OO39" s="22"/>
      <c r="OP39" s="31"/>
      <c r="OQ39" s="76"/>
      <c r="OR39" s="78">
        <f t="shared" si="0"/>
        <v>0</v>
      </c>
      <c r="OT39" s="404"/>
      <c r="OU39" s="2124"/>
      <c r="OV39" s="22"/>
      <c r="OW39" s="31"/>
      <c r="OX39" s="76"/>
      <c r="OY39" s="78">
        <f t="shared" si="57"/>
        <v>0</v>
      </c>
      <c r="PA39" s="2124"/>
      <c r="PB39" s="2124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1"/>
      <c r="PW39" s="1826"/>
      <c r="PX39" s="1819"/>
      <c r="PY39" s="1820"/>
      <c r="PZ39" s="1843"/>
      <c r="QA39" s="349"/>
      <c r="QB39" s="78">
        <f t="shared" si="61"/>
        <v>9830.36</v>
      </c>
      <c r="QD39" s="321"/>
      <c r="QE39" s="2124"/>
      <c r="QF39" s="22"/>
      <c r="QG39" s="335"/>
      <c r="QH39" s="76"/>
      <c r="QI39" s="78">
        <f t="shared" si="62"/>
        <v>0</v>
      </c>
      <c r="QK39" s="321"/>
      <c r="QL39" s="2124"/>
      <c r="QM39" s="22"/>
      <c r="QN39" s="31"/>
      <c r="QO39" s="76"/>
      <c r="QP39" s="78">
        <f t="shared" si="63"/>
        <v>761.40000000000009</v>
      </c>
      <c r="QR39" s="2124"/>
      <c r="QS39" s="2124"/>
      <c r="QT39" s="22"/>
      <c r="QU39" s="31"/>
      <c r="QV39" s="76"/>
      <c r="QW39" s="78">
        <f t="shared" si="64"/>
        <v>0</v>
      </c>
      <c r="QY39" s="2124"/>
      <c r="QZ39" s="2124"/>
      <c r="RA39" s="22"/>
      <c r="RB39" s="31"/>
      <c r="RC39" s="76"/>
      <c r="RD39" s="78">
        <f t="shared" si="65"/>
        <v>0</v>
      </c>
      <c r="RF39" s="2124"/>
      <c r="RG39" s="2124"/>
      <c r="RH39" s="22"/>
      <c r="RI39" s="31"/>
      <c r="RJ39" s="76"/>
      <c r="RK39" s="78">
        <f t="shared" si="66"/>
        <v>0</v>
      </c>
      <c r="RM39" s="424"/>
      <c r="RN39" s="481"/>
      <c r="RO39" s="2121"/>
      <c r="RP39" s="104"/>
      <c r="RQ39" s="424"/>
      <c r="RR39" s="139"/>
      <c r="RS39" s="78">
        <f t="shared" si="67"/>
        <v>16041.099999999999</v>
      </c>
      <c r="RU39" s="404"/>
      <c r="RV39" s="2124"/>
      <c r="RW39" s="22"/>
      <c r="RX39" s="31"/>
      <c r="RY39" s="76"/>
      <c r="RZ39" s="78">
        <f t="shared" si="68"/>
        <v>297</v>
      </c>
      <c r="SB39" s="404"/>
      <c r="SC39" s="2124"/>
      <c r="SD39" s="22"/>
      <c r="SE39" s="31"/>
      <c r="SF39" s="76"/>
      <c r="SG39" s="78">
        <f t="shared" si="69"/>
        <v>0</v>
      </c>
      <c r="SI39" s="2124"/>
      <c r="SJ39" s="2124"/>
      <c r="SK39" s="22"/>
      <c r="SL39" s="31"/>
      <c r="SM39" s="76"/>
      <c r="SN39" s="78">
        <f t="shared" si="70"/>
        <v>0</v>
      </c>
      <c r="SP39" s="2124"/>
      <c r="SQ39" s="2124"/>
      <c r="SR39" s="22"/>
      <c r="SS39" s="31"/>
      <c r="ST39" s="76"/>
      <c r="SU39" s="78">
        <f t="shared" si="71"/>
        <v>0</v>
      </c>
      <c r="SW39" s="2124"/>
      <c r="SX39" s="2124"/>
      <c r="SY39" s="22"/>
      <c r="SZ39" s="31"/>
      <c r="TA39" s="76"/>
      <c r="TB39" s="78">
        <f t="shared" si="72"/>
        <v>0</v>
      </c>
      <c r="TD39" s="2124"/>
      <c r="TE39" s="2124"/>
      <c r="TF39" s="22"/>
      <c r="TG39" s="31"/>
      <c r="TH39" s="76"/>
      <c r="TI39" s="78">
        <f t="shared" si="73"/>
        <v>0</v>
      </c>
      <c r="TK39" s="2124"/>
      <c r="TL39" s="2124"/>
      <c r="TM39" s="22"/>
      <c r="TN39" s="31"/>
      <c r="TO39" s="76"/>
      <c r="TP39" s="78">
        <f t="shared" si="74"/>
        <v>0</v>
      </c>
      <c r="TR39" s="2124"/>
      <c r="TS39" s="2124"/>
      <c r="TT39" s="22"/>
      <c r="TU39" s="31"/>
      <c r="TV39" s="76"/>
      <c r="TW39" s="78">
        <f t="shared" si="75"/>
        <v>0</v>
      </c>
      <c r="TY39" s="2124"/>
      <c r="TZ39" s="2124"/>
      <c r="UA39" s="22"/>
      <c r="UB39" s="31"/>
      <c r="UC39" s="76"/>
      <c r="UD39" s="78">
        <f t="shared" si="76"/>
        <v>0</v>
      </c>
      <c r="UF39" s="404"/>
      <c r="UG39" s="2124"/>
      <c r="UH39" s="22"/>
      <c r="UI39" s="31"/>
      <c r="UJ39" s="76"/>
      <c r="UK39" s="78">
        <f t="shared" si="77"/>
        <v>0</v>
      </c>
      <c r="UM39" s="404"/>
      <c r="UN39" s="2124"/>
      <c r="UO39" s="22"/>
      <c r="UP39" s="31"/>
      <c r="UQ39" s="76"/>
      <c r="UR39" s="78">
        <f t="shared" si="78"/>
        <v>-2822</v>
      </c>
      <c r="UT39" s="404"/>
      <c r="UU39" s="2124"/>
      <c r="UV39" s="22"/>
      <c r="UW39" s="31"/>
      <c r="UX39" s="76"/>
      <c r="UY39" s="78">
        <f t="shared" si="79"/>
        <v>0</v>
      </c>
      <c r="VA39" s="320"/>
      <c r="VB39" s="2121"/>
      <c r="VC39" s="104"/>
      <c r="VD39" s="320"/>
      <c r="VE39" s="139"/>
      <c r="VF39" s="78">
        <f t="shared" si="80"/>
        <v>0</v>
      </c>
      <c r="VH39" s="404"/>
      <c r="VI39" s="2124"/>
      <c r="VJ39" s="22"/>
      <c r="VK39" s="31"/>
      <c r="VL39" s="76"/>
      <c r="VM39" s="78">
        <f t="shared" si="81"/>
        <v>0</v>
      </c>
      <c r="VO39" s="2124"/>
      <c r="VP39" s="2124"/>
      <c r="VQ39" s="22"/>
      <c r="VR39" s="31"/>
      <c r="VS39" s="76"/>
      <c r="VT39" s="78">
        <f t="shared" si="82"/>
        <v>0</v>
      </c>
      <c r="VV39" s="2124"/>
      <c r="VW39" s="2124"/>
      <c r="VX39" s="22"/>
      <c r="VY39" s="31"/>
      <c r="VZ39" s="76"/>
      <c r="WA39" s="78">
        <f t="shared" si="83"/>
        <v>0</v>
      </c>
      <c r="WC39" s="404"/>
      <c r="WD39" s="2124"/>
      <c r="WE39" s="22"/>
      <c r="WF39" s="321"/>
      <c r="WG39" s="76"/>
      <c r="WH39" s="78">
        <f t="shared" si="84"/>
        <v>236</v>
      </c>
      <c r="WJ39" s="321"/>
      <c r="WK39" s="2124"/>
      <c r="WL39" s="22"/>
      <c r="WM39" s="31"/>
      <c r="WN39" s="76"/>
      <c r="WO39" s="78">
        <f t="shared" si="85"/>
        <v>151</v>
      </c>
      <c r="WQ39" s="404"/>
      <c r="WR39" s="2124"/>
      <c r="WS39" s="22"/>
      <c r="WT39" s="31"/>
      <c r="WU39" s="76"/>
      <c r="WV39" s="78">
        <f t="shared" si="86"/>
        <v>8041</v>
      </c>
      <c r="WX39" s="31"/>
      <c r="WY39" s="2124"/>
      <c r="WZ39" s="22"/>
      <c r="XA39" s="31"/>
      <c r="XB39" s="76"/>
      <c r="XC39" s="78">
        <f t="shared" si="87"/>
        <v>0</v>
      </c>
      <c r="XE39" s="404"/>
      <c r="XF39" s="2124"/>
      <c r="XG39" s="22"/>
      <c r="XH39" s="31"/>
      <c r="XI39" s="76"/>
      <c r="XJ39" s="78">
        <f t="shared" si="88"/>
        <v>0</v>
      </c>
      <c r="XL39" s="404"/>
      <c r="XM39" s="2124"/>
      <c r="XN39" s="22"/>
      <c r="XO39" s="31"/>
      <c r="XP39" s="76"/>
      <c r="XQ39" s="78">
        <f t="shared" si="89"/>
        <v>0</v>
      </c>
      <c r="XS39" s="404"/>
      <c r="XT39" s="2124"/>
      <c r="XU39" s="22"/>
      <c r="XV39" s="31"/>
      <c r="XW39" s="76"/>
      <c r="XX39" s="78">
        <f t="shared" si="90"/>
        <v>0</v>
      </c>
      <c r="XZ39" s="321"/>
      <c r="YA39" s="2124"/>
      <c r="YB39" s="2124"/>
      <c r="YC39" s="22"/>
      <c r="YD39" s="31"/>
      <c r="YE39" s="76"/>
      <c r="YF39" s="78">
        <f t="shared" si="91"/>
        <v>0</v>
      </c>
      <c r="YH39" s="321"/>
      <c r="YI39" s="2124"/>
      <c r="YJ39" s="22"/>
      <c r="YK39" s="31"/>
      <c r="YL39" s="76"/>
      <c r="YM39" s="78">
        <f t="shared" si="92"/>
        <v>0</v>
      </c>
      <c r="YO39" s="404"/>
      <c r="YP39" s="734"/>
      <c r="YQ39" s="2124"/>
      <c r="YR39" s="777"/>
      <c r="YS39" s="779"/>
      <c r="YT39" s="76"/>
      <c r="YU39" s="78">
        <f t="shared" si="93"/>
        <v>2542.7000000000007</v>
      </c>
      <c r="YW39" s="321"/>
      <c r="YX39" s="2124"/>
      <c r="YY39" s="22"/>
      <c r="YZ39" s="31"/>
      <c r="ZA39" s="76"/>
      <c r="ZB39" s="78">
        <f t="shared" si="253"/>
        <v>0</v>
      </c>
      <c r="ZD39" s="320"/>
      <c r="ZE39" s="2121"/>
      <c r="ZF39" s="104"/>
      <c r="ZG39" s="49"/>
      <c r="ZH39" s="139"/>
      <c r="ZI39" s="78">
        <f t="shared" si="94"/>
        <v>930.44000000000051</v>
      </c>
      <c r="ZK39" s="404"/>
      <c r="ZL39" s="2124"/>
      <c r="ZM39" s="22"/>
      <c r="ZN39" s="31"/>
      <c r="ZO39" s="76"/>
      <c r="ZP39" s="78">
        <f t="shared" si="238"/>
        <v>0</v>
      </c>
      <c r="ZR39" s="404"/>
      <c r="ZS39" s="2124"/>
      <c r="ZT39" s="22"/>
      <c r="ZU39" s="31"/>
      <c r="ZV39" s="76"/>
      <c r="ZW39" s="78">
        <f t="shared" si="239"/>
        <v>0</v>
      </c>
      <c r="ZY39" s="1261"/>
      <c r="ZZ39" s="1390"/>
      <c r="AAA39" s="1803"/>
      <c r="AAB39" s="1919"/>
      <c r="AAC39" s="722"/>
      <c r="AAD39" s="1391"/>
      <c r="AAE39" s="78">
        <f t="shared" si="95"/>
        <v>2062.3999999999996</v>
      </c>
      <c r="AAG39" s="1261"/>
      <c r="AAH39" s="543"/>
      <c r="AAI39" s="1804"/>
      <c r="AAJ39" s="1647"/>
      <c r="AAK39" s="1812"/>
      <c r="AAL39" s="78">
        <f t="shared" si="96"/>
        <v>0</v>
      </c>
      <c r="AAM39" s="1391"/>
      <c r="AAN39" s="424"/>
      <c r="AAO39" s="424"/>
      <c r="AAP39" s="2121"/>
      <c r="AAQ39" s="104"/>
      <c r="AAR39" s="320"/>
      <c r="AAS39" s="139"/>
      <c r="AAT39" s="78">
        <f t="shared" si="97"/>
        <v>0</v>
      </c>
      <c r="AAV39" s="320"/>
      <c r="AAW39" s="2121"/>
      <c r="AAX39" s="693"/>
      <c r="AAY39" s="49"/>
      <c r="AAZ39" s="139"/>
      <c r="ABA39" s="78">
        <f t="shared" si="98"/>
        <v>616</v>
      </c>
      <c r="ABC39" s="404"/>
      <c r="ABD39" s="2124"/>
      <c r="ABE39" s="22"/>
      <c r="ABF39" s="31"/>
      <c r="ABG39" s="76"/>
      <c r="ABH39" s="78">
        <f t="shared" si="99"/>
        <v>0</v>
      </c>
      <c r="ABJ39" s="404"/>
      <c r="ABK39" s="2124"/>
      <c r="ABL39" s="22"/>
      <c r="ABM39" s="31"/>
      <c r="ABN39" s="76"/>
      <c r="ABO39" s="78">
        <f t="shared" si="100"/>
        <v>0</v>
      </c>
      <c r="ABQ39" s="404"/>
      <c r="ABR39" s="2124"/>
      <c r="ABS39" s="22"/>
      <c r="ABT39" s="31"/>
      <c r="ABU39" s="76"/>
      <c r="ABV39" s="78">
        <f t="shared" si="101"/>
        <v>0</v>
      </c>
      <c r="ABX39" s="404"/>
      <c r="ABY39" s="2124"/>
      <c r="ABZ39" s="22"/>
      <c r="ACA39" s="31"/>
      <c r="ACB39" s="76"/>
      <c r="ACC39" s="78">
        <f t="shared" si="102"/>
        <v>0</v>
      </c>
      <c r="ACE39" s="404"/>
      <c r="ACF39" s="2124"/>
      <c r="ACG39" s="22"/>
      <c r="ACH39" s="31"/>
      <c r="ACI39" s="76"/>
      <c r="ACJ39" s="78">
        <f t="shared" si="103"/>
        <v>0</v>
      </c>
      <c r="ACL39" s="404"/>
      <c r="ACM39" s="404"/>
      <c r="ACN39" s="2124"/>
      <c r="ACO39" s="22"/>
      <c r="ACP39" s="31"/>
      <c r="ACQ39" s="76"/>
      <c r="ACR39" s="78">
        <f t="shared" si="104"/>
        <v>0</v>
      </c>
      <c r="ACT39" s="2124"/>
      <c r="ACU39" s="2124"/>
      <c r="ACV39" s="22"/>
      <c r="ACW39" s="31"/>
      <c r="ACX39" s="76"/>
      <c r="ACY39" s="78">
        <f t="shared" si="257"/>
        <v>0</v>
      </c>
      <c r="ADA39" s="2124"/>
      <c r="ADB39" s="2124"/>
      <c r="ADC39" s="22"/>
      <c r="ADD39" s="31"/>
      <c r="ADE39" s="76"/>
      <c r="ADF39" s="78">
        <f t="shared" si="105"/>
        <v>70699</v>
      </c>
      <c r="ADI39" s="2124"/>
      <c r="ADJ39" s="2124"/>
      <c r="ADK39" s="22"/>
      <c r="ADL39" s="31"/>
      <c r="ADM39" s="76"/>
      <c r="ADN39" s="78">
        <f t="shared" si="258"/>
        <v>0</v>
      </c>
      <c r="ADP39" s="321"/>
      <c r="ADQ39" s="2124"/>
      <c r="ADR39" s="22"/>
      <c r="ADS39" s="404"/>
      <c r="ADT39" s="76"/>
      <c r="ADU39" s="78">
        <f t="shared" si="259"/>
        <v>0</v>
      </c>
      <c r="ADW39" s="404"/>
      <c r="ADX39" s="2124"/>
      <c r="ADY39" s="22"/>
      <c r="ADZ39" s="31"/>
      <c r="AEA39" s="76"/>
      <c r="AEB39" s="78">
        <f t="shared" si="260"/>
        <v>42311</v>
      </c>
      <c r="AED39" s="320"/>
      <c r="AEE39" s="2121"/>
      <c r="AEF39" s="104"/>
      <c r="AEG39" s="320"/>
      <c r="AEH39" s="139"/>
      <c r="AEI39" s="78">
        <f t="shared" si="254"/>
        <v>100.5</v>
      </c>
      <c r="AEK39" s="31"/>
      <c r="AEL39" s="2124"/>
      <c r="AEM39" s="22"/>
      <c r="AEN39" s="31"/>
      <c r="AEO39" s="76"/>
      <c r="AEP39" s="78">
        <f t="shared" si="1"/>
        <v>0</v>
      </c>
      <c r="AER39" s="2124"/>
      <c r="AES39" s="2124"/>
      <c r="AET39" s="22"/>
      <c r="AEU39" s="31"/>
      <c r="AEV39" s="76"/>
      <c r="AEW39" s="78">
        <f t="shared" si="106"/>
        <v>0</v>
      </c>
      <c r="AEY39" s="2124"/>
      <c r="AEZ39" s="2124"/>
      <c r="AFA39" s="22"/>
      <c r="AFB39" s="31"/>
      <c r="AFC39" s="76"/>
      <c r="AFD39" s="78">
        <f t="shared" si="107"/>
        <v>0</v>
      </c>
      <c r="AFF39" s="786"/>
      <c r="AFG39" s="2124"/>
      <c r="AFH39" s="22"/>
      <c r="AFI39" s="31"/>
      <c r="AFJ39" s="76"/>
      <c r="AFK39" s="78">
        <f t="shared" si="108"/>
        <v>0</v>
      </c>
      <c r="AFM39" s="321"/>
      <c r="AFN39" s="2124"/>
      <c r="AFO39" s="22"/>
      <c r="AFP39" s="31"/>
      <c r="AFQ39" s="76"/>
      <c r="AFR39" s="78">
        <f t="shared" si="109"/>
        <v>0</v>
      </c>
      <c r="AFT39" s="786"/>
      <c r="AFU39" s="2124"/>
      <c r="AFV39" s="22"/>
      <c r="AFW39" s="31"/>
      <c r="AFX39" s="76"/>
      <c r="AFY39" s="78">
        <f t="shared" si="110"/>
        <v>0</v>
      </c>
      <c r="AGA39" s="786"/>
      <c r="AGB39" s="2124"/>
      <c r="AGC39" s="22"/>
      <c r="AGD39" s="31"/>
      <c r="AGE39" s="76"/>
      <c r="AGF39" s="78">
        <f t="shared" si="111"/>
        <v>0</v>
      </c>
      <c r="AGH39" s="786"/>
      <c r="AGI39" s="2124"/>
      <c r="AGJ39" s="22"/>
      <c r="AGK39" s="31"/>
      <c r="AGL39" s="76"/>
      <c r="AGM39" s="78">
        <f t="shared" si="112"/>
        <v>0</v>
      </c>
      <c r="AGO39" s="321"/>
      <c r="AGP39" s="2124"/>
      <c r="AGQ39" s="22"/>
      <c r="AGR39" s="31"/>
      <c r="AGS39" s="76"/>
      <c r="AGT39" s="78">
        <f t="shared" si="113"/>
        <v>0</v>
      </c>
      <c r="AGV39" s="404"/>
      <c r="AGW39" s="2124"/>
      <c r="AGX39" s="22"/>
      <c r="AGY39" s="31"/>
      <c r="AGZ39" s="76"/>
      <c r="AHA39" s="78">
        <f t="shared" si="114"/>
        <v>0</v>
      </c>
      <c r="AHE39" s="2124"/>
      <c r="AHF39" s="22"/>
      <c r="AHG39" s="321"/>
      <c r="AHH39" s="76"/>
      <c r="AHI39" s="78">
        <f t="shared" si="115"/>
        <v>2343</v>
      </c>
      <c r="AHK39" s="404"/>
      <c r="AHL39" s="2124"/>
      <c r="AHM39" s="22"/>
      <c r="AHN39" s="31"/>
      <c r="AHO39" s="76"/>
      <c r="AHP39" s="78">
        <f t="shared" si="116"/>
        <v>0</v>
      </c>
      <c r="AHR39" s="404"/>
      <c r="AHS39" s="2124"/>
      <c r="AHT39" s="22"/>
      <c r="AHU39" s="31"/>
      <c r="AHV39" s="76"/>
      <c r="AHW39" s="78">
        <f t="shared" si="117"/>
        <v>0</v>
      </c>
      <c r="AHY39" s="404"/>
      <c r="AHZ39" s="404"/>
      <c r="AIA39" s="2124"/>
      <c r="AIB39" s="22"/>
      <c r="AIC39" s="31"/>
      <c r="AID39" s="76"/>
      <c r="AIE39" s="78">
        <f t="shared" si="118"/>
        <v>4086</v>
      </c>
      <c r="AIG39" s="404"/>
      <c r="AIH39" s="2124"/>
      <c r="AII39" s="22"/>
      <c r="AIJ39" s="31"/>
      <c r="AIK39" s="76"/>
      <c r="AIL39" s="78">
        <f t="shared" si="119"/>
        <v>436</v>
      </c>
      <c r="AIN39" s="404"/>
      <c r="AIO39" s="2124"/>
      <c r="AIP39" s="22"/>
      <c r="AIQ39" s="31"/>
      <c r="AIR39" s="76"/>
      <c r="AIS39" s="78">
        <f t="shared" si="120"/>
        <v>0</v>
      </c>
      <c r="AIU39" s="404"/>
      <c r="AIV39" s="2124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21"/>
      <c r="AJY39" s="104"/>
      <c r="AJZ39" s="320">
        <v>41074</v>
      </c>
      <c r="AKA39" s="139">
        <v>500</v>
      </c>
      <c r="AKB39" s="78">
        <f t="shared" si="125"/>
        <v>2428</v>
      </c>
      <c r="AKD39" s="2124"/>
      <c r="AKE39" s="2124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24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24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24"/>
      <c r="AMZ39" s="801"/>
      <c r="ANA39" s="804"/>
      <c r="ANB39" s="76"/>
      <c r="ANC39" s="805">
        <f t="shared" si="204"/>
        <v>0</v>
      </c>
      <c r="ANE39" s="321"/>
      <c r="ANF39" s="2124"/>
      <c r="ANG39" s="801"/>
      <c r="ANH39" s="804"/>
      <c r="ANI39" s="76"/>
      <c r="ANJ39" s="805">
        <f t="shared" si="205"/>
        <v>0</v>
      </c>
      <c r="ANL39" s="321"/>
      <c r="ANM39" s="2124"/>
      <c r="ANN39" s="801"/>
      <c r="ANO39" s="882"/>
      <c r="ANP39" s="76"/>
      <c r="ANQ39" s="805">
        <f t="shared" si="206"/>
        <v>187.60000000000002</v>
      </c>
      <c r="ANS39" s="31"/>
      <c r="ANT39" s="335"/>
      <c r="ANU39" s="2124"/>
      <c r="ANV39" s="801"/>
      <c r="ANW39" s="804"/>
      <c r="ANX39" s="76"/>
      <c r="ANY39" s="805">
        <f t="shared" si="207"/>
        <v>0</v>
      </c>
      <c r="AOA39" s="1261"/>
      <c r="AOB39" s="855"/>
      <c r="AOC39" s="1390"/>
      <c r="AOD39" s="1919"/>
      <c r="AOE39" s="399"/>
      <c r="AOF39" s="1391"/>
      <c r="AOG39" s="805">
        <f t="shared" si="208"/>
        <v>731</v>
      </c>
      <c r="AOI39" s="404"/>
      <c r="AOJ39" s="2124"/>
      <c r="AOK39" s="801"/>
      <c r="AOL39" s="804"/>
      <c r="AOM39" s="76"/>
      <c r="AON39" s="78">
        <f t="shared" si="209"/>
        <v>0</v>
      </c>
      <c r="AOP39" s="2124"/>
      <c r="AOQ39" s="2124"/>
      <c r="AOR39" s="801"/>
      <c r="AOS39" s="804"/>
      <c r="AOT39" s="76"/>
      <c r="AOU39" s="805">
        <f t="shared" si="210"/>
        <v>0</v>
      </c>
      <c r="AOW39" s="2124"/>
      <c r="AOX39" s="2124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24"/>
      <c r="APM39" s="825"/>
      <c r="APN39" s="804"/>
      <c r="APO39" s="76"/>
      <c r="APP39" s="805">
        <f t="shared" si="212"/>
        <v>0</v>
      </c>
      <c r="APR39" s="321"/>
      <c r="APS39" s="2124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24"/>
      <c r="ASE39" s="801"/>
      <c r="ASF39" s="804"/>
      <c r="ASG39" s="76"/>
      <c r="ASH39" s="805">
        <f t="shared" si="222"/>
        <v>0</v>
      </c>
      <c r="ASJ39" s="2124"/>
      <c r="ASK39" s="2124"/>
      <c r="ASL39" s="825"/>
      <c r="ASM39" s="804"/>
      <c r="ASN39" s="76"/>
      <c r="ASO39" s="805">
        <f t="shared" si="223"/>
        <v>0</v>
      </c>
      <c r="ASQ39" s="404"/>
      <c r="ASR39" s="2124"/>
      <c r="ASS39" s="22"/>
      <c r="AST39" s="31"/>
      <c r="ASU39" s="76"/>
      <c r="ASV39" s="78">
        <f t="shared" si="241"/>
        <v>0</v>
      </c>
      <c r="ASX39" s="404"/>
      <c r="ASY39" s="404"/>
      <c r="ASZ39" s="2124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24"/>
      <c r="AUL39" s="22"/>
      <c r="AUM39" s="31"/>
      <c r="AUN39" s="76"/>
      <c r="AUO39" s="78">
        <f t="shared" si="247"/>
        <v>0</v>
      </c>
      <c r="AUQ39" s="424"/>
      <c r="AUR39" s="2121"/>
      <c r="AUS39" s="104"/>
      <c r="AUT39" s="49"/>
      <c r="AUU39" s="139"/>
      <c r="AUV39" s="78">
        <f t="shared" si="248"/>
        <v>1754.5</v>
      </c>
      <c r="AUX39" s="404"/>
      <c r="AUY39" s="2124"/>
      <c r="AUZ39" s="22"/>
      <c r="AVA39" s="31"/>
      <c r="AVB39" s="76"/>
      <c r="AVC39" s="78">
        <f t="shared" si="249"/>
        <v>3312</v>
      </c>
      <c r="AVE39" s="404"/>
      <c r="AVF39" s="2124"/>
      <c r="AVG39" s="22"/>
      <c r="AVH39" s="31"/>
      <c r="AVI39" s="76"/>
      <c r="AVJ39" s="78">
        <f t="shared" si="250"/>
        <v>0</v>
      </c>
      <c r="AVL39" s="424"/>
      <c r="AVM39" s="2121"/>
      <c r="AVN39" s="104"/>
      <c r="AVO39" s="49"/>
      <c r="AVP39" s="139"/>
      <c r="AVQ39" s="78">
        <f t="shared" si="251"/>
        <v>0</v>
      </c>
      <c r="AVS39" s="404"/>
      <c r="AVT39" s="2124"/>
      <c r="AVU39" s="22"/>
      <c r="AVV39" s="31"/>
      <c r="AVW39" s="76"/>
      <c r="AVX39" s="78">
        <f t="shared" si="224"/>
        <v>0</v>
      </c>
      <c r="AVZ39" s="404"/>
      <c r="AWA39" s="2124"/>
      <c r="AWB39" s="22"/>
      <c r="AWC39" s="31"/>
      <c r="AWD39" s="76"/>
      <c r="AWE39" s="78">
        <f t="shared" si="225"/>
        <v>0</v>
      </c>
      <c r="AWG39" s="424"/>
      <c r="AWH39" s="2121"/>
      <c r="AWI39" s="104"/>
      <c r="AWJ39" s="49"/>
      <c r="AWK39" s="139"/>
      <c r="AWL39" s="78">
        <f t="shared" si="226"/>
        <v>0</v>
      </c>
      <c r="AWN39" s="49"/>
      <c r="AWO39" s="307"/>
      <c r="AWP39" s="2121"/>
      <c r="AWQ39" s="104"/>
      <c r="AWR39" s="49"/>
      <c r="AWS39" s="139"/>
      <c r="AWT39" s="78">
        <f t="shared" si="227"/>
        <v>5365</v>
      </c>
      <c r="AWV39" s="404"/>
      <c r="AWW39" s="404"/>
      <c r="AWX39" s="2124"/>
      <c r="AWY39" s="777"/>
      <c r="AWZ39" s="804"/>
      <c r="AXA39" s="76"/>
      <c r="AXB39" s="78">
        <f t="shared" si="261"/>
        <v>872</v>
      </c>
      <c r="AXD39" s="404"/>
      <c r="AXE39" s="2124"/>
      <c r="AXF39" s="777"/>
      <c r="AXG39" s="804"/>
      <c r="AXH39" s="76"/>
      <c r="AXI39" s="78">
        <f t="shared" si="262"/>
        <v>0</v>
      </c>
      <c r="AXK39" s="404"/>
      <c r="AXL39" s="2124"/>
      <c r="AXM39" s="884"/>
      <c r="AXN39" s="804"/>
      <c r="AXO39" s="76"/>
      <c r="AXP39" s="78">
        <f t="shared" si="263"/>
        <v>0</v>
      </c>
      <c r="AXR39" s="2124"/>
      <c r="AXS39" s="2124"/>
      <c r="AXT39" s="884"/>
      <c r="AXU39" s="804"/>
      <c r="AXV39" s="76"/>
      <c r="AXW39" s="78">
        <f t="shared" si="264"/>
        <v>0</v>
      </c>
      <c r="AXY39" s="424"/>
      <c r="AXZ39" s="2121"/>
      <c r="AYA39" s="104"/>
      <c r="AYB39" s="712"/>
      <c r="AYC39" s="139"/>
      <c r="AYD39" s="78">
        <f t="shared" si="137"/>
        <v>0</v>
      </c>
      <c r="AYF39" s="424"/>
      <c r="AYG39" s="2121"/>
      <c r="AYH39" s="837"/>
      <c r="AYI39" s="97"/>
      <c r="AYJ39" s="139"/>
      <c r="AYK39" s="78">
        <f t="shared" si="138"/>
        <v>0</v>
      </c>
      <c r="AYM39" s="424"/>
      <c r="AYN39" s="2121"/>
      <c r="AYO39" s="837"/>
      <c r="AYP39" s="97"/>
      <c r="AYQ39" s="139"/>
      <c r="AYR39" s="78">
        <f t="shared" si="139"/>
        <v>0</v>
      </c>
      <c r="AYT39" s="404"/>
      <c r="AYU39" s="2124"/>
      <c r="AYV39" s="884"/>
      <c r="AYW39" s="804"/>
      <c r="AYX39" s="76"/>
      <c r="AYY39" s="78">
        <f t="shared" si="140"/>
        <v>0</v>
      </c>
      <c r="AZA39" s="404"/>
      <c r="AZB39" s="2124"/>
      <c r="AZC39" s="884"/>
      <c r="AZD39" s="804"/>
      <c r="AZE39" s="76"/>
      <c r="AZF39" s="78">
        <f t="shared" si="141"/>
        <v>0</v>
      </c>
      <c r="AZH39" s="2124"/>
      <c r="AZI39" s="2124"/>
      <c r="AZJ39" s="884"/>
      <c r="AZK39" s="804"/>
      <c r="AZL39" s="76"/>
      <c r="AZM39" s="78">
        <f t="shared" si="142"/>
        <v>0</v>
      </c>
      <c r="AZO39" s="320"/>
      <c r="AZP39" s="2121"/>
      <c r="AZQ39" s="693"/>
      <c r="AZR39" s="97"/>
      <c r="AZS39" s="139"/>
      <c r="AZT39" s="78">
        <f t="shared" si="143"/>
        <v>123.27999999999975</v>
      </c>
      <c r="AZV39" s="321"/>
      <c r="AZW39" s="2124"/>
      <c r="AZX39" s="777"/>
      <c r="AZY39" s="804"/>
      <c r="AZZ39" s="76"/>
      <c r="BAA39" s="78">
        <f t="shared" si="144"/>
        <v>0</v>
      </c>
      <c r="BAC39" s="321"/>
      <c r="BAD39" s="2124"/>
      <c r="BAE39" s="22"/>
      <c r="BAF39" s="712"/>
      <c r="BAG39" s="76"/>
      <c r="BAH39" s="78">
        <f t="shared" si="145"/>
        <v>11550.9</v>
      </c>
      <c r="BAJ39" s="404"/>
      <c r="BAK39" s="2124"/>
      <c r="BAL39" s="884"/>
      <c r="BAM39" s="718"/>
      <c r="BAN39" s="76"/>
      <c r="BAO39" s="78">
        <f t="shared" si="146"/>
        <v>0</v>
      </c>
      <c r="BAQ39" s="424"/>
      <c r="BAR39" s="2121"/>
      <c r="BAS39" s="693"/>
      <c r="BAT39" s="97"/>
      <c r="BAU39" s="139"/>
      <c r="BAV39" s="78">
        <f t="shared" si="147"/>
        <v>1940.1999999999971</v>
      </c>
      <c r="BAX39" s="2124"/>
      <c r="BAY39" s="2124"/>
      <c r="BAZ39" s="884"/>
      <c r="BBA39" s="804"/>
      <c r="BBB39" s="76"/>
      <c r="BBC39" s="78">
        <f t="shared" si="265"/>
        <v>0</v>
      </c>
      <c r="BBE39" s="2124"/>
      <c r="BBF39" s="2124"/>
      <c r="BBG39" s="884"/>
      <c r="BBH39" s="804"/>
      <c r="BBI39" s="76"/>
      <c r="BBJ39" s="78">
        <f t="shared" si="266"/>
        <v>1292</v>
      </c>
      <c r="BBL39" s="320">
        <v>42290</v>
      </c>
      <c r="BBM39" s="1901"/>
      <c r="BBN39" s="2042" t="s">
        <v>2516</v>
      </c>
      <c r="BBO39" s="433">
        <v>170598</v>
      </c>
      <c r="BBP39" s="1901">
        <v>42293</v>
      </c>
      <c r="BBQ39" s="1992">
        <v>170598</v>
      </c>
      <c r="BBR39" s="131">
        <f t="shared" si="267"/>
        <v>-39535.969999999972</v>
      </c>
      <c r="BBS39" s="1261"/>
      <c r="BBT39" s="1390"/>
      <c r="BBU39" s="1803"/>
      <c r="BBV39" s="1984"/>
      <c r="BBW39" s="1708"/>
      <c r="BBX39" s="722"/>
      <c r="BBY39" s="78">
        <f t="shared" si="149"/>
        <v>1200</v>
      </c>
      <c r="BCA39" s="404">
        <v>42131</v>
      </c>
      <c r="BCB39" s="2124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24"/>
      <c r="BCI39" s="2124"/>
      <c r="BCJ39" s="884"/>
      <c r="BCK39" s="804"/>
      <c r="BCL39" s="76"/>
      <c r="BCM39" s="78">
        <f t="shared" si="151"/>
        <v>0</v>
      </c>
      <c r="BCO39" s="2124"/>
      <c r="BCP39" s="2124"/>
      <c r="BCQ39" s="884"/>
      <c r="BCR39" s="804"/>
      <c r="BCS39" s="76"/>
      <c r="BCT39" s="78">
        <f t="shared" si="152"/>
        <v>0</v>
      </c>
      <c r="BCV39" s="404"/>
      <c r="BCW39" s="2124"/>
      <c r="BCX39" s="884"/>
      <c r="BCY39" s="804"/>
      <c r="BCZ39" s="76"/>
      <c r="BDA39" s="78">
        <f t="shared" si="153"/>
        <v>6086.5</v>
      </c>
      <c r="BDC39" s="404"/>
      <c r="BDD39" s="2124"/>
      <c r="BDE39" s="884"/>
      <c r="BDF39" s="804"/>
      <c r="BDG39" s="76"/>
      <c r="BDH39" s="78">
        <f t="shared" si="154"/>
        <v>8936.1000000000058</v>
      </c>
      <c r="BDJ39" s="321"/>
      <c r="BDK39" s="2124"/>
      <c r="BDL39" s="884"/>
      <c r="BDM39" s="804"/>
      <c r="BDN39" s="76"/>
      <c r="BDO39" s="78">
        <f t="shared" si="155"/>
        <v>0</v>
      </c>
      <c r="BDQ39" s="404"/>
      <c r="BDR39" s="734"/>
      <c r="BDS39" s="2124"/>
      <c r="BDT39" s="884"/>
      <c r="BDU39" s="718"/>
      <c r="BDV39" s="76"/>
      <c r="BDW39" s="78">
        <f t="shared" si="156"/>
        <v>308</v>
      </c>
      <c r="BDY39" s="2124"/>
      <c r="BDZ39" s="2124"/>
      <c r="BEA39" s="2124"/>
      <c r="BEB39" s="884"/>
      <c r="BEC39" s="804"/>
      <c r="BED39" s="76"/>
      <c r="BEE39" s="78">
        <f t="shared" si="157"/>
        <v>4361.25</v>
      </c>
      <c r="BEG39" s="321">
        <v>41918</v>
      </c>
      <c r="BEH39" s="2124" t="s">
        <v>2330</v>
      </c>
      <c r="BEI39" s="2124" t="s">
        <v>2329</v>
      </c>
      <c r="BEJ39" s="2017">
        <v>10133.84</v>
      </c>
      <c r="BEK39" s="882">
        <v>41927</v>
      </c>
      <c r="BEL39" s="76">
        <v>10133.84</v>
      </c>
      <c r="BEM39" s="78">
        <f t="shared" si="158"/>
        <v>-17000</v>
      </c>
      <c r="BEO39" s="2124"/>
      <c r="BEP39" s="2124"/>
      <c r="BEQ39" s="2125"/>
      <c r="BER39" s="351"/>
      <c r="BES39" s="804"/>
      <c r="BET39" s="76"/>
      <c r="BEU39" s="78">
        <f t="shared" si="159"/>
        <v>-3554.84</v>
      </c>
      <c r="BEW39" s="321"/>
      <c r="BEX39" s="2124"/>
      <c r="BEY39" s="884"/>
      <c r="BEZ39" s="804"/>
      <c r="BFA39" s="76"/>
      <c r="BFB39" s="78">
        <f t="shared" si="160"/>
        <v>0</v>
      </c>
      <c r="BFD39" s="321"/>
      <c r="BFE39" s="2124"/>
      <c r="BFF39" s="884"/>
      <c r="BFG39" s="804"/>
      <c r="BFH39" s="76"/>
      <c r="BFI39" s="78">
        <f t="shared" si="161"/>
        <v>970</v>
      </c>
      <c r="BFK39" s="320"/>
      <c r="BFL39" s="2121"/>
      <c r="BFM39" s="104"/>
      <c r="BFN39" s="424"/>
      <c r="BFO39" s="139"/>
      <c r="BFP39" s="78">
        <f t="shared" si="162"/>
        <v>0</v>
      </c>
      <c r="BFR39" s="321"/>
      <c r="BFS39" s="2124"/>
      <c r="BFT39" s="884"/>
      <c r="BFU39" s="718"/>
      <c r="BFV39" s="76"/>
      <c r="BFW39" s="78">
        <f t="shared" si="163"/>
        <v>0</v>
      </c>
      <c r="BFY39" s="2124"/>
      <c r="BFZ39" s="2124"/>
      <c r="BGA39" s="884"/>
      <c r="BGB39" s="804"/>
      <c r="BGC39" s="76"/>
      <c r="BGD39" s="78">
        <f t="shared" si="164"/>
        <v>0</v>
      </c>
      <c r="BGF39" s="321"/>
      <c r="BGG39" s="2124"/>
      <c r="BGH39" s="884"/>
      <c r="BGI39" s="882"/>
      <c r="BGJ39" s="76"/>
      <c r="BGK39" s="78">
        <f t="shared" si="165"/>
        <v>0</v>
      </c>
      <c r="BGM39" s="424"/>
      <c r="BGN39" s="424"/>
      <c r="BGO39" s="2121"/>
      <c r="BGP39" s="104"/>
      <c r="BGQ39" s="424"/>
      <c r="BGR39" s="139"/>
      <c r="BGS39" s="78">
        <f t="shared" si="166"/>
        <v>4154.5999999999913</v>
      </c>
      <c r="BGU39" s="2124"/>
      <c r="BGV39" s="2124"/>
      <c r="BGW39" s="884"/>
      <c r="BGX39" s="804"/>
      <c r="BGY39" s="76"/>
      <c r="BGZ39" s="78">
        <f t="shared" si="167"/>
        <v>0</v>
      </c>
      <c r="BHB39" s="404"/>
      <c r="BHC39" s="2124"/>
      <c r="BHD39" s="884"/>
      <c r="BHE39" s="804"/>
      <c r="BHF39" s="76"/>
      <c r="BHG39" s="78">
        <f t="shared" si="168"/>
        <v>229.79999999999927</v>
      </c>
      <c r="BHI39" s="404"/>
      <c r="BHJ39" s="2124"/>
      <c r="BHK39" s="2124"/>
      <c r="BHL39" s="884"/>
      <c r="BHM39" s="804"/>
      <c r="BHN39" s="76"/>
      <c r="BHO39" s="78">
        <f t="shared" si="169"/>
        <v>0</v>
      </c>
      <c r="BHQ39" s="321"/>
      <c r="BHR39" s="2124"/>
      <c r="BHS39" s="777"/>
      <c r="BHT39" s="882"/>
      <c r="BHU39" s="76"/>
      <c r="BHV39" s="78">
        <f t="shared" si="170"/>
        <v>0</v>
      </c>
      <c r="BHX39" s="321"/>
      <c r="BHY39" s="732"/>
      <c r="BHZ39" s="2124"/>
      <c r="BIA39" s="884"/>
      <c r="BIB39" s="882"/>
      <c r="BIC39" s="76"/>
      <c r="BID39" s="78">
        <f t="shared" si="171"/>
        <v>0</v>
      </c>
      <c r="BIF39" s="321"/>
      <c r="BIG39" s="31"/>
      <c r="BIH39" s="2124"/>
      <c r="BII39" s="777"/>
      <c r="BIJ39" s="804"/>
      <c r="BIK39" s="76"/>
      <c r="BIL39" s="78">
        <f t="shared" si="172"/>
        <v>0</v>
      </c>
      <c r="BIN39" s="404"/>
      <c r="BIO39" s="2124"/>
      <c r="BIP39" s="777"/>
      <c r="BIQ39" s="718"/>
      <c r="BIR39" s="76"/>
      <c r="BIS39" s="78">
        <f t="shared" si="173"/>
        <v>86</v>
      </c>
      <c r="BIU39" s="321"/>
      <c r="BIV39" s="321"/>
      <c r="BIW39" s="2124"/>
      <c r="BIX39" s="777"/>
      <c r="BIY39" s="804"/>
      <c r="BIZ39" s="76"/>
      <c r="BJA39" s="78">
        <f t="shared" si="255"/>
        <v>0</v>
      </c>
      <c r="BJC39" s="404"/>
      <c r="BJD39" s="2124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24"/>
      <c r="BJS39" s="2124"/>
      <c r="BJT39" s="884"/>
      <c r="BJU39" s="804"/>
      <c r="BJV39" s="76"/>
      <c r="BJW39" s="78">
        <f t="shared" si="228"/>
        <v>1883</v>
      </c>
      <c r="BJY39" s="404"/>
      <c r="BJZ39" s="2124"/>
      <c r="BKA39" s="884"/>
      <c r="BKB39" s="804"/>
      <c r="BKC39" s="76"/>
      <c r="BKD39" s="78">
        <f t="shared" si="175"/>
        <v>0</v>
      </c>
      <c r="BKF39" s="404"/>
      <c r="BKH39" s="2124"/>
      <c r="BKI39" s="884"/>
      <c r="BKJ39" s="804"/>
      <c r="BKK39" s="76"/>
      <c r="BKL39" s="78">
        <f t="shared" si="176"/>
        <v>8883.5</v>
      </c>
      <c r="BKN39" s="404"/>
      <c r="BKO39" s="2124"/>
      <c r="BKP39" s="884"/>
      <c r="BKQ39" s="804"/>
      <c r="BKR39" s="76"/>
      <c r="BKS39" s="78">
        <f t="shared" si="177"/>
        <v>0</v>
      </c>
      <c r="BKU39" s="404"/>
      <c r="BKV39" s="2124"/>
      <c r="BKW39" s="884"/>
      <c r="BKX39" s="804"/>
      <c r="BKY39" s="76"/>
      <c r="BKZ39" s="78">
        <f t="shared" si="178"/>
        <v>0</v>
      </c>
      <c r="BLB39" s="404"/>
      <c r="BLC39" s="2124"/>
      <c r="BLD39" s="884"/>
      <c r="BLE39" s="804"/>
      <c r="BLF39" s="76"/>
      <c r="BLG39" s="78">
        <f t="shared" si="179"/>
        <v>0</v>
      </c>
      <c r="BLI39" s="404"/>
      <c r="BLJ39" s="2124"/>
      <c r="BLK39" s="884"/>
      <c r="BLL39" s="804"/>
      <c r="BLM39" s="76"/>
      <c r="BLN39" s="78">
        <f t="shared" si="180"/>
        <v>100</v>
      </c>
      <c r="BLP39" s="404"/>
      <c r="BLQ39" s="2124"/>
      <c r="BLR39" s="884"/>
      <c r="BLS39" s="804"/>
      <c r="BLT39" s="76"/>
      <c r="BLU39" s="78">
        <f t="shared" si="181"/>
        <v>0</v>
      </c>
      <c r="BLW39" s="404"/>
      <c r="BLX39" s="2124"/>
      <c r="BLY39" s="884"/>
      <c r="BLZ39" s="804"/>
      <c r="BMA39" s="76"/>
      <c r="BMB39" s="78">
        <f t="shared" si="182"/>
        <v>0</v>
      </c>
      <c r="BMD39" s="404"/>
      <c r="BME39" s="2124"/>
      <c r="BMF39" s="884"/>
      <c r="BMG39" s="804"/>
      <c r="BMH39" s="76"/>
      <c r="BMI39" s="78">
        <f t="shared" si="183"/>
        <v>0</v>
      </c>
      <c r="BMK39" s="404"/>
      <c r="BML39" s="2124"/>
      <c r="BMM39" s="884"/>
      <c r="BMN39" s="804"/>
      <c r="BMO39" s="76"/>
      <c r="BMP39" s="78">
        <f t="shared" si="184"/>
        <v>0</v>
      </c>
      <c r="BMR39" s="31"/>
      <c r="BMS39" s="2124"/>
      <c r="BMT39" s="104"/>
      <c r="BMU39" s="804"/>
      <c r="BMV39" s="76"/>
      <c r="BMW39" s="78">
        <f t="shared" si="185"/>
        <v>0</v>
      </c>
      <c r="BMY39" s="31"/>
      <c r="BMZ39" s="2124"/>
      <c r="BNA39" s="777"/>
      <c r="BNB39" s="804"/>
      <c r="BNC39" s="76"/>
      <c r="BND39" s="78">
        <f t="shared" si="229"/>
        <v>150</v>
      </c>
      <c r="BNF39" s="341"/>
      <c r="BNG39" s="2121"/>
      <c r="BNH39" s="104"/>
      <c r="BNI39" s="320"/>
      <c r="BNJ39" s="139"/>
      <c r="BNK39" s="131">
        <f t="shared" si="230"/>
        <v>11430</v>
      </c>
      <c r="BNM39" s="2124"/>
      <c r="BNN39" s="2124"/>
      <c r="BNO39" s="884"/>
      <c r="BNP39" s="804"/>
      <c r="BNQ39" s="76"/>
      <c r="BNR39" s="78">
        <f t="shared" si="231"/>
        <v>0</v>
      </c>
      <c r="BNT39" s="2124"/>
      <c r="BNU39" s="732"/>
      <c r="BNV39" s="2124"/>
      <c r="BNW39" s="884"/>
      <c r="BNX39" s="804"/>
      <c r="BNY39" s="76"/>
      <c r="BNZ39" s="78">
        <f t="shared" si="232"/>
        <v>0</v>
      </c>
      <c r="BOB39" s="2124"/>
      <c r="BOC39" s="2124"/>
      <c r="BOD39" s="884"/>
      <c r="BOE39" s="804"/>
      <c r="BOF39" s="76"/>
      <c r="BOG39" s="78">
        <f t="shared" si="233"/>
        <v>0</v>
      </c>
      <c r="BOI39" s="2124"/>
      <c r="BOJ39" s="2124"/>
      <c r="BOK39" s="884"/>
      <c r="BOL39" s="804"/>
      <c r="BOM39" s="76"/>
      <c r="BON39" s="78">
        <f t="shared" si="234"/>
        <v>0</v>
      </c>
      <c r="BOP39" s="2124"/>
      <c r="BOQ39" s="2124"/>
      <c r="BOR39" s="884"/>
      <c r="BOS39" s="804"/>
      <c r="BOT39" s="76"/>
      <c r="BOU39" s="78">
        <f t="shared" si="235"/>
        <v>1785.5</v>
      </c>
      <c r="BOW39" s="321"/>
      <c r="BOX39" s="2124"/>
      <c r="BOY39" s="777"/>
      <c r="BOZ39" s="804"/>
      <c r="BPA39" s="76"/>
      <c r="BPB39" s="78">
        <f t="shared" si="236"/>
        <v>0</v>
      </c>
      <c r="BPD39" s="404"/>
      <c r="BPE39" s="2124"/>
      <c r="BPF39" s="884"/>
      <c r="BPG39" s="804"/>
      <c r="BPH39" s="76"/>
      <c r="BPI39" s="78">
        <f t="shared" si="237"/>
        <v>0</v>
      </c>
      <c r="BPK39" s="404"/>
      <c r="BPL39" s="2124"/>
      <c r="BPM39" s="884"/>
      <c r="BPN39" s="804"/>
      <c r="BPO39" s="76"/>
      <c r="BPP39" s="78">
        <f t="shared" si="252"/>
        <v>2273.5</v>
      </c>
      <c r="BPR39" s="2124"/>
      <c r="BPS39" s="2124"/>
      <c r="BPT39" s="884"/>
      <c r="BPU39" s="804"/>
      <c r="BPV39" s="76"/>
      <c r="BPW39" s="78">
        <f t="shared" si="186"/>
        <v>0</v>
      </c>
      <c r="BPY39" s="2124"/>
      <c r="BPZ39" s="2124"/>
      <c r="BQA39" s="884"/>
      <c r="BQB39" s="804"/>
      <c r="BQC39" s="76"/>
      <c r="BQD39" s="78">
        <f t="shared" si="187"/>
        <v>0</v>
      </c>
      <c r="BQH39" s="2124"/>
      <c r="BQI39" s="884"/>
      <c r="BQJ39" s="804"/>
      <c r="BQK39" s="76"/>
      <c r="BQL39" s="78">
        <f t="shared" si="188"/>
        <v>118</v>
      </c>
      <c r="BQM39" s="76"/>
      <c r="BQN39" s="320"/>
      <c r="BQO39" s="2122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21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24"/>
      <c r="BRJ39" s="2124"/>
      <c r="BRK39" s="884"/>
      <c r="BRL39" s="804"/>
      <c r="BRM39" s="76"/>
      <c r="BRN39" s="78">
        <f t="shared" si="192"/>
        <v>0</v>
      </c>
      <c r="BRP39" s="321"/>
      <c r="BRQ39" s="2124"/>
      <c r="BRR39" s="2124"/>
      <c r="BRS39" s="884"/>
      <c r="BRT39" s="804"/>
      <c r="BRU39" s="76"/>
      <c r="BRV39" s="78">
        <f t="shared" si="193"/>
        <v>0</v>
      </c>
      <c r="BRX39" s="404"/>
      <c r="BRY39" s="2124"/>
      <c r="BRZ39" s="884"/>
      <c r="BSA39" s="804"/>
      <c r="BSB39" s="76"/>
      <c r="BSC39" s="78">
        <f t="shared" si="194"/>
        <v>0</v>
      </c>
      <c r="BSE39" s="404"/>
      <c r="BSF39" s="2124"/>
      <c r="BSG39" s="884"/>
      <c r="BSH39" s="804"/>
      <c r="BSI39" s="76"/>
      <c r="BSJ39" s="78">
        <f t="shared" si="195"/>
        <v>0</v>
      </c>
      <c r="BSL39" s="2124"/>
      <c r="BSM39" s="2124"/>
      <c r="BSN39" s="884"/>
      <c r="BSO39" s="804"/>
      <c r="BSP39" s="76"/>
      <c r="BSQ39" s="78">
        <f t="shared" si="196"/>
        <v>0</v>
      </c>
      <c r="BSS39" s="404"/>
      <c r="BST39" s="2124"/>
      <c r="BSU39" s="884"/>
      <c r="BSV39" s="804"/>
      <c r="BSW39" s="76"/>
      <c r="BSX39" s="78">
        <f t="shared" si="197"/>
        <v>0</v>
      </c>
      <c r="BSZ39" s="404"/>
      <c r="BTA39" s="2124"/>
      <c r="BTB39" s="884"/>
      <c r="BTC39" s="804"/>
      <c r="BTD39" s="76"/>
      <c r="BTE39" s="78">
        <f t="shared" si="198"/>
        <v>0</v>
      </c>
      <c r="BTG39" s="2124"/>
      <c r="BTH39" s="2124"/>
      <c r="BTI39" s="884"/>
      <c r="BTJ39" s="804"/>
      <c r="BTK39" s="76"/>
      <c r="BTL39" s="78">
        <f t="shared" si="199"/>
        <v>0</v>
      </c>
      <c r="BTN39" s="2124"/>
      <c r="BTO39" s="2124"/>
      <c r="BTP39" s="884"/>
      <c r="BTQ39" s="804"/>
      <c r="BTR39" s="76"/>
      <c r="BTS39" s="78">
        <f t="shared" si="200"/>
        <v>0</v>
      </c>
      <c r="BTU39" s="2124"/>
      <c r="BTV39" s="2124"/>
      <c r="BTW39" s="884"/>
      <c r="BTX39" s="804"/>
      <c r="BTY39" s="76"/>
      <c r="BTZ39" s="78">
        <f t="shared" si="201"/>
        <v>0</v>
      </c>
      <c r="BUB39" s="2124"/>
      <c r="BUC39" s="2124"/>
      <c r="BUD39" s="884"/>
      <c r="BUE39" s="804"/>
      <c r="BUF39" s="76"/>
      <c r="BUG39" s="78">
        <f t="shared" si="202"/>
        <v>0</v>
      </c>
    </row>
    <row r="40" spans="1:1905" ht="15.75" x14ac:dyDescent="0.25">
      <c r="A40" s="2124"/>
      <c r="B40" s="2124"/>
      <c r="C40" s="22"/>
      <c r="D40" s="31"/>
      <c r="E40" s="76"/>
      <c r="F40" s="78">
        <f t="shared" si="2"/>
        <v>172000</v>
      </c>
      <c r="H40" s="404"/>
      <c r="I40" s="2124"/>
      <c r="J40" s="22"/>
      <c r="K40" s="31"/>
      <c r="L40" s="76"/>
      <c r="M40" s="78">
        <f t="shared" si="3"/>
        <v>354750</v>
      </c>
      <c r="O40" s="2124"/>
      <c r="P40" s="2124"/>
      <c r="Q40" s="22"/>
      <c r="R40" s="31"/>
      <c r="S40" s="76"/>
      <c r="T40" s="78">
        <f t="shared" si="4"/>
        <v>2500</v>
      </c>
      <c r="V40" s="2124"/>
      <c r="W40" s="2124"/>
      <c r="X40" s="22"/>
      <c r="Y40" s="31"/>
      <c r="Z40" s="76"/>
      <c r="AA40" s="78">
        <f t="shared" si="5"/>
        <v>0</v>
      </c>
      <c r="AC40" s="2124"/>
      <c r="AD40" s="2124"/>
      <c r="AE40" s="22"/>
      <c r="AF40" s="31"/>
      <c r="AG40" s="76"/>
      <c r="AH40" s="78">
        <f t="shared" si="6"/>
        <v>0</v>
      </c>
      <c r="AJ40" s="404"/>
      <c r="AK40" s="2124"/>
      <c r="AL40" s="22"/>
      <c r="AM40" s="404"/>
      <c r="AN40" s="76"/>
      <c r="AO40" s="78">
        <f t="shared" si="7"/>
        <v>1390</v>
      </c>
      <c r="AQ40" s="321"/>
      <c r="AR40" s="2124"/>
      <c r="AS40" s="22"/>
      <c r="AT40" s="321"/>
      <c r="AU40" s="76"/>
      <c r="AV40" s="78">
        <f t="shared" si="8"/>
        <v>317405.71999999997</v>
      </c>
      <c r="AX40" s="2124"/>
      <c r="AY40" s="2124"/>
      <c r="AZ40" s="22"/>
      <c r="BA40" s="31"/>
      <c r="BB40" s="76"/>
      <c r="BC40" s="78">
        <f t="shared" si="9"/>
        <v>0</v>
      </c>
      <c r="BE40" s="321"/>
      <c r="BF40" s="2124"/>
      <c r="BG40" s="22"/>
      <c r="BH40" s="31"/>
      <c r="BI40" s="76"/>
      <c r="BJ40" s="78">
        <f t="shared" si="10"/>
        <v>0</v>
      </c>
      <c r="BL40" s="404"/>
      <c r="BM40" s="2124"/>
      <c r="BN40" s="22"/>
      <c r="BO40" s="31"/>
      <c r="BP40" s="76"/>
      <c r="BQ40" s="78">
        <f t="shared" si="11"/>
        <v>0</v>
      </c>
      <c r="BS40" s="321"/>
      <c r="BT40" s="2124"/>
      <c r="BU40" s="22"/>
      <c r="BV40" s="31"/>
      <c r="BW40" s="76"/>
      <c r="BX40" s="78">
        <f t="shared" si="12"/>
        <v>0</v>
      </c>
      <c r="BZ40" s="424"/>
      <c r="CA40" s="424"/>
      <c r="CB40" s="2121"/>
      <c r="CC40" s="104"/>
      <c r="CD40" s="49"/>
      <c r="CE40" s="139"/>
      <c r="CF40" s="78">
        <f t="shared" si="13"/>
        <v>24829.5</v>
      </c>
      <c r="CH40" s="404"/>
      <c r="CI40" s="2124"/>
      <c r="CJ40" s="22"/>
      <c r="CK40" s="31"/>
      <c r="CL40" s="76"/>
      <c r="CM40" s="78">
        <f t="shared" si="14"/>
        <v>0</v>
      </c>
      <c r="CO40" s="404"/>
      <c r="CP40" s="2124"/>
      <c r="CQ40" s="22"/>
      <c r="CR40" s="31"/>
      <c r="CS40" s="76"/>
      <c r="CT40" s="78">
        <f t="shared" si="15"/>
        <v>0</v>
      </c>
      <c r="CV40" s="1261">
        <v>41989</v>
      </c>
      <c r="CW40" s="404" t="s">
        <v>2297</v>
      </c>
      <c r="CX40" s="1390">
        <v>6342</v>
      </c>
      <c r="CY40" s="1919">
        <v>8712</v>
      </c>
      <c r="CZ40" s="722">
        <v>42019</v>
      </c>
      <c r="DA40" s="1746">
        <v>8712</v>
      </c>
      <c r="DB40" s="76">
        <f t="shared" si="16"/>
        <v>471535.78000000009</v>
      </c>
      <c r="DC40" s="712"/>
      <c r="DD40" s="1829"/>
      <c r="DE40" s="1997"/>
      <c r="DF40" s="1795"/>
      <c r="DG40" s="1809"/>
      <c r="DH40" s="722"/>
      <c r="DI40" s="1391"/>
      <c r="DJ40" s="78">
        <f t="shared" si="17"/>
        <v>633217.30000000005</v>
      </c>
      <c r="DL40" s="321"/>
      <c r="DM40" s="2124"/>
      <c r="DN40" s="22"/>
      <c r="DO40" s="31"/>
      <c r="DP40" s="76"/>
      <c r="DQ40" s="78">
        <f t="shared" si="18"/>
        <v>0</v>
      </c>
      <c r="DS40" s="321"/>
      <c r="DT40" s="2124"/>
      <c r="DU40" s="22"/>
      <c r="DV40" s="31"/>
      <c r="DW40" s="76"/>
      <c r="DX40" s="78">
        <f t="shared" si="19"/>
        <v>0</v>
      </c>
      <c r="DZ40" s="31"/>
      <c r="EA40" s="2124"/>
      <c r="EB40" s="22"/>
      <c r="EC40" s="31"/>
      <c r="ED40" s="76"/>
      <c r="EE40" s="78">
        <f t="shared" si="20"/>
        <v>1750.5</v>
      </c>
      <c r="EG40" s="321"/>
      <c r="EH40" s="2124"/>
      <c r="EI40" s="22"/>
      <c r="EJ40" s="31"/>
      <c r="EK40" s="76"/>
      <c r="EL40" s="78">
        <f t="shared" si="21"/>
        <v>0</v>
      </c>
      <c r="EN40" s="404"/>
      <c r="EO40" s="2124"/>
      <c r="EP40" s="22"/>
      <c r="EQ40" s="31"/>
      <c r="ER40" s="76"/>
      <c r="ES40" s="78">
        <f t="shared" si="22"/>
        <v>7999.8000000000029</v>
      </c>
      <c r="EU40" s="404"/>
      <c r="EV40" s="2124"/>
      <c r="EW40" s="22"/>
      <c r="EX40" s="31"/>
      <c r="EY40" s="76"/>
      <c r="EZ40" s="78">
        <f t="shared" si="23"/>
        <v>0</v>
      </c>
      <c r="FB40" s="2124"/>
      <c r="FC40" s="2124"/>
      <c r="FD40" s="2124"/>
      <c r="FE40" s="22"/>
      <c r="FF40" s="31"/>
      <c r="FG40" s="76"/>
      <c r="FH40" s="78">
        <f t="shared" si="24"/>
        <v>0</v>
      </c>
      <c r="FJ40" s="424"/>
      <c r="FK40" s="49"/>
      <c r="FL40" s="2121"/>
      <c r="FM40" s="104"/>
      <c r="FN40" s="49"/>
      <c r="FO40" s="139"/>
      <c r="FP40" s="78">
        <f t="shared" si="25"/>
        <v>1044.8300000000017</v>
      </c>
      <c r="FR40" s="404"/>
      <c r="FS40" s="2124"/>
      <c r="FT40" s="2124"/>
      <c r="FU40" s="22"/>
      <c r="FV40" s="31"/>
      <c r="FW40" s="76"/>
      <c r="FX40" s="78">
        <f t="shared" si="26"/>
        <v>8038.1</v>
      </c>
      <c r="FZ40" s="31"/>
      <c r="GA40" s="2124"/>
      <c r="GB40" s="22"/>
      <c r="GC40" s="31"/>
      <c r="GD40" s="76"/>
      <c r="GE40" s="78">
        <f t="shared" si="203"/>
        <v>0</v>
      </c>
      <c r="GG40" s="404"/>
      <c r="GH40" s="734"/>
      <c r="GI40" s="2124"/>
      <c r="GJ40" s="777"/>
      <c r="GK40" s="404"/>
      <c r="GL40" s="76"/>
      <c r="GM40" s="78">
        <f t="shared" si="27"/>
        <v>0</v>
      </c>
      <c r="GO40" s="2124"/>
      <c r="GP40" s="2124"/>
      <c r="GQ40" s="22"/>
      <c r="GR40" s="31"/>
      <c r="GS40" s="76"/>
      <c r="GT40" s="78">
        <f t="shared" si="28"/>
        <v>3191.5</v>
      </c>
      <c r="GV40" s="404"/>
      <c r="GW40" s="2124"/>
      <c r="GX40" s="2124"/>
      <c r="GY40" s="22"/>
      <c r="GZ40" s="31"/>
      <c r="HA40" s="76"/>
      <c r="HB40" s="78">
        <f t="shared" si="29"/>
        <v>12652.35</v>
      </c>
      <c r="HD40" s="404"/>
      <c r="HE40" s="2124"/>
      <c r="HF40" s="22"/>
      <c r="HG40" s="31"/>
      <c r="HH40" s="76"/>
      <c r="HI40" s="78">
        <f t="shared" si="30"/>
        <v>5990.5</v>
      </c>
      <c r="HK40" s="321"/>
      <c r="HL40" s="2124"/>
      <c r="HM40" s="22"/>
      <c r="HN40" s="31"/>
      <c r="HO40" s="76"/>
      <c r="HP40" s="78">
        <f t="shared" si="31"/>
        <v>3655.5</v>
      </c>
      <c r="HR40" s="321"/>
      <c r="HS40" s="2124"/>
      <c r="HT40" s="22"/>
      <c r="HU40" s="31"/>
      <c r="HV40" s="76"/>
      <c r="HW40" s="78">
        <f t="shared" si="32"/>
        <v>3000</v>
      </c>
      <c r="HY40" s="321"/>
      <c r="HZ40" s="2124"/>
      <c r="IA40" s="22"/>
      <c r="IB40" s="31"/>
      <c r="IC40" s="76"/>
      <c r="ID40" s="78">
        <f t="shared" si="33"/>
        <v>0</v>
      </c>
      <c r="IF40" s="321"/>
      <c r="IG40" s="2124"/>
      <c r="IH40" s="22"/>
      <c r="II40" s="31"/>
      <c r="IJ40" s="76"/>
      <c r="IK40" s="78">
        <f t="shared" si="34"/>
        <v>0</v>
      </c>
      <c r="IM40" s="2124"/>
      <c r="IN40" s="2124"/>
      <c r="IO40" s="22"/>
      <c r="IP40" s="31"/>
      <c r="IQ40" s="76"/>
      <c r="IR40" s="78">
        <f t="shared" si="35"/>
        <v>0</v>
      </c>
      <c r="IT40" s="424"/>
      <c r="IU40" s="2121"/>
      <c r="IV40" s="104"/>
      <c r="IW40" s="49"/>
      <c r="IX40" s="139"/>
      <c r="IY40" s="78">
        <f t="shared" si="36"/>
        <v>402</v>
      </c>
      <c r="JA40" s="404"/>
      <c r="JB40" s="2124"/>
      <c r="JC40" s="22"/>
      <c r="JD40" s="31"/>
      <c r="JE40" s="76"/>
      <c r="JF40" s="78">
        <f t="shared" si="37"/>
        <v>900</v>
      </c>
      <c r="JH40" s="320"/>
      <c r="JI40" s="2122"/>
      <c r="JJ40" s="389"/>
      <c r="JK40" s="320"/>
      <c r="JL40" s="389"/>
      <c r="JM40" s="78">
        <f t="shared" si="38"/>
        <v>90</v>
      </c>
      <c r="JO40" s="321"/>
      <c r="JP40" s="2124"/>
      <c r="JQ40" s="22"/>
      <c r="JR40" s="321"/>
      <c r="JS40" s="76"/>
      <c r="JT40" s="78">
        <f t="shared" si="39"/>
        <v>90</v>
      </c>
      <c r="JV40" s="321"/>
      <c r="JW40" s="2124"/>
      <c r="JX40" s="22"/>
      <c r="JY40" s="321"/>
      <c r="JZ40" s="76"/>
      <c r="KA40" s="78">
        <f t="shared" si="40"/>
        <v>90</v>
      </c>
      <c r="KC40" s="424"/>
      <c r="KD40" s="2121"/>
      <c r="KE40" s="104"/>
      <c r="KF40" s="321"/>
      <c r="KG40" s="76"/>
      <c r="KH40" s="78">
        <f t="shared" si="41"/>
        <v>0</v>
      </c>
      <c r="KJ40" s="321"/>
      <c r="KK40" s="2124"/>
      <c r="KL40" s="22"/>
      <c r="KM40" s="31"/>
      <c r="KN40" s="76"/>
      <c r="KO40" s="78">
        <f t="shared" si="42"/>
        <v>300</v>
      </c>
      <c r="KQ40" s="321"/>
      <c r="KR40" s="321"/>
      <c r="KS40" s="2124"/>
      <c r="KT40" s="22"/>
      <c r="KU40" s="31"/>
      <c r="KV40" s="76"/>
      <c r="KW40" s="78">
        <f t="shared" si="43"/>
        <v>198</v>
      </c>
      <c r="KY40" s="321"/>
      <c r="KZ40" s="2124"/>
      <c r="LA40" s="22"/>
      <c r="LB40" s="31"/>
      <c r="LC40" s="76"/>
      <c r="LD40" s="78">
        <f t="shared" si="44"/>
        <v>0</v>
      </c>
      <c r="LF40" s="320"/>
      <c r="LG40" s="2121"/>
      <c r="LH40" s="104"/>
      <c r="LI40" s="49"/>
      <c r="LJ40" s="139"/>
      <c r="LK40" s="78">
        <f t="shared" si="45"/>
        <v>0</v>
      </c>
      <c r="LM40" s="2124"/>
      <c r="LN40" s="2124"/>
      <c r="LO40" s="22"/>
      <c r="LP40" s="31"/>
      <c r="LQ40" s="76"/>
      <c r="LR40" s="78">
        <f t="shared" si="46"/>
        <v>0</v>
      </c>
      <c r="LT40" s="2124"/>
      <c r="LU40" s="2124"/>
      <c r="LV40" s="22"/>
      <c r="LW40" s="31"/>
      <c r="LX40" s="76"/>
      <c r="LY40" s="78">
        <f t="shared" si="47"/>
        <v>0</v>
      </c>
      <c r="MA40" s="2124"/>
      <c r="MB40" s="2124"/>
      <c r="MC40" s="22"/>
      <c r="MD40" s="31"/>
      <c r="ME40" s="76"/>
      <c r="MF40" s="78">
        <f t="shared" si="48"/>
        <v>0</v>
      </c>
      <c r="MH40" s="2124"/>
      <c r="MI40" s="2124"/>
      <c r="MJ40" s="22"/>
      <c r="MK40" s="31"/>
      <c r="ML40" s="76"/>
      <c r="MM40" s="78">
        <f t="shared" si="49"/>
        <v>0</v>
      </c>
      <c r="MO40" s="404"/>
      <c r="MP40" s="2124"/>
      <c r="MQ40" s="22"/>
      <c r="MR40" s="31"/>
      <c r="MS40" s="76"/>
      <c r="MT40" s="78">
        <f t="shared" si="50"/>
        <v>0</v>
      </c>
      <c r="MV40" s="404"/>
      <c r="MW40" s="2124"/>
      <c r="MX40" s="22"/>
      <c r="MY40" s="31"/>
      <c r="MZ40" s="76"/>
      <c r="NA40" s="78">
        <f t="shared" si="51"/>
        <v>0</v>
      </c>
      <c r="NC40" s="404"/>
      <c r="ND40" s="2124"/>
      <c r="NE40" s="22"/>
      <c r="NF40" s="31"/>
      <c r="NG40" s="76"/>
      <c r="NH40" s="78">
        <f t="shared" si="52"/>
        <v>0</v>
      </c>
      <c r="NJ40" s="2124"/>
      <c r="NK40" s="2124"/>
      <c r="NL40" s="22"/>
      <c r="NM40" s="31"/>
      <c r="NN40" s="76"/>
      <c r="NO40" s="78">
        <f t="shared" si="53"/>
        <v>0</v>
      </c>
      <c r="NQ40" s="2124"/>
      <c r="NR40" s="2124"/>
      <c r="NS40" s="22"/>
      <c r="NT40" s="31"/>
      <c r="NU40" s="76"/>
      <c r="NV40" s="78">
        <f t="shared" si="54"/>
        <v>0</v>
      </c>
      <c r="NX40" s="404"/>
      <c r="NY40" s="2124"/>
      <c r="NZ40" s="22"/>
      <c r="OA40" s="404"/>
      <c r="OB40" s="76"/>
      <c r="OC40" s="78">
        <f t="shared" si="55"/>
        <v>0</v>
      </c>
      <c r="OE40" s="404"/>
      <c r="OF40" s="2124"/>
      <c r="OG40" s="22"/>
      <c r="OH40" s="31"/>
      <c r="OI40" s="76"/>
      <c r="OJ40" s="78">
        <f t="shared" si="56"/>
        <v>12799.5</v>
      </c>
      <c r="OL40" s="404"/>
      <c r="OM40" s="732"/>
      <c r="ON40" s="2124"/>
      <c r="OO40" s="22"/>
      <c r="OP40" s="31"/>
      <c r="OQ40" s="76"/>
      <c r="OR40" s="78">
        <f t="shared" si="0"/>
        <v>0</v>
      </c>
      <c r="OT40" s="404"/>
      <c r="OU40" s="2124"/>
      <c r="OV40" s="22"/>
      <c r="OW40" s="31"/>
      <c r="OX40" s="76"/>
      <c r="OY40" s="78">
        <f t="shared" si="57"/>
        <v>0</v>
      </c>
      <c r="PA40" s="2124"/>
      <c r="PB40" s="2124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1"/>
      <c r="PW40" s="1826"/>
      <c r="PX40" s="1819"/>
      <c r="PY40" s="1820"/>
      <c r="PZ40" s="1843"/>
      <c r="QA40" s="349"/>
      <c r="QB40" s="78">
        <f t="shared" si="61"/>
        <v>9830.36</v>
      </c>
      <c r="QD40" s="321"/>
      <c r="QE40" s="2124"/>
      <c r="QF40" s="22"/>
      <c r="QG40" s="335"/>
      <c r="QH40" s="76"/>
      <c r="QI40" s="78">
        <f t="shared" si="62"/>
        <v>0</v>
      </c>
      <c r="QK40" s="321"/>
      <c r="QL40" s="2124"/>
      <c r="QM40" s="22"/>
      <c r="QN40" s="31"/>
      <c r="QO40" s="76"/>
      <c r="QP40" s="78">
        <f t="shared" si="63"/>
        <v>761.40000000000009</v>
      </c>
      <c r="QR40" s="2124"/>
      <c r="QS40" s="2124"/>
      <c r="QT40" s="22"/>
      <c r="QU40" s="31"/>
      <c r="QV40" s="76"/>
      <c r="QW40" s="78">
        <f t="shared" si="64"/>
        <v>0</v>
      </c>
      <c r="QY40" s="2124"/>
      <c r="QZ40" s="2124"/>
      <c r="RA40" s="22"/>
      <c r="RB40" s="31"/>
      <c r="RC40" s="76"/>
      <c r="RD40" s="78">
        <f t="shared" si="65"/>
        <v>0</v>
      </c>
      <c r="RF40" s="2124"/>
      <c r="RG40" s="2124"/>
      <c r="RH40" s="22"/>
      <c r="RI40" s="31"/>
      <c r="RJ40" s="76"/>
      <c r="RK40" s="78">
        <f t="shared" si="66"/>
        <v>0</v>
      </c>
      <c r="RM40" s="424"/>
      <c r="RN40" s="481"/>
      <c r="RO40" s="2121"/>
      <c r="RP40" s="104"/>
      <c r="RQ40" s="424"/>
      <c r="RR40" s="139"/>
      <c r="RS40" s="78">
        <f t="shared" si="67"/>
        <v>16041.099999999999</v>
      </c>
      <c r="RU40" s="404"/>
      <c r="RV40" s="2124"/>
      <c r="RW40" s="22"/>
      <c r="RX40" s="31"/>
      <c r="RY40" s="76"/>
      <c r="RZ40" s="78">
        <f t="shared" si="68"/>
        <v>297</v>
      </c>
      <c r="SB40" s="404"/>
      <c r="SC40" s="2124"/>
      <c r="SD40" s="22"/>
      <c r="SE40" s="31"/>
      <c r="SF40" s="76"/>
      <c r="SG40" s="78">
        <f t="shared" si="69"/>
        <v>0</v>
      </c>
      <c r="SI40" s="2124"/>
      <c r="SJ40" s="2124"/>
      <c r="SK40" s="22"/>
      <c r="SL40" s="31"/>
      <c r="SM40" s="76"/>
      <c r="SN40" s="78">
        <f t="shared" si="70"/>
        <v>0</v>
      </c>
      <c r="SP40" s="2124"/>
      <c r="SQ40" s="2124"/>
      <c r="SR40" s="22"/>
      <c r="SS40" s="31"/>
      <c r="ST40" s="76"/>
      <c r="SU40" s="78">
        <f t="shared" si="71"/>
        <v>0</v>
      </c>
      <c r="SW40" s="2124"/>
      <c r="SX40" s="2124"/>
      <c r="SY40" s="22"/>
      <c r="SZ40" s="31"/>
      <c r="TA40" s="76"/>
      <c r="TB40" s="78">
        <f t="shared" si="72"/>
        <v>0</v>
      </c>
      <c r="TD40" s="2124"/>
      <c r="TE40" s="2124"/>
      <c r="TF40" s="22"/>
      <c r="TG40" s="31"/>
      <c r="TH40" s="76"/>
      <c r="TI40" s="78">
        <f t="shared" si="73"/>
        <v>0</v>
      </c>
      <c r="TK40" s="2124"/>
      <c r="TL40" s="2124"/>
      <c r="TM40" s="22"/>
      <c r="TN40" s="31"/>
      <c r="TO40" s="76"/>
      <c r="TP40" s="78">
        <f t="shared" si="74"/>
        <v>0</v>
      </c>
      <c r="TR40" s="2124"/>
      <c r="TS40" s="2124"/>
      <c r="TT40" s="22"/>
      <c r="TU40" s="31"/>
      <c r="TV40" s="76"/>
      <c r="TW40" s="78">
        <f t="shared" si="75"/>
        <v>0</v>
      </c>
      <c r="TY40" s="2124"/>
      <c r="TZ40" s="2124"/>
      <c r="UA40" s="22"/>
      <c r="UB40" s="31"/>
      <c r="UC40" s="76"/>
      <c r="UD40" s="78">
        <f t="shared" si="76"/>
        <v>0</v>
      </c>
      <c r="UF40" s="404"/>
      <c r="UG40" s="2124"/>
      <c r="UH40" s="22"/>
      <c r="UI40" s="31"/>
      <c r="UJ40" s="76"/>
      <c r="UK40" s="78">
        <f t="shared" si="77"/>
        <v>0</v>
      </c>
      <c r="UM40" s="404"/>
      <c r="UN40" s="2124"/>
      <c r="UO40" s="22"/>
      <c r="UP40" s="31"/>
      <c r="UQ40" s="76"/>
      <c r="UR40" s="78">
        <f t="shared" si="78"/>
        <v>-2822</v>
      </c>
      <c r="UT40" s="404"/>
      <c r="UU40" s="2124"/>
      <c r="UV40" s="22"/>
      <c r="UW40" s="31"/>
      <c r="UX40" s="76"/>
      <c r="UY40" s="78">
        <f t="shared" si="79"/>
        <v>0</v>
      </c>
      <c r="VA40" s="320"/>
      <c r="VB40" s="2121"/>
      <c r="VC40" s="104"/>
      <c r="VD40" s="320"/>
      <c r="VE40" s="52"/>
      <c r="VF40" s="78">
        <f t="shared" si="80"/>
        <v>0</v>
      </c>
      <c r="VH40" s="404"/>
      <c r="VI40" s="2124"/>
      <c r="VJ40" s="22"/>
      <c r="VK40" s="31"/>
      <c r="VL40" s="76"/>
      <c r="VM40" s="78">
        <f t="shared" si="81"/>
        <v>0</v>
      </c>
      <c r="VO40" s="2124"/>
      <c r="VP40" s="2124"/>
      <c r="VQ40" s="22"/>
      <c r="VR40" s="31"/>
      <c r="VS40" s="76"/>
      <c r="VT40" s="78">
        <f t="shared" si="82"/>
        <v>0</v>
      </c>
      <c r="VV40" s="2124"/>
      <c r="VW40" s="2124"/>
      <c r="VX40" s="22"/>
      <c r="VY40" s="31"/>
      <c r="VZ40" s="76"/>
      <c r="WA40" s="78">
        <f t="shared" si="83"/>
        <v>0</v>
      </c>
      <c r="WC40" s="404"/>
      <c r="WD40" s="2124"/>
      <c r="WE40" s="22"/>
      <c r="WF40" s="321"/>
      <c r="WG40" s="76"/>
      <c r="WH40" s="78">
        <f t="shared" si="84"/>
        <v>236</v>
      </c>
      <c r="WJ40" s="321"/>
      <c r="WK40" s="2124"/>
      <c r="WL40" s="22"/>
      <c r="WM40" s="31"/>
      <c r="WN40" s="76"/>
      <c r="WO40" s="78">
        <f t="shared" si="85"/>
        <v>151</v>
      </c>
      <c r="WQ40" s="404"/>
      <c r="WR40" s="2124"/>
      <c r="WS40" s="22"/>
      <c r="WT40" s="31"/>
      <c r="WU40" s="76"/>
      <c r="WV40" s="78">
        <f t="shared" si="86"/>
        <v>8041</v>
      </c>
      <c r="WX40" s="31"/>
      <c r="WY40" s="2124"/>
      <c r="WZ40" s="22"/>
      <c r="XA40" s="31"/>
      <c r="XB40" s="76"/>
      <c r="XC40" s="78">
        <f t="shared" si="87"/>
        <v>0</v>
      </c>
      <c r="XE40" s="404"/>
      <c r="XF40" s="2124"/>
      <c r="XG40" s="22"/>
      <c r="XH40" s="31"/>
      <c r="XI40" s="76"/>
      <c r="XJ40" s="78">
        <f t="shared" si="88"/>
        <v>0</v>
      </c>
      <c r="XL40" s="404"/>
      <c r="XM40" s="2124"/>
      <c r="XN40" s="22"/>
      <c r="XO40" s="31"/>
      <c r="XP40" s="76"/>
      <c r="XQ40" s="78">
        <f t="shared" si="89"/>
        <v>0</v>
      </c>
      <c r="XS40" s="404"/>
      <c r="XT40" s="2124"/>
      <c r="XU40" s="22"/>
      <c r="XV40" s="31"/>
      <c r="XW40" s="76"/>
      <c r="XX40" s="78">
        <f t="shared" si="90"/>
        <v>0</v>
      </c>
      <c r="XZ40" s="321"/>
      <c r="YA40" s="2124"/>
      <c r="YB40" s="2124"/>
      <c r="YC40" s="22"/>
      <c r="YD40" s="31"/>
      <c r="YE40" s="76"/>
      <c r="YF40" s="78">
        <f t="shared" si="91"/>
        <v>0</v>
      </c>
      <c r="YH40" s="321"/>
      <c r="YI40" s="2124"/>
      <c r="YJ40" s="22"/>
      <c r="YK40" s="31"/>
      <c r="YL40" s="76"/>
      <c r="YM40" s="78">
        <f t="shared" si="92"/>
        <v>0</v>
      </c>
      <c r="YO40" s="404"/>
      <c r="YP40" s="734"/>
      <c r="YQ40" s="2124"/>
      <c r="YR40" s="777"/>
      <c r="YS40" s="779"/>
      <c r="YT40" s="76"/>
      <c r="YU40" s="78">
        <f t="shared" si="93"/>
        <v>2542.7000000000007</v>
      </c>
      <c r="YW40" s="321"/>
      <c r="YX40" s="2124"/>
      <c r="YY40" s="22"/>
      <c r="YZ40" s="31"/>
      <c r="ZA40" s="76"/>
      <c r="ZB40" s="78">
        <f t="shared" si="253"/>
        <v>0</v>
      </c>
      <c r="ZD40" s="320"/>
      <c r="ZE40" s="2121"/>
      <c r="ZF40" s="104"/>
      <c r="ZG40" s="49"/>
      <c r="ZH40" s="139"/>
      <c r="ZI40" s="78">
        <f t="shared" si="94"/>
        <v>930.44000000000051</v>
      </c>
      <c r="ZK40" s="404"/>
      <c r="ZL40" s="2124"/>
      <c r="ZM40" s="22"/>
      <c r="ZN40" s="31"/>
      <c r="ZO40" s="76"/>
      <c r="ZP40" s="78">
        <f t="shared" si="238"/>
        <v>0</v>
      </c>
      <c r="ZR40" s="404"/>
      <c r="ZS40" s="2124"/>
      <c r="ZT40" s="22"/>
      <c r="ZU40" s="31"/>
      <c r="ZV40" s="76"/>
      <c r="ZW40" s="78">
        <f t="shared" si="239"/>
        <v>0</v>
      </c>
      <c r="ZY40" s="1261"/>
      <c r="ZZ40" s="1390"/>
      <c r="AAA40" s="1803"/>
      <c r="AAB40" s="1919"/>
      <c r="AAC40" s="779"/>
      <c r="AAD40" s="1391"/>
      <c r="AAE40" s="78">
        <f t="shared" si="95"/>
        <v>2062.3999999999996</v>
      </c>
      <c r="AAG40" s="1261"/>
      <c r="AAH40" s="543"/>
      <c r="AAI40" s="1804"/>
      <c r="AAJ40" s="1647"/>
      <c r="AAK40" s="1812"/>
      <c r="AAL40" s="78">
        <f t="shared" si="96"/>
        <v>0</v>
      </c>
      <c r="AAM40" s="1391"/>
      <c r="AAN40" s="424"/>
      <c r="AAO40" s="424"/>
      <c r="AAP40" s="2121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24"/>
      <c r="ABE40" s="22"/>
      <c r="ABF40" s="31"/>
      <c r="ABG40" s="76"/>
      <c r="ABH40" s="78">
        <f t="shared" si="99"/>
        <v>0</v>
      </c>
      <c r="ABJ40" s="404"/>
      <c r="ABK40" s="2124"/>
      <c r="ABL40" s="22"/>
      <c r="ABM40" s="31"/>
      <c r="ABN40" s="76"/>
      <c r="ABO40" s="78">
        <f t="shared" si="100"/>
        <v>0</v>
      </c>
      <c r="ABQ40" s="404"/>
      <c r="ABR40" s="2124"/>
      <c r="ABS40" s="22"/>
      <c r="ABT40" s="31"/>
      <c r="ABU40" s="76"/>
      <c r="ABV40" s="78">
        <f t="shared" si="101"/>
        <v>0</v>
      </c>
      <c r="ABX40" s="404"/>
      <c r="ABY40" s="2124"/>
      <c r="ABZ40" s="22"/>
      <c r="ACA40" s="31"/>
      <c r="ACB40" s="76"/>
      <c r="ACC40" s="78">
        <f t="shared" si="102"/>
        <v>0</v>
      </c>
      <c r="ACE40" s="404"/>
      <c r="ACF40" s="2124"/>
      <c r="ACG40" s="22"/>
      <c r="ACH40" s="31"/>
      <c r="ACI40" s="76"/>
      <c r="ACJ40" s="78">
        <f t="shared" si="103"/>
        <v>0</v>
      </c>
      <c r="ACL40" s="404"/>
      <c r="ACM40" s="404"/>
      <c r="ACN40" s="2124"/>
      <c r="ACO40" s="22"/>
      <c r="ACP40" s="31"/>
      <c r="ACQ40" s="76"/>
      <c r="ACR40" s="78">
        <f t="shared" si="104"/>
        <v>0</v>
      </c>
      <c r="ACT40" s="2124"/>
      <c r="ACU40" s="2124"/>
      <c r="ACV40" s="22"/>
      <c r="ACW40" s="31"/>
      <c r="ACX40" s="76"/>
      <c r="ACY40" s="78">
        <f t="shared" si="257"/>
        <v>0</v>
      </c>
      <c r="ADA40" s="2124"/>
      <c r="ADB40" s="2124"/>
      <c r="ADC40" s="22"/>
      <c r="ADD40" s="31"/>
      <c r="ADE40" s="76"/>
      <c r="ADF40" s="78">
        <f t="shared" si="105"/>
        <v>70699</v>
      </c>
      <c r="ADI40" s="2124"/>
      <c r="ADJ40" s="2124"/>
      <c r="ADK40" s="22"/>
      <c r="ADL40" s="31"/>
      <c r="ADM40" s="76"/>
      <c r="ADN40" s="78">
        <f t="shared" si="258"/>
        <v>0</v>
      </c>
      <c r="ADP40" s="321"/>
      <c r="ADQ40" s="2124"/>
      <c r="ADR40" s="22"/>
      <c r="ADS40" s="404"/>
      <c r="ADT40" s="76"/>
      <c r="ADU40" s="78">
        <f t="shared" si="259"/>
        <v>0</v>
      </c>
      <c r="ADW40" s="404"/>
      <c r="ADX40" s="2124"/>
      <c r="ADY40" s="22"/>
      <c r="ADZ40" s="31"/>
      <c r="AEA40" s="76"/>
      <c r="AEB40" s="78">
        <f t="shared" si="260"/>
        <v>42311</v>
      </c>
      <c r="AED40" s="320"/>
      <c r="AEE40" s="2121"/>
      <c r="AEF40" s="104"/>
      <c r="AEG40" s="530"/>
      <c r="AEH40" s="139"/>
      <c r="AEI40" s="78">
        <f t="shared" si="254"/>
        <v>100.5</v>
      </c>
      <c r="AEK40" s="31"/>
      <c r="AEL40" s="2124"/>
      <c r="AEM40" s="22"/>
      <c r="AEN40" s="31"/>
      <c r="AEO40" s="76"/>
      <c r="AEP40" s="78">
        <f t="shared" si="1"/>
        <v>0</v>
      </c>
      <c r="AER40" s="2124"/>
      <c r="AES40" s="2124"/>
      <c r="AET40" s="22"/>
      <c r="AEU40" s="31"/>
      <c r="AEV40" s="76"/>
      <c r="AEW40" s="78">
        <f t="shared" si="106"/>
        <v>0</v>
      </c>
      <c r="AEY40" s="2124"/>
      <c r="AEZ40" s="2124"/>
      <c r="AFA40" s="22"/>
      <c r="AFB40" s="31"/>
      <c r="AFC40" s="76"/>
      <c r="AFD40" s="78">
        <f t="shared" si="107"/>
        <v>0</v>
      </c>
      <c r="AFF40" s="786"/>
      <c r="AFG40" s="2124"/>
      <c r="AFH40" s="22"/>
      <c r="AFI40" s="31"/>
      <c r="AFJ40" s="76"/>
      <c r="AFK40" s="78">
        <f t="shared" si="108"/>
        <v>0</v>
      </c>
      <c r="AFM40" s="786"/>
      <c r="AFN40" s="2124"/>
      <c r="AFO40" s="22"/>
      <c r="AFP40" s="31"/>
      <c r="AFQ40" s="76"/>
      <c r="AFR40" s="78">
        <f t="shared" si="109"/>
        <v>0</v>
      </c>
      <c r="AFT40" s="786"/>
      <c r="AFU40" s="2124"/>
      <c r="AFV40" s="22"/>
      <c r="AFW40" s="31"/>
      <c r="AFX40" s="76"/>
      <c r="AFY40" s="78">
        <f t="shared" si="110"/>
        <v>0</v>
      </c>
      <c r="AGA40" s="786"/>
      <c r="AGB40" s="2124"/>
      <c r="AGC40" s="22"/>
      <c r="AGD40" s="31"/>
      <c r="AGE40" s="76"/>
      <c r="AGF40" s="78">
        <f t="shared" si="111"/>
        <v>0</v>
      </c>
      <c r="AGH40" s="786"/>
      <c r="AGI40" s="2124"/>
      <c r="AGJ40" s="22"/>
      <c r="AGK40" s="31"/>
      <c r="AGL40" s="76"/>
      <c r="AGM40" s="78">
        <f t="shared" si="112"/>
        <v>0</v>
      </c>
      <c r="AGO40" s="321"/>
      <c r="AGP40" s="2124"/>
      <c r="AGQ40" s="22"/>
      <c r="AGR40" s="31"/>
      <c r="AGS40" s="76"/>
      <c r="AGT40" s="78">
        <f t="shared" si="113"/>
        <v>0</v>
      </c>
      <c r="AGV40" s="404"/>
      <c r="AGW40" s="2124"/>
      <c r="AGX40" s="22"/>
      <c r="AGY40" s="31"/>
      <c r="AGZ40" s="76"/>
      <c r="AHA40" s="78">
        <f t="shared" si="114"/>
        <v>0</v>
      </c>
      <c r="AHE40" s="2124"/>
      <c r="AHF40" s="22"/>
      <c r="AHG40" s="321"/>
      <c r="AHH40" s="76"/>
      <c r="AHI40" s="78">
        <f t="shared" si="115"/>
        <v>2343</v>
      </c>
      <c r="AHK40" s="404"/>
      <c r="AHL40" s="2124"/>
      <c r="AHM40" s="22"/>
      <c r="AHN40" s="31"/>
      <c r="AHO40" s="76"/>
      <c r="AHP40" s="78">
        <f t="shared" si="116"/>
        <v>0</v>
      </c>
      <c r="AHR40" s="404"/>
      <c r="AHS40" s="2124"/>
      <c r="AHT40" s="22"/>
      <c r="AHU40" s="31"/>
      <c r="AHV40" s="76"/>
      <c r="AHW40" s="78">
        <f t="shared" si="117"/>
        <v>0</v>
      </c>
      <c r="AHY40" s="404"/>
      <c r="AHZ40" s="404"/>
      <c r="AIA40" s="2124"/>
      <c r="AIB40" s="22"/>
      <c r="AIC40" s="31"/>
      <c r="AID40" s="76"/>
      <c r="AIE40" s="78">
        <f t="shared" si="118"/>
        <v>4086</v>
      </c>
      <c r="AIG40" s="404"/>
      <c r="AIH40" s="2124"/>
      <c r="AII40" s="22"/>
      <c r="AIJ40" s="31"/>
      <c r="AIK40" s="76"/>
      <c r="AIL40" s="78">
        <f t="shared" si="119"/>
        <v>436</v>
      </c>
      <c r="AIN40" s="404"/>
      <c r="AIO40" s="2124"/>
      <c r="AIP40" s="22"/>
      <c r="AIQ40" s="31"/>
      <c r="AIR40" s="76"/>
      <c r="AIS40" s="78">
        <f t="shared" si="120"/>
        <v>0</v>
      </c>
      <c r="AIU40" s="404"/>
      <c r="AIV40" s="2124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21"/>
      <c r="AJY40" s="104"/>
      <c r="AJZ40" s="320">
        <v>41108</v>
      </c>
      <c r="AKA40" s="139">
        <v>500</v>
      </c>
      <c r="AKB40" s="78">
        <f t="shared" si="125"/>
        <v>1928</v>
      </c>
      <c r="AKD40" s="2124"/>
      <c r="AKE40" s="2124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24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24"/>
      <c r="AMZ40" s="801"/>
      <c r="ANA40" s="804"/>
      <c r="ANB40" s="76"/>
      <c r="ANC40" s="805">
        <f t="shared" si="204"/>
        <v>0</v>
      </c>
      <c r="ANE40" s="321"/>
      <c r="ANF40" s="2124"/>
      <c r="ANG40" s="801"/>
      <c r="ANH40" s="804"/>
      <c r="ANI40" s="76"/>
      <c r="ANJ40" s="805">
        <f t="shared" si="205"/>
        <v>0</v>
      </c>
      <c r="ANL40" s="321"/>
      <c r="ANM40" s="2124"/>
      <c r="ANN40" s="801"/>
      <c r="ANO40" s="882"/>
      <c r="ANP40" s="76"/>
      <c r="ANQ40" s="805">
        <f t="shared" si="206"/>
        <v>187.60000000000002</v>
      </c>
      <c r="ANS40" s="31"/>
      <c r="ANT40" s="335"/>
      <c r="ANU40" s="2124"/>
      <c r="ANV40" s="801"/>
      <c r="ANW40" s="804"/>
      <c r="ANX40" s="76"/>
      <c r="ANY40" s="805">
        <f t="shared" si="207"/>
        <v>0</v>
      </c>
      <c r="AOA40" s="1261"/>
      <c r="AOB40" s="855"/>
      <c r="AOC40" s="1390"/>
      <c r="AOD40" s="1919"/>
      <c r="AOE40" s="399"/>
      <c r="AOF40" s="1391"/>
      <c r="AOG40" s="805">
        <f t="shared" si="208"/>
        <v>731</v>
      </c>
      <c r="AOI40" s="404"/>
      <c r="AOJ40" s="2124"/>
      <c r="AOK40" s="801"/>
      <c r="AOL40" s="804"/>
      <c r="AOM40" s="76"/>
      <c r="AON40" s="78">
        <f t="shared" si="209"/>
        <v>0</v>
      </c>
      <c r="AOP40" s="2124"/>
      <c r="AOQ40" s="2124"/>
      <c r="AOR40" s="801"/>
      <c r="AOS40" s="804"/>
      <c r="AOT40" s="76"/>
      <c r="AOU40" s="805">
        <f t="shared" si="210"/>
        <v>0</v>
      </c>
      <c r="AOW40" s="2124"/>
      <c r="AOX40" s="2124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24"/>
      <c r="APM40" s="825"/>
      <c r="APN40" s="804"/>
      <c r="APO40" s="76"/>
      <c r="APP40" s="805">
        <f t="shared" si="212"/>
        <v>0</v>
      </c>
      <c r="APR40" s="321"/>
      <c r="APS40" s="2124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24"/>
      <c r="ASE40" s="801"/>
      <c r="ASF40" s="804"/>
      <c r="ASG40" s="76"/>
      <c r="ASH40" s="805">
        <f t="shared" si="222"/>
        <v>0</v>
      </c>
      <c r="ASJ40" s="2124"/>
      <c r="ASK40" s="2124"/>
      <c r="ASL40" s="825"/>
      <c r="ASM40" s="804"/>
      <c r="ASN40" s="76"/>
      <c r="ASO40" s="805">
        <f t="shared" si="223"/>
        <v>0</v>
      </c>
      <c r="ASQ40" s="404"/>
      <c r="ASR40" s="2124"/>
      <c r="ASS40" s="22"/>
      <c r="AST40" s="31"/>
      <c r="ASU40" s="76"/>
      <c r="ASV40" s="78">
        <f t="shared" si="241"/>
        <v>0</v>
      </c>
      <c r="ASX40" s="404"/>
      <c r="ASY40" s="404"/>
      <c r="ASZ40" s="2124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24"/>
      <c r="AUL40" s="22"/>
      <c r="AUM40" s="31"/>
      <c r="AUN40" s="76"/>
      <c r="AUO40" s="78">
        <f t="shared" si="247"/>
        <v>0</v>
      </c>
      <c r="AUQ40" s="424"/>
      <c r="AUR40" s="2121"/>
      <c r="AUS40" s="104"/>
      <c r="AUT40" s="49"/>
      <c r="AUU40" s="139"/>
      <c r="AUV40" s="78">
        <f t="shared" si="248"/>
        <v>1754.5</v>
      </c>
      <c r="AUX40" s="404"/>
      <c r="AUY40" s="2124"/>
      <c r="AUZ40" s="22"/>
      <c r="AVA40" s="31"/>
      <c r="AVB40" s="76"/>
      <c r="AVC40" s="78">
        <f t="shared" si="249"/>
        <v>3312</v>
      </c>
      <c r="AVE40" s="404"/>
      <c r="AVF40" s="2124"/>
      <c r="AVG40" s="22"/>
      <c r="AVH40" s="31"/>
      <c r="AVI40" s="76"/>
      <c r="AVJ40" s="78">
        <f t="shared" si="250"/>
        <v>0</v>
      </c>
      <c r="AVL40" s="424"/>
      <c r="AVM40" s="2121"/>
      <c r="AVN40" s="104"/>
      <c r="AVO40" s="49"/>
      <c r="AVP40" s="139"/>
      <c r="AVQ40" s="78">
        <f t="shared" si="251"/>
        <v>0</v>
      </c>
      <c r="AVS40" s="404"/>
      <c r="AVT40" s="2124"/>
      <c r="AVU40" s="22"/>
      <c r="AVV40" s="31"/>
      <c r="AVW40" s="76"/>
      <c r="AVX40" s="78">
        <f t="shared" si="224"/>
        <v>0</v>
      </c>
      <c r="AVZ40" s="404"/>
      <c r="AWA40" s="2124"/>
      <c r="AWB40" s="22"/>
      <c r="AWC40" s="31"/>
      <c r="AWD40" s="76"/>
      <c r="AWE40" s="78">
        <f t="shared" si="225"/>
        <v>0</v>
      </c>
      <c r="AWG40" s="424"/>
      <c r="AWH40" s="2121"/>
      <c r="AWI40" s="104"/>
      <c r="AWJ40" s="49"/>
      <c r="AWK40" s="139"/>
      <c r="AWL40" s="131">
        <f t="shared" si="226"/>
        <v>0</v>
      </c>
      <c r="AWN40" s="49"/>
      <c r="AWO40" s="307"/>
      <c r="AWP40" s="2121"/>
      <c r="AWQ40" s="104"/>
      <c r="AWR40" s="49"/>
      <c r="AWS40" s="139"/>
      <c r="AWT40" s="78">
        <f t="shared" si="227"/>
        <v>5365</v>
      </c>
      <c r="AWV40" s="404"/>
      <c r="AWW40" s="404"/>
      <c r="AWX40" s="2124"/>
      <c r="AWY40" s="777"/>
      <c r="AWZ40" s="804"/>
      <c r="AXA40" s="76"/>
      <c r="AXB40" s="78">
        <f t="shared" si="261"/>
        <v>872</v>
      </c>
      <c r="AXD40" s="404"/>
      <c r="AXE40" s="2124"/>
      <c r="AXF40" s="777"/>
      <c r="AXG40" s="804"/>
      <c r="AXH40" s="76"/>
      <c r="AXI40" s="78">
        <f t="shared" si="262"/>
        <v>0</v>
      </c>
      <c r="AXK40" s="404"/>
      <c r="AXL40" s="2124"/>
      <c r="AXM40" s="884"/>
      <c r="AXN40" s="804"/>
      <c r="AXO40" s="76"/>
      <c r="AXP40" s="78">
        <f t="shared" si="263"/>
        <v>0</v>
      </c>
      <c r="AXR40" s="2124"/>
      <c r="AXS40" s="2124"/>
      <c r="AXT40" s="884"/>
      <c r="AXU40" s="804"/>
      <c r="AXV40" s="76"/>
      <c r="AXW40" s="78">
        <f t="shared" si="264"/>
        <v>0</v>
      </c>
      <c r="AXY40" s="424"/>
      <c r="AXZ40" s="2121"/>
      <c r="AYA40" s="104"/>
      <c r="AYB40" s="712"/>
      <c r="AYC40" s="139"/>
      <c r="AYD40" s="78">
        <f t="shared" si="137"/>
        <v>0</v>
      </c>
      <c r="AYF40" s="424"/>
      <c r="AYG40" s="2121"/>
      <c r="AYH40" s="837"/>
      <c r="AYI40" s="97"/>
      <c r="AYJ40" s="139"/>
      <c r="AYK40" s="78">
        <f t="shared" si="138"/>
        <v>0</v>
      </c>
      <c r="AYM40" s="424"/>
      <c r="AYN40" s="2121"/>
      <c r="AYO40" s="837"/>
      <c r="AYP40" s="97"/>
      <c r="AYQ40" s="139"/>
      <c r="AYR40" s="78">
        <f t="shared" si="139"/>
        <v>0</v>
      </c>
      <c r="AYT40" s="404"/>
      <c r="AYU40" s="2124"/>
      <c r="AYV40" s="884"/>
      <c r="AYW40" s="804"/>
      <c r="AYX40" s="76"/>
      <c r="AYY40" s="78">
        <f t="shared" si="140"/>
        <v>0</v>
      </c>
      <c r="AZA40" s="404"/>
      <c r="AZB40" s="2124"/>
      <c r="AZC40" s="884"/>
      <c r="AZD40" s="804"/>
      <c r="AZE40" s="76"/>
      <c r="AZF40" s="78">
        <f t="shared" si="141"/>
        <v>0</v>
      </c>
      <c r="AZH40" s="2124"/>
      <c r="AZI40" s="2124"/>
      <c r="AZJ40" s="884"/>
      <c r="AZK40" s="804"/>
      <c r="AZL40" s="76"/>
      <c r="AZM40" s="78">
        <f t="shared" si="142"/>
        <v>0</v>
      </c>
      <c r="AZO40" s="320"/>
      <c r="AZP40" s="2121"/>
      <c r="AZQ40" s="693"/>
      <c r="AZR40" s="97"/>
      <c r="AZS40" s="139"/>
      <c r="AZT40" s="78">
        <f t="shared" si="143"/>
        <v>123.27999999999975</v>
      </c>
      <c r="AZV40" s="321"/>
      <c r="AZW40" s="2124"/>
      <c r="AZX40" s="777"/>
      <c r="AZY40" s="804"/>
      <c r="AZZ40" s="76"/>
      <c r="BAA40" s="78">
        <f t="shared" si="144"/>
        <v>0</v>
      </c>
      <c r="BAC40" s="320"/>
      <c r="BAD40" s="2121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21"/>
      <c r="BAS40" s="693"/>
      <c r="BAT40" s="97"/>
      <c r="BAU40" s="139"/>
      <c r="BAV40" s="78">
        <f t="shared" si="147"/>
        <v>1940.1999999999971</v>
      </c>
      <c r="BAX40" s="2124"/>
      <c r="BAY40" s="2124"/>
      <c r="BAZ40" s="884"/>
      <c r="BBA40" s="804"/>
      <c r="BBB40" s="76"/>
      <c r="BBC40" s="78">
        <f t="shared" si="265"/>
        <v>0</v>
      </c>
      <c r="BBE40" s="2124"/>
      <c r="BBF40" s="2124"/>
      <c r="BBG40" s="884"/>
      <c r="BBH40" s="804"/>
      <c r="BBI40" s="76"/>
      <c r="BBJ40" s="78">
        <f t="shared" si="266"/>
        <v>1292</v>
      </c>
      <c r="BBL40" s="320">
        <v>42291</v>
      </c>
      <c r="BBM40" s="1901"/>
      <c r="BBN40" s="2042" t="s">
        <v>2517</v>
      </c>
      <c r="BBO40" s="433">
        <v>2613.12</v>
      </c>
      <c r="BBP40" s="1901">
        <v>42298</v>
      </c>
      <c r="BBQ40" s="1992">
        <v>2613.12</v>
      </c>
      <c r="BBR40" s="131">
        <f t="shared" si="267"/>
        <v>-39535.969999999972</v>
      </c>
      <c r="BBS40" s="1261"/>
      <c r="BBT40" s="1390"/>
      <c r="BBU40" s="1803"/>
      <c r="BBV40" s="1984"/>
      <c r="BBW40" s="1708"/>
      <c r="BBX40" s="722"/>
      <c r="BBY40" s="78">
        <f t="shared" si="149"/>
        <v>1200</v>
      </c>
      <c r="BCA40" s="404">
        <v>42132</v>
      </c>
      <c r="BCB40" s="2124">
        <v>20330</v>
      </c>
      <c r="BCC40" s="884">
        <v>95808.16</v>
      </c>
      <c r="BCD40" s="804"/>
      <c r="BCE40" s="76"/>
      <c r="BCF40" s="78">
        <f t="shared" si="150"/>
        <v>95808.16</v>
      </c>
      <c r="BCH40" s="2124"/>
      <c r="BCI40" s="2124"/>
      <c r="BCJ40" s="884"/>
      <c r="BCK40" s="804"/>
      <c r="BCL40" s="76"/>
      <c r="BCM40" s="78">
        <f t="shared" si="151"/>
        <v>0</v>
      </c>
      <c r="BCO40" s="2124"/>
      <c r="BCP40" s="2124"/>
      <c r="BCQ40" s="884"/>
      <c r="BCR40" s="804"/>
      <c r="BCS40" s="76"/>
      <c r="BCT40" s="78">
        <f t="shared" si="152"/>
        <v>0</v>
      </c>
      <c r="BCV40" s="404"/>
      <c r="BCW40" s="2124"/>
      <c r="BCX40" s="884"/>
      <c r="BCY40" s="804"/>
      <c r="BCZ40" s="76"/>
      <c r="BDA40" s="78">
        <f t="shared" si="153"/>
        <v>6086.5</v>
      </c>
      <c r="BDC40" s="404"/>
      <c r="BDD40" s="2124"/>
      <c r="BDE40" s="884"/>
      <c r="BDF40" s="804"/>
      <c r="BDG40" s="76"/>
      <c r="BDH40" s="78">
        <f t="shared" si="154"/>
        <v>8936.1000000000058</v>
      </c>
      <c r="BDJ40" s="321"/>
      <c r="BDK40" s="2124"/>
      <c r="BDL40" s="884"/>
      <c r="BDM40" s="804"/>
      <c r="BDN40" s="76"/>
      <c r="BDO40" s="78">
        <f t="shared" si="155"/>
        <v>0</v>
      </c>
      <c r="BDQ40" s="404"/>
      <c r="BDR40" s="734"/>
      <c r="BDS40" s="2124"/>
      <c r="BDT40" s="884"/>
      <c r="BDU40" s="718"/>
      <c r="BDV40" s="76"/>
      <c r="BDW40" s="78">
        <f t="shared" si="156"/>
        <v>308</v>
      </c>
      <c r="BDY40" s="2124"/>
      <c r="BDZ40" s="2124"/>
      <c r="BEA40" s="2124"/>
      <c r="BEB40" s="884"/>
      <c r="BEC40" s="804"/>
      <c r="BED40" s="76"/>
      <c r="BEE40" s="78">
        <f t="shared" si="157"/>
        <v>4361.25</v>
      </c>
      <c r="BEG40" s="321">
        <v>41925</v>
      </c>
      <c r="BEH40" s="2124" t="s">
        <v>2331</v>
      </c>
      <c r="BEI40" s="2124" t="s">
        <v>2328</v>
      </c>
      <c r="BEJ40" s="2017">
        <v>8811.44</v>
      </c>
      <c r="BEK40" s="882">
        <v>41940</v>
      </c>
      <c r="BEL40" s="76">
        <v>8811.44</v>
      </c>
      <c r="BEM40" s="78">
        <f t="shared" si="158"/>
        <v>-17000</v>
      </c>
      <c r="BEO40" s="2124"/>
      <c r="BEP40" s="2124"/>
      <c r="BEQ40" s="2125"/>
      <c r="BER40" s="351"/>
      <c r="BES40" s="804"/>
      <c r="BET40" s="76"/>
      <c r="BEU40" s="78">
        <f t="shared" si="159"/>
        <v>-3554.84</v>
      </c>
      <c r="BEW40" s="321"/>
      <c r="BEX40" s="2124"/>
      <c r="BEY40" s="884"/>
      <c r="BEZ40" s="804"/>
      <c r="BFA40" s="76"/>
      <c r="BFB40" s="78">
        <f t="shared" si="160"/>
        <v>0</v>
      </c>
      <c r="BFD40" s="321"/>
      <c r="BFE40" s="2124"/>
      <c r="BFF40" s="884"/>
      <c r="BFG40" s="804"/>
      <c r="BFH40" s="76"/>
      <c r="BFI40" s="78">
        <f t="shared" si="161"/>
        <v>970</v>
      </c>
      <c r="BFK40" s="320"/>
      <c r="BFL40" s="2121"/>
      <c r="BFM40" s="104"/>
      <c r="BFN40" s="712"/>
      <c r="BFO40" s="139"/>
      <c r="BFP40" s="78">
        <f t="shared" si="162"/>
        <v>0</v>
      </c>
      <c r="BFR40" s="321"/>
      <c r="BFS40" s="2124"/>
      <c r="BFT40" s="884"/>
      <c r="BFU40" s="718"/>
      <c r="BFV40" s="76"/>
      <c r="BFW40" s="78">
        <f t="shared" si="163"/>
        <v>0</v>
      </c>
      <c r="BFY40" s="2124"/>
      <c r="BFZ40" s="2124"/>
      <c r="BGA40" s="884"/>
      <c r="BGB40" s="804"/>
      <c r="BGC40" s="76"/>
      <c r="BGD40" s="78">
        <f t="shared" si="164"/>
        <v>0</v>
      </c>
      <c r="BGF40" s="321"/>
      <c r="BGG40" s="2124"/>
      <c r="BGH40" s="884"/>
      <c r="BGI40" s="882"/>
      <c r="BGJ40" s="76"/>
      <c r="BGK40" s="78">
        <f t="shared" si="165"/>
        <v>0</v>
      </c>
      <c r="BGM40" s="424"/>
      <c r="BGN40" s="424"/>
      <c r="BGO40" s="2121"/>
      <c r="BGP40" s="104"/>
      <c r="BGQ40" s="424"/>
      <c r="BGR40" s="139"/>
      <c r="BGS40" s="78">
        <f t="shared" si="166"/>
        <v>4154.5999999999913</v>
      </c>
      <c r="BGU40" s="2124"/>
      <c r="BGV40" s="2124"/>
      <c r="BGW40" s="884"/>
      <c r="BGX40" s="804"/>
      <c r="BGY40" s="76"/>
      <c r="BGZ40" s="78">
        <f t="shared" si="167"/>
        <v>0</v>
      </c>
      <c r="BHB40" s="404"/>
      <c r="BHC40" s="2124"/>
      <c r="BHD40" s="884"/>
      <c r="BHE40" s="804"/>
      <c r="BHF40" s="76"/>
      <c r="BHG40" s="78">
        <f t="shared" si="168"/>
        <v>229.79999999999927</v>
      </c>
      <c r="BHI40" s="404"/>
      <c r="BHJ40" s="2124"/>
      <c r="BHK40" s="2124"/>
      <c r="BHL40" s="884"/>
      <c r="BHM40" s="804"/>
      <c r="BHN40" s="76"/>
      <c r="BHO40" s="78">
        <f t="shared" si="169"/>
        <v>0</v>
      </c>
      <c r="BHQ40" s="321"/>
      <c r="BHR40" s="2124"/>
      <c r="BHS40" s="777"/>
      <c r="BHT40" s="882"/>
      <c r="BHU40" s="76"/>
      <c r="BHV40" s="78">
        <f t="shared" si="170"/>
        <v>0</v>
      </c>
      <c r="BHX40" s="321"/>
      <c r="BHY40" s="732"/>
      <c r="BHZ40" s="2124"/>
      <c r="BIA40" s="884"/>
      <c r="BIB40" s="882"/>
      <c r="BIC40" s="76"/>
      <c r="BID40" s="78">
        <f t="shared" si="171"/>
        <v>0</v>
      </c>
      <c r="BIF40" s="321"/>
      <c r="BIG40" s="2124"/>
      <c r="BIH40" s="2124"/>
      <c r="BII40" s="777"/>
      <c r="BIJ40" s="804"/>
      <c r="BIK40" s="76"/>
      <c r="BIL40" s="78">
        <f t="shared" si="172"/>
        <v>0</v>
      </c>
      <c r="BIN40" s="404"/>
      <c r="BIO40" s="2124"/>
      <c r="BIP40" s="777"/>
      <c r="BIQ40" s="718"/>
      <c r="BIR40" s="76"/>
      <c r="BIS40" s="78">
        <f t="shared" si="173"/>
        <v>86</v>
      </c>
      <c r="BIU40" s="321"/>
      <c r="BIV40" s="321"/>
      <c r="BIW40" s="2124"/>
      <c r="BIX40" s="777"/>
      <c r="BIY40" s="804"/>
      <c r="BIZ40" s="76"/>
      <c r="BJA40" s="78">
        <f t="shared" si="255"/>
        <v>0</v>
      </c>
      <c r="BJC40" s="404"/>
      <c r="BJD40" s="2124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24"/>
      <c r="BJS40" s="2124"/>
      <c r="BJT40" s="884"/>
      <c r="BJU40" s="804"/>
      <c r="BJV40" s="76"/>
      <c r="BJW40" s="78">
        <f t="shared" si="228"/>
        <v>1883</v>
      </c>
      <c r="BJY40" s="404"/>
      <c r="BJZ40" s="2124"/>
      <c r="BKA40" s="884"/>
      <c r="BKB40" s="804"/>
      <c r="BKC40" s="76"/>
      <c r="BKD40" s="78">
        <f t="shared" si="175"/>
        <v>0</v>
      </c>
      <c r="BKF40" s="404"/>
      <c r="BKH40" s="2124"/>
      <c r="BKI40" s="884"/>
      <c r="BKJ40" s="804"/>
      <c r="BKK40" s="76"/>
      <c r="BKL40" s="78">
        <f t="shared" si="176"/>
        <v>8883.5</v>
      </c>
      <c r="BKN40" s="404"/>
      <c r="BKO40" s="2124"/>
      <c r="BKP40" s="884"/>
      <c r="BKQ40" s="804"/>
      <c r="BKR40" s="76"/>
      <c r="BKS40" s="78">
        <f t="shared" si="177"/>
        <v>0</v>
      </c>
      <c r="BKU40" s="404"/>
      <c r="BKV40" s="2124"/>
      <c r="BKW40" s="884"/>
      <c r="BKX40" s="804"/>
      <c r="BKY40" s="76"/>
      <c r="BKZ40" s="78">
        <f t="shared" si="178"/>
        <v>0</v>
      </c>
      <c r="BLB40" s="404"/>
      <c r="BLC40" s="2124"/>
      <c r="BLD40" s="884"/>
      <c r="BLE40" s="804"/>
      <c r="BLF40" s="76"/>
      <c r="BLG40" s="78">
        <f t="shared" si="179"/>
        <v>0</v>
      </c>
      <c r="BLI40" s="404"/>
      <c r="BLJ40" s="2124"/>
      <c r="BLK40" s="884"/>
      <c r="BLL40" s="804"/>
      <c r="BLM40" s="76"/>
      <c r="BLN40" s="78">
        <f t="shared" si="180"/>
        <v>100</v>
      </c>
      <c r="BLP40" s="404"/>
      <c r="BLQ40" s="2124"/>
      <c r="BLR40" s="884"/>
      <c r="BLS40" s="804"/>
      <c r="BLT40" s="76"/>
      <c r="BLU40" s="78">
        <f t="shared" si="181"/>
        <v>0</v>
      </c>
      <c r="BLW40" s="404"/>
      <c r="BLX40" s="2124"/>
      <c r="BLY40" s="884"/>
      <c r="BLZ40" s="804"/>
      <c r="BMA40" s="76"/>
      <c r="BMB40" s="78">
        <f t="shared" si="182"/>
        <v>0</v>
      </c>
      <c r="BMD40" s="404"/>
      <c r="BME40" s="2124"/>
      <c r="BMF40" s="884"/>
      <c r="BMG40" s="804"/>
      <c r="BMH40" s="76"/>
      <c r="BMI40" s="78">
        <f t="shared" si="183"/>
        <v>0</v>
      </c>
      <c r="BMK40" s="404"/>
      <c r="BML40" s="2124"/>
      <c r="BMM40" s="884"/>
      <c r="BMN40" s="804"/>
      <c r="BMO40" s="76"/>
      <c r="BMP40" s="78">
        <f t="shared" si="184"/>
        <v>0</v>
      </c>
      <c r="BMR40" s="2124"/>
      <c r="BMS40" s="2124"/>
      <c r="BMT40" s="777"/>
      <c r="BMU40" s="804"/>
      <c r="BMV40" s="76"/>
      <c r="BMW40" s="78">
        <f t="shared" si="185"/>
        <v>0</v>
      </c>
      <c r="BMY40" s="31"/>
      <c r="BMZ40" s="2124"/>
      <c r="BNA40" s="777"/>
      <c r="BNB40" s="804"/>
      <c r="BNC40" s="76"/>
      <c r="BND40" s="78">
        <f t="shared" si="229"/>
        <v>150</v>
      </c>
      <c r="BNF40" s="341"/>
      <c r="BNG40" s="2121"/>
      <c r="BNH40" s="104"/>
      <c r="BNI40" s="392"/>
      <c r="BNJ40" s="139"/>
      <c r="BNK40" s="78">
        <f t="shared" si="230"/>
        <v>11430</v>
      </c>
      <c r="BNM40" s="2124"/>
      <c r="BNN40" s="2124"/>
      <c r="BNO40" s="884"/>
      <c r="BNP40" s="804"/>
      <c r="BNQ40" s="76"/>
      <c r="BNR40" s="78">
        <f t="shared" si="231"/>
        <v>0</v>
      </c>
      <c r="BNT40" s="2124"/>
      <c r="BNU40" s="732"/>
      <c r="BNV40" s="2124"/>
      <c r="BNW40" s="884"/>
      <c r="BNX40" s="804"/>
      <c r="BNY40" s="76"/>
      <c r="BNZ40" s="78">
        <f t="shared" si="232"/>
        <v>0</v>
      </c>
      <c r="BOB40" s="2124"/>
      <c r="BOC40" s="2124"/>
      <c r="BOD40" s="884"/>
      <c r="BOE40" s="804"/>
      <c r="BOF40" s="76"/>
      <c r="BOG40" s="78">
        <f t="shared" si="233"/>
        <v>0</v>
      </c>
      <c r="BOI40" s="2124"/>
      <c r="BOJ40" s="2124"/>
      <c r="BOK40" s="884"/>
      <c r="BOL40" s="804"/>
      <c r="BOM40" s="76"/>
      <c r="BON40" s="78">
        <f t="shared" si="234"/>
        <v>0</v>
      </c>
      <c r="BOP40" s="2124"/>
      <c r="BOQ40" s="2124"/>
      <c r="BOR40" s="884"/>
      <c r="BOS40" s="804"/>
      <c r="BOT40" s="76"/>
      <c r="BOU40" s="78">
        <f t="shared" si="235"/>
        <v>1785.5</v>
      </c>
      <c r="BOW40" s="321"/>
      <c r="BOX40" s="2124"/>
      <c r="BOY40" s="884"/>
      <c r="BOZ40" s="804"/>
      <c r="BPA40" s="76"/>
      <c r="BPB40" s="78">
        <f t="shared" si="236"/>
        <v>0</v>
      </c>
      <c r="BPD40" s="404"/>
      <c r="BPE40" s="2124"/>
      <c r="BPF40" s="884"/>
      <c r="BPG40" s="804"/>
      <c r="BPH40" s="76"/>
      <c r="BPI40" s="78">
        <f t="shared" si="237"/>
        <v>0</v>
      </c>
      <c r="BPK40" s="404"/>
      <c r="BPL40" s="2124"/>
      <c r="BPM40" s="884"/>
      <c r="BPN40" s="804"/>
      <c r="BPO40" s="76"/>
      <c r="BPP40" s="78">
        <f t="shared" si="252"/>
        <v>2273.5</v>
      </c>
      <c r="BPR40" s="2124"/>
      <c r="BPS40" s="2124"/>
      <c r="BPT40" s="884"/>
      <c r="BPU40" s="804"/>
      <c r="BPV40" s="76"/>
      <c r="BPW40" s="78">
        <f t="shared" si="186"/>
        <v>0</v>
      </c>
      <c r="BPY40" s="2124"/>
      <c r="BPZ40" s="2124"/>
      <c r="BQA40" s="884"/>
      <c r="BQB40" s="804"/>
      <c r="BQC40" s="76"/>
      <c r="BQD40" s="78">
        <f t="shared" si="187"/>
        <v>0</v>
      </c>
      <c r="BQH40" s="2124"/>
      <c r="BQI40" s="884"/>
      <c r="BQJ40" s="804"/>
      <c r="BQK40" s="76"/>
      <c r="BQL40" s="78">
        <f t="shared" si="188"/>
        <v>118</v>
      </c>
      <c r="BQM40" s="76"/>
      <c r="BQN40" s="320"/>
      <c r="BQO40" s="2122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25"/>
      <c r="BRD40" s="349"/>
      <c r="BRE40" s="404"/>
      <c r="BRF40" s="773"/>
      <c r="BRG40" s="78">
        <f t="shared" si="191"/>
        <v>70000</v>
      </c>
      <c r="BRI40" s="2124"/>
      <c r="BRJ40" s="2124"/>
      <c r="BRK40" s="884"/>
      <c r="BRL40" s="804"/>
      <c r="BRM40" s="76"/>
      <c r="BRN40" s="78">
        <f t="shared" si="192"/>
        <v>0</v>
      </c>
      <c r="BRP40" s="321"/>
      <c r="BRQ40" s="2124"/>
      <c r="BRR40" s="2124"/>
      <c r="BRS40" s="884"/>
      <c r="BRT40" s="804"/>
      <c r="BRU40" s="76"/>
      <c r="BRV40" s="78">
        <f t="shared" si="193"/>
        <v>0</v>
      </c>
      <c r="BRX40" s="404"/>
      <c r="BRY40" s="2124"/>
      <c r="BRZ40" s="884"/>
      <c r="BSA40" s="804"/>
      <c r="BSB40" s="76"/>
      <c r="BSC40" s="78">
        <f t="shared" si="194"/>
        <v>0</v>
      </c>
      <c r="BSE40" s="404"/>
      <c r="BSF40" s="2124"/>
      <c r="BSG40" s="884"/>
      <c r="BSH40" s="804"/>
      <c r="BSI40" s="76"/>
      <c r="BSJ40" s="78">
        <f t="shared" si="195"/>
        <v>0</v>
      </c>
      <c r="BSL40" s="2124"/>
      <c r="BSM40" s="2124"/>
      <c r="BSN40" s="884"/>
      <c r="BSO40" s="804"/>
      <c r="BSP40" s="76"/>
      <c r="BSQ40" s="78">
        <f t="shared" si="196"/>
        <v>0</v>
      </c>
      <c r="BSS40" s="404"/>
      <c r="BST40" s="2124"/>
      <c r="BSU40" s="884"/>
      <c r="BSV40" s="804"/>
      <c r="BSW40" s="76"/>
      <c r="BSX40" s="78">
        <f t="shared" si="197"/>
        <v>0</v>
      </c>
      <c r="BSZ40" s="404"/>
      <c r="BTA40" s="2124"/>
      <c r="BTB40" s="884"/>
      <c r="BTC40" s="804"/>
      <c r="BTD40" s="76"/>
      <c r="BTE40" s="78">
        <f t="shared" si="198"/>
        <v>0</v>
      </c>
      <c r="BTG40" s="2124"/>
      <c r="BTH40" s="2124"/>
      <c r="BTI40" s="884"/>
      <c r="BTJ40" s="804"/>
      <c r="BTK40" s="76"/>
      <c r="BTL40" s="78">
        <f t="shared" si="199"/>
        <v>0</v>
      </c>
      <c r="BTN40" s="2124"/>
      <c r="BTO40" s="2124"/>
      <c r="BTP40" s="884"/>
      <c r="BTQ40" s="804"/>
      <c r="BTR40" s="76"/>
      <c r="BTS40" s="78">
        <f t="shared" si="200"/>
        <v>0</v>
      </c>
      <c r="BTU40" s="2124"/>
      <c r="BTV40" s="2124"/>
      <c r="BTW40" s="884"/>
      <c r="BTX40" s="804"/>
      <c r="BTY40" s="76"/>
      <c r="BTZ40" s="78">
        <f t="shared" si="201"/>
        <v>0</v>
      </c>
      <c r="BUB40" s="2124"/>
      <c r="BUC40" s="2124"/>
      <c r="BUD40" s="884"/>
      <c r="BUE40" s="804"/>
      <c r="BUF40" s="76"/>
      <c r="BUG40" s="78">
        <f t="shared" si="202"/>
        <v>0</v>
      </c>
    </row>
    <row r="41" spans="1:1905" ht="15.75" x14ac:dyDescent="0.25">
      <c r="A41" s="2124"/>
      <c r="B41" s="2124"/>
      <c r="C41" s="22"/>
      <c r="D41" s="31"/>
      <c r="E41" s="76"/>
      <c r="F41" s="78">
        <f t="shared" si="2"/>
        <v>172000</v>
      </c>
      <c r="H41" s="404"/>
      <c r="I41" s="2124"/>
      <c r="J41" s="22"/>
      <c r="K41" s="31"/>
      <c r="L41" s="76"/>
      <c r="M41" s="78">
        <f t="shared" si="3"/>
        <v>354750</v>
      </c>
      <c r="O41" s="2124"/>
      <c r="P41" s="2124"/>
      <c r="Q41" s="22"/>
      <c r="R41" s="31"/>
      <c r="S41" s="76"/>
      <c r="T41" s="78">
        <f t="shared" si="4"/>
        <v>2500</v>
      </c>
      <c r="V41" s="2124"/>
      <c r="W41" s="2124"/>
      <c r="X41" s="22"/>
      <c r="Y41" s="31"/>
      <c r="Z41" s="76"/>
      <c r="AA41" s="78">
        <f t="shared" si="5"/>
        <v>0</v>
      </c>
      <c r="AC41" s="2124"/>
      <c r="AD41" s="2124"/>
      <c r="AE41" s="22"/>
      <c r="AF41" s="31"/>
      <c r="AG41" s="76"/>
      <c r="AH41" s="78">
        <f t="shared" si="6"/>
        <v>0</v>
      </c>
      <c r="AJ41" s="404"/>
      <c r="AK41" s="2124"/>
      <c r="AL41" s="22"/>
      <c r="AM41" s="404"/>
      <c r="AN41" s="76"/>
      <c r="AO41" s="78">
        <f t="shared" si="7"/>
        <v>1390</v>
      </c>
      <c r="AQ41" s="321"/>
      <c r="AR41" s="2124"/>
      <c r="AS41" s="22"/>
      <c r="AT41" s="321"/>
      <c r="AU41" s="76"/>
      <c r="AV41" s="78">
        <f t="shared" si="8"/>
        <v>317405.71999999997</v>
      </c>
      <c r="AX41" s="2124"/>
      <c r="AY41" s="2124"/>
      <c r="AZ41" s="22"/>
      <c r="BA41" s="31"/>
      <c r="BB41" s="76"/>
      <c r="BC41" s="78">
        <f t="shared" si="9"/>
        <v>0</v>
      </c>
      <c r="BE41" s="321"/>
      <c r="BF41" s="2124"/>
      <c r="BG41" s="22"/>
      <c r="BH41" s="31"/>
      <c r="BI41" s="76"/>
      <c r="BJ41" s="78">
        <f t="shared" si="10"/>
        <v>0</v>
      </c>
      <c r="BL41" s="404"/>
      <c r="BM41" s="2124"/>
      <c r="BN41" s="22"/>
      <c r="BO41" s="31"/>
      <c r="BP41" s="76"/>
      <c r="BQ41" s="78">
        <f t="shared" si="11"/>
        <v>0</v>
      </c>
      <c r="BS41" s="321"/>
      <c r="BT41" s="2124"/>
      <c r="BU41" s="22"/>
      <c r="BV41" s="31"/>
      <c r="BW41" s="76"/>
      <c r="BX41" s="78">
        <f t="shared" si="12"/>
        <v>0</v>
      </c>
      <c r="BZ41" s="424"/>
      <c r="CA41" s="424"/>
      <c r="CB41" s="2121"/>
      <c r="CC41" s="104"/>
      <c r="CD41" s="49"/>
      <c r="CE41" s="139"/>
      <c r="CF41" s="78">
        <f t="shared" si="13"/>
        <v>24829.5</v>
      </c>
      <c r="CH41" s="404"/>
      <c r="CI41" s="2124"/>
      <c r="CJ41" s="22"/>
      <c r="CK41" s="31"/>
      <c r="CL41" s="76"/>
      <c r="CM41" s="78">
        <f t="shared" si="14"/>
        <v>0</v>
      </c>
      <c r="CO41" s="404"/>
      <c r="CP41" s="2124"/>
      <c r="CQ41" s="22"/>
      <c r="CR41" s="31"/>
      <c r="CS41" s="76"/>
      <c r="CT41" s="78">
        <f t="shared" si="15"/>
        <v>0</v>
      </c>
      <c r="CV41" s="712">
        <v>41989</v>
      </c>
      <c r="CW41" s="404" t="s">
        <v>2297</v>
      </c>
      <c r="CX41" s="1390">
        <v>6359</v>
      </c>
      <c r="CY41" s="1919">
        <v>45686.25</v>
      </c>
      <c r="CZ41" s="722">
        <v>42019</v>
      </c>
      <c r="DA41" s="1746">
        <v>45686.25</v>
      </c>
      <c r="DB41" s="76">
        <f t="shared" si="16"/>
        <v>471535.78000000009</v>
      </c>
      <c r="DC41" s="712"/>
      <c r="DD41" s="712"/>
      <c r="DE41" s="1390"/>
      <c r="DF41" s="1803"/>
      <c r="DG41" s="1925"/>
      <c r="DH41" s="1919"/>
      <c r="DI41" s="722"/>
      <c r="DJ41" s="78">
        <f t="shared" si="17"/>
        <v>633217.30000000005</v>
      </c>
      <c r="DL41" s="321"/>
      <c r="DM41" s="2124"/>
      <c r="DN41" s="22"/>
      <c r="DO41" s="31"/>
      <c r="DP41" s="76"/>
      <c r="DQ41" s="78">
        <f t="shared" si="18"/>
        <v>0</v>
      </c>
      <c r="DS41" s="321"/>
      <c r="DT41" s="2124"/>
      <c r="DU41" s="22"/>
      <c r="DV41" s="31"/>
      <c r="DW41" s="76"/>
      <c r="DX41" s="78">
        <f t="shared" si="19"/>
        <v>0</v>
      </c>
      <c r="DZ41" s="31"/>
      <c r="EA41" s="2124"/>
      <c r="EB41" s="22"/>
      <c r="EC41" s="31"/>
      <c r="ED41" s="76"/>
      <c r="EE41" s="78">
        <f t="shared" si="20"/>
        <v>1750.5</v>
      </c>
      <c r="EG41" s="321"/>
      <c r="EH41" s="2124"/>
      <c r="EI41" s="22"/>
      <c r="EJ41" s="31"/>
      <c r="EK41" s="76"/>
      <c r="EL41" s="78">
        <f t="shared" si="21"/>
        <v>0</v>
      </c>
      <c r="EN41" s="404"/>
      <c r="EO41" s="2124"/>
      <c r="EP41" s="22"/>
      <c r="EQ41" s="31"/>
      <c r="ER41" s="76"/>
      <c r="ES41" s="78">
        <f t="shared" si="22"/>
        <v>7999.8000000000029</v>
      </c>
      <c r="EU41" s="404"/>
      <c r="EV41" s="2124"/>
      <c r="EW41" s="22"/>
      <c r="EX41" s="31"/>
      <c r="EY41" s="76"/>
      <c r="EZ41" s="78">
        <f t="shared" si="23"/>
        <v>0</v>
      </c>
      <c r="FB41" s="2124"/>
      <c r="FC41" s="2124"/>
      <c r="FD41" s="2124"/>
      <c r="FE41" s="22"/>
      <c r="FF41" s="31"/>
      <c r="FG41" s="76"/>
      <c r="FH41" s="78">
        <f t="shared" si="24"/>
        <v>0</v>
      </c>
      <c r="FJ41" s="424"/>
      <c r="FK41" s="49"/>
      <c r="FL41" s="2121"/>
      <c r="FM41" s="104"/>
      <c r="FN41" s="49"/>
      <c r="FO41" s="139"/>
      <c r="FP41" s="78">
        <f t="shared" si="25"/>
        <v>1044.8300000000017</v>
      </c>
      <c r="FR41" s="404"/>
      <c r="FS41" s="2124"/>
      <c r="FT41" s="2124"/>
      <c r="FU41" s="22"/>
      <c r="FV41" s="31"/>
      <c r="FW41" s="76"/>
      <c r="FX41" s="78">
        <f t="shared" si="26"/>
        <v>8038.1</v>
      </c>
      <c r="FZ41" s="31"/>
      <c r="GA41" s="2124"/>
      <c r="GB41" s="22"/>
      <c r="GC41" s="31"/>
      <c r="GD41" s="76"/>
      <c r="GE41" s="78">
        <f t="shared" si="203"/>
        <v>0</v>
      </c>
      <c r="GG41" s="404"/>
      <c r="GH41" s="734"/>
      <c r="GI41" s="2124"/>
      <c r="GJ41" s="777"/>
      <c r="GK41" s="404"/>
      <c r="GL41" s="76"/>
      <c r="GM41" s="78">
        <f t="shared" si="27"/>
        <v>0</v>
      </c>
      <c r="GO41" s="2124"/>
      <c r="GP41" s="2124"/>
      <c r="GQ41" s="22"/>
      <c r="GR41" s="31"/>
      <c r="GS41" s="76"/>
      <c r="GT41" s="78">
        <f t="shared" si="28"/>
        <v>3191.5</v>
      </c>
      <c r="GV41" s="404"/>
      <c r="GW41" s="2124"/>
      <c r="GX41" s="2124"/>
      <c r="GY41" s="22"/>
      <c r="GZ41" s="31"/>
      <c r="HA41" s="76"/>
      <c r="HB41" s="78">
        <f t="shared" si="29"/>
        <v>12652.35</v>
      </c>
      <c r="HD41" s="404"/>
      <c r="HE41" s="2124"/>
      <c r="HF41" s="22"/>
      <c r="HG41" s="31"/>
      <c r="HH41" s="76"/>
      <c r="HI41" s="78">
        <f t="shared" si="30"/>
        <v>5990.5</v>
      </c>
      <c r="HK41" s="321"/>
      <c r="HL41" s="2124"/>
      <c r="HM41" s="22"/>
      <c r="HN41" s="31"/>
      <c r="HO41" s="76"/>
      <c r="HP41" s="78">
        <f t="shared" si="31"/>
        <v>3655.5</v>
      </c>
      <c r="HR41" s="321"/>
      <c r="HS41" s="2124"/>
      <c r="HT41" s="22"/>
      <c r="HU41" s="31"/>
      <c r="HV41" s="76"/>
      <c r="HW41" s="78">
        <f t="shared" si="32"/>
        <v>3000</v>
      </c>
      <c r="HY41" s="321"/>
      <c r="HZ41" s="2124"/>
      <c r="IA41" s="22"/>
      <c r="IB41" s="31"/>
      <c r="IC41" s="76"/>
      <c r="ID41" s="78">
        <f t="shared" si="33"/>
        <v>0</v>
      </c>
      <c r="IF41" s="321"/>
      <c r="IG41" s="2124"/>
      <c r="IH41" s="22"/>
      <c r="II41" s="31"/>
      <c r="IJ41" s="76"/>
      <c r="IK41" s="78">
        <f t="shared" si="34"/>
        <v>0</v>
      </c>
      <c r="IM41" s="2124"/>
      <c r="IN41" s="2124"/>
      <c r="IO41" s="22"/>
      <c r="IP41" s="31"/>
      <c r="IQ41" s="76"/>
      <c r="IR41" s="78">
        <f t="shared" si="35"/>
        <v>0</v>
      </c>
      <c r="IT41" s="424"/>
      <c r="IU41" s="2121"/>
      <c r="IV41" s="104"/>
      <c r="IW41" s="49"/>
      <c r="IX41" s="139"/>
      <c r="IY41" s="78">
        <f t="shared" si="36"/>
        <v>402</v>
      </c>
      <c r="JA41" s="404"/>
      <c r="JB41" s="2124"/>
      <c r="JC41" s="22"/>
      <c r="JD41" s="31"/>
      <c r="JE41" s="76"/>
      <c r="JF41" s="78">
        <f t="shared" si="37"/>
        <v>900</v>
      </c>
      <c r="JH41" s="320"/>
      <c r="JI41" s="2122"/>
      <c r="JJ41" s="389"/>
      <c r="JK41" s="320"/>
      <c r="JL41" s="389"/>
      <c r="JM41" s="78">
        <f t="shared" si="38"/>
        <v>90</v>
      </c>
      <c r="JO41" s="321"/>
      <c r="JP41" s="2124"/>
      <c r="JQ41" s="22"/>
      <c r="JR41" s="321"/>
      <c r="JS41" s="76"/>
      <c r="JT41" s="78">
        <f t="shared" si="39"/>
        <v>90</v>
      </c>
      <c r="JV41" s="321"/>
      <c r="JW41" s="2124"/>
      <c r="JX41" s="22"/>
      <c r="JY41" s="321"/>
      <c r="JZ41" s="76"/>
      <c r="KA41" s="78">
        <f t="shared" si="40"/>
        <v>90</v>
      </c>
      <c r="KC41" s="424">
        <v>40766</v>
      </c>
      <c r="KD41" s="2121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24"/>
      <c r="KL41" s="22"/>
      <c r="KM41" s="31"/>
      <c r="KN41" s="76"/>
      <c r="KO41" s="78">
        <f t="shared" si="42"/>
        <v>300</v>
      </c>
      <c r="KQ41" s="321"/>
      <c r="KR41" s="321"/>
      <c r="KS41" s="2124"/>
      <c r="KT41" s="22"/>
      <c r="KU41" s="31"/>
      <c r="KV41" s="76"/>
      <c r="KW41" s="78">
        <f t="shared" si="43"/>
        <v>198</v>
      </c>
      <c r="KY41" s="321"/>
      <c r="KZ41" s="2124"/>
      <c r="LA41" s="22"/>
      <c r="LB41" s="31"/>
      <c r="LC41" s="76"/>
      <c r="LD41" s="78">
        <f t="shared" si="44"/>
        <v>0</v>
      </c>
      <c r="LF41" s="320"/>
      <c r="LG41" s="2121"/>
      <c r="LH41" s="104"/>
      <c r="LI41" s="49"/>
      <c r="LJ41" s="139"/>
      <c r="LK41" s="78">
        <f t="shared" si="45"/>
        <v>0</v>
      </c>
      <c r="LM41" s="2124"/>
      <c r="LN41" s="2124"/>
      <c r="LO41" s="22"/>
      <c r="LP41" s="31"/>
      <c r="LQ41" s="76"/>
      <c r="LR41" s="78">
        <f t="shared" si="46"/>
        <v>0</v>
      </c>
      <c r="LT41" s="2124"/>
      <c r="LU41" s="2124"/>
      <c r="LV41" s="22"/>
      <c r="LW41" s="31"/>
      <c r="LX41" s="76"/>
      <c r="LY41" s="78">
        <f t="shared" si="47"/>
        <v>0</v>
      </c>
      <c r="MA41" s="2124"/>
      <c r="MB41" s="2124"/>
      <c r="MC41" s="22"/>
      <c r="MD41" s="31"/>
      <c r="ME41" s="76"/>
      <c r="MF41" s="78">
        <f t="shared" si="48"/>
        <v>0</v>
      </c>
      <c r="MH41" s="2124"/>
      <c r="MI41" s="2124"/>
      <c r="MJ41" s="22"/>
      <c r="MK41" s="31"/>
      <c r="ML41" s="76"/>
      <c r="MM41" s="78">
        <f t="shared" si="49"/>
        <v>0</v>
      </c>
      <c r="MO41" s="404"/>
      <c r="MP41" s="2124"/>
      <c r="MQ41" s="22"/>
      <c r="MR41" s="31"/>
      <c r="MS41" s="76"/>
      <c r="MT41" s="78">
        <f t="shared" si="50"/>
        <v>0</v>
      </c>
      <c r="MV41" s="404"/>
      <c r="MW41" s="2124"/>
      <c r="MX41" s="22"/>
      <c r="MY41" s="31"/>
      <c r="MZ41" s="76"/>
      <c r="NA41" s="78">
        <f t="shared" si="51"/>
        <v>0</v>
      </c>
      <c r="NC41" s="404"/>
      <c r="ND41" s="2124"/>
      <c r="NE41" s="22"/>
      <c r="NF41" s="31"/>
      <c r="NG41" s="76"/>
      <c r="NH41" s="78">
        <f t="shared" si="52"/>
        <v>0</v>
      </c>
      <c r="NJ41" s="2124"/>
      <c r="NK41" s="2124"/>
      <c r="NL41" s="22"/>
      <c r="NM41" s="31"/>
      <c r="NN41" s="76"/>
      <c r="NO41" s="78">
        <f t="shared" si="53"/>
        <v>0</v>
      </c>
      <c r="NQ41" s="2124"/>
      <c r="NR41" s="2124"/>
      <c r="NS41" s="22"/>
      <c r="NT41" s="31"/>
      <c r="NU41" s="76"/>
      <c r="NV41" s="78">
        <f t="shared" si="54"/>
        <v>0</v>
      </c>
      <c r="NX41" s="404"/>
      <c r="NY41" s="2124"/>
      <c r="NZ41" s="22"/>
      <c r="OA41" s="404"/>
      <c r="OB41" s="76"/>
      <c r="OC41" s="78">
        <f t="shared" si="55"/>
        <v>0</v>
      </c>
      <c r="OE41" s="404"/>
      <c r="OF41" s="2124"/>
      <c r="OG41" s="22"/>
      <c r="OH41" s="31"/>
      <c r="OI41" s="76"/>
      <c r="OJ41" s="78">
        <f t="shared" si="56"/>
        <v>12799.5</v>
      </c>
      <c r="OL41" s="404"/>
      <c r="OM41" s="732"/>
      <c r="ON41" s="2124"/>
      <c r="OO41" s="22"/>
      <c r="OP41" s="31"/>
      <c r="OQ41" s="76"/>
      <c r="OR41" s="78">
        <f t="shared" si="0"/>
        <v>0</v>
      </c>
      <c r="OT41" s="404"/>
      <c r="OU41" s="2124"/>
      <c r="OV41" s="22"/>
      <c r="OW41" s="31"/>
      <c r="OX41" s="76"/>
      <c r="OY41" s="78">
        <f t="shared" si="57"/>
        <v>0</v>
      </c>
      <c r="PA41" s="2124"/>
      <c r="PB41" s="2124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1"/>
      <c r="PW41" s="1826"/>
      <c r="PX41" s="1819"/>
      <c r="PY41" s="1820"/>
      <c r="PZ41" s="1843"/>
      <c r="QA41" s="139"/>
      <c r="QB41" s="78">
        <f t="shared" si="61"/>
        <v>9830.36</v>
      </c>
      <c r="QD41" s="321"/>
      <c r="QE41" s="2124"/>
      <c r="QF41" s="22"/>
      <c r="QG41" s="335"/>
      <c r="QH41" s="76"/>
      <c r="QI41" s="78">
        <f t="shared" si="62"/>
        <v>0</v>
      </c>
      <c r="QK41" s="321"/>
      <c r="QL41" s="2124"/>
      <c r="QM41" s="22"/>
      <c r="QN41" s="31"/>
      <c r="QO41" s="76"/>
      <c r="QP41" s="78">
        <f t="shared" si="63"/>
        <v>761.40000000000009</v>
      </c>
      <c r="QR41" s="2124"/>
      <c r="QS41" s="2124"/>
      <c r="QT41" s="22"/>
      <c r="QU41" s="31"/>
      <c r="QV41" s="76"/>
      <c r="QW41" s="78">
        <f t="shared" si="64"/>
        <v>0</v>
      </c>
      <c r="QY41" s="2124"/>
      <c r="QZ41" s="2124"/>
      <c r="RA41" s="22"/>
      <c r="RB41" s="31"/>
      <c r="RC41" s="76"/>
      <c r="RD41" s="78">
        <f t="shared" si="65"/>
        <v>0</v>
      </c>
      <c r="RF41" s="2124"/>
      <c r="RG41" s="2124"/>
      <c r="RH41" s="22"/>
      <c r="RI41" s="31"/>
      <c r="RJ41" s="76"/>
      <c r="RK41" s="78">
        <f t="shared" si="66"/>
        <v>0</v>
      </c>
      <c r="RM41" s="424"/>
      <c r="RN41" s="481"/>
      <c r="RO41" s="2121"/>
      <c r="RP41" s="104"/>
      <c r="RQ41" s="424"/>
      <c r="RR41" s="139"/>
      <c r="RS41" s="78">
        <f t="shared" si="67"/>
        <v>16041.099999999999</v>
      </c>
      <c r="RU41" s="404"/>
      <c r="RV41" s="2124"/>
      <c r="RW41" s="22"/>
      <c r="RX41" s="31"/>
      <c r="RY41" s="76"/>
      <c r="RZ41" s="78">
        <f t="shared" si="68"/>
        <v>297</v>
      </c>
      <c r="SB41" s="404"/>
      <c r="SC41" s="2124"/>
      <c r="SD41" s="22"/>
      <c r="SE41" s="31"/>
      <c r="SF41" s="76"/>
      <c r="SG41" s="78">
        <f t="shared" si="69"/>
        <v>0</v>
      </c>
      <c r="SI41" s="2124"/>
      <c r="SJ41" s="2124"/>
      <c r="SK41" s="22"/>
      <c r="SL41" s="31"/>
      <c r="SM41" s="76"/>
      <c r="SN41" s="78">
        <f t="shared" si="70"/>
        <v>0</v>
      </c>
      <c r="SP41" s="2124"/>
      <c r="SQ41" s="2124"/>
      <c r="SR41" s="22"/>
      <c r="SS41" s="31"/>
      <c r="ST41" s="76"/>
      <c r="SU41" s="78">
        <f t="shared" si="71"/>
        <v>0</v>
      </c>
      <c r="SW41" s="2124"/>
      <c r="SX41" s="2124"/>
      <c r="SY41" s="22"/>
      <c r="SZ41" s="31"/>
      <c r="TA41" s="76"/>
      <c r="TB41" s="78">
        <f t="shared" si="72"/>
        <v>0</v>
      </c>
      <c r="TD41" s="2124"/>
      <c r="TE41" s="2124"/>
      <c r="TF41" s="22"/>
      <c r="TG41" s="31"/>
      <c r="TH41" s="76"/>
      <c r="TI41" s="78">
        <f t="shared" si="73"/>
        <v>0</v>
      </c>
      <c r="TK41" s="2124"/>
      <c r="TL41" s="2124"/>
      <c r="TM41" s="22"/>
      <c r="TN41" s="31"/>
      <c r="TO41" s="76"/>
      <c r="TP41" s="78">
        <f t="shared" si="74"/>
        <v>0</v>
      </c>
      <c r="TR41" s="2124"/>
      <c r="TS41" s="2124"/>
      <c r="TT41" s="22"/>
      <c r="TU41" s="31"/>
      <c r="TV41" s="76"/>
      <c r="TW41" s="78">
        <f t="shared" si="75"/>
        <v>0</v>
      </c>
      <c r="TY41" s="2124"/>
      <c r="TZ41" s="2124"/>
      <c r="UA41" s="22"/>
      <c r="UB41" s="31"/>
      <c r="UC41" s="76"/>
      <c r="UD41" s="78">
        <f t="shared" si="76"/>
        <v>0</v>
      </c>
      <c r="UF41" s="404"/>
      <c r="UG41" s="2124"/>
      <c r="UH41" s="22"/>
      <c r="UI41" s="31"/>
      <c r="UJ41" s="76"/>
      <c r="UK41" s="78">
        <f t="shared" si="77"/>
        <v>0</v>
      </c>
      <c r="UM41" s="404"/>
      <c r="UN41" s="2124"/>
      <c r="UO41" s="22"/>
      <c r="UP41" s="31"/>
      <c r="UQ41" s="76"/>
      <c r="UR41" s="78">
        <f t="shared" si="78"/>
        <v>-2822</v>
      </c>
      <c r="UT41" s="404"/>
      <c r="UU41" s="2124"/>
      <c r="UV41" s="22"/>
      <c r="UW41" s="31"/>
      <c r="UX41" s="76"/>
      <c r="UY41" s="78">
        <f t="shared" si="79"/>
        <v>0</v>
      </c>
      <c r="VA41" s="321"/>
      <c r="VB41" s="2124"/>
      <c r="VC41" s="22"/>
      <c r="VD41" s="321"/>
      <c r="VE41" s="76"/>
      <c r="VF41" s="78">
        <f t="shared" si="80"/>
        <v>0</v>
      </c>
      <c r="VH41" s="404"/>
      <c r="VI41" s="2124"/>
      <c r="VJ41" s="22"/>
      <c r="VK41" s="31"/>
      <c r="VL41" s="76"/>
      <c r="VM41" s="78">
        <f t="shared" si="81"/>
        <v>0</v>
      </c>
      <c r="VO41" s="2124"/>
      <c r="VP41" s="2124"/>
      <c r="VQ41" s="22"/>
      <c r="VR41" s="31"/>
      <c r="VS41" s="76"/>
      <c r="VT41" s="78">
        <f t="shared" si="82"/>
        <v>0</v>
      </c>
      <c r="VV41" s="2124"/>
      <c r="VW41" s="2124"/>
      <c r="VX41" s="22"/>
      <c r="VY41" s="31"/>
      <c r="VZ41" s="76"/>
      <c r="WA41" s="78">
        <f t="shared" si="83"/>
        <v>0</v>
      </c>
      <c r="WC41" s="404"/>
      <c r="WD41" s="2124"/>
      <c r="WE41" s="22"/>
      <c r="WF41" s="321"/>
      <c r="WG41" s="76"/>
      <c r="WH41" s="78">
        <f t="shared" si="84"/>
        <v>236</v>
      </c>
      <c r="WJ41" s="321"/>
      <c r="WK41" s="2124"/>
      <c r="WL41" s="22"/>
      <c r="WM41" s="31"/>
      <c r="WN41" s="76"/>
      <c r="WO41" s="78">
        <f t="shared" si="85"/>
        <v>151</v>
      </c>
      <c r="WQ41" s="404"/>
      <c r="WR41" s="2124"/>
      <c r="WS41" s="22"/>
      <c r="WT41" s="31"/>
      <c r="WU41" s="76"/>
      <c r="WV41" s="78">
        <f t="shared" si="86"/>
        <v>8041</v>
      </c>
      <c r="WX41" s="31"/>
      <c r="WY41" s="2124"/>
      <c r="WZ41" s="22"/>
      <c r="XA41" s="31"/>
      <c r="XB41" s="76"/>
      <c r="XC41" s="78">
        <f t="shared" si="87"/>
        <v>0</v>
      </c>
      <c r="XE41" s="404"/>
      <c r="XF41" s="2124"/>
      <c r="XG41" s="22"/>
      <c r="XH41" s="31"/>
      <c r="XI41" s="76"/>
      <c r="XJ41" s="78">
        <f t="shared" si="88"/>
        <v>0</v>
      </c>
      <c r="XL41" s="404"/>
      <c r="XM41" s="2124"/>
      <c r="XN41" s="22"/>
      <c r="XO41" s="31"/>
      <c r="XP41" s="76"/>
      <c r="XQ41" s="78">
        <f t="shared" si="89"/>
        <v>0</v>
      </c>
      <c r="XS41" s="404"/>
      <c r="XT41" s="2124"/>
      <c r="XU41" s="22"/>
      <c r="XV41" s="31"/>
      <c r="XW41" s="76"/>
      <c r="XX41" s="78">
        <f t="shared" si="90"/>
        <v>0</v>
      </c>
      <c r="XZ41" s="321"/>
      <c r="YA41" s="2124"/>
      <c r="YB41" s="2124"/>
      <c r="YC41" s="22"/>
      <c r="YD41" s="31"/>
      <c r="YE41" s="76"/>
      <c r="YF41" s="78">
        <f t="shared" si="91"/>
        <v>0</v>
      </c>
      <c r="YH41" s="321"/>
      <c r="YI41" s="2124"/>
      <c r="YJ41" s="22"/>
      <c r="YK41" s="31"/>
      <c r="YL41" s="76"/>
      <c r="YM41" s="78">
        <f t="shared" si="92"/>
        <v>0</v>
      </c>
      <c r="YO41" s="424"/>
      <c r="YP41" s="481"/>
      <c r="YQ41" s="2121"/>
      <c r="YR41" s="104"/>
      <c r="YS41" s="779"/>
      <c r="YT41" s="139"/>
      <c r="YU41" s="78">
        <f t="shared" si="93"/>
        <v>2542.7000000000007</v>
      </c>
      <c r="YW41" s="321"/>
      <c r="YX41" s="2124"/>
      <c r="YY41" s="22"/>
      <c r="YZ41" s="31"/>
      <c r="ZA41" s="76"/>
      <c r="ZB41" s="78">
        <f t="shared" si="253"/>
        <v>0</v>
      </c>
      <c r="ZD41" s="320"/>
      <c r="ZE41" s="2121"/>
      <c r="ZF41" s="104"/>
      <c r="ZG41" s="49"/>
      <c r="ZH41" s="139"/>
      <c r="ZI41" s="78">
        <f t="shared" si="94"/>
        <v>930.44000000000051</v>
      </c>
      <c r="ZK41" s="404"/>
      <c r="ZL41" s="2124"/>
      <c r="ZM41" s="22"/>
      <c r="ZN41" s="31"/>
      <c r="ZO41" s="76"/>
      <c r="ZP41" s="78">
        <f t="shared" si="238"/>
        <v>0</v>
      </c>
      <c r="ZR41" s="404"/>
      <c r="ZS41" s="2124"/>
      <c r="ZT41" s="22"/>
      <c r="ZU41" s="31"/>
      <c r="ZV41" s="76"/>
      <c r="ZW41" s="78">
        <f t="shared" si="239"/>
        <v>0</v>
      </c>
      <c r="ZY41" s="1261"/>
      <c r="ZZ41" s="1390"/>
      <c r="AAA41" s="1803"/>
      <c r="AAB41" s="1919"/>
      <c r="AAC41" s="779"/>
      <c r="AAD41" s="1391"/>
      <c r="AAE41" s="78">
        <f t="shared" si="95"/>
        <v>2062.3999999999996</v>
      </c>
      <c r="AAG41" s="1261"/>
      <c r="AAH41" s="543"/>
      <c r="AAI41" s="1804"/>
      <c r="AAJ41" s="1647"/>
      <c r="AAK41" s="1812"/>
      <c r="AAL41" s="78">
        <f t="shared" si="96"/>
        <v>0</v>
      </c>
      <c r="AAM41" s="1391"/>
      <c r="AAN41" s="424"/>
      <c r="AAO41" s="424"/>
      <c r="AAP41" s="2121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24"/>
      <c r="ABE41" s="22"/>
      <c r="ABF41" s="31"/>
      <c r="ABG41" s="76"/>
      <c r="ABH41" s="78">
        <f t="shared" si="99"/>
        <v>0</v>
      </c>
      <c r="ABJ41" s="404"/>
      <c r="ABK41" s="2124"/>
      <c r="ABL41" s="22"/>
      <c r="ABM41" s="31"/>
      <c r="ABN41" s="76"/>
      <c r="ABO41" s="78">
        <f t="shared" si="100"/>
        <v>0</v>
      </c>
      <c r="ABQ41" s="404"/>
      <c r="ABR41" s="2124"/>
      <c r="ABS41" s="22"/>
      <c r="ABT41" s="31"/>
      <c r="ABU41" s="76"/>
      <c r="ABV41" s="78">
        <f t="shared" si="101"/>
        <v>0</v>
      </c>
      <c r="ABX41" s="404"/>
      <c r="ABY41" s="2124"/>
      <c r="ABZ41" s="22"/>
      <c r="ACA41" s="31"/>
      <c r="ACB41" s="76"/>
      <c r="ACC41" s="78">
        <f t="shared" si="102"/>
        <v>0</v>
      </c>
      <c r="ACE41" s="404"/>
      <c r="ACF41" s="2124"/>
      <c r="ACG41" s="22"/>
      <c r="ACH41" s="31"/>
      <c r="ACI41" s="76"/>
      <c r="ACJ41" s="78">
        <f t="shared" si="103"/>
        <v>0</v>
      </c>
      <c r="ACL41" s="404"/>
      <c r="ACM41" s="404"/>
      <c r="ACN41" s="2124"/>
      <c r="ACO41" s="22"/>
      <c r="ACP41" s="31"/>
      <c r="ACQ41" s="76"/>
      <c r="ACR41" s="78">
        <f t="shared" si="104"/>
        <v>0</v>
      </c>
      <c r="ACT41" s="2124"/>
      <c r="ACU41" s="2124"/>
      <c r="ACV41" s="22"/>
      <c r="ACW41" s="31"/>
      <c r="ACX41" s="76"/>
      <c r="ACY41" s="78">
        <f t="shared" si="257"/>
        <v>0</v>
      </c>
      <c r="ADA41" s="2124"/>
      <c r="ADB41" s="2124"/>
      <c r="ADC41" s="22"/>
      <c r="ADD41" s="31"/>
      <c r="ADE41" s="76"/>
      <c r="ADF41" s="78">
        <f t="shared" si="105"/>
        <v>70699</v>
      </c>
      <c r="ADI41" s="2124"/>
      <c r="ADJ41" s="2124"/>
      <c r="ADK41" s="22"/>
      <c r="ADL41" s="31"/>
      <c r="ADM41" s="76"/>
      <c r="ADN41" s="78">
        <f t="shared" si="258"/>
        <v>0</v>
      </c>
      <c r="ADP41" s="321"/>
      <c r="ADQ41" s="2124"/>
      <c r="ADR41" s="22"/>
      <c r="ADS41" s="404"/>
      <c r="ADT41" s="76"/>
      <c r="ADU41" s="78">
        <f t="shared" si="259"/>
        <v>0</v>
      </c>
      <c r="ADW41" s="404"/>
      <c r="ADX41" s="2124"/>
      <c r="ADY41" s="22"/>
      <c r="ADZ41" s="31"/>
      <c r="AEA41" s="76"/>
      <c r="AEB41" s="78">
        <f t="shared" si="260"/>
        <v>42311</v>
      </c>
      <c r="AED41" s="320"/>
      <c r="AEE41" s="2121"/>
      <c r="AEF41" s="104"/>
      <c r="AEG41" s="320"/>
      <c r="AEH41" s="139"/>
      <c r="AEI41" s="78">
        <f t="shared" si="254"/>
        <v>100.5</v>
      </c>
      <c r="AEK41" s="31"/>
      <c r="AEL41" s="2124"/>
      <c r="AEM41" s="22"/>
      <c r="AEN41" s="31"/>
      <c r="AEO41" s="76"/>
      <c r="AEP41" s="78">
        <f t="shared" si="1"/>
        <v>0</v>
      </c>
      <c r="AER41" s="2124"/>
      <c r="AES41" s="2124"/>
      <c r="AET41" s="22"/>
      <c r="AEU41" s="31"/>
      <c r="AEV41" s="76"/>
      <c r="AEW41" s="78">
        <f t="shared" si="106"/>
        <v>0</v>
      </c>
      <c r="AEY41" s="2124"/>
      <c r="AEZ41" s="2124"/>
      <c r="AFA41" s="22"/>
      <c r="AFB41" s="31"/>
      <c r="AFC41" s="76"/>
      <c r="AFD41" s="78">
        <f t="shared" si="107"/>
        <v>0</v>
      </c>
      <c r="AFF41" s="786"/>
      <c r="AFG41" s="2124"/>
      <c r="AFH41" s="22"/>
      <c r="AFI41" s="31"/>
      <c r="AFJ41" s="76"/>
      <c r="AFK41" s="78">
        <f t="shared" si="108"/>
        <v>0</v>
      </c>
      <c r="AFM41" s="786"/>
      <c r="AFN41" s="2124"/>
      <c r="AFO41" s="22"/>
      <c r="AFP41" s="31"/>
      <c r="AFQ41" s="76"/>
      <c r="AFR41" s="78">
        <f t="shared" si="109"/>
        <v>0</v>
      </c>
      <c r="AFT41" s="786"/>
      <c r="AFU41" s="2124"/>
      <c r="AFV41" s="22"/>
      <c r="AFW41" s="31"/>
      <c r="AFX41" s="76"/>
      <c r="AFY41" s="78">
        <f t="shared" si="110"/>
        <v>0</v>
      </c>
      <c r="AGA41" s="786"/>
      <c r="AGB41" s="2124"/>
      <c r="AGC41" s="22"/>
      <c r="AGD41" s="31"/>
      <c r="AGE41" s="76"/>
      <c r="AGF41" s="78">
        <f t="shared" si="111"/>
        <v>0</v>
      </c>
      <c r="AGH41" s="786"/>
      <c r="AGI41" s="2124"/>
      <c r="AGJ41" s="22"/>
      <c r="AGK41" s="31"/>
      <c r="AGL41" s="76"/>
      <c r="AGM41" s="78">
        <f t="shared" si="112"/>
        <v>0</v>
      </c>
      <c r="AGO41" s="321"/>
      <c r="AGP41" s="2124"/>
      <c r="AGQ41" s="22"/>
      <c r="AGR41" s="31"/>
      <c r="AGS41" s="76"/>
      <c r="AGT41" s="78">
        <f t="shared" si="113"/>
        <v>0</v>
      </c>
      <c r="AGV41" s="404"/>
      <c r="AGW41" s="2124"/>
      <c r="AGX41" s="22"/>
      <c r="AGY41" s="31"/>
      <c r="AGZ41" s="76"/>
      <c r="AHA41" s="78">
        <f t="shared" si="114"/>
        <v>0</v>
      </c>
      <c r="AHE41" s="2124"/>
      <c r="AHF41" s="22"/>
      <c r="AHG41" s="321"/>
      <c r="AHH41" s="76"/>
      <c r="AHI41" s="78">
        <f t="shared" si="115"/>
        <v>2343</v>
      </c>
      <c r="AHK41" s="404"/>
      <c r="AHL41" s="2124"/>
      <c r="AHM41" s="22"/>
      <c r="AHN41" s="31"/>
      <c r="AHO41" s="76"/>
      <c r="AHP41" s="78">
        <f t="shared" si="116"/>
        <v>0</v>
      </c>
      <c r="AHR41" s="404"/>
      <c r="AHS41" s="2124"/>
      <c r="AHT41" s="22"/>
      <c r="AHU41" s="31"/>
      <c r="AHV41" s="76"/>
      <c r="AHW41" s="78">
        <f t="shared" si="117"/>
        <v>0</v>
      </c>
      <c r="AHY41" s="404"/>
      <c r="AHZ41" s="404"/>
      <c r="AIA41" s="2124"/>
      <c r="AIB41" s="22"/>
      <c r="AIC41" s="31"/>
      <c r="AID41" s="76"/>
      <c r="AIE41" s="78">
        <f t="shared" si="118"/>
        <v>4086</v>
      </c>
      <c r="AIG41" s="404"/>
      <c r="AIH41" s="2124"/>
      <c r="AII41" s="22"/>
      <c r="AIJ41" s="31"/>
      <c r="AIK41" s="76"/>
      <c r="AIL41" s="78">
        <f t="shared" si="119"/>
        <v>436</v>
      </c>
      <c r="AIN41" s="404"/>
      <c r="AIO41" s="2124"/>
      <c r="AIP41" s="22"/>
      <c r="AIQ41" s="31"/>
      <c r="AIR41" s="76"/>
      <c r="AIS41" s="78">
        <f t="shared" si="120"/>
        <v>0</v>
      </c>
      <c r="AIU41" s="404"/>
      <c r="AIV41" s="2124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21"/>
      <c r="AJY41" s="104"/>
      <c r="AJZ41" s="320">
        <v>41110</v>
      </c>
      <c r="AKA41" s="139">
        <v>500</v>
      </c>
      <c r="AKB41" s="78">
        <f t="shared" si="125"/>
        <v>1428</v>
      </c>
      <c r="AKD41" s="2124"/>
      <c r="AKE41" s="2124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24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24"/>
      <c r="AMZ41" s="801"/>
      <c r="ANA41" s="804"/>
      <c r="ANB41" s="76"/>
      <c r="ANC41" s="805">
        <f t="shared" si="204"/>
        <v>0</v>
      </c>
      <c r="ANE41" s="321"/>
      <c r="ANF41" s="2124"/>
      <c r="ANG41" s="801"/>
      <c r="ANH41" s="804"/>
      <c r="ANI41" s="76"/>
      <c r="ANJ41" s="805">
        <f t="shared" si="205"/>
        <v>0</v>
      </c>
      <c r="ANL41" s="321"/>
      <c r="ANM41" s="2124"/>
      <c r="ANN41" s="801"/>
      <c r="ANO41" s="882"/>
      <c r="ANP41" s="76"/>
      <c r="ANQ41" s="805">
        <f t="shared" si="206"/>
        <v>187.60000000000002</v>
      </c>
      <c r="ANS41" s="31"/>
      <c r="ANT41" s="335"/>
      <c r="ANU41" s="2124"/>
      <c r="ANV41" s="801"/>
      <c r="ANW41" s="804"/>
      <c r="ANX41" s="76"/>
      <c r="ANY41" s="805">
        <f t="shared" si="207"/>
        <v>0</v>
      </c>
      <c r="AOA41" s="1261"/>
      <c r="AOB41" s="855"/>
      <c r="AOC41" s="1390"/>
      <c r="AOD41" s="1919"/>
      <c r="AOE41" s="399"/>
      <c r="AOF41" s="1391"/>
      <c r="AOG41" s="805">
        <f t="shared" si="208"/>
        <v>731</v>
      </c>
      <c r="AOI41" s="404"/>
      <c r="AOJ41" s="2124"/>
      <c r="AOK41" s="801"/>
      <c r="AOL41" s="804"/>
      <c r="AOM41" s="76"/>
      <c r="AON41" s="78">
        <f t="shared" si="209"/>
        <v>0</v>
      </c>
      <c r="AOP41" s="2124"/>
      <c r="AOQ41" s="2124"/>
      <c r="AOR41" s="801"/>
      <c r="AOS41" s="804"/>
      <c r="AOT41" s="76"/>
      <c r="AOU41" s="805">
        <f t="shared" si="210"/>
        <v>0</v>
      </c>
      <c r="AOW41" s="2124"/>
      <c r="AOX41" s="2124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24"/>
      <c r="APM41" s="825"/>
      <c r="APN41" s="804"/>
      <c r="APO41" s="76"/>
      <c r="APP41" s="805">
        <f t="shared" si="212"/>
        <v>0</v>
      </c>
      <c r="APR41" s="321"/>
      <c r="APS41" s="2124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24"/>
      <c r="ASE41" s="801"/>
      <c r="ASF41" s="804"/>
      <c r="ASG41" s="76"/>
      <c r="ASH41" s="805">
        <f t="shared" si="222"/>
        <v>0</v>
      </c>
      <c r="ASJ41" s="2124"/>
      <c r="ASK41" s="2124"/>
      <c r="ASL41" s="825"/>
      <c r="ASM41" s="804"/>
      <c r="ASN41" s="76"/>
      <c r="ASO41" s="805">
        <f t="shared" si="223"/>
        <v>0</v>
      </c>
      <c r="ASQ41" s="404"/>
      <c r="ASR41" s="2124"/>
      <c r="ASS41" s="22"/>
      <c r="AST41" s="31"/>
      <c r="ASU41" s="76"/>
      <c r="ASV41" s="78">
        <f t="shared" si="241"/>
        <v>0</v>
      </c>
      <c r="ASX41" s="404"/>
      <c r="ASY41" s="404"/>
      <c r="ASZ41" s="2124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24"/>
      <c r="AUL41" s="22"/>
      <c r="AUM41" s="31"/>
      <c r="AUN41" s="76"/>
      <c r="AUO41" s="78">
        <f t="shared" si="247"/>
        <v>0</v>
      </c>
      <c r="AUQ41" s="424"/>
      <c r="AUR41" s="2121"/>
      <c r="AUS41" s="104"/>
      <c r="AUT41" s="49"/>
      <c r="AUU41" s="139"/>
      <c r="AUV41" s="78">
        <f t="shared" si="248"/>
        <v>1754.5</v>
      </c>
      <c r="AUX41" s="404"/>
      <c r="AUY41" s="2124"/>
      <c r="AUZ41" s="22"/>
      <c r="AVA41" s="31"/>
      <c r="AVB41" s="76"/>
      <c r="AVC41" s="78">
        <f t="shared" si="249"/>
        <v>3312</v>
      </c>
      <c r="AVE41" s="404"/>
      <c r="AVF41" s="2124"/>
      <c r="AVG41" s="22"/>
      <c r="AVH41" s="31"/>
      <c r="AVI41" s="76"/>
      <c r="AVJ41" s="78">
        <f t="shared" si="250"/>
        <v>0</v>
      </c>
      <c r="AVL41" s="424"/>
      <c r="AVM41" s="2121"/>
      <c r="AVN41" s="104"/>
      <c r="AVO41" s="49"/>
      <c r="AVP41" s="139"/>
      <c r="AVQ41" s="78">
        <f t="shared" si="251"/>
        <v>0</v>
      </c>
      <c r="AVS41" s="404"/>
      <c r="AVT41" s="2124"/>
      <c r="AVU41" s="22"/>
      <c r="AVV41" s="31"/>
      <c r="AVW41" s="76"/>
      <c r="AVX41" s="78">
        <f t="shared" si="224"/>
        <v>0</v>
      </c>
      <c r="AVZ41" s="404"/>
      <c r="AWA41" s="2124"/>
      <c r="AWB41" s="22"/>
      <c r="AWC41" s="31"/>
      <c r="AWD41" s="76"/>
      <c r="AWE41" s="78">
        <f t="shared" si="225"/>
        <v>0</v>
      </c>
      <c r="AWG41" s="424"/>
      <c r="AWH41" s="2121"/>
      <c r="AWI41" s="104"/>
      <c r="AWJ41" s="49"/>
      <c r="AWK41" s="139"/>
      <c r="AWL41" s="78">
        <f t="shared" si="226"/>
        <v>0</v>
      </c>
      <c r="AWN41" s="49"/>
      <c r="AWO41" s="307"/>
      <c r="AWP41" s="2121"/>
      <c r="AWQ41" s="104"/>
      <c r="AWR41" s="49"/>
      <c r="AWS41" s="139"/>
      <c r="AWT41" s="78">
        <f t="shared" si="227"/>
        <v>5365</v>
      </c>
      <c r="AWV41" s="404"/>
      <c r="AWW41" s="404"/>
      <c r="AWX41" s="2124"/>
      <c r="AWY41" s="777"/>
      <c r="AWZ41" s="804"/>
      <c r="AXA41" s="77"/>
      <c r="AXB41" s="78">
        <f t="shared" si="261"/>
        <v>872</v>
      </c>
      <c r="AXD41" s="404"/>
      <c r="AXE41" s="2124"/>
      <c r="AXF41" s="777"/>
      <c r="AXG41" s="804"/>
      <c r="AXH41" s="76"/>
      <c r="AXI41" s="78">
        <f t="shared" si="262"/>
        <v>0</v>
      </c>
      <c r="AXK41" s="404"/>
      <c r="AXL41" s="2124"/>
      <c r="AXM41" s="884"/>
      <c r="AXN41" s="804"/>
      <c r="AXO41" s="76"/>
      <c r="AXP41" s="78">
        <f t="shared" si="263"/>
        <v>0</v>
      </c>
      <c r="AXR41" s="2124"/>
      <c r="AXS41" s="2124"/>
      <c r="AXT41" s="884"/>
      <c r="AXU41" s="804"/>
      <c r="AXV41" s="76"/>
      <c r="AXW41" s="78">
        <f t="shared" si="264"/>
        <v>0</v>
      </c>
      <c r="AXY41" s="424"/>
      <c r="AXZ41" s="2121"/>
      <c r="AYA41" s="837"/>
      <c r="AYB41" s="712"/>
      <c r="AYC41" s="139"/>
      <c r="AYD41" s="78">
        <f t="shared" si="137"/>
        <v>0</v>
      </c>
      <c r="AYF41" s="424"/>
      <c r="AYG41" s="2121"/>
      <c r="AYH41" s="837"/>
      <c r="AYI41" s="97"/>
      <c r="AYJ41" s="139"/>
      <c r="AYK41" s="78">
        <f t="shared" si="138"/>
        <v>0</v>
      </c>
      <c r="AYM41" s="424"/>
      <c r="AYN41" s="2121"/>
      <c r="AYO41" s="837"/>
      <c r="AYP41" s="97"/>
      <c r="AYQ41" s="139"/>
      <c r="AYR41" s="78">
        <f t="shared" si="139"/>
        <v>0</v>
      </c>
      <c r="AYT41" s="404"/>
      <c r="AYU41" s="2124"/>
      <c r="AYV41" s="884"/>
      <c r="AYW41" s="804"/>
      <c r="AYX41" s="76"/>
      <c r="AYY41" s="78">
        <f t="shared" si="140"/>
        <v>0</v>
      </c>
      <c r="AZA41" s="404"/>
      <c r="AZB41" s="2124"/>
      <c r="AZC41" s="884"/>
      <c r="AZD41" s="804"/>
      <c r="AZE41" s="76"/>
      <c r="AZF41" s="78">
        <f t="shared" si="141"/>
        <v>0</v>
      </c>
      <c r="AZH41" s="2124"/>
      <c r="AZI41" s="2124"/>
      <c r="AZJ41" s="884"/>
      <c r="AZK41" s="804"/>
      <c r="AZL41" s="76"/>
      <c r="AZM41" s="78">
        <f t="shared" si="142"/>
        <v>0</v>
      </c>
      <c r="AZO41" s="320"/>
      <c r="AZP41" s="2121"/>
      <c r="AZQ41" s="693"/>
      <c r="AZR41" s="97"/>
      <c r="AZS41" s="139"/>
      <c r="AZT41" s="78">
        <f t="shared" si="143"/>
        <v>123.27999999999975</v>
      </c>
      <c r="AZV41" s="321"/>
      <c r="AZW41" s="2124"/>
      <c r="AZX41" s="777"/>
      <c r="AZY41" s="804"/>
      <c r="AZZ41" s="76"/>
      <c r="BAA41" s="78">
        <f t="shared" si="144"/>
        <v>0</v>
      </c>
      <c r="BAC41" s="320"/>
      <c r="BAD41" s="2121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21"/>
      <c r="BAS41" s="693"/>
      <c r="BAT41" s="97"/>
      <c r="BAU41" s="139"/>
      <c r="BAV41" s="78">
        <f t="shared" si="147"/>
        <v>1940.1999999999971</v>
      </c>
      <c r="BAX41" s="2124"/>
      <c r="BAY41" s="2124"/>
      <c r="BAZ41" s="884"/>
      <c r="BBA41" s="804"/>
      <c r="BBB41" s="76"/>
      <c r="BBC41" s="78">
        <f t="shared" si="265"/>
        <v>0</v>
      </c>
      <c r="BBE41" s="2124"/>
      <c r="BBF41" s="2124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2540</v>
      </c>
      <c r="BBO41" s="389">
        <v>21390.2</v>
      </c>
      <c r="BBP41" s="392">
        <v>42298</v>
      </c>
      <c r="BBQ41" s="1915">
        <v>21390.2</v>
      </c>
      <c r="BBR41" s="131">
        <f t="shared" si="267"/>
        <v>-39535.969999999972</v>
      </c>
      <c r="BBS41" s="1261"/>
      <c r="BBT41" s="1390"/>
      <c r="BBU41" s="1803"/>
      <c r="BBV41" s="1925"/>
      <c r="BBW41" s="1919"/>
      <c r="BBX41" s="779"/>
      <c r="BBY41" s="78">
        <f t="shared" si="149"/>
        <v>1200</v>
      </c>
      <c r="BCA41" s="404">
        <v>42136</v>
      </c>
      <c r="BCB41" s="2124">
        <v>20866</v>
      </c>
      <c r="BCC41" s="884">
        <v>95382.91</v>
      </c>
      <c r="BCD41" s="804"/>
      <c r="BCE41" s="76"/>
      <c r="BCF41" s="78">
        <f t="shared" si="150"/>
        <v>191191.07</v>
      </c>
      <c r="BCH41" s="2124"/>
      <c r="BCI41" s="2124"/>
      <c r="BCJ41" s="884"/>
      <c r="BCK41" s="804"/>
      <c r="BCL41" s="76"/>
      <c r="BCM41" s="78">
        <f t="shared" si="151"/>
        <v>0</v>
      </c>
      <c r="BCO41" s="2124"/>
      <c r="BCP41" s="2124"/>
      <c r="BCQ41" s="884"/>
      <c r="BCR41" s="804"/>
      <c r="BCS41" s="76"/>
      <c r="BCT41" s="78">
        <f t="shared" si="152"/>
        <v>0</v>
      </c>
      <c r="BCV41" s="404"/>
      <c r="BCW41" s="2124"/>
      <c r="BCX41" s="884"/>
      <c r="BCY41" s="804"/>
      <c r="BCZ41" s="76"/>
      <c r="BDA41" s="78">
        <f t="shared" si="153"/>
        <v>6086.5</v>
      </c>
      <c r="BDC41" s="404"/>
      <c r="BDD41" s="2124"/>
      <c r="BDE41" s="884"/>
      <c r="BDF41" s="804"/>
      <c r="BDG41" s="76"/>
      <c r="BDH41" s="78">
        <f t="shared" si="154"/>
        <v>8936.1000000000058</v>
      </c>
      <c r="BDJ41" s="321"/>
      <c r="BDK41" s="2124"/>
      <c r="BDL41" s="884"/>
      <c r="BDM41" s="804"/>
      <c r="BDN41" s="76"/>
      <c r="BDO41" s="78">
        <f t="shared" si="155"/>
        <v>0</v>
      </c>
      <c r="BDQ41" s="404"/>
      <c r="BDR41" s="734"/>
      <c r="BDS41" s="2124"/>
      <c r="BDT41" s="884"/>
      <c r="BDU41" s="718"/>
      <c r="BDV41" s="76"/>
      <c r="BDW41" s="78">
        <f t="shared" si="156"/>
        <v>308</v>
      </c>
      <c r="BDY41" s="2124"/>
      <c r="BDZ41" s="2124"/>
      <c r="BEA41" s="2124"/>
      <c r="BEB41" s="884"/>
      <c r="BEC41" s="804"/>
      <c r="BED41" s="76"/>
      <c r="BEE41" s="78">
        <f t="shared" si="157"/>
        <v>4361.25</v>
      </c>
      <c r="BEG41" s="321">
        <v>41932</v>
      </c>
      <c r="BEH41" s="2124" t="s">
        <v>2332</v>
      </c>
      <c r="BEI41" s="2124" t="s">
        <v>2325</v>
      </c>
      <c r="BEJ41" s="2017">
        <v>6989.72</v>
      </c>
      <c r="BEK41" s="882">
        <v>41940</v>
      </c>
      <c r="BEL41" s="76">
        <v>6989.72</v>
      </c>
      <c r="BEM41" s="78">
        <f t="shared" si="158"/>
        <v>-17000</v>
      </c>
      <c r="BEO41" s="2124"/>
      <c r="BEP41" s="2124"/>
      <c r="BEQ41" s="2125"/>
      <c r="BER41" s="351"/>
      <c r="BES41" s="804"/>
      <c r="BET41" s="76"/>
      <c r="BEU41" s="78">
        <f t="shared" si="159"/>
        <v>-3554.84</v>
      </c>
      <c r="BEW41" s="321"/>
      <c r="BEX41" s="2124"/>
      <c r="BEY41" s="884"/>
      <c r="BEZ41" s="804"/>
      <c r="BFA41" s="76"/>
      <c r="BFB41" s="78">
        <f t="shared" si="160"/>
        <v>0</v>
      </c>
      <c r="BFD41" s="321"/>
      <c r="BFE41" s="2124"/>
      <c r="BFF41" s="884"/>
      <c r="BFG41" s="804"/>
      <c r="BFH41" s="76"/>
      <c r="BFI41" s="78">
        <f t="shared" si="161"/>
        <v>970</v>
      </c>
      <c r="BFK41" s="320"/>
      <c r="BFL41" s="2121"/>
      <c r="BFM41" s="104"/>
      <c r="BFN41" s="712"/>
      <c r="BFO41" s="139"/>
      <c r="BFP41" s="78">
        <f t="shared" si="162"/>
        <v>0</v>
      </c>
      <c r="BFR41" s="321"/>
      <c r="BFS41" s="2124"/>
      <c r="BFT41" s="884"/>
      <c r="BFU41" s="718"/>
      <c r="BFV41" s="76"/>
      <c r="BFW41" s="78">
        <f t="shared" si="163"/>
        <v>0</v>
      </c>
      <c r="BFY41" s="2124"/>
      <c r="BFZ41" s="2124"/>
      <c r="BGA41" s="884"/>
      <c r="BGB41" s="804"/>
      <c r="BGC41" s="76"/>
      <c r="BGD41" s="78">
        <f t="shared" si="164"/>
        <v>0</v>
      </c>
      <c r="BGF41" s="321"/>
      <c r="BGG41" s="2124"/>
      <c r="BGH41" s="884"/>
      <c r="BGI41" s="882"/>
      <c r="BGJ41" s="76"/>
      <c r="BGK41" s="78">
        <f t="shared" si="165"/>
        <v>0</v>
      </c>
      <c r="BGM41" s="424"/>
      <c r="BGN41" s="424"/>
      <c r="BGO41" s="2121"/>
      <c r="BGP41" s="693"/>
      <c r="BGQ41" s="712"/>
      <c r="BGR41" s="139"/>
      <c r="BGS41" s="78">
        <f t="shared" si="166"/>
        <v>4154.5999999999913</v>
      </c>
      <c r="BGU41" s="2124"/>
      <c r="BGV41" s="2124"/>
      <c r="BGW41" s="884"/>
      <c r="BGX41" s="804"/>
      <c r="BGY41" s="76"/>
      <c r="BGZ41" s="78">
        <f t="shared" si="167"/>
        <v>0</v>
      </c>
      <c r="BHB41" s="404"/>
      <c r="BHC41" s="2124"/>
      <c r="BHD41" s="884"/>
      <c r="BHE41" s="804"/>
      <c r="BHF41" s="76"/>
      <c r="BHG41" s="78">
        <f t="shared" si="168"/>
        <v>229.79999999999927</v>
      </c>
      <c r="BHI41" s="404"/>
      <c r="BHJ41" s="2124"/>
      <c r="BHK41" s="2124"/>
      <c r="BHL41" s="884"/>
      <c r="BHM41" s="804"/>
      <c r="BHN41" s="76"/>
      <c r="BHO41" s="78">
        <f t="shared" si="169"/>
        <v>0</v>
      </c>
      <c r="BHQ41" s="321"/>
      <c r="BHR41" s="2124"/>
      <c r="BHS41" s="777"/>
      <c r="BHT41" s="882"/>
      <c r="BHU41" s="76"/>
      <c r="BHV41" s="78">
        <f t="shared" si="170"/>
        <v>0</v>
      </c>
      <c r="BHX41" s="321"/>
      <c r="BHY41" s="732"/>
      <c r="BHZ41" s="2124"/>
      <c r="BIA41" s="884"/>
      <c r="BIB41" s="882"/>
      <c r="BIC41" s="76"/>
      <c r="BID41" s="78">
        <f t="shared" si="171"/>
        <v>0</v>
      </c>
      <c r="BIF41" s="321"/>
      <c r="BIG41" s="2124"/>
      <c r="BIH41" s="2124"/>
      <c r="BII41" s="777"/>
      <c r="BIJ41" s="804"/>
      <c r="BIK41" s="76"/>
      <c r="BIL41" s="78">
        <f t="shared" si="172"/>
        <v>0</v>
      </c>
      <c r="BIN41" s="404"/>
      <c r="BIO41" s="2124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24"/>
      <c r="BJS41" s="2124"/>
      <c r="BJT41" s="884"/>
      <c r="BJU41" s="804"/>
      <c r="BJV41" s="76"/>
      <c r="BJW41" s="78">
        <f t="shared" si="228"/>
        <v>1883</v>
      </c>
      <c r="BJY41" s="404"/>
      <c r="BJZ41" s="2124"/>
      <c r="BKA41" s="884"/>
      <c r="BKB41" s="804"/>
      <c r="BKC41" s="76"/>
      <c r="BKD41" s="78">
        <f t="shared" si="175"/>
        <v>0</v>
      </c>
      <c r="BKF41" s="404"/>
      <c r="BKH41" s="2124"/>
      <c r="BKI41" s="884"/>
      <c r="BKJ41" s="804"/>
      <c r="BKK41" s="76"/>
      <c r="BKL41" s="78">
        <f t="shared" si="176"/>
        <v>8883.5</v>
      </c>
      <c r="BKN41" s="404"/>
      <c r="BKO41" s="2124"/>
      <c r="BKP41" s="884"/>
      <c r="BKQ41" s="804"/>
      <c r="BKR41" s="76"/>
      <c r="BKS41" s="78">
        <f t="shared" si="177"/>
        <v>0</v>
      </c>
      <c r="BKU41" s="404"/>
      <c r="BKV41" s="2124"/>
      <c r="BKW41" s="884"/>
      <c r="BKX41" s="804"/>
      <c r="BKY41" s="76"/>
      <c r="BKZ41" s="78">
        <f t="shared" si="178"/>
        <v>0</v>
      </c>
      <c r="BLB41" s="404"/>
      <c r="BLC41" s="2124"/>
      <c r="BLD41" s="884"/>
      <c r="BLE41" s="804"/>
      <c r="BLF41" s="76"/>
      <c r="BLG41" s="78">
        <f t="shared" si="179"/>
        <v>0</v>
      </c>
      <c r="BLI41" s="404"/>
      <c r="BLJ41" s="2124"/>
      <c r="BLK41" s="884"/>
      <c r="BLL41" s="804"/>
      <c r="BLM41" s="76"/>
      <c r="BLN41" s="78">
        <f t="shared" si="180"/>
        <v>100</v>
      </c>
      <c r="BLP41" s="404"/>
      <c r="BLQ41" s="2124"/>
      <c r="BLR41" s="884"/>
      <c r="BLS41" s="804"/>
      <c r="BLT41" s="76"/>
      <c r="BLU41" s="78">
        <f t="shared" si="181"/>
        <v>0</v>
      </c>
      <c r="BLW41" s="404"/>
      <c r="BLX41" s="2124"/>
      <c r="BLY41" s="884"/>
      <c r="BLZ41" s="804"/>
      <c r="BMA41" s="76"/>
      <c r="BMB41" s="78">
        <f t="shared" si="182"/>
        <v>0</v>
      </c>
      <c r="BMD41" s="404"/>
      <c r="BME41" s="2124"/>
      <c r="BMF41" s="884"/>
      <c r="BMG41" s="804"/>
      <c r="BMH41" s="76"/>
      <c r="BMI41" s="78">
        <f t="shared" si="183"/>
        <v>0</v>
      </c>
      <c r="BMK41" s="404"/>
      <c r="BML41" s="2124"/>
      <c r="BMM41" s="884"/>
      <c r="BMN41" s="804"/>
      <c r="BMO41" s="76"/>
      <c r="BMP41" s="78">
        <f t="shared" si="184"/>
        <v>0</v>
      </c>
      <c r="BMR41" s="31"/>
      <c r="BMS41" s="2125"/>
      <c r="BMT41" s="787"/>
      <c r="BMU41" s="804"/>
      <c r="BMV41" s="76"/>
      <c r="BMW41" s="78">
        <f t="shared" si="185"/>
        <v>0</v>
      </c>
      <c r="BMY41" s="31"/>
      <c r="BMZ41" s="2124"/>
      <c r="BNA41" s="777"/>
      <c r="BNB41" s="804"/>
      <c r="BNC41" s="76"/>
      <c r="BND41" s="78">
        <f t="shared" si="229"/>
        <v>150</v>
      </c>
      <c r="BNF41" s="320"/>
      <c r="BNG41" s="2121"/>
      <c r="BNH41" s="693"/>
      <c r="BNI41" s="392"/>
      <c r="BNJ41" s="139"/>
      <c r="BNK41" s="78">
        <f t="shared" si="230"/>
        <v>11430</v>
      </c>
      <c r="BNM41" s="2124"/>
      <c r="BNN41" s="2124"/>
      <c r="BNO41" s="884"/>
      <c r="BNP41" s="804"/>
      <c r="BNQ41" s="76"/>
      <c r="BNR41" s="78">
        <f t="shared" si="231"/>
        <v>0</v>
      </c>
      <c r="BNT41" s="2124"/>
      <c r="BNU41" s="732"/>
      <c r="BNV41" s="2124"/>
      <c r="BNW41" s="884"/>
      <c r="BNX41" s="804"/>
      <c r="BNY41" s="76"/>
      <c r="BNZ41" s="78">
        <f t="shared" si="232"/>
        <v>0</v>
      </c>
      <c r="BOB41" s="2124"/>
      <c r="BOC41" s="2124"/>
      <c r="BOD41" s="884"/>
      <c r="BOE41" s="804"/>
      <c r="BOF41" s="76"/>
      <c r="BOG41" s="78">
        <f t="shared" si="233"/>
        <v>0</v>
      </c>
      <c r="BOI41" s="2124"/>
      <c r="BOJ41" s="2124"/>
      <c r="BOK41" s="884"/>
      <c r="BOL41" s="804"/>
      <c r="BOM41" s="76"/>
      <c r="BON41" s="78">
        <f t="shared" si="234"/>
        <v>0</v>
      </c>
      <c r="BOP41" s="2124"/>
      <c r="BOQ41" s="2124"/>
      <c r="BOR41" s="884"/>
      <c r="BOS41" s="804"/>
      <c r="BOT41" s="76"/>
      <c r="BOU41" s="78">
        <f t="shared" si="235"/>
        <v>1785.5</v>
      </c>
      <c r="BOW41" s="321"/>
      <c r="BOX41" s="2124"/>
      <c r="BOY41" s="884"/>
      <c r="BOZ41" s="804"/>
      <c r="BPA41" s="76"/>
      <c r="BPB41" s="78">
        <f t="shared" si="236"/>
        <v>0</v>
      </c>
      <c r="BPD41" s="404"/>
      <c r="BPE41" s="2124"/>
      <c r="BPF41" s="884"/>
      <c r="BPG41" s="804"/>
      <c r="BPH41" s="76"/>
      <c r="BPI41" s="78">
        <f t="shared" si="237"/>
        <v>0</v>
      </c>
      <c r="BPK41" s="404"/>
      <c r="BPL41" s="2124"/>
      <c r="BPM41" s="884"/>
      <c r="BPN41" s="804"/>
      <c r="BPO41" s="76"/>
      <c r="BPP41" s="78">
        <f t="shared" si="252"/>
        <v>2273.5</v>
      </c>
      <c r="BPR41" s="2124"/>
      <c r="BPS41" s="2124"/>
      <c r="BPT41" s="884"/>
      <c r="BPU41" s="804"/>
      <c r="BPV41" s="76"/>
      <c r="BPW41" s="78">
        <f t="shared" si="186"/>
        <v>0</v>
      </c>
      <c r="BPY41" s="2124"/>
      <c r="BPZ41" s="2124"/>
      <c r="BQA41" s="884"/>
      <c r="BQB41" s="804"/>
      <c r="BQC41" s="76"/>
      <c r="BQD41" s="78">
        <f t="shared" si="187"/>
        <v>0</v>
      </c>
      <c r="BQH41" s="2124"/>
      <c r="BQI41" s="884"/>
      <c r="BQJ41" s="804"/>
      <c r="BQK41" s="76"/>
      <c r="BQL41" s="78">
        <f t="shared" si="188"/>
        <v>118</v>
      </c>
      <c r="BQM41" s="76"/>
      <c r="BQN41" s="320"/>
      <c r="BQO41" s="2122"/>
      <c r="BQP41" s="139"/>
      <c r="BQQ41" s="424"/>
      <c r="BQR41" s="139"/>
      <c r="BQS41" s="78">
        <f t="shared" si="189"/>
        <v>46</v>
      </c>
      <c r="BQU41" s="320"/>
      <c r="BQV41" s="1325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24"/>
      <c r="BRJ41" s="2124"/>
      <c r="BRK41" s="884"/>
      <c r="BRL41" s="804"/>
      <c r="BRM41" s="76"/>
      <c r="BRN41" s="78">
        <f t="shared" si="192"/>
        <v>0</v>
      </c>
      <c r="BRP41" s="321"/>
      <c r="BRQ41" s="2124"/>
      <c r="BRR41" s="2124"/>
      <c r="BRS41" s="884"/>
      <c r="BRT41" s="804"/>
      <c r="BRU41" s="76"/>
      <c r="BRV41" s="78">
        <f t="shared" si="193"/>
        <v>0</v>
      </c>
      <c r="BRX41" s="404"/>
      <c r="BRY41" s="2124"/>
      <c r="BRZ41" s="884"/>
      <c r="BSA41" s="804"/>
      <c r="BSB41" s="76"/>
      <c r="BSC41" s="78">
        <f t="shared" si="194"/>
        <v>0</v>
      </c>
      <c r="BSE41" s="404"/>
      <c r="BSF41" s="2124"/>
      <c r="BSG41" s="884"/>
      <c r="BSH41" s="804"/>
      <c r="BSI41" s="76"/>
      <c r="BSJ41" s="78">
        <f t="shared" si="195"/>
        <v>0</v>
      </c>
      <c r="BSL41" s="2124"/>
      <c r="BSM41" s="2124"/>
      <c r="BSN41" s="884"/>
      <c r="BSO41" s="804"/>
      <c r="BSP41" s="76"/>
      <c r="BSQ41" s="78">
        <f t="shared" si="196"/>
        <v>0</v>
      </c>
      <c r="BSS41" s="404"/>
      <c r="BST41" s="2124"/>
      <c r="BSU41" s="884"/>
      <c r="BSV41" s="804"/>
      <c r="BSW41" s="76"/>
      <c r="BSX41" s="78">
        <f t="shared" si="197"/>
        <v>0</v>
      </c>
      <c r="BSZ41" s="404"/>
      <c r="BTA41" s="2124"/>
      <c r="BTB41" s="884"/>
      <c r="BTC41" s="804"/>
      <c r="BTD41" s="76"/>
      <c r="BTE41" s="78">
        <f t="shared" si="198"/>
        <v>0</v>
      </c>
      <c r="BTG41" s="2124"/>
      <c r="BTH41" s="2124"/>
      <c r="BTI41" s="884"/>
      <c r="BTJ41" s="804"/>
      <c r="BTK41" s="76"/>
      <c r="BTL41" s="78">
        <f t="shared" si="199"/>
        <v>0</v>
      </c>
      <c r="BTN41" s="2124"/>
      <c r="BTO41" s="2124"/>
      <c r="BTP41" s="884"/>
      <c r="BTQ41" s="804"/>
      <c r="BTR41" s="76"/>
      <c r="BTS41" s="78">
        <f t="shared" si="200"/>
        <v>0</v>
      </c>
      <c r="BTU41" s="2124"/>
      <c r="BTV41" s="2124"/>
      <c r="BTW41" s="884"/>
      <c r="BTX41" s="804"/>
      <c r="BTY41" s="76"/>
      <c r="BTZ41" s="78">
        <f t="shared" si="201"/>
        <v>0</v>
      </c>
      <c r="BUB41" s="2124"/>
      <c r="BUC41" s="2124"/>
      <c r="BUD41" s="884"/>
      <c r="BUE41" s="804"/>
      <c r="BUF41" s="76"/>
      <c r="BUG41" s="78">
        <f t="shared" si="202"/>
        <v>0</v>
      </c>
    </row>
    <row r="42" spans="1:1905" x14ac:dyDescent="0.25">
      <c r="A42" s="2124"/>
      <c r="B42" s="2124"/>
      <c r="C42" s="22"/>
      <c r="D42" s="31"/>
      <c r="E42" s="76"/>
      <c r="F42" s="78">
        <f t="shared" si="2"/>
        <v>172000</v>
      </c>
      <c r="H42" s="404"/>
      <c r="I42" s="2124"/>
      <c r="J42" s="22"/>
      <c r="K42" s="31"/>
      <c r="L42" s="76"/>
      <c r="M42" s="78">
        <f t="shared" si="3"/>
        <v>354750</v>
      </c>
      <c r="O42" s="2124"/>
      <c r="P42" s="2124"/>
      <c r="Q42" s="22"/>
      <c r="R42" s="31"/>
      <c r="S42" s="76"/>
      <c r="T42" s="78">
        <f t="shared" si="4"/>
        <v>2500</v>
      </c>
      <c r="V42" s="2124"/>
      <c r="W42" s="2124"/>
      <c r="X42" s="22"/>
      <c r="Y42" s="31"/>
      <c r="Z42" s="76"/>
      <c r="AA42" s="78">
        <f t="shared" si="5"/>
        <v>0</v>
      </c>
      <c r="AC42" s="2124"/>
      <c r="AD42" s="2124"/>
      <c r="AE42" s="22"/>
      <c r="AF42" s="31"/>
      <c r="AG42" s="76"/>
      <c r="AH42" s="78">
        <f t="shared" si="6"/>
        <v>0</v>
      </c>
      <c r="AJ42" s="404"/>
      <c r="AK42" s="2124"/>
      <c r="AL42" s="22"/>
      <c r="AM42" s="404"/>
      <c r="AN42" s="76"/>
      <c r="AO42" s="78">
        <f t="shared" si="7"/>
        <v>1390</v>
      </c>
      <c r="AQ42" s="320"/>
      <c r="AR42" s="2121"/>
      <c r="AS42" s="104"/>
      <c r="AT42" s="320"/>
      <c r="AU42" s="139"/>
      <c r="AV42" s="78">
        <f t="shared" si="8"/>
        <v>317405.71999999997</v>
      </c>
      <c r="AX42" s="2124"/>
      <c r="AY42" s="2124"/>
      <c r="AZ42" s="22"/>
      <c r="BA42" s="31"/>
      <c r="BB42" s="76"/>
      <c r="BC42" s="78">
        <f t="shared" si="9"/>
        <v>0</v>
      </c>
      <c r="BE42" s="321"/>
      <c r="BF42" s="2124"/>
      <c r="BG42" s="22"/>
      <c r="BH42" s="31"/>
      <c r="BI42" s="76"/>
      <c r="BJ42" s="78">
        <f t="shared" si="10"/>
        <v>0</v>
      </c>
      <c r="BL42" s="404"/>
      <c r="BM42" s="2124"/>
      <c r="BN42" s="22"/>
      <c r="BO42" s="31"/>
      <c r="BP42" s="76"/>
      <c r="BQ42" s="78">
        <f t="shared" si="11"/>
        <v>0</v>
      </c>
      <c r="BS42" s="321"/>
      <c r="BT42" s="2125"/>
      <c r="BU42" s="76"/>
      <c r="BV42" s="31"/>
      <c r="BW42" s="76"/>
      <c r="BX42" s="78">
        <f t="shared" si="12"/>
        <v>0</v>
      </c>
      <c r="BZ42" s="424"/>
      <c r="CA42" s="424"/>
      <c r="CB42" s="2121"/>
      <c r="CC42" s="104"/>
      <c r="CD42" s="49"/>
      <c r="CE42" s="139"/>
      <c r="CF42" s="78">
        <f t="shared" si="13"/>
        <v>24829.5</v>
      </c>
      <c r="CH42" s="404"/>
      <c r="CI42" s="2124"/>
      <c r="CJ42" s="22"/>
      <c r="CK42" s="31"/>
      <c r="CL42" s="76"/>
      <c r="CM42" s="78">
        <f t="shared" si="14"/>
        <v>0</v>
      </c>
      <c r="CO42" s="404"/>
      <c r="CP42" s="2124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22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1"/>
      <c r="DE42" s="1390"/>
      <c r="DF42" s="1803"/>
      <c r="DG42" s="1925"/>
      <c r="DH42" s="1919"/>
      <c r="DI42" s="722"/>
      <c r="DJ42" s="78">
        <f t="shared" si="17"/>
        <v>633217.30000000005</v>
      </c>
      <c r="DL42" s="321"/>
      <c r="DM42" s="2124"/>
      <c r="DN42" s="22"/>
      <c r="DO42" s="31"/>
      <c r="DP42" s="76"/>
      <c r="DQ42" s="78">
        <f t="shared" si="18"/>
        <v>0</v>
      </c>
      <c r="DS42" s="321"/>
      <c r="DT42" s="2124"/>
      <c r="DU42" s="22"/>
      <c r="DV42" s="31"/>
      <c r="DW42" s="76"/>
      <c r="DX42" s="78">
        <f t="shared" si="19"/>
        <v>0</v>
      </c>
      <c r="DZ42" s="2124"/>
      <c r="EA42" s="2124"/>
      <c r="EB42" s="22"/>
      <c r="EC42" s="31"/>
      <c r="ED42" s="76"/>
      <c r="EE42" s="78">
        <f t="shared" si="20"/>
        <v>1750.5</v>
      </c>
      <c r="EG42" s="321"/>
      <c r="EH42" s="2124"/>
      <c r="EI42" s="22"/>
      <c r="EJ42" s="31"/>
      <c r="EK42" s="76"/>
      <c r="EL42" s="78">
        <f t="shared" si="21"/>
        <v>0</v>
      </c>
      <c r="EN42" s="404"/>
      <c r="EO42" s="2124"/>
      <c r="EP42" s="22"/>
      <c r="EQ42" s="31"/>
      <c r="ER42" s="76"/>
      <c r="ES42" s="78">
        <f t="shared" si="22"/>
        <v>7999.8000000000029</v>
      </c>
      <c r="EU42" s="404"/>
      <c r="EV42" s="2124"/>
      <c r="EW42" s="22"/>
      <c r="EX42" s="31"/>
      <c r="EY42" s="76"/>
      <c r="EZ42" s="78">
        <f t="shared" si="23"/>
        <v>0</v>
      </c>
      <c r="FB42" s="2124"/>
      <c r="FC42" s="2124"/>
      <c r="FD42" s="2124"/>
      <c r="FE42" s="22"/>
      <c r="FF42" s="31"/>
      <c r="FG42" s="76"/>
      <c r="FH42" s="78">
        <f t="shared" si="24"/>
        <v>0</v>
      </c>
      <c r="FJ42" s="424"/>
      <c r="FK42" s="49"/>
      <c r="FL42" s="2121"/>
      <c r="FM42" s="104"/>
      <c r="FN42" s="49"/>
      <c r="FO42" s="139"/>
      <c r="FP42" s="78">
        <f t="shared" si="25"/>
        <v>1044.8300000000017</v>
      </c>
      <c r="FR42" s="404"/>
      <c r="FS42" s="2124"/>
      <c r="FT42" s="2124"/>
      <c r="FU42" s="22"/>
      <c r="FV42" s="31"/>
      <c r="FW42" s="76"/>
      <c r="FX42" s="78">
        <f t="shared" si="26"/>
        <v>8038.1</v>
      </c>
      <c r="FZ42" s="31"/>
      <c r="GA42" s="2124"/>
      <c r="GB42" s="22"/>
      <c r="GC42" s="31"/>
      <c r="GD42" s="76"/>
      <c r="GE42" s="78">
        <f t="shared" si="203"/>
        <v>0</v>
      </c>
      <c r="GG42" s="404"/>
      <c r="GH42" s="734"/>
      <c r="GI42" s="2124"/>
      <c r="GJ42" s="777"/>
      <c r="GK42" s="404"/>
      <c r="GL42" s="76"/>
      <c r="GM42" s="78">
        <f t="shared" si="27"/>
        <v>0</v>
      </c>
      <c r="GO42" s="2124"/>
      <c r="GP42" s="2124"/>
      <c r="GQ42" s="22"/>
      <c r="GR42" s="31"/>
      <c r="GS42" s="76"/>
      <c r="GT42" s="78">
        <f t="shared" si="28"/>
        <v>3191.5</v>
      </c>
      <c r="GV42" s="404"/>
      <c r="GW42" s="2124"/>
      <c r="GX42" s="2124"/>
      <c r="GY42" s="22"/>
      <c r="GZ42" s="31"/>
      <c r="HA42" s="76"/>
      <c r="HB42" s="78">
        <f t="shared" si="29"/>
        <v>12652.35</v>
      </c>
      <c r="HD42" s="404"/>
      <c r="HE42" s="2124"/>
      <c r="HF42" s="22"/>
      <c r="HG42" s="31"/>
      <c r="HH42" s="76"/>
      <c r="HI42" s="78">
        <f t="shared" si="30"/>
        <v>5990.5</v>
      </c>
      <c r="HK42" s="321"/>
      <c r="HL42" s="2124"/>
      <c r="HM42" s="22"/>
      <c r="HN42" s="31"/>
      <c r="HO42" s="76"/>
      <c r="HP42" s="78">
        <f t="shared" si="31"/>
        <v>3655.5</v>
      </c>
      <c r="HR42" s="321"/>
      <c r="HS42" s="2124"/>
      <c r="HT42" s="22"/>
      <c r="HU42" s="31"/>
      <c r="HV42" s="76"/>
      <c r="HW42" s="78">
        <f t="shared" si="32"/>
        <v>3000</v>
      </c>
      <c r="HY42" s="321"/>
      <c r="HZ42" s="2124"/>
      <c r="IA42" s="22"/>
      <c r="IB42" s="31"/>
      <c r="IC42" s="76"/>
      <c r="ID42" s="78">
        <f t="shared" si="33"/>
        <v>0</v>
      </c>
      <c r="IF42" s="321"/>
      <c r="IG42" s="2124"/>
      <c r="IH42" s="22"/>
      <c r="II42" s="31"/>
      <c r="IJ42" s="76"/>
      <c r="IK42" s="78">
        <f t="shared" si="34"/>
        <v>0</v>
      </c>
      <c r="IM42" s="2124"/>
      <c r="IN42" s="2124"/>
      <c r="IO42" s="22"/>
      <c r="IP42" s="31"/>
      <c r="IQ42" s="76"/>
      <c r="IR42" s="78">
        <f t="shared" si="35"/>
        <v>0</v>
      </c>
      <c r="IT42" s="424"/>
      <c r="IU42" s="2121"/>
      <c r="IV42" s="104"/>
      <c r="IW42" s="49"/>
      <c r="IX42" s="139"/>
      <c r="IY42" s="78">
        <f t="shared" si="36"/>
        <v>402</v>
      </c>
      <c r="JA42" s="404"/>
      <c r="JB42" s="2124"/>
      <c r="JC42" s="22"/>
      <c r="JD42" s="31"/>
      <c r="JE42" s="76"/>
      <c r="JF42" s="78">
        <f t="shared" si="37"/>
        <v>900</v>
      </c>
      <c r="JH42" s="320"/>
      <c r="JI42" s="2122"/>
      <c r="JJ42" s="389"/>
      <c r="JK42" s="320"/>
      <c r="JL42" s="389"/>
      <c r="JM42" s="78">
        <f t="shared" si="38"/>
        <v>90</v>
      </c>
      <c r="JO42" s="321"/>
      <c r="JP42" s="2125"/>
      <c r="JQ42" s="76"/>
      <c r="JR42" s="321"/>
      <c r="JS42" s="76"/>
      <c r="JT42" s="78">
        <f t="shared" si="39"/>
        <v>90</v>
      </c>
      <c r="JV42" s="321"/>
      <c r="JW42" s="2125"/>
      <c r="JX42" s="76"/>
      <c r="JY42" s="321"/>
      <c r="JZ42" s="76"/>
      <c r="KA42" s="78">
        <f t="shared" si="40"/>
        <v>90</v>
      </c>
      <c r="KC42" s="424"/>
      <c r="KD42" s="2121"/>
      <c r="KE42" s="104"/>
      <c r="KF42" s="321"/>
      <c r="KG42" s="76"/>
      <c r="KH42" s="78">
        <f t="shared" si="41"/>
        <v>14390.099999999999</v>
      </c>
      <c r="KJ42" s="321"/>
      <c r="KK42" s="2124"/>
      <c r="KL42" s="22"/>
      <c r="KM42" s="31"/>
      <c r="KN42" s="76"/>
      <c r="KO42" s="78">
        <f t="shared" si="42"/>
        <v>300</v>
      </c>
      <c r="KQ42" s="321"/>
      <c r="KR42" s="321"/>
      <c r="KS42" s="2124"/>
      <c r="KT42" s="22"/>
      <c r="KU42" s="31"/>
      <c r="KV42" s="76"/>
      <c r="KW42" s="78">
        <f t="shared" si="43"/>
        <v>198</v>
      </c>
      <c r="KY42" s="321"/>
      <c r="KZ42" s="2124"/>
      <c r="LA42" s="22"/>
      <c r="LB42" s="31"/>
      <c r="LC42" s="76"/>
      <c r="LD42" s="78">
        <f t="shared" si="44"/>
        <v>0</v>
      </c>
      <c r="LF42" s="320"/>
      <c r="LG42" s="2121"/>
      <c r="LH42" s="104"/>
      <c r="LI42" s="49"/>
      <c r="LJ42" s="139"/>
      <c r="LK42" s="78">
        <f t="shared" si="45"/>
        <v>0</v>
      </c>
      <c r="LM42" s="2124"/>
      <c r="LN42" s="2124"/>
      <c r="LO42" s="22"/>
      <c r="LP42" s="31"/>
      <c r="LQ42" s="76"/>
      <c r="LR42" s="78">
        <f t="shared" si="46"/>
        <v>0</v>
      </c>
      <c r="LT42" s="2124"/>
      <c r="LU42" s="2124"/>
      <c r="LV42" s="22"/>
      <c r="LW42" s="31"/>
      <c r="LX42" s="76"/>
      <c r="LY42" s="78">
        <f t="shared" si="47"/>
        <v>0</v>
      </c>
      <c r="MA42" s="2124"/>
      <c r="MB42" s="2124"/>
      <c r="MC42" s="22"/>
      <c r="MD42" s="31"/>
      <c r="ME42" s="76"/>
      <c r="MF42" s="78">
        <f t="shared" si="48"/>
        <v>0</v>
      </c>
      <c r="MH42" s="2124"/>
      <c r="MI42" s="2124"/>
      <c r="MJ42" s="22"/>
      <c r="MK42" s="31"/>
      <c r="ML42" s="76"/>
      <c r="MM42" s="78">
        <f t="shared" si="49"/>
        <v>0</v>
      </c>
      <c r="MO42" s="404"/>
      <c r="MP42" s="2124"/>
      <c r="MQ42" s="22"/>
      <c r="MR42" s="31"/>
      <c r="MS42" s="76"/>
      <c r="MT42" s="78">
        <f t="shared" si="50"/>
        <v>0</v>
      </c>
      <c r="MV42" s="404"/>
      <c r="MW42" s="2124"/>
      <c r="MX42" s="22"/>
      <c r="MY42" s="31"/>
      <c r="MZ42" s="76"/>
      <c r="NA42" s="78">
        <f t="shared" si="51"/>
        <v>0</v>
      </c>
      <c r="NC42" s="404"/>
      <c r="ND42" s="2124"/>
      <c r="NE42" s="22"/>
      <c r="NF42" s="31"/>
      <c r="NG42" s="76"/>
      <c r="NH42" s="78">
        <f t="shared" si="52"/>
        <v>0</v>
      </c>
      <c r="NJ42" s="2124"/>
      <c r="NK42" s="2124"/>
      <c r="NL42" s="22"/>
      <c r="NM42" s="31"/>
      <c r="NN42" s="76"/>
      <c r="NO42" s="78">
        <f t="shared" si="53"/>
        <v>0</v>
      </c>
      <c r="NQ42" s="2124"/>
      <c r="NR42" s="2124"/>
      <c r="NS42" s="22"/>
      <c r="NT42" s="31"/>
      <c r="NU42" s="76"/>
      <c r="NV42" s="78">
        <f t="shared" si="54"/>
        <v>0</v>
      </c>
      <c r="NX42" s="404"/>
      <c r="NY42" s="2124"/>
      <c r="NZ42" s="22"/>
      <c r="OA42" s="404"/>
      <c r="OB42" s="76"/>
      <c r="OC42" s="78">
        <f t="shared" si="55"/>
        <v>0</v>
      </c>
      <c r="OE42" s="404"/>
      <c r="OF42" s="2124"/>
      <c r="OG42" s="22"/>
      <c r="OH42" s="31"/>
      <c r="OI42" s="76"/>
      <c r="OJ42" s="78">
        <f t="shared" si="56"/>
        <v>12799.5</v>
      </c>
      <c r="OL42" s="404"/>
      <c r="OM42" s="732"/>
      <c r="ON42" s="2124"/>
      <c r="OO42" s="22"/>
      <c r="OP42" s="31"/>
      <c r="OQ42" s="76"/>
      <c r="OR42" s="78">
        <f t="shared" si="0"/>
        <v>0</v>
      </c>
      <c r="OT42" s="404"/>
      <c r="OU42" s="2124"/>
      <c r="OV42" s="22"/>
      <c r="OW42" s="31"/>
      <c r="OX42" s="76"/>
      <c r="OY42" s="78">
        <f t="shared" si="57"/>
        <v>0</v>
      </c>
      <c r="PA42" s="2124"/>
      <c r="PB42" s="2124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21"/>
      <c r="PY42" s="104"/>
      <c r="PZ42" s="481"/>
      <c r="QA42" s="139"/>
      <c r="QB42" s="78">
        <f t="shared" si="61"/>
        <v>9830.36</v>
      </c>
      <c r="QD42" s="321"/>
      <c r="QE42" s="2124"/>
      <c r="QF42" s="22"/>
      <c r="QG42" s="335"/>
      <c r="QH42" s="76"/>
      <c r="QI42" s="78">
        <f t="shared" si="62"/>
        <v>0</v>
      </c>
      <c r="QK42" s="321"/>
      <c r="QL42" s="2124"/>
      <c r="QM42" s="22"/>
      <c r="QN42" s="31"/>
      <c r="QO42" s="76"/>
      <c r="QP42" s="78">
        <f t="shared" si="63"/>
        <v>761.40000000000009</v>
      </c>
      <c r="QR42" s="2124"/>
      <c r="QS42" s="2124"/>
      <c r="QT42" s="22"/>
      <c r="QU42" s="31"/>
      <c r="QV42" s="76"/>
      <c r="QW42" s="78">
        <f t="shared" si="64"/>
        <v>0</v>
      </c>
      <c r="QY42" s="2124"/>
      <c r="QZ42" s="2124"/>
      <c r="RA42" s="22"/>
      <c r="RB42" s="31"/>
      <c r="RC42" s="76"/>
      <c r="RD42" s="78">
        <f t="shared" si="65"/>
        <v>0</v>
      </c>
      <c r="RF42" s="2124"/>
      <c r="RG42" s="2124"/>
      <c r="RH42" s="22"/>
      <c r="RI42" s="31"/>
      <c r="RJ42" s="76"/>
      <c r="RK42" s="78">
        <f t="shared" si="66"/>
        <v>0</v>
      </c>
      <c r="RM42" s="424"/>
      <c r="RN42" s="481"/>
      <c r="RO42" s="2121"/>
      <c r="RP42" s="104"/>
      <c r="RQ42" s="424"/>
      <c r="RR42" s="139"/>
      <c r="RS42" s="78">
        <f t="shared" si="67"/>
        <v>16041.099999999999</v>
      </c>
      <c r="RU42" s="404"/>
      <c r="RV42" s="2124"/>
      <c r="RW42" s="22"/>
      <c r="RX42" s="31"/>
      <c r="RY42" s="76"/>
      <c r="RZ42" s="78">
        <f t="shared" si="68"/>
        <v>297</v>
      </c>
      <c r="SB42" s="404"/>
      <c r="SC42" s="2124"/>
      <c r="SD42" s="22"/>
      <c r="SE42" s="31"/>
      <c r="SF42" s="76"/>
      <c r="SG42" s="78">
        <f t="shared" si="69"/>
        <v>0</v>
      </c>
      <c r="SI42" s="2124"/>
      <c r="SJ42" s="2124"/>
      <c r="SK42" s="22"/>
      <c r="SL42" s="31"/>
      <c r="SM42" s="76"/>
      <c r="SN42" s="78">
        <f t="shared" si="70"/>
        <v>0</v>
      </c>
      <c r="SP42" s="2124"/>
      <c r="SQ42" s="2124"/>
      <c r="SR42" s="22"/>
      <c r="SS42" s="31"/>
      <c r="ST42" s="76"/>
      <c r="SU42" s="78">
        <f t="shared" si="71"/>
        <v>0</v>
      </c>
      <c r="SW42" s="2124"/>
      <c r="SX42" s="2124"/>
      <c r="SY42" s="22"/>
      <c r="SZ42" s="31"/>
      <c r="TA42" s="76"/>
      <c r="TB42" s="78">
        <f t="shared" si="72"/>
        <v>0</v>
      </c>
      <c r="TD42" s="2124"/>
      <c r="TE42" s="2124"/>
      <c r="TF42" s="22"/>
      <c r="TG42" s="31"/>
      <c r="TH42" s="76"/>
      <c r="TI42" s="78">
        <f t="shared" si="73"/>
        <v>0</v>
      </c>
      <c r="TK42" s="2124"/>
      <c r="TL42" s="2124"/>
      <c r="TM42" s="22"/>
      <c r="TN42" s="31"/>
      <c r="TO42" s="76"/>
      <c r="TP42" s="78">
        <f t="shared" si="74"/>
        <v>0</v>
      </c>
      <c r="TR42" s="2124"/>
      <c r="TS42" s="2124"/>
      <c r="TT42" s="22"/>
      <c r="TU42" s="31"/>
      <c r="TV42" s="76"/>
      <c r="TW42" s="78">
        <f t="shared" si="75"/>
        <v>0</v>
      </c>
      <c r="TY42" s="2124"/>
      <c r="TZ42" s="2124"/>
      <c r="UA42" s="22"/>
      <c r="UB42" s="31"/>
      <c r="UC42" s="76"/>
      <c r="UD42" s="78">
        <f t="shared" si="76"/>
        <v>0</v>
      </c>
      <c r="UF42" s="404"/>
      <c r="UG42" s="2124"/>
      <c r="UH42" s="22"/>
      <c r="UI42" s="31"/>
      <c r="UJ42" s="76"/>
      <c r="UK42" s="78">
        <f t="shared" si="77"/>
        <v>0</v>
      </c>
      <c r="UM42" s="404"/>
      <c r="UN42" s="2124"/>
      <c r="UO42" s="22"/>
      <c r="UP42" s="31"/>
      <c r="UQ42" s="76"/>
      <c r="UR42" s="78">
        <f t="shared" si="78"/>
        <v>-2822</v>
      </c>
      <c r="UT42" s="404"/>
      <c r="UU42" s="2124"/>
      <c r="UV42" s="22"/>
      <c r="UW42" s="31"/>
      <c r="UX42" s="76"/>
      <c r="UY42" s="78">
        <f t="shared" si="79"/>
        <v>0</v>
      </c>
      <c r="VA42" s="321"/>
      <c r="VB42" s="2125"/>
      <c r="VC42" s="76"/>
      <c r="VD42" s="321"/>
      <c r="VE42" s="76"/>
      <c r="VF42" s="78">
        <f t="shared" si="80"/>
        <v>0</v>
      </c>
      <c r="VH42" s="404"/>
      <c r="VI42" s="2124"/>
      <c r="VJ42" s="22"/>
      <c r="VK42" s="31"/>
      <c r="VL42" s="76"/>
      <c r="VM42" s="78">
        <f t="shared" si="81"/>
        <v>0</v>
      </c>
      <c r="VO42" s="2124"/>
      <c r="VP42" s="2124"/>
      <c r="VQ42" s="22"/>
      <c r="VR42" s="31"/>
      <c r="VS42" s="76"/>
      <c r="VT42" s="78">
        <f t="shared" si="82"/>
        <v>0</v>
      </c>
      <c r="VV42" s="2124"/>
      <c r="VW42" s="2124"/>
      <c r="VX42" s="22"/>
      <c r="VY42" s="31"/>
      <c r="VZ42" s="76"/>
      <c r="WA42" s="78">
        <f t="shared" si="83"/>
        <v>0</v>
      </c>
      <c r="WC42" s="404"/>
      <c r="WD42" s="2124"/>
      <c r="WE42" s="22"/>
      <c r="WF42" s="321"/>
      <c r="WG42" s="76"/>
      <c r="WH42" s="78">
        <f t="shared" si="84"/>
        <v>236</v>
      </c>
      <c r="WJ42" s="321"/>
      <c r="WK42" s="2124"/>
      <c r="WL42" s="22"/>
      <c r="WM42" s="31"/>
      <c r="WN42" s="76"/>
      <c r="WO42" s="78">
        <f t="shared" si="85"/>
        <v>151</v>
      </c>
      <c r="WQ42" s="404"/>
      <c r="WR42" s="2124"/>
      <c r="WS42" s="22"/>
      <c r="WT42" s="31"/>
      <c r="WU42" s="76"/>
      <c r="WV42" s="78">
        <f t="shared" si="86"/>
        <v>8041</v>
      </c>
      <c r="WX42" s="2124"/>
      <c r="WY42" s="2124"/>
      <c r="WZ42" s="22"/>
      <c r="XA42" s="31"/>
      <c r="XB42" s="76"/>
      <c r="XC42" s="78">
        <f t="shared" si="87"/>
        <v>0</v>
      </c>
      <c r="XE42" s="404"/>
      <c r="XF42" s="2124"/>
      <c r="XG42" s="22"/>
      <c r="XH42" s="31"/>
      <c r="XI42" s="76"/>
      <c r="XJ42" s="78">
        <f t="shared" si="88"/>
        <v>0</v>
      </c>
      <c r="XL42" s="404"/>
      <c r="XM42" s="2124"/>
      <c r="XN42" s="22"/>
      <c r="XO42" s="31"/>
      <c r="XP42" s="76"/>
      <c r="XQ42" s="78">
        <f t="shared" si="89"/>
        <v>0</v>
      </c>
      <c r="XS42" s="404"/>
      <c r="XT42" s="2124"/>
      <c r="XU42" s="22"/>
      <c r="XV42" s="31"/>
      <c r="XW42" s="76"/>
      <c r="XX42" s="78">
        <f t="shared" si="90"/>
        <v>0</v>
      </c>
      <c r="XZ42" s="321"/>
      <c r="YA42" s="2124"/>
      <c r="YB42" s="2124"/>
      <c r="YC42" s="22"/>
      <c r="YD42" s="31"/>
      <c r="YE42" s="76"/>
      <c r="YF42" s="78">
        <f t="shared" si="91"/>
        <v>0</v>
      </c>
      <c r="YH42" s="321"/>
      <c r="YI42" s="2124"/>
      <c r="YJ42" s="22"/>
      <c r="YK42" s="31"/>
      <c r="YL42" s="76"/>
      <c r="YM42" s="78">
        <f t="shared" si="92"/>
        <v>0</v>
      </c>
      <c r="YO42" s="424"/>
      <c r="YP42" s="481"/>
      <c r="YQ42" s="2121"/>
      <c r="YR42" s="104"/>
      <c r="YS42" s="779"/>
      <c r="YT42" s="139"/>
      <c r="YU42" s="78">
        <f t="shared" si="93"/>
        <v>2542.7000000000007</v>
      </c>
      <c r="YW42" s="321"/>
      <c r="YX42" s="2124"/>
      <c r="YY42" s="22"/>
      <c r="YZ42" s="31"/>
      <c r="ZA42" s="76"/>
      <c r="ZB42" s="78">
        <f t="shared" si="253"/>
        <v>0</v>
      </c>
      <c r="ZD42" s="320"/>
      <c r="ZE42" s="2121"/>
      <c r="ZF42" s="104"/>
      <c r="ZG42" s="49"/>
      <c r="ZH42" s="139"/>
      <c r="ZI42" s="78">
        <f t="shared" si="94"/>
        <v>930.44000000000051</v>
      </c>
      <c r="ZK42" s="404"/>
      <c r="ZL42" s="2124"/>
      <c r="ZM42" s="22"/>
      <c r="ZN42" s="31"/>
      <c r="ZO42" s="76"/>
      <c r="ZP42" s="78">
        <f t="shared" si="238"/>
        <v>0</v>
      </c>
      <c r="ZR42" s="404"/>
      <c r="ZS42" s="2124"/>
      <c r="ZT42" s="22"/>
      <c r="ZU42" s="31"/>
      <c r="ZV42" s="76"/>
      <c r="ZW42" s="78">
        <f t="shared" si="239"/>
        <v>0</v>
      </c>
      <c r="ZY42" s="1261"/>
      <c r="ZZ42" s="1390"/>
      <c r="AAA42" s="1803"/>
      <c r="AAB42" s="1818"/>
      <c r="AAC42" s="722"/>
      <c r="AAD42" s="1391"/>
      <c r="AAE42" s="78">
        <f t="shared" si="95"/>
        <v>2062.3999999999996</v>
      </c>
      <c r="AAG42" s="1261"/>
      <c r="AAH42" s="543"/>
      <c r="AAI42" s="1804"/>
      <c r="AAJ42" s="1647"/>
      <c r="AAK42" s="1812"/>
      <c r="AAL42" s="78">
        <f t="shared" si="96"/>
        <v>0</v>
      </c>
      <c r="AAM42" s="1391"/>
      <c r="AAN42" s="424"/>
      <c r="AAO42" s="424"/>
      <c r="AAP42" s="2121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24"/>
      <c r="ABE42" s="22"/>
      <c r="ABF42" s="31"/>
      <c r="ABG42" s="76"/>
      <c r="ABH42" s="78">
        <f t="shared" si="99"/>
        <v>0</v>
      </c>
      <c r="ABJ42" s="404"/>
      <c r="ABK42" s="2124"/>
      <c r="ABL42" s="22"/>
      <c r="ABM42" s="31"/>
      <c r="ABN42" s="76"/>
      <c r="ABO42" s="78">
        <f t="shared" si="100"/>
        <v>0</v>
      </c>
      <c r="ABQ42" s="404"/>
      <c r="ABR42" s="2124"/>
      <c r="ABS42" s="22"/>
      <c r="ABT42" s="31"/>
      <c r="ABU42" s="76"/>
      <c r="ABV42" s="78">
        <f t="shared" si="101"/>
        <v>0</v>
      </c>
      <c r="ABX42" s="404"/>
      <c r="ABY42" s="2124"/>
      <c r="ABZ42" s="22"/>
      <c r="ACA42" s="31"/>
      <c r="ACB42" s="76"/>
      <c r="ACC42" s="78">
        <f t="shared" si="102"/>
        <v>0</v>
      </c>
      <c r="ACE42" s="404"/>
      <c r="ACF42" s="2124"/>
      <c r="ACG42" s="22"/>
      <c r="ACH42" s="31"/>
      <c r="ACI42" s="76"/>
      <c r="ACJ42" s="78">
        <f t="shared" si="103"/>
        <v>0</v>
      </c>
      <c r="ACL42" s="404"/>
      <c r="ACM42" s="404"/>
      <c r="ACN42" s="2124"/>
      <c r="ACO42" s="22"/>
      <c r="ACP42" s="31"/>
      <c r="ACQ42" s="76"/>
      <c r="ACR42" s="78">
        <f t="shared" si="104"/>
        <v>0</v>
      </c>
      <c r="ACT42" s="2124"/>
      <c r="ACU42" s="2124"/>
      <c r="ACV42" s="22"/>
      <c r="ACW42" s="31"/>
      <c r="ACX42" s="76"/>
      <c r="ACY42" s="78">
        <f t="shared" si="257"/>
        <v>0</v>
      </c>
      <c r="ADA42" s="2124"/>
      <c r="ADB42" s="2124"/>
      <c r="ADC42" s="22"/>
      <c r="ADD42" s="31"/>
      <c r="ADE42" s="76"/>
      <c r="ADF42" s="78">
        <f t="shared" si="105"/>
        <v>70699</v>
      </c>
      <c r="ADI42" s="2124"/>
      <c r="ADJ42" s="2124"/>
      <c r="ADK42" s="22"/>
      <c r="ADL42" s="31"/>
      <c r="ADM42" s="76"/>
      <c r="ADN42" s="78">
        <f t="shared" si="258"/>
        <v>0</v>
      </c>
      <c r="ADP42" s="321"/>
      <c r="ADQ42" s="2124"/>
      <c r="ADR42" s="22"/>
      <c r="ADS42" s="404"/>
      <c r="ADT42" s="76"/>
      <c r="ADU42" s="78">
        <f t="shared" si="259"/>
        <v>0</v>
      </c>
      <c r="ADW42" s="404"/>
      <c r="ADX42" s="2124"/>
      <c r="ADY42" s="22"/>
      <c r="ADZ42" s="31"/>
      <c r="AEA42" s="76"/>
      <c r="AEB42" s="78">
        <f t="shared" si="260"/>
        <v>42311</v>
      </c>
      <c r="AED42" s="320"/>
      <c r="AEE42" s="2122"/>
      <c r="AEF42" s="139"/>
      <c r="AEG42" s="320"/>
      <c r="AEH42" s="139"/>
      <c r="AEI42" s="78">
        <f t="shared" si="254"/>
        <v>100.5</v>
      </c>
      <c r="AEK42" s="2124"/>
      <c r="AEL42" s="2124"/>
      <c r="AEM42" s="22"/>
      <c r="AEN42" s="31"/>
      <c r="AEO42" s="76"/>
      <c r="AEP42" s="78">
        <f t="shared" si="1"/>
        <v>0</v>
      </c>
      <c r="AER42" s="2124"/>
      <c r="AES42" s="2124"/>
      <c r="AET42" s="22"/>
      <c r="AEU42" s="31"/>
      <c r="AEV42" s="76"/>
      <c r="AEW42" s="78">
        <f t="shared" si="106"/>
        <v>0</v>
      </c>
      <c r="AEY42" s="2124"/>
      <c r="AEZ42" s="2124"/>
      <c r="AFA42" s="22"/>
      <c r="AFB42" s="31"/>
      <c r="AFC42" s="76"/>
      <c r="AFD42" s="78">
        <f t="shared" si="107"/>
        <v>0</v>
      </c>
      <c r="AFF42" s="2124"/>
      <c r="AFG42" s="2124"/>
      <c r="AFH42" s="22"/>
      <c r="AFI42" s="31"/>
      <c r="AFJ42" s="76"/>
      <c r="AFK42" s="78">
        <f t="shared" si="108"/>
        <v>0</v>
      </c>
      <c r="AFM42" s="2124"/>
      <c r="AFN42" s="2124"/>
      <c r="AFO42" s="22"/>
      <c r="AFP42" s="31"/>
      <c r="AFQ42" s="76"/>
      <c r="AFR42" s="78">
        <f t="shared" si="109"/>
        <v>0</v>
      </c>
      <c r="AFT42" s="2124"/>
      <c r="AFU42" s="2124"/>
      <c r="AFV42" s="22"/>
      <c r="AFW42" s="31"/>
      <c r="AFX42" s="76"/>
      <c r="AFY42" s="78">
        <f t="shared" si="110"/>
        <v>0</v>
      </c>
      <c r="AGA42" s="2124"/>
      <c r="AGB42" s="2124"/>
      <c r="AGC42" s="22"/>
      <c r="AGD42" s="31"/>
      <c r="AGE42" s="76"/>
      <c r="AGF42" s="78">
        <f t="shared" si="111"/>
        <v>0</v>
      </c>
      <c r="AGH42" s="2124"/>
      <c r="AGI42" s="2124"/>
      <c r="AGJ42" s="22"/>
      <c r="AGK42" s="31"/>
      <c r="AGL42" s="76"/>
      <c r="AGM42" s="78">
        <f t="shared" si="112"/>
        <v>0</v>
      </c>
      <c r="AGO42" s="321"/>
      <c r="AGP42" s="2124"/>
      <c r="AGQ42" s="22"/>
      <c r="AGR42" s="31"/>
      <c r="AGS42" s="76"/>
      <c r="AGT42" s="78">
        <f t="shared" si="113"/>
        <v>0</v>
      </c>
      <c r="AGV42" s="404"/>
      <c r="AGW42" s="2124"/>
      <c r="AGX42" s="22"/>
      <c r="AGY42" s="31"/>
      <c r="AGZ42" s="76"/>
      <c r="AHA42" s="78">
        <f t="shared" si="114"/>
        <v>0</v>
      </c>
      <c r="AHE42" s="2125"/>
      <c r="AHF42" s="76"/>
      <c r="AHG42" s="321"/>
      <c r="AHH42" s="76"/>
      <c r="AHI42" s="78">
        <f t="shared" si="115"/>
        <v>2343</v>
      </c>
      <c r="AHK42" s="404"/>
      <c r="AHL42" s="2124"/>
      <c r="AHM42" s="22"/>
      <c r="AHN42" s="31"/>
      <c r="AHO42" s="76"/>
      <c r="AHP42" s="78">
        <f t="shared" si="116"/>
        <v>0</v>
      </c>
      <c r="AHR42" s="404"/>
      <c r="AHS42" s="2124"/>
      <c r="AHT42" s="22"/>
      <c r="AHU42" s="31"/>
      <c r="AHV42" s="76"/>
      <c r="AHW42" s="78">
        <f t="shared" si="117"/>
        <v>0</v>
      </c>
      <c r="AHY42" s="404"/>
      <c r="AHZ42" s="404"/>
      <c r="AIA42" s="2124"/>
      <c r="AIB42" s="22"/>
      <c r="AIC42" s="31"/>
      <c r="AID42" s="76"/>
      <c r="AIE42" s="78">
        <f t="shared" si="118"/>
        <v>4086</v>
      </c>
      <c r="AIG42" s="404"/>
      <c r="AIH42" s="2124"/>
      <c r="AII42" s="22"/>
      <c r="AIJ42" s="31"/>
      <c r="AIK42" s="76"/>
      <c r="AIL42" s="78">
        <f t="shared" si="119"/>
        <v>436</v>
      </c>
      <c r="AIN42" s="404"/>
      <c r="AIO42" s="2124"/>
      <c r="AIP42" s="22"/>
      <c r="AIQ42" s="31"/>
      <c r="AIR42" s="76"/>
      <c r="AIS42" s="78">
        <f t="shared" si="120"/>
        <v>0</v>
      </c>
      <c r="AIU42" s="404"/>
      <c r="AIV42" s="2124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21"/>
      <c r="AJY42" s="104"/>
      <c r="AJZ42" s="320">
        <v>41113</v>
      </c>
      <c r="AKA42" s="139">
        <v>500</v>
      </c>
      <c r="AKB42" s="78">
        <f t="shared" si="125"/>
        <v>928</v>
      </c>
      <c r="AKD42" s="2124"/>
      <c r="AKE42" s="2124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24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24"/>
      <c r="AMZ42" s="801"/>
      <c r="ANA42" s="804"/>
      <c r="ANB42" s="76"/>
      <c r="ANC42" s="805">
        <f t="shared" si="204"/>
        <v>0</v>
      </c>
      <c r="ANE42" s="321"/>
      <c r="ANF42" s="2124"/>
      <c r="ANG42" s="801"/>
      <c r="ANH42" s="804"/>
      <c r="ANI42" s="76"/>
      <c r="ANJ42" s="805">
        <f t="shared" si="205"/>
        <v>0</v>
      </c>
      <c r="ANL42" s="321"/>
      <c r="ANM42" s="2124"/>
      <c r="ANN42" s="801"/>
      <c r="ANO42" s="882"/>
      <c r="ANP42" s="76"/>
      <c r="ANQ42" s="805">
        <f t="shared" si="206"/>
        <v>187.60000000000002</v>
      </c>
      <c r="ANS42" s="31"/>
      <c r="ANT42" s="2124"/>
      <c r="ANU42" s="2124"/>
      <c r="ANV42" s="801"/>
      <c r="ANW42" s="804"/>
      <c r="ANX42" s="76"/>
      <c r="ANY42" s="805">
        <f t="shared" si="207"/>
        <v>0</v>
      </c>
      <c r="AOA42" s="712"/>
      <c r="AOB42" s="722"/>
      <c r="AOC42" s="1833"/>
      <c r="AOD42" s="1391"/>
      <c r="AOE42" s="722"/>
      <c r="AOF42" s="1391"/>
      <c r="AOG42" s="805">
        <f t="shared" si="208"/>
        <v>731</v>
      </c>
      <c r="AOI42" s="404"/>
      <c r="AOJ42" s="2124"/>
      <c r="AOK42" s="801"/>
      <c r="AOL42" s="804"/>
      <c r="AOM42" s="76"/>
      <c r="AON42" s="805">
        <f t="shared" si="209"/>
        <v>0</v>
      </c>
      <c r="AOP42" s="2124"/>
      <c r="AOQ42" s="2124"/>
      <c r="AOR42" s="801"/>
      <c r="AOS42" s="804"/>
      <c r="AOT42" s="76"/>
      <c r="AOU42" s="805">
        <f t="shared" si="210"/>
        <v>0</v>
      </c>
      <c r="AOW42" s="2124"/>
      <c r="AOX42" s="2124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24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24"/>
      <c r="ASE42" s="801"/>
      <c r="ASF42" s="804"/>
      <c r="ASG42" s="76"/>
      <c r="ASH42" s="805">
        <f t="shared" si="222"/>
        <v>0</v>
      </c>
      <c r="ASJ42" s="2124"/>
      <c r="ASK42" s="2124"/>
      <c r="ASL42" s="825"/>
      <c r="ASM42" s="804"/>
      <c r="ASN42" s="76"/>
      <c r="ASO42" s="805">
        <f t="shared" si="223"/>
        <v>0</v>
      </c>
      <c r="ASQ42" s="404"/>
      <c r="ASR42" s="2124"/>
      <c r="ASS42" s="22"/>
      <c r="AST42" s="31"/>
      <c r="ASU42" s="76"/>
      <c r="ASV42" s="78">
        <f t="shared" si="241"/>
        <v>0</v>
      </c>
      <c r="ASX42" s="404"/>
      <c r="ASY42" s="404"/>
      <c r="ASZ42" s="2124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24"/>
      <c r="AUL42" s="22"/>
      <c r="AUM42" s="31"/>
      <c r="AUN42" s="76"/>
      <c r="AUO42" s="78">
        <f t="shared" si="247"/>
        <v>0</v>
      </c>
      <c r="AUQ42" s="424"/>
      <c r="AUR42" s="2121"/>
      <c r="AUS42" s="104"/>
      <c r="AUT42" s="49"/>
      <c r="AUU42" s="139"/>
      <c r="AUV42" s="78">
        <f t="shared" si="248"/>
        <v>1754.5</v>
      </c>
      <c r="AUX42" s="404"/>
      <c r="AUY42" s="2124"/>
      <c r="AUZ42" s="22"/>
      <c r="AVA42" s="31"/>
      <c r="AVB42" s="76"/>
      <c r="AVC42" s="78">
        <f t="shared" si="249"/>
        <v>3312</v>
      </c>
      <c r="AVE42" s="404"/>
      <c r="AVF42" s="2124"/>
      <c r="AVG42" s="22"/>
      <c r="AVH42" s="31"/>
      <c r="AVI42" s="76"/>
      <c r="AVJ42" s="78">
        <f t="shared" si="250"/>
        <v>0</v>
      </c>
      <c r="AVL42" s="424"/>
      <c r="AVM42" s="2121"/>
      <c r="AVN42" s="104"/>
      <c r="AVO42" s="49"/>
      <c r="AVP42" s="139"/>
      <c r="AVQ42" s="78">
        <f t="shared" si="251"/>
        <v>0</v>
      </c>
      <c r="AVS42" s="404"/>
      <c r="AVT42" s="2124"/>
      <c r="AVU42" s="22"/>
      <c r="AVV42" s="31"/>
      <c r="AVW42" s="76"/>
      <c r="AVX42" s="78">
        <f t="shared" si="224"/>
        <v>0</v>
      </c>
      <c r="AVZ42" s="404"/>
      <c r="AWA42" s="2124"/>
      <c r="AWB42" s="22"/>
      <c r="AWC42" s="31"/>
      <c r="AWD42" s="76"/>
      <c r="AWE42" s="78">
        <f t="shared" si="225"/>
        <v>0</v>
      </c>
      <c r="AWG42" s="424"/>
      <c r="AWH42" s="2121"/>
      <c r="AWI42" s="104"/>
      <c r="AWJ42" s="49"/>
      <c r="AWK42" s="139"/>
      <c r="AWL42" s="78">
        <f t="shared" si="226"/>
        <v>0</v>
      </c>
      <c r="AWN42" s="49"/>
      <c r="AWO42" s="307"/>
      <c r="AWP42" s="2121"/>
      <c r="AWQ42" s="104"/>
      <c r="AWR42" s="49"/>
      <c r="AWS42" s="139"/>
      <c r="AWT42" s="78">
        <f t="shared" si="227"/>
        <v>5365</v>
      </c>
      <c r="AWV42" s="404"/>
      <c r="AWW42" s="404"/>
      <c r="AWX42" s="2124"/>
      <c r="AWY42" s="777"/>
      <c r="AWZ42" s="804"/>
      <c r="AXA42" s="76"/>
      <c r="AXB42" s="78">
        <f t="shared" si="261"/>
        <v>872</v>
      </c>
      <c r="AXD42" s="404"/>
      <c r="AXE42" s="2124"/>
      <c r="AXF42" s="777"/>
      <c r="AXG42" s="804"/>
      <c r="AXH42" s="76"/>
      <c r="AXI42" s="78">
        <f t="shared" si="262"/>
        <v>0</v>
      </c>
      <c r="AXK42" s="404"/>
      <c r="AXL42" s="2124"/>
      <c r="AXM42" s="884"/>
      <c r="AXN42" s="804"/>
      <c r="AXO42" s="76"/>
      <c r="AXP42" s="78">
        <f t="shared" si="263"/>
        <v>0</v>
      </c>
      <c r="AXR42" s="2124"/>
      <c r="AXS42" s="2124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22"/>
      <c r="AYH42" s="437"/>
      <c r="AYI42" s="97"/>
      <c r="AYJ42" s="139"/>
      <c r="AYK42" s="78">
        <f t="shared" si="138"/>
        <v>0</v>
      </c>
      <c r="AYM42" s="424"/>
      <c r="AYN42" s="2122"/>
      <c r="AYO42" s="437"/>
      <c r="AYP42" s="97"/>
      <c r="AYQ42" s="139"/>
      <c r="AYR42" s="78">
        <f t="shared" si="139"/>
        <v>0</v>
      </c>
      <c r="AYT42" s="404"/>
      <c r="AYU42" s="2124"/>
      <c r="AYV42" s="884"/>
      <c r="AYW42" s="804"/>
      <c r="AYX42" s="76"/>
      <c r="AYY42" s="78">
        <f t="shared" si="140"/>
        <v>0</v>
      </c>
      <c r="AZA42" s="404"/>
      <c r="AZB42" s="2124"/>
      <c r="AZC42" s="884"/>
      <c r="AZD42" s="804"/>
      <c r="AZE42" s="76"/>
      <c r="AZF42" s="78">
        <f t="shared" si="141"/>
        <v>0</v>
      </c>
      <c r="AZH42" s="2124"/>
      <c r="AZI42" s="2124"/>
      <c r="AZJ42" s="884"/>
      <c r="AZK42" s="804"/>
      <c r="AZL42" s="76"/>
      <c r="AZM42" s="78">
        <f t="shared" si="142"/>
        <v>0</v>
      </c>
      <c r="AZO42" s="320"/>
      <c r="AZP42" s="2122"/>
      <c r="AZQ42" s="349"/>
      <c r="AZR42" s="97"/>
      <c r="AZS42" s="139"/>
      <c r="AZT42" s="78">
        <f t="shared" si="143"/>
        <v>123.27999999999975</v>
      </c>
      <c r="AZV42" s="321"/>
      <c r="AZW42" s="2124"/>
      <c r="AZX42" s="777"/>
      <c r="AZY42" s="804"/>
      <c r="AZZ42" s="76"/>
      <c r="BAA42" s="78">
        <f t="shared" si="144"/>
        <v>0</v>
      </c>
      <c r="BAC42" s="320"/>
      <c r="BAD42" s="2121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22"/>
      <c r="BAS42" s="349"/>
      <c r="BAT42" s="97"/>
      <c r="BAU42" s="139"/>
      <c r="BAV42" s="78">
        <f t="shared" si="147"/>
        <v>1940.1999999999971</v>
      </c>
      <c r="BAX42" s="2124"/>
      <c r="BAY42" s="2124"/>
      <c r="BAZ42" s="884"/>
      <c r="BBA42" s="804"/>
      <c r="BBB42" s="76"/>
      <c r="BBC42" s="78">
        <f t="shared" si="265"/>
        <v>0</v>
      </c>
      <c r="BBE42" s="2124"/>
      <c r="BBF42" s="2124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2541</v>
      </c>
      <c r="BBO42" s="389">
        <v>184370</v>
      </c>
      <c r="BBP42" s="1901">
        <v>42298</v>
      </c>
      <c r="BBQ42" s="1992">
        <v>184370</v>
      </c>
      <c r="BBR42" s="131">
        <f t="shared" si="267"/>
        <v>-39535.969999999972</v>
      </c>
      <c r="BBT42" s="2124"/>
      <c r="BBU42" s="2124"/>
      <c r="BBV42" s="884"/>
      <c r="BBW42" s="804"/>
      <c r="BBX42" s="76"/>
      <c r="BBY42" s="78">
        <f t="shared" si="149"/>
        <v>1200</v>
      </c>
      <c r="BCA42" s="404"/>
      <c r="BCB42" s="2124"/>
      <c r="BCC42" s="884"/>
      <c r="BCD42" s="804"/>
      <c r="BCE42" s="76"/>
      <c r="BCF42" s="78">
        <f t="shared" si="150"/>
        <v>191191.07</v>
      </c>
      <c r="BCH42" s="2124"/>
      <c r="BCI42" s="2124"/>
      <c r="BCJ42" s="884"/>
      <c r="BCK42" s="804"/>
      <c r="BCL42" s="76"/>
      <c r="BCM42" s="78">
        <f t="shared" si="151"/>
        <v>0</v>
      </c>
      <c r="BCO42" s="2124"/>
      <c r="BCP42" s="2124"/>
      <c r="BCQ42" s="884"/>
      <c r="BCR42" s="804"/>
      <c r="BCS42" s="76"/>
      <c r="BCT42" s="78">
        <f t="shared" si="152"/>
        <v>0</v>
      </c>
      <c r="BCV42" s="404"/>
      <c r="BCW42" s="2124"/>
      <c r="BCX42" s="884"/>
      <c r="BCY42" s="804"/>
      <c r="BCZ42" s="76"/>
      <c r="BDA42" s="78">
        <f t="shared" si="153"/>
        <v>6086.5</v>
      </c>
      <c r="BDC42" s="404"/>
      <c r="BDD42" s="2124"/>
      <c r="BDE42" s="884"/>
      <c r="BDF42" s="804"/>
      <c r="BDG42" s="76"/>
      <c r="BDH42" s="78">
        <f t="shared" si="154"/>
        <v>8936.1000000000058</v>
      </c>
      <c r="BDJ42" s="321"/>
      <c r="BDK42" s="2124"/>
      <c r="BDL42" s="884"/>
      <c r="BDM42" s="804"/>
      <c r="BDN42" s="76"/>
      <c r="BDO42" s="78">
        <f t="shared" si="155"/>
        <v>0</v>
      </c>
      <c r="BDQ42" s="404"/>
      <c r="BDR42" s="734"/>
      <c r="BDS42" s="2124"/>
      <c r="BDT42" s="884"/>
      <c r="BDU42" s="718"/>
      <c r="BDV42" s="76"/>
      <c r="BDW42" s="78">
        <f t="shared" si="156"/>
        <v>308</v>
      </c>
      <c r="BDY42" s="2124"/>
      <c r="BDZ42" s="2124"/>
      <c r="BEA42" s="2124"/>
      <c r="BEB42" s="884"/>
      <c r="BEC42" s="804"/>
      <c r="BED42" s="76"/>
      <c r="BEE42" s="78">
        <f t="shared" si="157"/>
        <v>4361.25</v>
      </c>
      <c r="BEG42" s="321">
        <v>41939</v>
      </c>
      <c r="BEH42" s="2124" t="s">
        <v>2327</v>
      </c>
      <c r="BEI42" s="2124" t="s">
        <v>2326</v>
      </c>
      <c r="BEJ42" s="2017">
        <v>8157.84</v>
      </c>
      <c r="BEK42" s="882">
        <v>41954</v>
      </c>
      <c r="BEL42" s="76">
        <v>8157.84</v>
      </c>
      <c r="BEM42" s="78">
        <f t="shared" si="158"/>
        <v>-17000</v>
      </c>
      <c r="BEO42" s="2124"/>
      <c r="BEP42" s="2124"/>
      <c r="BEQ42" s="2125"/>
      <c r="BER42" s="351"/>
      <c r="BES42" s="804"/>
      <c r="BET42" s="76"/>
      <c r="BEU42" s="78">
        <f t="shared" si="159"/>
        <v>-3554.84</v>
      </c>
      <c r="BEW42" s="321"/>
      <c r="BEX42" s="2124"/>
      <c r="BEY42" s="884"/>
      <c r="BEZ42" s="804"/>
      <c r="BFA42" s="76"/>
      <c r="BFB42" s="78">
        <f t="shared" si="160"/>
        <v>0</v>
      </c>
      <c r="BFD42" s="321"/>
      <c r="BFE42" s="2124"/>
      <c r="BFF42" s="884"/>
      <c r="BFG42" s="804"/>
      <c r="BFH42" s="76"/>
      <c r="BFI42" s="78">
        <f t="shared" si="161"/>
        <v>970</v>
      </c>
      <c r="BFK42" s="320"/>
      <c r="BFL42" s="2121"/>
      <c r="BFM42" s="693"/>
      <c r="BFN42" s="712"/>
      <c r="BFO42" s="139"/>
      <c r="BFP42" s="78">
        <f t="shared" si="162"/>
        <v>0</v>
      </c>
      <c r="BFR42" s="321"/>
      <c r="BFS42" s="2124"/>
      <c r="BFT42" s="884"/>
      <c r="BFU42" s="718"/>
      <c r="BFV42" s="76"/>
      <c r="BFW42" s="78">
        <f t="shared" si="163"/>
        <v>0</v>
      </c>
      <c r="BFY42" s="2124"/>
      <c r="BFZ42" s="2124"/>
      <c r="BGA42" s="884"/>
      <c r="BGB42" s="804"/>
      <c r="BGC42" s="76"/>
      <c r="BGD42" s="78">
        <f t="shared" si="164"/>
        <v>0</v>
      </c>
      <c r="BGF42" s="321"/>
      <c r="BGG42" s="2124"/>
      <c r="BGH42" s="884"/>
      <c r="BGI42" s="882"/>
      <c r="BGJ42" s="76"/>
      <c r="BGK42" s="78">
        <f t="shared" si="165"/>
        <v>0</v>
      </c>
      <c r="BGM42" s="424"/>
      <c r="BGN42" s="424"/>
      <c r="BGO42" s="2121"/>
      <c r="BGP42" s="693"/>
      <c r="BGQ42" s="712"/>
      <c r="BGR42" s="139"/>
      <c r="BGS42" s="78">
        <f t="shared" si="166"/>
        <v>4154.5999999999913</v>
      </c>
      <c r="BGU42" s="2124"/>
      <c r="BGV42" s="2124"/>
      <c r="BGW42" s="884"/>
      <c r="BGX42" s="804"/>
      <c r="BGY42" s="76"/>
      <c r="BGZ42" s="78">
        <f t="shared" si="167"/>
        <v>0</v>
      </c>
      <c r="BHB42" s="404"/>
      <c r="BHC42" s="2124"/>
      <c r="BHD42" s="884"/>
      <c r="BHE42" s="804"/>
      <c r="BHF42" s="76"/>
      <c r="BHG42" s="78">
        <f t="shared" si="168"/>
        <v>229.79999999999927</v>
      </c>
      <c r="BHI42" s="404"/>
      <c r="BHJ42" s="2124"/>
      <c r="BHK42" s="2124"/>
      <c r="BHL42" s="884"/>
      <c r="BHM42" s="804"/>
      <c r="BHN42" s="76"/>
      <c r="BHO42" s="78">
        <f t="shared" si="169"/>
        <v>0</v>
      </c>
      <c r="BHQ42" s="321"/>
      <c r="BHR42" s="2125"/>
      <c r="BHS42" s="787"/>
      <c r="BHT42" s="392"/>
      <c r="BHU42" s="139"/>
      <c r="BHV42" s="78">
        <f t="shared" si="170"/>
        <v>0</v>
      </c>
      <c r="BHX42" s="321"/>
      <c r="BHY42" s="732"/>
      <c r="BHZ42" s="2124"/>
      <c r="BIA42" s="884"/>
      <c r="BIB42" s="882"/>
      <c r="BIC42" s="76"/>
      <c r="BID42" s="78">
        <f t="shared" si="171"/>
        <v>0</v>
      </c>
      <c r="BIF42" s="321"/>
      <c r="BIG42" s="2124"/>
      <c r="BIH42" s="2124"/>
      <c r="BII42" s="777"/>
      <c r="BIJ42" s="804"/>
      <c r="BIK42" s="76"/>
      <c r="BIL42" s="78">
        <f t="shared" si="172"/>
        <v>0</v>
      </c>
      <c r="BIN42" s="404"/>
      <c r="BIO42" s="2125"/>
      <c r="BIP42" s="787"/>
      <c r="BIQ42" s="718"/>
      <c r="BIR42" s="76"/>
      <c r="BIS42" s="78">
        <f t="shared" si="173"/>
        <v>86</v>
      </c>
      <c r="BIU42" s="321"/>
      <c r="BIV42" s="321"/>
      <c r="BIW42" s="2124"/>
      <c r="BIX42" s="777"/>
      <c r="BIY42" s="804"/>
      <c r="BIZ42" s="76"/>
      <c r="BJA42" s="78">
        <f t="shared" si="255"/>
        <v>0</v>
      </c>
      <c r="BJC42" s="404"/>
      <c r="BJD42" s="2124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24"/>
      <c r="BJS42" s="2124"/>
      <c r="BJT42" s="884"/>
      <c r="BJU42" s="804"/>
      <c r="BJV42" s="76"/>
      <c r="BJW42" s="78">
        <f t="shared" si="228"/>
        <v>1883</v>
      </c>
      <c r="BJY42" s="404"/>
      <c r="BJZ42" s="2124"/>
      <c r="BKA42" s="884"/>
      <c r="BKB42" s="804"/>
      <c r="BKC42" s="76"/>
      <c r="BKD42" s="78">
        <f t="shared" si="175"/>
        <v>0</v>
      </c>
      <c r="BKF42" s="404"/>
      <c r="BKH42" s="2124"/>
      <c r="BKI42" s="884"/>
      <c r="BKJ42" s="804"/>
      <c r="BKK42" s="76"/>
      <c r="BKL42" s="78">
        <f t="shared" si="176"/>
        <v>8883.5</v>
      </c>
      <c r="BKN42" s="404"/>
      <c r="BKO42" s="2124"/>
      <c r="BKP42" s="884"/>
      <c r="BKQ42" s="804"/>
      <c r="BKR42" s="76"/>
      <c r="BKS42" s="78">
        <f t="shared" si="177"/>
        <v>0</v>
      </c>
      <c r="BKU42" s="404"/>
      <c r="BKV42" s="2124"/>
      <c r="BKW42" s="884"/>
      <c r="BKX42" s="804"/>
      <c r="BKY42" s="76"/>
      <c r="BKZ42" s="78">
        <f t="shared" si="178"/>
        <v>0</v>
      </c>
      <c r="BLB42" s="404"/>
      <c r="BLC42" s="2124"/>
      <c r="BLD42" s="884"/>
      <c r="BLE42" s="804"/>
      <c r="BLF42" s="76"/>
      <c r="BLG42" s="78">
        <f t="shared" si="179"/>
        <v>0</v>
      </c>
      <c r="BLI42" s="404"/>
      <c r="BLJ42" s="2124"/>
      <c r="BLK42" s="884"/>
      <c r="BLL42" s="804"/>
      <c r="BLM42" s="76"/>
      <c r="BLN42" s="78">
        <f t="shared" si="180"/>
        <v>100</v>
      </c>
      <c r="BLP42" s="404"/>
      <c r="BLQ42" s="2124"/>
      <c r="BLR42" s="884"/>
      <c r="BLS42" s="804"/>
      <c r="BLT42" s="76"/>
      <c r="BLU42" s="78">
        <f t="shared" si="181"/>
        <v>0</v>
      </c>
      <c r="BLW42" s="404"/>
      <c r="BLX42" s="2124"/>
      <c r="BLY42" s="884"/>
      <c r="BLZ42" s="804"/>
      <c r="BMA42" s="76"/>
      <c r="BMB42" s="78">
        <f t="shared" si="182"/>
        <v>0</v>
      </c>
      <c r="BMD42" s="404"/>
      <c r="BME42" s="2124"/>
      <c r="BMF42" s="884"/>
      <c r="BMG42" s="804"/>
      <c r="BMH42" s="76"/>
      <c r="BMI42" s="78">
        <f t="shared" si="183"/>
        <v>0</v>
      </c>
      <c r="BMK42" s="404"/>
      <c r="BML42" s="2124"/>
      <c r="BMM42" s="884"/>
      <c r="BMN42" s="804"/>
      <c r="BMO42" s="76"/>
      <c r="BMP42" s="78">
        <f t="shared" si="184"/>
        <v>0</v>
      </c>
      <c r="BMR42" s="31"/>
      <c r="BMS42" s="2125"/>
      <c r="BMT42" s="787"/>
      <c r="BMU42" s="804"/>
      <c r="BMV42" s="76"/>
      <c r="BMW42" s="78">
        <f t="shared" si="185"/>
        <v>0</v>
      </c>
      <c r="BMY42" s="31"/>
      <c r="BMZ42" s="2124"/>
      <c r="BNA42" s="777"/>
      <c r="BNB42" s="804"/>
      <c r="BNC42" s="76"/>
      <c r="BND42" s="78">
        <f t="shared" si="229"/>
        <v>150</v>
      </c>
      <c r="BNF42" s="320"/>
      <c r="BNG42" s="2121"/>
      <c r="BNH42" s="693"/>
      <c r="BNI42" s="392"/>
      <c r="BNJ42" s="139"/>
      <c r="BNK42" s="78">
        <f t="shared" si="230"/>
        <v>11430</v>
      </c>
      <c r="BNM42" s="2124"/>
      <c r="BNN42" s="2124"/>
      <c r="BNO42" s="884"/>
      <c r="BNP42" s="804"/>
      <c r="BNQ42" s="76"/>
      <c r="BNR42" s="78">
        <f t="shared" si="231"/>
        <v>0</v>
      </c>
      <c r="BNT42" s="2124"/>
      <c r="BNU42" s="732"/>
      <c r="BNV42" s="2124"/>
      <c r="BNW42" s="884"/>
      <c r="BNX42" s="804"/>
      <c r="BNY42" s="76"/>
      <c r="BNZ42" s="78">
        <f t="shared" si="232"/>
        <v>0</v>
      </c>
      <c r="BOB42" s="2124"/>
      <c r="BOC42" s="2124"/>
      <c r="BOD42" s="884"/>
      <c r="BOE42" s="804"/>
      <c r="BOF42" s="76"/>
      <c r="BOG42" s="78">
        <f t="shared" si="233"/>
        <v>0</v>
      </c>
      <c r="BOI42" s="2124"/>
      <c r="BOJ42" s="2124"/>
      <c r="BOK42" s="884"/>
      <c r="BOL42" s="804"/>
      <c r="BOM42" s="76"/>
      <c r="BON42" s="78">
        <f t="shared" si="234"/>
        <v>0</v>
      </c>
      <c r="BOP42" s="2124"/>
      <c r="BOQ42" s="2124"/>
      <c r="BOR42" s="884"/>
      <c r="BOS42" s="804"/>
      <c r="BOT42" s="76"/>
      <c r="BOU42" s="78">
        <f t="shared" si="235"/>
        <v>1785.5</v>
      </c>
      <c r="BOW42" s="321"/>
      <c r="BOX42" s="2124"/>
      <c r="BOY42" s="884"/>
      <c r="BOZ42" s="804"/>
      <c r="BPA42" s="76"/>
      <c r="BPB42" s="78">
        <f t="shared" si="236"/>
        <v>0</v>
      </c>
      <c r="BPD42" s="404"/>
      <c r="BPE42" s="2124"/>
      <c r="BPF42" s="884"/>
      <c r="BPG42" s="804"/>
      <c r="BPH42" s="76"/>
      <c r="BPI42" s="78">
        <f t="shared" si="237"/>
        <v>0</v>
      </c>
      <c r="BPK42" s="404"/>
      <c r="BPL42" s="2124"/>
      <c r="BPM42" s="884"/>
      <c r="BPN42" s="804"/>
      <c r="BPO42" s="76"/>
      <c r="BPP42" s="78">
        <f t="shared" si="252"/>
        <v>2273.5</v>
      </c>
      <c r="BPR42" s="2124"/>
      <c r="BPS42" s="2124"/>
      <c r="BPT42" s="884"/>
      <c r="BPU42" s="804"/>
      <c r="BPV42" s="76"/>
      <c r="BPW42" s="78">
        <f t="shared" si="186"/>
        <v>0</v>
      </c>
      <c r="BPY42" s="2124"/>
      <c r="BPZ42" s="2124"/>
      <c r="BQA42" s="884"/>
      <c r="BQB42" s="804"/>
      <c r="BQC42" s="76"/>
      <c r="BQD42" s="78">
        <f t="shared" si="187"/>
        <v>0</v>
      </c>
      <c r="BQH42" s="2124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3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5"/>
      <c r="BQW42" s="693"/>
      <c r="BQX42" s="424"/>
      <c r="BQY42" s="260"/>
      <c r="BQZ42" s="78">
        <f t="shared" si="190"/>
        <v>70000</v>
      </c>
      <c r="BRC42" s="2125"/>
      <c r="BRD42" s="349"/>
      <c r="BRE42" s="404"/>
      <c r="BRF42" s="773"/>
      <c r="BRG42" s="78">
        <f t="shared" si="191"/>
        <v>70000</v>
      </c>
      <c r="BRI42" s="2124"/>
      <c r="BRJ42" s="2124"/>
      <c r="BRK42" s="884"/>
      <c r="BRL42" s="804"/>
      <c r="BRM42" s="76"/>
      <c r="BRN42" s="78">
        <f t="shared" si="192"/>
        <v>0</v>
      </c>
      <c r="BRP42" s="321"/>
      <c r="BRQ42" s="2124"/>
      <c r="BRR42" s="2124"/>
      <c r="BRS42" s="884"/>
      <c r="BRT42" s="804"/>
      <c r="BRU42" s="76"/>
      <c r="BRV42" s="78">
        <f t="shared" si="193"/>
        <v>0</v>
      </c>
      <c r="BRX42" s="404"/>
      <c r="BRY42" s="2124"/>
      <c r="BRZ42" s="884"/>
      <c r="BSA42" s="804"/>
      <c r="BSB42" s="76"/>
      <c r="BSC42" s="78">
        <f t="shared" si="194"/>
        <v>0</v>
      </c>
      <c r="BSE42" s="404"/>
      <c r="BSF42" s="2124"/>
      <c r="BSG42" s="884"/>
      <c r="BSH42" s="804"/>
      <c r="BSI42" s="76"/>
      <c r="BSJ42" s="78">
        <f t="shared" si="195"/>
        <v>0</v>
      </c>
      <c r="BSL42" s="2124"/>
      <c r="BSM42" s="2124"/>
      <c r="BSN42" s="884"/>
      <c r="BSO42" s="804"/>
      <c r="BSP42" s="76"/>
      <c r="BSQ42" s="78">
        <f t="shared" si="196"/>
        <v>0</v>
      </c>
      <c r="BSS42" s="404"/>
      <c r="BST42" s="2124"/>
      <c r="BSU42" s="884"/>
      <c r="BSV42" s="804"/>
      <c r="BSW42" s="76"/>
      <c r="BSX42" s="78">
        <f t="shared" si="197"/>
        <v>0</v>
      </c>
      <c r="BSZ42" s="404"/>
      <c r="BTA42" s="2124"/>
      <c r="BTB42" s="884"/>
      <c r="BTC42" s="804"/>
      <c r="BTD42" s="76"/>
      <c r="BTE42" s="78">
        <f t="shared" si="198"/>
        <v>0</v>
      </c>
      <c r="BTG42" s="2124"/>
      <c r="BTH42" s="2124"/>
      <c r="BTI42" s="884"/>
      <c r="BTJ42" s="804"/>
      <c r="BTK42" s="76"/>
      <c r="BTL42" s="78">
        <f t="shared" si="199"/>
        <v>0</v>
      </c>
      <c r="BTN42" s="2124"/>
      <c r="BTO42" s="2124"/>
      <c r="BTP42" s="884"/>
      <c r="BTQ42" s="804"/>
      <c r="BTR42" s="76"/>
      <c r="BTS42" s="78">
        <f t="shared" si="200"/>
        <v>0</v>
      </c>
      <c r="BTU42" s="2124"/>
      <c r="BTV42" s="2124"/>
      <c r="BTW42" s="884"/>
      <c r="BTX42" s="804"/>
      <c r="BTY42" s="76"/>
      <c r="BTZ42" s="78">
        <f t="shared" si="201"/>
        <v>0</v>
      </c>
      <c r="BUB42" s="2124"/>
      <c r="BUC42" s="2124"/>
      <c r="BUD42" s="884"/>
      <c r="BUE42" s="804"/>
      <c r="BUF42" s="76"/>
      <c r="BUG42" s="78">
        <f t="shared" si="202"/>
        <v>0</v>
      </c>
    </row>
    <row r="43" spans="1:1905" x14ac:dyDescent="0.25">
      <c r="A43" s="2124"/>
      <c r="B43" s="2124"/>
      <c r="C43" s="22"/>
      <c r="D43" s="31"/>
      <c r="E43" s="76"/>
      <c r="F43" s="78">
        <f t="shared" si="2"/>
        <v>172000</v>
      </c>
      <c r="H43" s="404"/>
      <c r="I43" s="2124"/>
      <c r="J43" s="22"/>
      <c r="K43" s="31"/>
      <c r="L43" s="76"/>
      <c r="M43" s="78">
        <f t="shared" si="3"/>
        <v>354750</v>
      </c>
      <c r="O43" s="2124"/>
      <c r="P43" s="2124"/>
      <c r="Q43" s="22"/>
      <c r="R43" s="31"/>
      <c r="S43" s="76"/>
      <c r="T43" s="78">
        <f t="shared" si="4"/>
        <v>2500</v>
      </c>
      <c r="V43" s="2124"/>
      <c r="W43" s="2124"/>
      <c r="X43" s="22"/>
      <c r="Y43" s="31"/>
      <c r="Z43" s="76"/>
      <c r="AA43" s="78">
        <f t="shared" si="5"/>
        <v>0</v>
      </c>
      <c r="AC43" s="2124"/>
      <c r="AD43" s="2124"/>
      <c r="AE43" s="22"/>
      <c r="AF43" s="31"/>
      <c r="AG43" s="76"/>
      <c r="AH43" s="78">
        <f t="shared" si="6"/>
        <v>0</v>
      </c>
      <c r="AJ43" s="404"/>
      <c r="AK43" s="2124"/>
      <c r="AL43" s="22"/>
      <c r="AM43" s="404"/>
      <c r="AN43" s="76"/>
      <c r="AO43" s="78">
        <f t="shared" si="7"/>
        <v>1390</v>
      </c>
      <c r="AQ43" s="320"/>
      <c r="AR43" s="2121"/>
      <c r="AS43" s="104"/>
      <c r="AT43" s="320"/>
      <c r="AU43" s="139"/>
      <c r="AV43" s="78">
        <f t="shared" si="8"/>
        <v>317405.71999999997</v>
      </c>
      <c r="AX43" s="2124"/>
      <c r="AY43" s="2124"/>
      <c r="AZ43" s="22"/>
      <c r="BA43" s="31"/>
      <c r="BB43" s="76"/>
      <c r="BC43" s="78">
        <f t="shared" si="9"/>
        <v>0</v>
      </c>
      <c r="BE43" s="321"/>
      <c r="BF43" s="2124"/>
      <c r="BG43" s="22"/>
      <c r="BH43" s="31"/>
      <c r="BI43" s="76"/>
      <c r="BJ43" s="78">
        <f t="shared" si="10"/>
        <v>0</v>
      </c>
      <c r="BL43" s="404"/>
      <c r="BM43" s="2124"/>
      <c r="BN43" s="22"/>
      <c r="BO43" s="31"/>
      <c r="BP43" s="76"/>
      <c r="BQ43" s="78">
        <f t="shared" si="11"/>
        <v>0</v>
      </c>
      <c r="BS43" s="321"/>
      <c r="BT43" s="2125"/>
      <c r="BU43" s="76"/>
      <c r="BV43" s="31"/>
      <c r="BW43" s="139"/>
      <c r="BX43" s="78">
        <f t="shared" si="12"/>
        <v>0</v>
      </c>
      <c r="BZ43" s="424"/>
      <c r="CA43" s="424"/>
      <c r="CB43" s="2121"/>
      <c r="CC43" s="104"/>
      <c r="CD43" s="49"/>
      <c r="CE43" s="139"/>
      <c r="CF43" s="78">
        <f t="shared" si="13"/>
        <v>24829.5</v>
      </c>
      <c r="CH43" s="404"/>
      <c r="CI43" s="2124"/>
      <c r="CJ43" s="22"/>
      <c r="CK43" s="31"/>
      <c r="CL43" s="76"/>
      <c r="CM43" s="78">
        <f t="shared" si="14"/>
        <v>0</v>
      </c>
      <c r="CO43" s="404"/>
      <c r="CP43" s="2124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22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90"/>
      <c r="DF43" s="1803"/>
      <c r="DG43" s="1925"/>
      <c r="DH43" s="1919"/>
      <c r="DI43" s="722"/>
      <c r="DJ43" s="78">
        <f t="shared" si="17"/>
        <v>633217.30000000005</v>
      </c>
      <c r="DL43" s="321"/>
      <c r="DM43" s="2124"/>
      <c r="DN43" s="22"/>
      <c r="DO43" s="31"/>
      <c r="DP43" s="76"/>
      <c r="DQ43" s="78">
        <f t="shared" si="18"/>
        <v>0</v>
      </c>
      <c r="DS43" s="321"/>
      <c r="DT43" s="2124"/>
      <c r="DU43" s="22"/>
      <c r="DV43" s="31"/>
      <c r="DW43" s="76"/>
      <c r="DX43" s="78">
        <f t="shared" si="19"/>
        <v>0</v>
      </c>
      <c r="DZ43" s="2124"/>
      <c r="EA43" s="2124"/>
      <c r="EB43" s="22"/>
      <c r="EC43" s="31"/>
      <c r="ED43" s="76"/>
      <c r="EE43" s="78">
        <f t="shared" si="20"/>
        <v>1750.5</v>
      </c>
      <c r="EG43" s="321"/>
      <c r="EH43" s="2124"/>
      <c r="EI43" s="22"/>
      <c r="EJ43" s="31"/>
      <c r="EK43" s="76"/>
      <c r="EL43" s="78">
        <f t="shared" si="21"/>
        <v>0</v>
      </c>
      <c r="EN43" s="404"/>
      <c r="EO43" s="2124"/>
      <c r="EP43" s="22"/>
      <c r="EQ43" s="31"/>
      <c r="ER43" s="76"/>
      <c r="ES43" s="78">
        <f t="shared" si="22"/>
        <v>7999.8000000000029</v>
      </c>
      <c r="EU43" s="404"/>
      <c r="EV43" s="2124"/>
      <c r="EW43" s="22"/>
      <c r="EX43" s="31"/>
      <c r="EY43" s="76"/>
      <c r="EZ43" s="78">
        <f t="shared" si="23"/>
        <v>0</v>
      </c>
      <c r="FB43" s="2124"/>
      <c r="FC43" s="2124"/>
      <c r="FD43" s="2124"/>
      <c r="FE43" s="22"/>
      <c r="FF43" s="31"/>
      <c r="FG43" s="76"/>
      <c r="FH43" s="78">
        <f t="shared" si="24"/>
        <v>0</v>
      </c>
      <c r="FJ43" s="424"/>
      <c r="FK43" s="49"/>
      <c r="FL43" s="2121"/>
      <c r="FM43" s="104"/>
      <c r="FN43" s="49"/>
      <c r="FO43" s="139"/>
      <c r="FP43" s="131">
        <f t="shared" si="25"/>
        <v>1044.8300000000017</v>
      </c>
      <c r="FR43" s="404"/>
      <c r="FS43" s="2124"/>
      <c r="FT43" s="2124"/>
      <c r="FU43" s="22"/>
      <c r="FV43" s="31"/>
      <c r="FW43" s="76"/>
      <c r="FX43" s="78">
        <f t="shared" si="26"/>
        <v>8038.1</v>
      </c>
      <c r="FZ43" s="31"/>
      <c r="GA43" s="2124"/>
      <c r="GB43" s="22"/>
      <c r="GC43" s="31"/>
      <c r="GD43" s="76"/>
      <c r="GE43" s="78">
        <f t="shared" si="203"/>
        <v>0</v>
      </c>
      <c r="GG43" s="404"/>
      <c r="GH43" s="734"/>
      <c r="GI43" s="2124"/>
      <c r="GJ43" s="777"/>
      <c r="GK43" s="404"/>
      <c r="GL43" s="76"/>
      <c r="GM43" s="78">
        <f t="shared" si="27"/>
        <v>0</v>
      </c>
      <c r="GO43" s="2124"/>
      <c r="GP43" s="2124"/>
      <c r="GQ43" s="22"/>
      <c r="GR43" s="31"/>
      <c r="GS43" s="76"/>
      <c r="GT43" s="78">
        <f t="shared" si="28"/>
        <v>3191.5</v>
      </c>
      <c r="GV43" s="404"/>
      <c r="GW43" s="2124"/>
      <c r="GX43" s="2124"/>
      <c r="GY43" s="22"/>
      <c r="GZ43" s="31"/>
      <c r="HA43" s="76"/>
      <c r="HB43" s="78">
        <f t="shared" si="29"/>
        <v>12652.35</v>
      </c>
      <c r="HD43" s="404"/>
      <c r="HE43" s="2124"/>
      <c r="HF43" s="22"/>
      <c r="HG43" s="31"/>
      <c r="HH43" s="76"/>
      <c r="HI43" s="78">
        <f t="shared" si="30"/>
        <v>5990.5</v>
      </c>
      <c r="HK43" s="321"/>
      <c r="HL43" s="2124"/>
      <c r="HM43" s="22"/>
      <c r="HN43" s="31"/>
      <c r="HO43" s="76"/>
      <c r="HP43" s="78">
        <f t="shared" si="31"/>
        <v>3655.5</v>
      </c>
      <c r="HR43" s="321"/>
      <c r="HS43" s="2124"/>
      <c r="HT43" s="22"/>
      <c r="HU43" s="31"/>
      <c r="HV43" s="76"/>
      <c r="HW43" s="78">
        <f t="shared" si="32"/>
        <v>3000</v>
      </c>
      <c r="HY43" s="321"/>
      <c r="HZ43" s="2124"/>
      <c r="IA43" s="22"/>
      <c r="IB43" s="31"/>
      <c r="IC43" s="76"/>
      <c r="ID43" s="78">
        <f t="shared" si="33"/>
        <v>0</v>
      </c>
      <c r="IF43" s="321"/>
      <c r="IG43" s="2124"/>
      <c r="IH43" s="22"/>
      <c r="II43" s="31"/>
      <c r="IJ43" s="76"/>
      <c r="IK43" s="78">
        <f t="shared" si="34"/>
        <v>0</v>
      </c>
      <c r="IM43" s="2124"/>
      <c r="IN43" s="2124"/>
      <c r="IO43" s="22"/>
      <c r="IP43" s="31"/>
      <c r="IQ43" s="76"/>
      <c r="IR43" s="78">
        <f t="shared" si="35"/>
        <v>0</v>
      </c>
      <c r="IT43" s="424"/>
      <c r="IU43" s="2121"/>
      <c r="IV43" s="104"/>
      <c r="IW43" s="49"/>
      <c r="IX43" s="139"/>
      <c r="IY43" s="78">
        <f t="shared" si="36"/>
        <v>402</v>
      </c>
      <c r="JA43" s="404"/>
      <c r="JB43" s="2124"/>
      <c r="JC43" s="22"/>
      <c r="JD43" s="31"/>
      <c r="JE43" s="76"/>
      <c r="JF43" s="78">
        <f t="shared" si="37"/>
        <v>900</v>
      </c>
      <c r="JH43" s="320"/>
      <c r="JI43" s="2122"/>
      <c r="JJ43" s="389"/>
      <c r="JK43" s="320"/>
      <c r="JL43" s="349"/>
      <c r="JM43" s="78">
        <f t="shared" si="38"/>
        <v>90</v>
      </c>
      <c r="JO43" s="321"/>
      <c r="JP43" s="2125"/>
      <c r="JQ43" s="76"/>
      <c r="JR43" s="321"/>
      <c r="JS43" s="52"/>
      <c r="JT43" s="78">
        <f t="shared" si="39"/>
        <v>90</v>
      </c>
      <c r="JV43" s="321"/>
      <c r="JW43" s="2125"/>
      <c r="JX43" s="76"/>
      <c r="JY43" s="321"/>
      <c r="JZ43" s="52"/>
      <c r="KA43" s="78">
        <f t="shared" si="40"/>
        <v>90</v>
      </c>
      <c r="KC43" s="424"/>
      <c r="KD43" s="2121"/>
      <c r="KE43" s="104"/>
      <c r="KF43" s="321"/>
      <c r="KG43" s="76"/>
      <c r="KH43" s="78">
        <f>KH42+KE43-KG43</f>
        <v>14390.099999999999</v>
      </c>
      <c r="KJ43" s="321"/>
      <c r="KK43" s="2124"/>
      <c r="KL43" s="22"/>
      <c r="KM43" s="31"/>
      <c r="KN43" s="76"/>
      <c r="KO43" s="78">
        <f t="shared" si="42"/>
        <v>300</v>
      </c>
      <c r="KQ43" s="321"/>
      <c r="KR43" s="321"/>
      <c r="KS43" s="2124"/>
      <c r="KT43" s="22"/>
      <c r="KU43" s="31"/>
      <c r="KV43" s="76"/>
      <c r="KW43" s="78">
        <f t="shared" si="43"/>
        <v>198</v>
      </c>
      <c r="KY43" s="321"/>
      <c r="KZ43" s="2124"/>
      <c r="LA43" s="22"/>
      <c r="LB43" s="31"/>
      <c r="LC43" s="76"/>
      <c r="LD43" s="78">
        <f t="shared" si="44"/>
        <v>0</v>
      </c>
      <c r="LF43" s="321"/>
      <c r="LG43" s="2124"/>
      <c r="LH43" s="22"/>
      <c r="LI43" s="31"/>
      <c r="LJ43" s="76"/>
      <c r="LK43" s="78">
        <f t="shared" si="45"/>
        <v>0</v>
      </c>
      <c r="LM43" s="2124"/>
      <c r="LN43" s="2124"/>
      <c r="LO43" s="22"/>
      <c r="LP43" s="31"/>
      <c r="LQ43" s="76"/>
      <c r="LR43" s="78">
        <f t="shared" si="46"/>
        <v>0</v>
      </c>
      <c r="LT43" s="2124"/>
      <c r="LU43" s="2124"/>
      <c r="LV43" s="22"/>
      <c r="LW43" s="31"/>
      <c r="LX43" s="76"/>
      <c r="LY43" s="78">
        <f t="shared" si="47"/>
        <v>0</v>
      </c>
      <c r="MA43" s="2124"/>
      <c r="MB43" s="2124"/>
      <c r="MC43" s="22"/>
      <c r="MD43" s="31"/>
      <c r="ME43" s="76"/>
      <c r="MF43" s="78">
        <f t="shared" si="48"/>
        <v>0</v>
      </c>
      <c r="MH43" s="2124"/>
      <c r="MI43" s="2124"/>
      <c r="MJ43" s="22"/>
      <c r="MK43" s="31"/>
      <c r="ML43" s="76"/>
      <c r="MM43" s="78">
        <f t="shared" si="49"/>
        <v>0</v>
      </c>
      <c r="MO43" s="404"/>
      <c r="MP43" s="2124"/>
      <c r="MQ43" s="22"/>
      <c r="MR43" s="31"/>
      <c r="MS43" s="76"/>
      <c r="MT43" s="78">
        <f t="shared" si="50"/>
        <v>0</v>
      </c>
      <c r="MV43" s="404"/>
      <c r="MW43" s="2124"/>
      <c r="MX43" s="22"/>
      <c r="MY43" s="31"/>
      <c r="MZ43" s="76"/>
      <c r="NA43" s="78">
        <f t="shared" si="51"/>
        <v>0</v>
      </c>
      <c r="NC43" s="404"/>
      <c r="ND43" s="2124"/>
      <c r="NE43" s="22"/>
      <c r="NF43" s="31"/>
      <c r="NG43" s="76"/>
      <c r="NH43" s="78">
        <f t="shared" si="52"/>
        <v>0</v>
      </c>
      <c r="NJ43" s="2124"/>
      <c r="NK43" s="2124"/>
      <c r="NL43" s="22"/>
      <c r="NM43" s="31"/>
      <c r="NN43" s="76"/>
      <c r="NO43" s="78">
        <f t="shared" si="53"/>
        <v>0</v>
      </c>
      <c r="NQ43" s="2124"/>
      <c r="NR43" s="2124"/>
      <c r="NS43" s="22"/>
      <c r="NT43" s="31"/>
      <c r="NU43" s="76"/>
      <c r="NV43" s="78">
        <f t="shared" si="54"/>
        <v>0</v>
      </c>
      <c r="NX43" s="404"/>
      <c r="NY43" s="2124"/>
      <c r="NZ43" s="22"/>
      <c r="OA43" s="404"/>
      <c r="OB43" s="76"/>
      <c r="OC43" s="78">
        <f t="shared" si="55"/>
        <v>0</v>
      </c>
      <c r="OE43" s="404"/>
      <c r="OF43" s="2124"/>
      <c r="OG43" s="22"/>
      <c r="OH43" s="31"/>
      <c r="OI43" s="76"/>
      <c r="OJ43" s="78">
        <f t="shared" si="56"/>
        <v>12799.5</v>
      </c>
      <c r="OL43" s="404"/>
      <c r="OM43" s="732"/>
      <c r="ON43" s="2124"/>
      <c r="OO43" s="22"/>
      <c r="OP43" s="31"/>
      <c r="OQ43" s="76"/>
      <c r="OR43" s="78">
        <f t="shared" si="0"/>
        <v>0</v>
      </c>
      <c r="OT43" s="404"/>
      <c r="OU43" s="2124"/>
      <c r="OV43" s="22"/>
      <c r="OW43" s="31"/>
      <c r="OX43" s="76"/>
      <c r="OY43" s="78">
        <f t="shared" si="57"/>
        <v>0</v>
      </c>
      <c r="PA43" s="2124"/>
      <c r="PB43" s="2124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21"/>
      <c r="PY43" s="104"/>
      <c r="PZ43" s="481"/>
      <c r="QA43" s="139"/>
      <c r="QB43" s="78">
        <f t="shared" si="61"/>
        <v>9830.36</v>
      </c>
      <c r="QD43" s="321"/>
      <c r="QE43" s="2124"/>
      <c r="QF43" s="22"/>
      <c r="QG43" s="31"/>
      <c r="QH43" s="76"/>
      <c r="QI43" s="78">
        <f t="shared" si="62"/>
        <v>0</v>
      </c>
      <c r="QK43" s="321"/>
      <c r="QL43" s="2124"/>
      <c r="QM43" s="22"/>
      <c r="QN43" s="31"/>
      <c r="QO43" s="76"/>
      <c r="QP43" s="78">
        <f t="shared" si="63"/>
        <v>761.40000000000009</v>
      </c>
      <c r="QR43" s="2124"/>
      <c r="QS43" s="2124"/>
      <c r="QT43" s="22"/>
      <c r="QU43" s="31"/>
      <c r="QV43" s="76"/>
      <c r="QW43" s="78">
        <f t="shared" si="64"/>
        <v>0</v>
      </c>
      <c r="QY43" s="2124"/>
      <c r="QZ43" s="2124"/>
      <c r="RA43" s="22"/>
      <c r="RB43" s="31"/>
      <c r="RC43" s="76"/>
      <c r="RD43" s="78">
        <f t="shared" si="65"/>
        <v>0</v>
      </c>
      <c r="RF43" s="2124"/>
      <c r="RG43" s="2124"/>
      <c r="RH43" s="22"/>
      <c r="RI43" s="31"/>
      <c r="RJ43" s="76"/>
      <c r="RK43" s="78">
        <f t="shared" si="66"/>
        <v>0</v>
      </c>
      <c r="RM43" s="424"/>
      <c r="RN43" s="481"/>
      <c r="RO43" s="2121"/>
      <c r="RP43" s="104"/>
      <c r="RQ43" s="424"/>
      <c r="RR43" s="139"/>
      <c r="RS43" s="78">
        <f t="shared" si="67"/>
        <v>16041.099999999999</v>
      </c>
      <c r="RU43" s="404"/>
      <c r="RV43" s="2124"/>
      <c r="RW43" s="22"/>
      <c r="RX43" s="31"/>
      <c r="RY43" s="76"/>
      <c r="RZ43" s="78">
        <f t="shared" si="68"/>
        <v>297</v>
      </c>
      <c r="SB43" s="404"/>
      <c r="SC43" s="2124"/>
      <c r="SD43" s="22"/>
      <c r="SE43" s="31"/>
      <c r="SF43" s="76"/>
      <c r="SG43" s="78">
        <f t="shared" si="69"/>
        <v>0</v>
      </c>
      <c r="SI43" s="2124"/>
      <c r="SJ43" s="2124"/>
      <c r="SK43" s="22"/>
      <c r="SL43" s="31"/>
      <c r="SM43" s="76"/>
      <c r="SN43" s="78">
        <f t="shared" si="70"/>
        <v>0</v>
      </c>
      <c r="SP43" s="2124"/>
      <c r="SQ43" s="2124"/>
      <c r="SR43" s="22"/>
      <c r="SS43" s="31"/>
      <c r="ST43" s="76"/>
      <c r="SU43" s="78">
        <f t="shared" si="71"/>
        <v>0</v>
      </c>
      <c r="SW43" s="2124"/>
      <c r="SX43" s="2124"/>
      <c r="SY43" s="22"/>
      <c r="SZ43" s="31"/>
      <c r="TA43" s="76"/>
      <c r="TB43" s="78">
        <f t="shared" si="72"/>
        <v>0</v>
      </c>
      <c r="TD43" s="2124"/>
      <c r="TE43" s="2124"/>
      <c r="TF43" s="22"/>
      <c r="TG43" s="31"/>
      <c r="TH43" s="76"/>
      <c r="TI43" s="78">
        <f t="shared" si="73"/>
        <v>0</v>
      </c>
      <c r="TK43" s="2124"/>
      <c r="TL43" s="2124"/>
      <c r="TM43" s="22"/>
      <c r="TN43" s="31"/>
      <c r="TO43" s="76"/>
      <c r="TP43" s="78">
        <f t="shared" si="74"/>
        <v>0</v>
      </c>
      <c r="TR43" s="2124"/>
      <c r="TS43" s="2124"/>
      <c r="TT43" s="22"/>
      <c r="TU43" s="31"/>
      <c r="TV43" s="76"/>
      <c r="TW43" s="78">
        <f t="shared" si="75"/>
        <v>0</v>
      </c>
      <c r="TY43" s="2124"/>
      <c r="TZ43" s="2124"/>
      <c r="UA43" s="22"/>
      <c r="UB43" s="31"/>
      <c r="UC43" s="76"/>
      <c r="UD43" s="78">
        <f t="shared" si="76"/>
        <v>0</v>
      </c>
      <c r="UF43" s="404"/>
      <c r="UG43" s="2124"/>
      <c r="UH43" s="22"/>
      <c r="UI43" s="31"/>
      <c r="UJ43" s="76"/>
      <c r="UK43" s="78">
        <f t="shared" si="77"/>
        <v>0</v>
      </c>
      <c r="UM43" s="404"/>
      <c r="UN43" s="2124"/>
      <c r="UO43" s="22"/>
      <c r="UP43" s="31"/>
      <c r="UQ43" s="76"/>
      <c r="UR43" s="78">
        <f t="shared" si="78"/>
        <v>-2822</v>
      </c>
      <c r="UT43" s="404"/>
      <c r="UU43" s="2124"/>
      <c r="UV43" s="22"/>
      <c r="UW43" s="31"/>
      <c r="UX43" s="76"/>
      <c r="UY43" s="78">
        <f t="shared" si="79"/>
        <v>0</v>
      </c>
      <c r="VA43" s="321"/>
      <c r="VB43" s="2125"/>
      <c r="VC43" s="76"/>
      <c r="VD43" s="321"/>
      <c r="VE43" s="139"/>
      <c r="VF43" s="78">
        <f t="shared" si="80"/>
        <v>0</v>
      </c>
      <c r="VH43" s="404"/>
      <c r="VI43" s="2124"/>
      <c r="VJ43" s="22"/>
      <c r="VK43" s="31"/>
      <c r="VL43" s="76"/>
      <c r="VM43" s="78">
        <f t="shared" si="81"/>
        <v>0</v>
      </c>
      <c r="VO43" s="2124"/>
      <c r="VP43" s="2124"/>
      <c r="VQ43" s="22"/>
      <c r="VR43" s="31"/>
      <c r="VS43" s="76"/>
      <c r="VT43" s="78">
        <f t="shared" si="82"/>
        <v>0</v>
      </c>
      <c r="VV43" s="2124"/>
      <c r="VW43" s="2124"/>
      <c r="VX43" s="22"/>
      <c r="VY43" s="31"/>
      <c r="VZ43" s="76"/>
      <c r="WA43" s="78">
        <f t="shared" si="83"/>
        <v>0</v>
      </c>
      <c r="WC43" s="404"/>
      <c r="WD43" s="2124"/>
      <c r="WE43" s="22"/>
      <c r="WF43" s="31"/>
      <c r="WG43" s="76"/>
      <c r="WH43" s="78">
        <f t="shared" si="84"/>
        <v>236</v>
      </c>
      <c r="WJ43" s="321"/>
      <c r="WK43" s="2124"/>
      <c r="WL43" s="22"/>
      <c r="WM43" s="31"/>
      <c r="WN43" s="76"/>
      <c r="WO43" s="78">
        <f t="shared" si="85"/>
        <v>151</v>
      </c>
      <c r="WQ43" s="404"/>
      <c r="WR43" s="2124"/>
      <c r="WS43" s="22"/>
      <c r="WT43" s="31"/>
      <c r="WU43" s="76"/>
      <c r="WV43" s="78">
        <f t="shared" si="86"/>
        <v>8041</v>
      </c>
      <c r="WX43" s="2124"/>
      <c r="WY43" s="2124"/>
      <c r="WZ43" s="22"/>
      <c r="XA43" s="31"/>
      <c r="XB43" s="76"/>
      <c r="XC43" s="78">
        <f t="shared" si="87"/>
        <v>0</v>
      </c>
      <c r="XE43" s="404"/>
      <c r="XF43" s="2124"/>
      <c r="XG43" s="22"/>
      <c r="XH43" s="31"/>
      <c r="XI43" s="76"/>
      <c r="XJ43" s="78">
        <f t="shared" si="88"/>
        <v>0</v>
      </c>
      <c r="XL43" s="404"/>
      <c r="XM43" s="2124"/>
      <c r="XN43" s="22"/>
      <c r="XO43" s="31"/>
      <c r="XP43" s="76"/>
      <c r="XQ43" s="78">
        <f t="shared" si="89"/>
        <v>0</v>
      </c>
      <c r="XS43" s="404"/>
      <c r="XT43" s="2124"/>
      <c r="XU43" s="22"/>
      <c r="XV43" s="31"/>
      <c r="XW43" s="76"/>
      <c r="XX43" s="78">
        <f t="shared" si="90"/>
        <v>0</v>
      </c>
      <c r="XZ43" s="321"/>
      <c r="YA43" s="2124"/>
      <c r="YB43" s="2124"/>
      <c r="YC43" s="22"/>
      <c r="YD43" s="31"/>
      <c r="YE43" s="76"/>
      <c r="YF43" s="78">
        <f t="shared" si="91"/>
        <v>0</v>
      </c>
      <c r="YH43" s="321"/>
      <c r="YI43" s="2124"/>
      <c r="YJ43" s="22"/>
      <c r="YK43" s="31"/>
      <c r="YL43" s="76"/>
      <c r="YM43" s="78">
        <f t="shared" si="92"/>
        <v>0</v>
      </c>
      <c r="YO43" s="424"/>
      <c r="YP43" s="481"/>
      <c r="YQ43" s="2122"/>
      <c r="YR43" s="139"/>
      <c r="YS43" s="779"/>
      <c r="YT43" s="139"/>
      <c r="YU43" s="78">
        <f t="shared" si="93"/>
        <v>2542.7000000000007</v>
      </c>
      <c r="YW43" s="321"/>
      <c r="YX43" s="2124"/>
      <c r="YY43" s="22"/>
      <c r="YZ43" s="31"/>
      <c r="ZA43" s="76"/>
      <c r="ZB43" s="78">
        <f t="shared" si="253"/>
        <v>0</v>
      </c>
      <c r="ZD43" s="320"/>
      <c r="ZE43" s="2121"/>
      <c r="ZF43" s="104"/>
      <c r="ZG43" s="49"/>
      <c r="ZH43" s="139"/>
      <c r="ZI43" s="78">
        <f t="shared" si="94"/>
        <v>930.44000000000051</v>
      </c>
      <c r="ZK43" s="404"/>
      <c r="ZL43" s="2124"/>
      <c r="ZM43" s="22"/>
      <c r="ZN43" s="31"/>
      <c r="ZO43" s="76"/>
      <c r="ZP43" s="78">
        <f t="shared" si="238"/>
        <v>0</v>
      </c>
      <c r="ZR43" s="404"/>
      <c r="ZS43" s="2124"/>
      <c r="ZT43" s="22"/>
      <c r="ZU43" s="31"/>
      <c r="ZV43" s="76"/>
      <c r="ZW43" s="78">
        <f t="shared" si="239"/>
        <v>0</v>
      </c>
      <c r="ZY43" s="1261"/>
      <c r="ZZ43" s="543"/>
      <c r="AAA43" s="1804"/>
      <c r="AAB43" s="1812"/>
      <c r="AAC43" s="392"/>
      <c r="AAD43" s="139"/>
      <c r="AAE43" s="78">
        <f t="shared" si="95"/>
        <v>2062.3999999999996</v>
      </c>
      <c r="AAG43" s="1261"/>
      <c r="AAH43" s="543"/>
      <c r="AAI43" s="1804"/>
      <c r="AAJ43" s="1647"/>
      <c r="AAK43" s="1812"/>
      <c r="AAL43" s="78">
        <f t="shared" si="96"/>
        <v>0</v>
      </c>
      <c r="AAM43" s="139"/>
      <c r="AAN43" s="424"/>
      <c r="AAO43" s="424"/>
      <c r="AAP43" s="2121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24"/>
      <c r="ABE43" s="22"/>
      <c r="ABF43" s="31"/>
      <c r="ABG43" s="76"/>
      <c r="ABH43" s="78">
        <f t="shared" si="99"/>
        <v>0</v>
      </c>
      <c r="ABJ43" s="404"/>
      <c r="ABK43" s="2124"/>
      <c r="ABL43" s="22"/>
      <c r="ABM43" s="31"/>
      <c r="ABN43" s="76"/>
      <c r="ABO43" s="78">
        <f t="shared" si="100"/>
        <v>0</v>
      </c>
      <c r="ABQ43" s="404"/>
      <c r="ABR43" s="2124"/>
      <c r="ABS43" s="22"/>
      <c r="ABT43" s="31"/>
      <c r="ABU43" s="76"/>
      <c r="ABV43" s="78">
        <f t="shared" si="101"/>
        <v>0</v>
      </c>
      <c r="ABX43" s="404"/>
      <c r="ABY43" s="2124"/>
      <c r="ABZ43" s="22"/>
      <c r="ACA43" s="31"/>
      <c r="ACB43" s="76"/>
      <c r="ACC43" s="78">
        <f t="shared" si="102"/>
        <v>0</v>
      </c>
      <c r="ACE43" s="404"/>
      <c r="ACF43" s="2124"/>
      <c r="ACG43" s="22"/>
      <c r="ACH43" s="31"/>
      <c r="ACI43" s="76"/>
      <c r="ACJ43" s="78">
        <f t="shared" si="103"/>
        <v>0</v>
      </c>
      <c r="ACL43" s="404"/>
      <c r="ACM43" s="404"/>
      <c r="ACN43" s="2124"/>
      <c r="ACO43" s="22"/>
      <c r="ACP43" s="31"/>
      <c r="ACQ43" s="76"/>
      <c r="ACR43" s="78">
        <f t="shared" si="104"/>
        <v>0</v>
      </c>
      <c r="ACT43" s="2124"/>
      <c r="ACU43" s="2124"/>
      <c r="ACV43" s="22"/>
      <c r="ACW43" s="31"/>
      <c r="ACX43" s="76"/>
      <c r="ACY43" s="78">
        <f t="shared" si="257"/>
        <v>0</v>
      </c>
      <c r="ADA43" s="2124"/>
      <c r="ADB43" s="2124"/>
      <c r="ADC43" s="22"/>
      <c r="ADD43" s="31"/>
      <c r="ADE43" s="76"/>
      <c r="ADF43" s="78">
        <f t="shared" si="105"/>
        <v>70699</v>
      </c>
      <c r="ADI43" s="2124"/>
      <c r="ADJ43" s="2124"/>
      <c r="ADK43" s="22"/>
      <c r="ADL43" s="31"/>
      <c r="ADM43" s="76"/>
      <c r="ADN43" s="78">
        <f t="shared" si="258"/>
        <v>0</v>
      </c>
      <c r="ADP43" s="321"/>
      <c r="ADQ43" s="2124"/>
      <c r="ADR43" s="22"/>
      <c r="ADS43" s="404"/>
      <c r="ADT43" s="76"/>
      <c r="ADU43" s="78">
        <f t="shared" si="259"/>
        <v>0</v>
      </c>
      <c r="ADW43" s="404"/>
      <c r="ADX43" s="2124"/>
      <c r="ADY43" s="22"/>
      <c r="ADZ43" s="31"/>
      <c r="AEA43" s="76"/>
      <c r="AEB43" s="78">
        <f t="shared" si="260"/>
        <v>42311</v>
      </c>
      <c r="AED43" s="320"/>
      <c r="AEE43" s="2122"/>
      <c r="AEF43" s="139"/>
      <c r="AEG43" s="320"/>
      <c r="AEH43" s="139"/>
      <c r="AEI43" s="78">
        <f t="shared" si="254"/>
        <v>100.5</v>
      </c>
      <c r="AEK43" s="2124"/>
      <c r="AEL43" s="2124"/>
      <c r="AEM43" s="22"/>
      <c r="AEN43" s="31"/>
      <c r="AEO43" s="76"/>
      <c r="AEP43" s="78">
        <f t="shared" si="1"/>
        <v>0</v>
      </c>
      <c r="AER43" s="2124"/>
      <c r="AES43" s="2124"/>
      <c r="AET43" s="22"/>
      <c r="AEU43" s="31"/>
      <c r="AEV43" s="76"/>
      <c r="AEW43" s="78">
        <f t="shared" si="106"/>
        <v>0</v>
      </c>
      <c r="AEY43" s="2124"/>
      <c r="AEZ43" s="2124"/>
      <c r="AFA43" s="22"/>
      <c r="AFB43" s="31"/>
      <c r="AFC43" s="76"/>
      <c r="AFD43" s="78">
        <f t="shared" si="107"/>
        <v>0</v>
      </c>
      <c r="AFF43" s="2124"/>
      <c r="AFG43" s="2124"/>
      <c r="AFH43" s="22"/>
      <c r="AFI43" s="31"/>
      <c r="AFJ43" s="76"/>
      <c r="AFK43" s="78">
        <f t="shared" si="108"/>
        <v>0</v>
      </c>
      <c r="AFM43" s="2124"/>
      <c r="AFN43" s="2124"/>
      <c r="AFO43" s="22"/>
      <c r="AFP43" s="31"/>
      <c r="AFQ43" s="76"/>
      <c r="AFR43" s="78">
        <f t="shared" si="109"/>
        <v>0</v>
      </c>
      <c r="AFT43" s="2124"/>
      <c r="AFU43" s="2124"/>
      <c r="AFV43" s="22"/>
      <c r="AFW43" s="31"/>
      <c r="AFX43" s="76"/>
      <c r="AFY43" s="78">
        <f t="shared" si="110"/>
        <v>0</v>
      </c>
      <c r="AGA43" s="2124"/>
      <c r="AGB43" s="2124"/>
      <c r="AGC43" s="22"/>
      <c r="AGD43" s="31"/>
      <c r="AGE43" s="76"/>
      <c r="AGF43" s="78">
        <f t="shared" si="111"/>
        <v>0</v>
      </c>
      <c r="AGH43" s="2124"/>
      <c r="AGI43" s="2124"/>
      <c r="AGJ43" s="22"/>
      <c r="AGK43" s="31"/>
      <c r="AGL43" s="76"/>
      <c r="AGM43" s="78">
        <f t="shared" si="112"/>
        <v>0</v>
      </c>
      <c r="AGO43" s="321"/>
      <c r="AGP43" s="2124"/>
      <c r="AGQ43" s="22"/>
      <c r="AGR43" s="31"/>
      <c r="AGS43" s="76"/>
      <c r="AGT43" s="78">
        <f t="shared" si="113"/>
        <v>0</v>
      </c>
      <c r="AGV43" s="404"/>
      <c r="AGW43" s="2124"/>
      <c r="AGX43" s="22"/>
      <c r="AGY43" s="31"/>
      <c r="AGZ43" s="76"/>
      <c r="AHA43" s="78">
        <f t="shared" si="114"/>
        <v>0</v>
      </c>
      <c r="AHE43" s="2125"/>
      <c r="AHF43" s="76"/>
      <c r="AHG43" s="321"/>
      <c r="AHH43" s="139"/>
      <c r="AHI43" s="78">
        <f t="shared" si="115"/>
        <v>2343</v>
      </c>
      <c r="AHK43" s="404"/>
      <c r="AHL43" s="2124"/>
      <c r="AHM43" s="22"/>
      <c r="AHN43" s="31"/>
      <c r="AHO43" s="76"/>
      <c r="AHP43" s="78">
        <f t="shared" si="116"/>
        <v>0</v>
      </c>
      <c r="AHR43" s="404"/>
      <c r="AHS43" s="2124"/>
      <c r="AHT43" s="22"/>
      <c r="AHU43" s="31"/>
      <c r="AHV43" s="76"/>
      <c r="AHW43" s="78">
        <f t="shared" si="117"/>
        <v>0</v>
      </c>
      <c r="AHY43" s="404"/>
      <c r="AHZ43" s="404"/>
      <c r="AIA43" s="2124"/>
      <c r="AIB43" s="22"/>
      <c r="AIC43" s="31"/>
      <c r="AID43" s="76"/>
      <c r="AIE43" s="78">
        <f t="shared" si="118"/>
        <v>4086</v>
      </c>
      <c r="AIG43" s="404"/>
      <c r="AIH43" s="2124"/>
      <c r="AII43" s="22"/>
      <c r="AIJ43" s="31"/>
      <c r="AIK43" s="76"/>
      <c r="AIL43" s="78">
        <f t="shared" si="119"/>
        <v>436</v>
      </c>
      <c r="AIN43" s="404"/>
      <c r="AIO43" s="2124"/>
      <c r="AIP43" s="22"/>
      <c r="AIQ43" s="31"/>
      <c r="AIR43" s="76"/>
      <c r="AIS43" s="78">
        <f t="shared" si="120"/>
        <v>0</v>
      </c>
      <c r="AIU43" s="404"/>
      <c r="AIV43" s="2124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21"/>
      <c r="AJY43" s="104"/>
      <c r="AJZ43" s="320">
        <v>41116</v>
      </c>
      <c r="AKA43" s="139">
        <v>200</v>
      </c>
      <c r="AKB43" s="78">
        <f t="shared" si="125"/>
        <v>728</v>
      </c>
      <c r="AKD43" s="2124"/>
      <c r="AKE43" s="2124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24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24"/>
      <c r="AMZ43" s="825"/>
      <c r="ANA43" s="804"/>
      <c r="ANB43" s="76"/>
      <c r="ANC43" s="805">
        <f t="shared" si="204"/>
        <v>0</v>
      </c>
      <c r="ANE43" s="321"/>
      <c r="ANF43" s="2124"/>
      <c r="ANG43" s="825"/>
      <c r="ANH43" s="804"/>
      <c r="ANI43" s="76"/>
      <c r="ANJ43" s="805">
        <f t="shared" si="205"/>
        <v>0</v>
      </c>
      <c r="ANL43" s="321"/>
      <c r="ANM43" s="2124"/>
      <c r="ANN43" s="825"/>
      <c r="ANO43" s="882"/>
      <c r="ANP43" s="76"/>
      <c r="ANQ43" s="805">
        <f t="shared" si="206"/>
        <v>187.60000000000002</v>
      </c>
      <c r="ANS43" s="31"/>
      <c r="ANT43" s="2124"/>
      <c r="ANU43" s="2124"/>
      <c r="ANV43" s="825"/>
      <c r="ANW43" s="804"/>
      <c r="ANX43" s="76"/>
      <c r="ANY43" s="805">
        <f t="shared" si="207"/>
        <v>0</v>
      </c>
      <c r="AOA43" s="712"/>
      <c r="AOB43" s="722"/>
      <c r="AOC43" s="1833"/>
      <c r="AOD43" s="1391"/>
      <c r="AOE43" s="722"/>
      <c r="AOF43" s="1746"/>
      <c r="AOG43" s="805">
        <f t="shared" si="208"/>
        <v>731</v>
      </c>
      <c r="AOI43" s="404"/>
      <c r="AOJ43" s="2124"/>
      <c r="AOK43" s="825"/>
      <c r="AOL43" s="804"/>
      <c r="AOM43" s="76"/>
      <c r="AON43" s="805">
        <f t="shared" si="209"/>
        <v>0</v>
      </c>
      <c r="AOP43" s="2124"/>
      <c r="AOQ43" s="2124"/>
      <c r="AOR43" s="825"/>
      <c r="AOS43" s="804"/>
      <c r="AOT43" s="76"/>
      <c r="AOU43" s="805">
        <f t="shared" si="210"/>
        <v>0</v>
      </c>
      <c r="AOW43" s="2124"/>
      <c r="AOX43" s="2124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24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24"/>
      <c r="ASE43" s="801"/>
      <c r="ASF43" s="804"/>
      <c r="ASG43" s="76"/>
      <c r="ASH43" s="805">
        <f t="shared" si="222"/>
        <v>0</v>
      </c>
      <c r="ASJ43" s="2124"/>
      <c r="ASK43" s="2124"/>
      <c r="ASL43" s="825"/>
      <c r="ASM43" s="804"/>
      <c r="ASN43" s="76"/>
      <c r="ASO43" s="805">
        <f t="shared" si="223"/>
        <v>0</v>
      </c>
      <c r="ASQ43" s="404"/>
      <c r="ASR43" s="2124"/>
      <c r="ASS43" s="22"/>
      <c r="AST43" s="31"/>
      <c r="ASU43" s="76"/>
      <c r="ASV43" s="78">
        <f t="shared" si="241"/>
        <v>0</v>
      </c>
      <c r="ASX43" s="404"/>
      <c r="ASY43" s="404"/>
      <c r="ASZ43" s="2124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24"/>
      <c r="AUL43" s="22"/>
      <c r="AUM43" s="31"/>
      <c r="AUN43" s="76"/>
      <c r="AUO43" s="78">
        <f t="shared" si="247"/>
        <v>0</v>
      </c>
      <c r="AUQ43" s="424"/>
      <c r="AUR43" s="2121"/>
      <c r="AUS43" s="104"/>
      <c r="AUT43" s="49"/>
      <c r="AUU43" s="139"/>
      <c r="AUV43" s="78">
        <f t="shared" si="248"/>
        <v>1754.5</v>
      </c>
      <c r="AUX43" s="404"/>
      <c r="AUY43" s="2124"/>
      <c r="AUZ43" s="22"/>
      <c r="AVA43" s="31"/>
      <c r="AVB43" s="76"/>
      <c r="AVC43" s="78">
        <f t="shared" si="249"/>
        <v>3312</v>
      </c>
      <c r="AVE43" s="404"/>
      <c r="AVF43" s="2124"/>
      <c r="AVG43" s="22"/>
      <c r="AVH43" s="31"/>
      <c r="AVI43" s="76"/>
      <c r="AVJ43" s="78">
        <f t="shared" si="250"/>
        <v>0</v>
      </c>
      <c r="AVL43" s="424"/>
      <c r="AVM43" s="2121"/>
      <c r="AVN43" s="104"/>
      <c r="AVO43" s="49"/>
      <c r="AVP43" s="139"/>
      <c r="AVQ43" s="78">
        <f t="shared" si="251"/>
        <v>0</v>
      </c>
      <c r="AVS43" s="404"/>
      <c r="AVT43" s="2124"/>
      <c r="AVU43" s="22"/>
      <c r="AVV43" s="31"/>
      <c r="AVW43" s="76"/>
      <c r="AVX43" s="78">
        <f t="shared" si="224"/>
        <v>0</v>
      </c>
      <c r="AVZ43" s="404"/>
      <c r="AWA43" s="2124"/>
      <c r="AWB43" s="22"/>
      <c r="AWC43" s="31"/>
      <c r="AWD43" s="76"/>
      <c r="AWE43" s="78">
        <f t="shared" si="225"/>
        <v>0</v>
      </c>
      <c r="AWG43" s="424"/>
      <c r="AWH43" s="2121"/>
      <c r="AWI43" s="104"/>
      <c r="AWJ43" s="49"/>
      <c r="AWK43" s="139"/>
      <c r="AWL43" s="131">
        <f t="shared" si="226"/>
        <v>0</v>
      </c>
      <c r="AWN43" s="49"/>
      <c r="AWO43" s="307"/>
      <c r="AWP43" s="2121"/>
      <c r="AWQ43" s="104"/>
      <c r="AWR43" s="49"/>
      <c r="AWS43" s="139"/>
      <c r="AWT43" s="131">
        <f t="shared" si="227"/>
        <v>5365</v>
      </c>
      <c r="AWV43" s="404"/>
      <c r="AWW43" s="404"/>
      <c r="AWX43" s="2124"/>
      <c r="AWY43" s="777"/>
      <c r="AWZ43" s="804"/>
      <c r="AXA43" s="76"/>
      <c r="AXB43" s="78">
        <f t="shared" si="261"/>
        <v>872</v>
      </c>
      <c r="AXD43" s="404"/>
      <c r="AXE43" s="2124"/>
      <c r="AXF43" s="777"/>
      <c r="AXG43" s="804"/>
      <c r="AXH43" s="76"/>
      <c r="AXI43" s="78">
        <f t="shared" si="262"/>
        <v>0</v>
      </c>
      <c r="AXK43" s="404"/>
      <c r="AXL43" s="2124"/>
      <c r="AXM43" s="22"/>
      <c r="AXN43" s="804"/>
      <c r="AXO43" s="76"/>
      <c r="AXP43" s="78">
        <f t="shared" si="263"/>
        <v>0</v>
      </c>
      <c r="AXR43" s="31"/>
      <c r="AXS43" s="2124"/>
      <c r="AXT43" s="22"/>
      <c r="AXU43" s="804"/>
      <c r="AXV43" s="76"/>
      <c r="AXW43" s="78">
        <f t="shared" si="264"/>
        <v>0</v>
      </c>
      <c r="AXY43" s="424"/>
      <c r="AXZ43" s="2122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22"/>
      <c r="AYO43" s="437"/>
      <c r="AYP43" s="97"/>
      <c r="AYQ43" s="139"/>
      <c r="AYR43" s="78">
        <f t="shared" si="139"/>
        <v>0</v>
      </c>
      <c r="AYT43" s="404"/>
      <c r="AYU43" s="2124"/>
      <c r="AYV43" s="22"/>
      <c r="AYW43" s="804"/>
      <c r="AYX43" s="76"/>
      <c r="AYY43" s="78">
        <f t="shared" si="140"/>
        <v>0</v>
      </c>
      <c r="AZA43" s="404"/>
      <c r="AZB43" s="2124"/>
      <c r="AZC43" s="22"/>
      <c r="AZD43" s="804"/>
      <c r="AZE43" s="76"/>
      <c r="AZF43" s="78">
        <f t="shared" si="141"/>
        <v>0</v>
      </c>
      <c r="AZH43" s="31"/>
      <c r="AZI43" s="2124"/>
      <c r="AZJ43" s="22"/>
      <c r="AZK43" s="804"/>
      <c r="AZL43" s="76"/>
      <c r="AZM43" s="78">
        <f t="shared" si="142"/>
        <v>0</v>
      </c>
      <c r="AZO43" s="320"/>
      <c r="AZP43" s="2122"/>
      <c r="AZQ43" s="139"/>
      <c r="AZR43" s="97"/>
      <c r="AZS43" s="139"/>
      <c r="AZT43" s="78">
        <f t="shared" si="143"/>
        <v>123.27999999999975</v>
      </c>
      <c r="AZV43" s="321"/>
      <c r="AZW43" s="2124"/>
      <c r="AZX43" s="22"/>
      <c r="AZY43" s="804"/>
      <c r="AZZ43" s="76"/>
      <c r="BAA43" s="78">
        <f t="shared" si="144"/>
        <v>0</v>
      </c>
      <c r="BAC43" s="320"/>
      <c r="BAD43" s="2121"/>
      <c r="BAE43" s="693"/>
      <c r="BAF43" s="712"/>
      <c r="BAG43" s="139"/>
      <c r="BAH43" s="78">
        <f t="shared" si="145"/>
        <v>11550.9</v>
      </c>
      <c r="BAJ43" s="404"/>
      <c r="BAK43" s="2124"/>
      <c r="BAL43" s="22"/>
      <c r="BAM43" s="718"/>
      <c r="BAN43" s="76"/>
      <c r="BAO43" s="78">
        <f t="shared" si="146"/>
        <v>0</v>
      </c>
      <c r="BAQ43" s="424"/>
      <c r="BAR43" s="2122"/>
      <c r="BAS43" s="349"/>
      <c r="BAT43" s="97"/>
      <c r="BAU43" s="139"/>
      <c r="BAV43" s="78">
        <f t="shared" si="147"/>
        <v>1940.1999999999971</v>
      </c>
      <c r="BAX43" s="31"/>
      <c r="BAY43" s="2124"/>
      <c r="BAZ43" s="22"/>
      <c r="BBA43" s="804"/>
      <c r="BBB43" s="76"/>
      <c r="BBC43" s="78">
        <f t="shared" si="265"/>
        <v>0</v>
      </c>
      <c r="BBE43" s="31"/>
      <c r="BBF43" s="2124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2542</v>
      </c>
      <c r="BBO43" s="389">
        <v>197600</v>
      </c>
      <c r="BBP43" s="392">
        <v>42298</v>
      </c>
      <c r="BBQ43" s="1915">
        <v>197600</v>
      </c>
      <c r="BBR43" s="131">
        <f t="shared" si="267"/>
        <v>-39535.969999999972</v>
      </c>
      <c r="BBT43" s="31"/>
      <c r="BBU43" s="2124"/>
      <c r="BBV43" s="22"/>
      <c r="BBW43" s="804"/>
      <c r="BBX43" s="76"/>
      <c r="BBY43" s="78">
        <f t="shared" si="149"/>
        <v>1200</v>
      </c>
      <c r="BCA43" s="404"/>
      <c r="BCB43" s="2124"/>
      <c r="BCC43" s="22"/>
      <c r="BCD43" s="804"/>
      <c r="BCE43" s="76"/>
      <c r="BCF43" s="78">
        <f t="shared" si="150"/>
        <v>191191.07</v>
      </c>
      <c r="BCH43" s="31"/>
      <c r="BCI43" s="2124"/>
      <c r="BCJ43" s="22"/>
      <c r="BCK43" s="804"/>
      <c r="BCL43" s="76"/>
      <c r="BCM43" s="78">
        <f t="shared" si="151"/>
        <v>0</v>
      </c>
      <c r="BCO43" s="31"/>
      <c r="BCP43" s="2124"/>
      <c r="BCQ43" s="22"/>
      <c r="BCR43" s="804"/>
      <c r="BCS43" s="76"/>
      <c r="BCT43" s="78">
        <f t="shared" si="152"/>
        <v>0</v>
      </c>
      <c r="BCV43" s="404"/>
      <c r="BCW43" s="2124"/>
      <c r="BCX43" s="22"/>
      <c r="BCY43" s="804"/>
      <c r="BCZ43" s="76"/>
      <c r="BDA43" s="78">
        <f t="shared" si="153"/>
        <v>6086.5</v>
      </c>
      <c r="BDC43" s="404"/>
      <c r="BDD43" s="2124"/>
      <c r="BDE43" s="22"/>
      <c r="BDF43" s="804"/>
      <c r="BDG43" s="76"/>
      <c r="BDH43" s="78">
        <f t="shared" si="154"/>
        <v>8936.1000000000058</v>
      </c>
      <c r="BDJ43" s="321"/>
      <c r="BDK43" s="2124"/>
      <c r="BDL43" s="22"/>
      <c r="BDM43" s="804"/>
      <c r="BDN43" s="76"/>
      <c r="BDO43" s="78">
        <f t="shared" si="155"/>
        <v>0</v>
      </c>
      <c r="BDQ43" s="404"/>
      <c r="BDR43" s="734"/>
      <c r="BDS43" s="2124"/>
      <c r="BDT43" s="22"/>
      <c r="BDU43" s="718"/>
      <c r="BDV43" s="76"/>
      <c r="BDW43" s="78">
        <f t="shared" si="156"/>
        <v>308</v>
      </c>
      <c r="BDY43" s="31"/>
      <c r="BDZ43" s="31"/>
      <c r="BEA43" s="2124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2336</v>
      </c>
      <c r="BEI43" s="2124" t="s">
        <v>2335</v>
      </c>
      <c r="BEJ43" s="2017">
        <v>9972.26</v>
      </c>
      <c r="BEK43" s="882">
        <v>41954</v>
      </c>
      <c r="BEL43" s="76">
        <v>9972.26</v>
      </c>
      <c r="BEM43" s="78">
        <f t="shared" si="158"/>
        <v>-17000</v>
      </c>
      <c r="BEO43" s="31"/>
      <c r="BEP43" s="31"/>
      <c r="BEQ43" s="2125"/>
      <c r="BER43" s="76"/>
      <c r="BES43" s="804"/>
      <c r="BET43" s="76"/>
      <c r="BEU43" s="78">
        <f t="shared" si="159"/>
        <v>-3554.84</v>
      </c>
      <c r="BEW43" s="321"/>
      <c r="BEX43" s="2124"/>
      <c r="BEY43" s="22"/>
      <c r="BEZ43" s="804"/>
      <c r="BFA43" s="76"/>
      <c r="BFB43" s="78">
        <f t="shared" si="160"/>
        <v>0</v>
      </c>
      <c r="BFD43" s="321"/>
      <c r="BFE43" s="2124"/>
      <c r="BFF43" s="22"/>
      <c r="BFG43" s="804"/>
      <c r="BFH43" s="76"/>
      <c r="BFI43" s="78">
        <f t="shared" si="161"/>
        <v>970</v>
      </c>
      <c r="BFK43" s="320"/>
      <c r="BFL43" s="2121"/>
      <c r="BFM43" s="693"/>
      <c r="BFN43" s="712"/>
      <c r="BFO43" s="139"/>
      <c r="BFP43" s="78">
        <f t="shared" si="162"/>
        <v>0</v>
      </c>
      <c r="BFR43" s="321"/>
      <c r="BFS43" s="2124"/>
      <c r="BFT43" s="22"/>
      <c r="BFU43" s="718"/>
      <c r="BFV43" s="76"/>
      <c r="BFW43" s="78">
        <f t="shared" si="163"/>
        <v>0</v>
      </c>
      <c r="BFY43" s="31"/>
      <c r="BFZ43" s="2124"/>
      <c r="BGA43" s="22"/>
      <c r="BGB43" s="804"/>
      <c r="BGC43" s="76"/>
      <c r="BGD43" s="78">
        <f t="shared" si="164"/>
        <v>0</v>
      </c>
      <c r="BGF43" s="321"/>
      <c r="BGG43" s="2124"/>
      <c r="BGH43" s="22"/>
      <c r="BGI43" s="882"/>
      <c r="BGJ43" s="76"/>
      <c r="BGK43" s="78">
        <f t="shared" si="165"/>
        <v>0</v>
      </c>
      <c r="BGM43" s="424"/>
      <c r="BGN43" s="424"/>
      <c r="BGO43" s="2121"/>
      <c r="BGP43" s="693"/>
      <c r="BGQ43" s="712"/>
      <c r="BGR43" s="139"/>
      <c r="BGS43" s="78">
        <f t="shared" si="166"/>
        <v>4154.5999999999913</v>
      </c>
      <c r="BGU43" s="31"/>
      <c r="BGV43" s="2124"/>
      <c r="BGW43" s="22"/>
      <c r="BGX43" s="804"/>
      <c r="BGY43" s="76"/>
      <c r="BGZ43" s="78">
        <f t="shared" si="167"/>
        <v>0</v>
      </c>
      <c r="BHB43" s="404"/>
      <c r="BHC43" s="2124"/>
      <c r="BHD43" s="22"/>
      <c r="BHE43" s="804"/>
      <c r="BHF43" s="76"/>
      <c r="BHG43" s="78">
        <f t="shared" si="168"/>
        <v>229.79999999999927</v>
      </c>
      <c r="BHI43" s="404"/>
      <c r="BHJ43" s="31"/>
      <c r="BHK43" s="2124"/>
      <c r="BHL43" s="22"/>
      <c r="BHM43" s="804"/>
      <c r="BHN43" s="76"/>
      <c r="BHO43" s="78">
        <f t="shared" si="169"/>
        <v>0</v>
      </c>
      <c r="BHQ43" s="321"/>
      <c r="BHR43" s="2125"/>
      <c r="BHS43" s="787"/>
      <c r="BHT43" s="392"/>
      <c r="BHU43" s="139"/>
      <c r="BHV43" s="78">
        <f t="shared" si="170"/>
        <v>0</v>
      </c>
      <c r="BHX43" s="321"/>
      <c r="BHY43" s="335"/>
      <c r="BHZ43" s="2124"/>
      <c r="BIA43" s="22"/>
      <c r="BIB43" s="882"/>
      <c r="BIC43" s="76"/>
      <c r="BID43" s="78">
        <f t="shared" si="171"/>
        <v>0</v>
      </c>
      <c r="BIF43" s="1845"/>
      <c r="BIG43" s="1849"/>
      <c r="BIH43" s="1847"/>
      <c r="BII43" s="1848"/>
      <c r="BIJ43" s="804"/>
      <c r="BIK43" s="76"/>
      <c r="BIL43" s="78">
        <f t="shared" si="172"/>
        <v>0</v>
      </c>
      <c r="BIN43" s="404"/>
      <c r="BIO43" s="2125"/>
      <c r="BIP43" s="787"/>
      <c r="BIQ43" s="718"/>
      <c r="BIR43" s="139"/>
      <c r="BIS43" s="78">
        <f t="shared" si="173"/>
        <v>86</v>
      </c>
      <c r="BIU43" s="321"/>
      <c r="BIV43" s="321"/>
      <c r="BIW43" s="2124"/>
      <c r="BIX43" s="777"/>
      <c r="BIY43" s="804"/>
      <c r="BIZ43" s="76"/>
      <c r="BJA43" s="78">
        <f>BJA42+BIX43-BIZ43</f>
        <v>0</v>
      </c>
      <c r="BJC43" s="404"/>
      <c r="BJD43" s="2124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24"/>
      <c r="BJT43" s="22"/>
      <c r="BJU43" s="804"/>
      <c r="BJV43" s="76"/>
      <c r="BJW43" s="78">
        <f t="shared" si="228"/>
        <v>1883</v>
      </c>
      <c r="BJY43" s="404"/>
      <c r="BJZ43" s="2124"/>
      <c r="BKA43" s="22"/>
      <c r="BKB43" s="804"/>
      <c r="BKC43" s="76"/>
      <c r="BKD43" s="78">
        <f t="shared" si="175"/>
        <v>0</v>
      </c>
      <c r="BKF43" s="404"/>
      <c r="BKH43" s="2124"/>
      <c r="BKI43" s="22"/>
      <c r="BKJ43" s="804"/>
      <c r="BKK43" s="76"/>
      <c r="BKL43" s="78">
        <f t="shared" si="176"/>
        <v>8883.5</v>
      </c>
      <c r="BKN43" s="404"/>
      <c r="BKO43" s="2124"/>
      <c r="BKP43" s="22"/>
      <c r="BKQ43" s="804"/>
      <c r="BKR43" s="76"/>
      <c r="BKS43" s="78">
        <f t="shared" si="177"/>
        <v>0</v>
      </c>
      <c r="BKU43" s="404"/>
      <c r="BKV43" s="2124"/>
      <c r="BKW43" s="22"/>
      <c r="BKX43" s="804"/>
      <c r="BKY43" s="76"/>
      <c r="BKZ43" s="78">
        <f t="shared" si="178"/>
        <v>0</v>
      </c>
      <c r="BLB43" s="404"/>
      <c r="BLC43" s="2124"/>
      <c r="BLD43" s="22"/>
      <c r="BLE43" s="804"/>
      <c r="BLF43" s="76"/>
      <c r="BLG43" s="78">
        <f t="shared" si="179"/>
        <v>0</v>
      </c>
      <c r="BLI43" s="404"/>
      <c r="BLJ43" s="2124"/>
      <c r="BLK43" s="22"/>
      <c r="BLL43" s="804"/>
      <c r="BLM43" s="76"/>
      <c r="BLN43" s="78">
        <f t="shared" si="180"/>
        <v>100</v>
      </c>
      <c r="BLP43" s="404"/>
      <c r="BLQ43" s="2124"/>
      <c r="BLR43" s="22"/>
      <c r="BLS43" s="804"/>
      <c r="BLT43" s="76"/>
      <c r="BLU43" s="78">
        <f t="shared" si="181"/>
        <v>0</v>
      </c>
      <c r="BLW43" s="404"/>
      <c r="BLX43" s="2124"/>
      <c r="BLY43" s="22"/>
      <c r="BLZ43" s="804"/>
      <c r="BMA43" s="76"/>
      <c r="BMB43" s="78">
        <f t="shared" si="182"/>
        <v>0</v>
      </c>
      <c r="BMD43" s="404"/>
      <c r="BME43" s="2124"/>
      <c r="BMF43" s="22"/>
      <c r="BMG43" s="804"/>
      <c r="BMH43" s="76"/>
      <c r="BMI43" s="78">
        <f t="shared" si="183"/>
        <v>0</v>
      </c>
      <c r="BMK43" s="404"/>
      <c r="BML43" s="2124"/>
      <c r="BMM43" s="22"/>
      <c r="BMN43" s="804"/>
      <c r="BMO43" s="76"/>
      <c r="BMP43" s="78">
        <f t="shared" si="184"/>
        <v>0</v>
      </c>
      <c r="BMR43" s="31"/>
      <c r="BMS43" s="2125"/>
      <c r="BMT43" s="787"/>
      <c r="BMU43" s="804"/>
      <c r="BMV43" s="139"/>
      <c r="BMW43" s="78">
        <f t="shared" si="185"/>
        <v>0</v>
      </c>
      <c r="BMY43" s="31"/>
      <c r="BMZ43" s="2124"/>
      <c r="BNA43" s="777"/>
      <c r="BNB43" s="804"/>
      <c r="BNC43" s="76"/>
      <c r="BND43" s="78">
        <f t="shared" si="229"/>
        <v>150</v>
      </c>
      <c r="BNF43" s="320"/>
      <c r="BNG43" s="2121"/>
      <c r="BNH43" s="693"/>
      <c r="BNI43" s="392"/>
      <c r="BNJ43" s="139"/>
      <c r="BNK43" s="131">
        <f t="shared" si="230"/>
        <v>11430</v>
      </c>
      <c r="BNM43" s="31"/>
      <c r="BNN43" s="2124"/>
      <c r="BNO43" s="22"/>
      <c r="BNP43" s="804"/>
      <c r="BNQ43" s="76"/>
      <c r="BNR43" s="78">
        <f t="shared" si="231"/>
        <v>0</v>
      </c>
      <c r="BNT43" s="31"/>
      <c r="BNU43" s="335"/>
      <c r="BNV43" s="2124"/>
      <c r="BNW43" s="22"/>
      <c r="BNX43" s="804"/>
      <c r="BNY43" s="76"/>
      <c r="BNZ43" s="78">
        <f t="shared" si="232"/>
        <v>0</v>
      </c>
      <c r="BOB43" s="31"/>
      <c r="BOC43" s="2124"/>
      <c r="BOD43" s="22"/>
      <c r="BOE43" s="804"/>
      <c r="BOF43" s="76"/>
      <c r="BOG43" s="78">
        <f t="shared" si="233"/>
        <v>0</v>
      </c>
      <c r="BOI43" s="31"/>
      <c r="BOJ43" s="2124"/>
      <c r="BOK43" s="22"/>
      <c r="BOL43" s="804"/>
      <c r="BOM43" s="76"/>
      <c r="BON43" s="78">
        <f t="shared" si="234"/>
        <v>0</v>
      </c>
      <c r="BOP43" s="31"/>
      <c r="BOQ43" s="2124"/>
      <c r="BOR43" s="22"/>
      <c r="BOS43" s="804"/>
      <c r="BOT43" s="76"/>
      <c r="BOU43" s="78">
        <f t="shared" si="235"/>
        <v>1785.5</v>
      </c>
      <c r="BOW43" s="321"/>
      <c r="BOX43" s="2124"/>
      <c r="BOY43" s="22"/>
      <c r="BOZ43" s="804"/>
      <c r="BPA43" s="76"/>
      <c r="BPB43" s="78">
        <f t="shared" si="236"/>
        <v>0</v>
      </c>
      <c r="BPD43" s="404"/>
      <c r="BPE43" s="2124"/>
      <c r="BPF43" s="22"/>
      <c r="BPG43" s="804"/>
      <c r="BPH43" s="76"/>
      <c r="BPI43" s="78">
        <f t="shared" si="237"/>
        <v>0</v>
      </c>
      <c r="BPK43" s="404"/>
      <c r="BPL43" s="2124"/>
      <c r="BPM43" s="22"/>
      <c r="BPN43" s="804"/>
      <c r="BPO43" s="76"/>
      <c r="BPP43" s="78">
        <f t="shared" si="252"/>
        <v>2273.5</v>
      </c>
      <c r="BPR43" s="31"/>
      <c r="BPS43" s="2124"/>
      <c r="BPT43" s="22"/>
      <c r="BPU43" s="804"/>
      <c r="BPV43" s="76"/>
      <c r="BPW43" s="78">
        <f t="shared" si="186"/>
        <v>0</v>
      </c>
      <c r="BPY43" s="31"/>
      <c r="BPZ43" s="2124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22"/>
      <c r="BQP43" s="1235"/>
      <c r="BQQ43" s="1466">
        <v>42126</v>
      </c>
      <c r="BQR43" s="139">
        <v>2000</v>
      </c>
      <c r="BQS43" s="78">
        <f t="shared" si="189"/>
        <v>12966</v>
      </c>
      <c r="BQU43" s="320"/>
      <c r="BQV43" s="1325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24"/>
      <c r="BRK43" s="22"/>
      <c r="BRL43" s="804"/>
      <c r="BRM43" s="76"/>
      <c r="BRN43" s="78">
        <f t="shared" si="192"/>
        <v>0</v>
      </c>
      <c r="BRP43" s="321"/>
      <c r="BRQ43" s="31"/>
      <c r="BRR43" s="2124"/>
      <c r="BRS43" s="22"/>
      <c r="BRT43" s="804"/>
      <c r="BRU43" s="76"/>
      <c r="BRV43" s="78">
        <f t="shared" si="193"/>
        <v>0</v>
      </c>
      <c r="BRX43" s="404"/>
      <c r="BRY43" s="2124"/>
      <c r="BRZ43" s="22"/>
      <c r="BSA43" s="804"/>
      <c r="BSB43" s="76"/>
      <c r="BSC43" s="78">
        <f t="shared" si="194"/>
        <v>0</v>
      </c>
      <c r="BSE43" s="404"/>
      <c r="BSF43" s="2124"/>
      <c r="BSG43" s="22"/>
      <c r="BSH43" s="804"/>
      <c r="BSI43" s="76"/>
      <c r="BSJ43" s="78">
        <f t="shared" si="195"/>
        <v>0</v>
      </c>
      <c r="BSL43" s="31"/>
      <c r="BSM43" s="2124"/>
      <c r="BSN43" s="22"/>
      <c r="BSO43" s="804"/>
      <c r="BSP43" s="76"/>
      <c r="BSQ43" s="78">
        <f t="shared" si="196"/>
        <v>0</v>
      </c>
      <c r="BSS43" s="404"/>
      <c r="BST43" s="2124"/>
      <c r="BSU43" s="22"/>
      <c r="BSV43" s="804"/>
      <c r="BSW43" s="76"/>
      <c r="BSX43" s="78">
        <f t="shared" si="197"/>
        <v>0</v>
      </c>
      <c r="BSZ43" s="404"/>
      <c r="BTA43" s="2124"/>
      <c r="BTB43" s="22"/>
      <c r="BTC43" s="804"/>
      <c r="BTD43" s="76"/>
      <c r="BTE43" s="78">
        <f t="shared" si="198"/>
        <v>0</v>
      </c>
      <c r="BTG43" s="31"/>
      <c r="BTH43" s="2124"/>
      <c r="BTI43" s="22"/>
      <c r="BTJ43" s="804"/>
      <c r="BTK43" s="76"/>
      <c r="BTL43" s="78">
        <f t="shared" si="199"/>
        <v>0</v>
      </c>
      <c r="BTN43" s="31"/>
      <c r="BTO43" s="2124"/>
      <c r="BTP43" s="22"/>
      <c r="BTQ43" s="804"/>
      <c r="BTR43" s="76"/>
      <c r="BTS43" s="78">
        <f t="shared" si="200"/>
        <v>0</v>
      </c>
      <c r="BTU43" s="31"/>
      <c r="BTV43" s="2124"/>
      <c r="BTW43" s="22"/>
      <c r="BTX43" s="804"/>
      <c r="BTY43" s="76"/>
      <c r="BTZ43" s="78">
        <f t="shared" si="201"/>
        <v>0</v>
      </c>
      <c r="BUB43" s="31"/>
      <c r="BUC43" s="2124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24"/>
      <c r="B44" s="2124"/>
      <c r="C44" s="886"/>
      <c r="D44" s="887"/>
      <c r="E44" s="887"/>
      <c r="F44" s="888"/>
      <c r="H44" s="404"/>
      <c r="I44" s="2124"/>
      <c r="J44" s="886"/>
      <c r="K44" s="887"/>
      <c r="L44" s="887"/>
      <c r="M44" s="888"/>
      <c r="O44" s="2124"/>
      <c r="P44" s="2124"/>
      <c r="Q44" s="886"/>
      <c r="R44" s="887"/>
      <c r="S44" s="887"/>
      <c r="T44" s="888"/>
      <c r="V44" s="2124"/>
      <c r="W44" s="2124"/>
      <c r="X44" s="886"/>
      <c r="Y44" s="887"/>
      <c r="Z44" s="887"/>
      <c r="AA44" s="888"/>
      <c r="AC44" s="2124"/>
      <c r="AD44" s="2124"/>
      <c r="AE44" s="886"/>
      <c r="AF44" s="887"/>
      <c r="AG44" s="887"/>
      <c r="AH44" s="888"/>
      <c r="AJ44" s="404"/>
      <c r="AK44" s="2124"/>
      <c r="AL44" s="22"/>
      <c r="AM44" s="404"/>
      <c r="AN44" s="139"/>
      <c r="AO44" s="78">
        <f t="shared" si="7"/>
        <v>1390</v>
      </c>
      <c r="AQ44" s="320"/>
      <c r="AR44" s="2121"/>
      <c r="AS44" s="104"/>
      <c r="AT44" s="320"/>
      <c r="AU44" s="139"/>
      <c r="AV44" s="78">
        <f t="shared" si="8"/>
        <v>317405.71999999997</v>
      </c>
      <c r="AX44" s="2124"/>
      <c r="AY44" s="2124"/>
      <c r="AZ44" s="886"/>
      <c r="BA44" s="887"/>
      <c r="BB44" s="887"/>
      <c r="BC44" s="888"/>
      <c r="BE44" s="321"/>
      <c r="BF44" s="2124"/>
      <c r="BG44" s="886"/>
      <c r="BH44" s="887"/>
      <c r="BI44" s="887"/>
      <c r="BJ44" s="888"/>
      <c r="BL44" s="404"/>
      <c r="BM44" s="2124"/>
      <c r="BN44" s="886"/>
      <c r="BO44" s="887"/>
      <c r="BP44" s="887"/>
      <c r="BQ44" s="888"/>
      <c r="BS44" s="321"/>
      <c r="BT44" s="2125"/>
      <c r="BU44" s="76"/>
      <c r="BV44" s="31"/>
      <c r="BW44" s="76"/>
      <c r="BX44" s="78">
        <f t="shared" si="12"/>
        <v>0</v>
      </c>
      <c r="BZ44" s="404"/>
      <c r="CA44" s="404"/>
      <c r="CB44" s="2124"/>
      <c r="CC44" s="886"/>
      <c r="CD44" s="887"/>
      <c r="CE44" s="887"/>
      <c r="CF44" s="888"/>
      <c r="CH44" s="404"/>
      <c r="CI44" s="2124"/>
      <c r="CJ44" s="886"/>
      <c r="CK44" s="887"/>
      <c r="CL44" s="887"/>
      <c r="CM44" s="888"/>
      <c r="CO44" s="404"/>
      <c r="CP44" s="2124"/>
      <c r="CQ44" s="886"/>
      <c r="CR44" s="5"/>
      <c r="CS44" s="887"/>
      <c r="CT44" s="888"/>
      <c r="CV44" s="1261">
        <v>42045</v>
      </c>
      <c r="CW44" s="424"/>
      <c r="CX44" s="1390">
        <v>11663</v>
      </c>
      <c r="CY44" s="1919">
        <v>87442.52</v>
      </c>
      <c r="CZ44" s="722">
        <v>42045</v>
      </c>
      <c r="DA44" s="1746">
        <v>30000</v>
      </c>
      <c r="DB44" s="76">
        <f t="shared" si="16"/>
        <v>528978.30000000005</v>
      </c>
      <c r="DC44" s="712"/>
      <c r="DD44" s="1261"/>
      <c r="DE44" s="1390"/>
      <c r="DF44" s="1803"/>
      <c r="DG44" s="1925"/>
      <c r="DH44" s="1919"/>
      <c r="DI44" s="722"/>
      <c r="DJ44" s="78">
        <f t="shared" si="17"/>
        <v>633217.30000000005</v>
      </c>
      <c r="DL44" s="321"/>
      <c r="DM44" s="2124"/>
      <c r="DN44" s="886"/>
      <c r="DO44" s="887"/>
      <c r="DP44" s="887"/>
      <c r="DQ44" s="888"/>
      <c r="DS44" s="321"/>
      <c r="DT44" s="2124"/>
      <c r="DU44" s="886"/>
      <c r="DV44" s="887"/>
      <c r="DW44" s="887"/>
      <c r="DX44" s="888"/>
      <c r="DZ44" s="2124"/>
      <c r="EA44" s="2124"/>
      <c r="EB44" s="886"/>
      <c r="EC44" s="5"/>
      <c r="ED44" s="887"/>
      <c r="EE44" s="888"/>
      <c r="EG44" s="321"/>
      <c r="EH44" s="2124"/>
      <c r="EI44" s="886"/>
      <c r="EJ44" s="887"/>
      <c r="EK44" s="887"/>
      <c r="EL44" s="888"/>
      <c r="EN44" s="404"/>
      <c r="EO44" s="2124"/>
      <c r="EP44" s="886"/>
      <c r="EQ44" s="887"/>
      <c r="ER44" s="887"/>
      <c r="ES44" s="888"/>
      <c r="EU44" s="404"/>
      <c r="EV44" s="2124"/>
      <c r="EW44" s="886"/>
      <c r="EX44" s="887"/>
      <c r="EY44" s="887"/>
      <c r="EZ44" s="888"/>
      <c r="FB44" s="2124"/>
      <c r="FC44" s="2124"/>
      <c r="FD44" s="2124"/>
      <c r="FE44" s="886"/>
      <c r="FF44" s="5"/>
      <c r="FG44" s="887"/>
      <c r="FH44" s="888"/>
      <c r="FJ44" s="424"/>
      <c r="FK44" s="49"/>
      <c r="FL44" s="2121"/>
      <c r="FM44" s="139"/>
      <c r="FN44" s="722"/>
      <c r="FO44" s="139"/>
      <c r="FP44" s="131">
        <f t="shared" si="25"/>
        <v>1044.8300000000017</v>
      </c>
      <c r="FR44" s="404"/>
      <c r="FS44" s="2124"/>
      <c r="FT44" s="2124"/>
      <c r="FU44" s="886"/>
      <c r="FV44" s="5"/>
      <c r="FW44" s="887"/>
      <c r="FX44" s="888"/>
      <c r="FZ44" s="2124"/>
      <c r="GA44" s="2124"/>
      <c r="GB44" s="886"/>
      <c r="GC44" s="887"/>
      <c r="GD44" s="887"/>
      <c r="GE44" s="888"/>
      <c r="GG44" s="404"/>
      <c r="GH44" s="734"/>
      <c r="GI44" s="2124"/>
      <c r="GJ44" s="777"/>
      <c r="GK44" s="404"/>
      <c r="GL44" s="76"/>
      <c r="GM44" s="78">
        <f t="shared" si="27"/>
        <v>0</v>
      </c>
      <c r="GO44" s="2124"/>
      <c r="GP44" s="2124"/>
      <c r="GQ44" s="886"/>
      <c r="GR44" s="887"/>
      <c r="GS44" s="887"/>
      <c r="GT44" s="888"/>
      <c r="GV44" s="404"/>
      <c r="GW44" s="2124"/>
      <c r="GX44" s="2124"/>
      <c r="GY44" s="886"/>
      <c r="GZ44" s="887"/>
      <c r="HA44" s="887"/>
      <c r="HB44" s="888"/>
      <c r="HD44" s="404"/>
      <c r="HE44" s="2124"/>
      <c r="HF44" s="886"/>
      <c r="HG44" s="887"/>
      <c r="HH44" s="887"/>
      <c r="HI44" s="888"/>
      <c r="HK44" s="321"/>
      <c r="HL44" s="2124"/>
      <c r="HM44" s="886"/>
      <c r="HN44" s="887"/>
      <c r="HO44" s="887"/>
      <c r="HP44" s="888"/>
      <c r="HR44" s="321"/>
      <c r="HS44" s="2124"/>
      <c r="HT44" s="886"/>
      <c r="HU44" s="887"/>
      <c r="HV44" s="887"/>
      <c r="HW44" s="888"/>
      <c r="HY44" s="321"/>
      <c r="HZ44" s="2124"/>
      <c r="IA44" s="886"/>
      <c r="IB44" s="887"/>
      <c r="IC44" s="887"/>
      <c r="ID44" s="888"/>
      <c r="IF44" s="321"/>
      <c r="IG44" s="2124"/>
      <c r="IH44" s="886"/>
      <c r="II44" s="887"/>
      <c r="IJ44" s="887"/>
      <c r="IK44" s="888"/>
      <c r="IM44" s="2124"/>
      <c r="IN44" s="2124"/>
      <c r="IO44" s="886"/>
      <c r="IP44" s="887"/>
      <c r="IQ44" s="887"/>
      <c r="IR44" s="888"/>
      <c r="IT44" s="404"/>
      <c r="IU44" s="2124"/>
      <c r="IV44" s="22"/>
      <c r="IW44" s="31"/>
      <c r="IX44" s="76"/>
      <c r="IY44" s="78">
        <f t="shared" si="36"/>
        <v>402</v>
      </c>
      <c r="JA44" s="404"/>
      <c r="JB44" s="2124"/>
      <c r="JC44" s="825"/>
      <c r="JD44" s="31"/>
      <c r="JE44" s="76"/>
      <c r="JF44" s="78">
        <f t="shared" si="37"/>
        <v>900</v>
      </c>
      <c r="JH44" s="320"/>
      <c r="JI44" s="2121"/>
      <c r="JJ44" s="104"/>
      <c r="JK44" s="320"/>
      <c r="JL44" s="104"/>
      <c r="JM44" s="78">
        <f t="shared" si="38"/>
        <v>90</v>
      </c>
      <c r="JO44" s="321"/>
      <c r="JP44" s="2125"/>
      <c r="JQ44" s="699"/>
      <c r="JR44" s="321"/>
      <c r="JS44" s="76"/>
      <c r="JT44" s="78">
        <f t="shared" si="39"/>
        <v>90</v>
      </c>
      <c r="JV44" s="321"/>
      <c r="JW44" s="2125"/>
      <c r="JX44" s="699"/>
      <c r="JY44" s="321"/>
      <c r="JZ44" s="76"/>
      <c r="KA44" s="78">
        <f t="shared" si="40"/>
        <v>90</v>
      </c>
      <c r="KC44" s="404"/>
      <c r="KD44" s="2125"/>
      <c r="KE44" s="76"/>
      <c r="KF44" s="76"/>
      <c r="KG44" s="76"/>
      <c r="KH44" s="78">
        <f t="shared" ref="KH44:KH60" si="277">KH43+KE44-KG44</f>
        <v>14390.099999999999</v>
      </c>
      <c r="KJ44" s="321"/>
      <c r="KK44" s="2124"/>
      <c r="KL44" s="886"/>
      <c r="KM44" s="887"/>
      <c r="KN44" s="887"/>
      <c r="KO44" s="888"/>
      <c r="KQ44" s="321"/>
      <c r="KR44" s="321"/>
      <c r="KS44" s="2124"/>
      <c r="KT44" s="886"/>
      <c r="KU44" s="887"/>
      <c r="KV44" s="887"/>
      <c r="KW44" s="888"/>
      <c r="KY44" s="321"/>
      <c r="KZ44" s="2124"/>
      <c r="LA44" s="886"/>
      <c r="LB44" s="887"/>
      <c r="LC44" s="887"/>
      <c r="LD44" s="888"/>
      <c r="LF44" s="321"/>
      <c r="LG44" s="2124"/>
      <c r="LH44" s="886"/>
      <c r="LI44" s="887"/>
      <c r="LJ44" s="887"/>
      <c r="LK44" s="888"/>
      <c r="LM44" s="2124"/>
      <c r="LN44" s="2124"/>
      <c r="LO44" s="886"/>
      <c r="LP44" s="887"/>
      <c r="LQ44" s="887"/>
      <c r="LR44" s="888"/>
      <c r="LT44" s="2124"/>
      <c r="LU44" s="2124"/>
      <c r="LV44" s="886"/>
      <c r="LW44" s="887"/>
      <c r="LX44" s="887"/>
      <c r="LY44" s="888"/>
      <c r="MA44" s="2124"/>
      <c r="MB44" s="2124"/>
      <c r="MC44" s="886"/>
      <c r="MD44" s="887"/>
      <c r="ME44" s="887"/>
      <c r="MF44" s="888"/>
      <c r="MH44" s="2124"/>
      <c r="MI44" s="2124"/>
      <c r="MJ44" s="886"/>
      <c r="MK44" s="887"/>
      <c r="ML44" s="887"/>
      <c r="MM44" s="888"/>
      <c r="MO44" s="404"/>
      <c r="MP44" s="2124"/>
      <c r="MQ44" s="886"/>
      <c r="MR44" s="887"/>
      <c r="MS44" s="887"/>
      <c r="MT44" s="888"/>
      <c r="MV44" s="404"/>
      <c r="MW44" s="2124"/>
      <c r="MX44" s="886"/>
      <c r="MY44" s="887"/>
      <c r="MZ44" s="887"/>
      <c r="NA44" s="888"/>
      <c r="NC44" s="404"/>
      <c r="ND44" s="2124"/>
      <c r="NE44" s="886"/>
      <c r="NF44" s="887"/>
      <c r="NG44" s="887"/>
      <c r="NH44" s="888"/>
      <c r="NJ44" s="2124"/>
      <c r="NK44" s="2124"/>
      <c r="NL44" s="886"/>
      <c r="NM44" s="887"/>
      <c r="NN44" s="887"/>
      <c r="NO44" s="888"/>
      <c r="NQ44" s="2124"/>
      <c r="NR44" s="2124"/>
      <c r="NS44" s="886"/>
      <c r="NT44" s="887"/>
      <c r="NU44" s="887"/>
      <c r="NV44" s="888"/>
      <c r="NX44" s="404"/>
      <c r="NY44" s="2124"/>
      <c r="NZ44" s="886"/>
      <c r="OA44" s="891"/>
      <c r="OB44" s="887"/>
      <c r="OC44" s="888"/>
      <c r="OE44" s="404"/>
      <c r="OF44" s="2124"/>
      <c r="OG44" s="886"/>
      <c r="OH44" s="887"/>
      <c r="OI44" s="887"/>
      <c r="OJ44" s="888"/>
      <c r="OL44" s="404"/>
      <c r="OM44" s="732"/>
      <c r="ON44" s="2124"/>
      <c r="OO44" s="886"/>
      <c r="OP44" s="5"/>
      <c r="OQ44" s="887"/>
      <c r="OR44" s="888"/>
      <c r="OT44" s="404"/>
      <c r="OU44" s="2124"/>
      <c r="OV44" s="886"/>
      <c r="OW44" s="887"/>
      <c r="OX44" s="887"/>
      <c r="OY44" s="888"/>
      <c r="PA44" s="2124"/>
      <c r="PB44" s="2124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24"/>
      <c r="PY44" s="22"/>
      <c r="PZ44" s="734"/>
      <c r="QA44" s="76"/>
      <c r="QB44" s="78">
        <f t="shared" si="61"/>
        <v>9830.36</v>
      </c>
      <c r="QD44" s="321"/>
      <c r="QE44" s="2124"/>
      <c r="QF44" s="76"/>
      <c r="QG44" s="76"/>
      <c r="QH44" s="76"/>
      <c r="QI44" s="78">
        <f t="shared" si="62"/>
        <v>0</v>
      </c>
      <c r="QK44" s="321"/>
      <c r="QL44" s="2124"/>
      <c r="QM44" s="886"/>
      <c r="QN44" s="887"/>
      <c r="QO44" s="887"/>
      <c r="QP44" s="888"/>
      <c r="QR44" s="2124"/>
      <c r="QS44" s="2124"/>
      <c r="QT44" s="886"/>
      <c r="QU44" s="887"/>
      <c r="QV44" s="887"/>
      <c r="QW44" s="888"/>
      <c r="QY44" s="2124"/>
      <c r="QZ44" s="2124"/>
      <c r="RA44" s="886"/>
      <c r="RB44" s="887"/>
      <c r="RC44" s="887"/>
      <c r="RD44" s="888"/>
      <c r="RF44" s="2124"/>
      <c r="RG44" s="2124"/>
      <c r="RH44" s="886"/>
      <c r="RI44" s="887"/>
      <c r="RJ44" s="887"/>
      <c r="RK44" s="888"/>
      <c r="RM44" s="424"/>
      <c r="RN44" s="481"/>
      <c r="RO44" s="2122"/>
      <c r="RP44" s="139"/>
      <c r="RQ44" s="424"/>
      <c r="RR44" s="139"/>
      <c r="RS44" s="78">
        <f t="shared" si="67"/>
        <v>16041.099999999999</v>
      </c>
      <c r="RU44" s="404"/>
      <c r="RV44" s="2124"/>
      <c r="RW44" s="886"/>
      <c r="RX44" s="887"/>
      <c r="RY44" s="887"/>
      <c r="RZ44" s="888"/>
      <c r="SB44" s="404"/>
      <c r="SC44" s="2124"/>
      <c r="SD44" s="886"/>
      <c r="SE44" s="887"/>
      <c r="SF44" s="887"/>
      <c r="SG44" s="888"/>
      <c r="SI44" s="2124"/>
      <c r="SJ44" s="2124"/>
      <c r="SK44" s="886"/>
      <c r="SL44" s="887"/>
      <c r="SM44" s="887"/>
      <c r="SN44" s="888"/>
      <c r="SP44" s="2124"/>
      <c r="SQ44" s="2124"/>
      <c r="SR44" s="886"/>
      <c r="SS44" s="887"/>
      <c r="ST44" s="887"/>
      <c r="SU44" s="888"/>
      <c r="SW44" s="2124"/>
      <c r="SX44" s="2124"/>
      <c r="SY44" s="886"/>
      <c r="SZ44" s="887"/>
      <c r="TA44" s="887"/>
      <c r="TB44" s="888"/>
      <c r="TD44" s="2124"/>
      <c r="TE44" s="2124"/>
      <c r="TF44" s="886"/>
      <c r="TG44" s="887"/>
      <c r="TH44" s="887"/>
      <c r="TI44" s="888"/>
      <c r="TK44" s="2124"/>
      <c r="TL44" s="2124"/>
      <c r="TM44" s="886"/>
      <c r="TN44" s="887"/>
      <c r="TO44" s="887"/>
      <c r="TP44" s="888"/>
      <c r="TR44" s="2124"/>
      <c r="TS44" s="2124"/>
      <c r="TT44" s="886"/>
      <c r="TU44" s="887"/>
      <c r="TV44" s="887"/>
      <c r="TW44" s="888"/>
      <c r="TY44" s="2124"/>
      <c r="TZ44" s="2124"/>
      <c r="UA44" s="886"/>
      <c r="UB44" s="887"/>
      <c r="UC44" s="887"/>
      <c r="UD44" s="888"/>
      <c r="UF44" s="404"/>
      <c r="UG44" s="2124"/>
      <c r="UH44" s="886"/>
      <c r="UI44" s="887"/>
      <c r="UJ44" s="887"/>
      <c r="UK44" s="888"/>
      <c r="UM44" s="404"/>
      <c r="UN44" s="2124"/>
      <c r="UO44" s="886"/>
      <c r="UP44" s="887"/>
      <c r="UQ44" s="887"/>
      <c r="UR44" s="888"/>
      <c r="UT44" s="404"/>
      <c r="UU44" s="2124"/>
      <c r="UV44" s="886"/>
      <c r="UW44" s="887"/>
      <c r="UX44" s="887"/>
      <c r="UY44" s="888"/>
      <c r="VA44" s="321"/>
      <c r="VB44" s="2125"/>
      <c r="VC44" s="76"/>
      <c r="VD44" s="892"/>
      <c r="VE44" s="76"/>
      <c r="VF44" s="78">
        <f t="shared" si="80"/>
        <v>0</v>
      </c>
      <c r="VH44" s="404"/>
      <c r="VI44" s="2124"/>
      <c r="VJ44" s="886"/>
      <c r="VK44" s="887"/>
      <c r="VL44" s="887"/>
      <c r="VM44" s="888"/>
      <c r="VO44" s="2124"/>
      <c r="VP44" s="2124"/>
      <c r="VQ44" s="886"/>
      <c r="VR44" s="887"/>
      <c r="VS44" s="887"/>
      <c r="VT44" s="888"/>
      <c r="VV44" s="2124"/>
      <c r="VW44" s="2124"/>
      <c r="VX44" s="886"/>
      <c r="VY44" s="887"/>
      <c r="VZ44" s="887"/>
      <c r="WA44" s="888"/>
      <c r="WC44" s="2124"/>
      <c r="WD44" s="2124"/>
      <c r="WE44" s="886"/>
      <c r="WF44" s="887"/>
      <c r="WG44" s="887"/>
      <c r="WH44" s="888"/>
      <c r="WJ44" s="321"/>
      <c r="WK44" s="2124"/>
      <c r="WL44" s="886"/>
      <c r="WM44" s="5"/>
      <c r="WN44" s="887"/>
      <c r="WO44" s="888"/>
      <c r="WQ44" s="404"/>
      <c r="WR44" s="2124"/>
      <c r="WS44" s="886"/>
      <c r="WT44" s="887"/>
      <c r="WU44" s="887"/>
      <c r="WV44" s="888"/>
      <c r="WX44" s="2124"/>
      <c r="WY44" s="2124"/>
      <c r="WZ44" s="886"/>
      <c r="XA44" s="887"/>
      <c r="XB44" s="887"/>
      <c r="XC44" s="888"/>
      <c r="XE44" s="404"/>
      <c r="XF44" s="2124"/>
      <c r="XG44" s="886"/>
      <c r="XH44" s="5"/>
      <c r="XI44" s="887"/>
      <c r="XJ44" s="888"/>
      <c r="XL44" s="404"/>
      <c r="XM44" s="2124"/>
      <c r="XN44" s="886"/>
      <c r="XO44" s="887"/>
      <c r="XP44" s="887"/>
      <c r="XQ44" s="888"/>
      <c r="XS44" s="404"/>
      <c r="XT44" s="2124"/>
      <c r="XU44" s="886"/>
      <c r="XV44" s="887"/>
      <c r="XW44" s="887"/>
      <c r="XX44" s="888"/>
      <c r="XZ44" s="321"/>
      <c r="YA44" s="2124"/>
      <c r="YB44" s="2124"/>
      <c r="YC44" s="886"/>
      <c r="YD44" s="887"/>
      <c r="YE44" s="887"/>
      <c r="YF44" s="888"/>
      <c r="YH44" s="321"/>
      <c r="YI44" s="2124"/>
      <c r="YJ44" s="886"/>
      <c r="YK44" s="887"/>
      <c r="YL44" s="887"/>
      <c r="YM44" s="888"/>
      <c r="YO44" s="404"/>
      <c r="YP44" s="734"/>
      <c r="YQ44" s="2125"/>
      <c r="YR44" s="76"/>
      <c r="YS44" s="779"/>
      <c r="YT44" s="76"/>
      <c r="YU44" s="78">
        <f t="shared" si="93"/>
        <v>2542.7000000000007</v>
      </c>
      <c r="YW44" s="321"/>
      <c r="YX44" s="2124"/>
      <c r="YY44" s="886"/>
      <c r="YZ44" s="887"/>
      <c r="ZA44" s="887"/>
      <c r="ZB44" s="888"/>
      <c r="ZD44" s="321"/>
      <c r="ZE44" s="2124"/>
      <c r="ZF44" s="76"/>
      <c r="ZG44" s="76"/>
      <c r="ZH44" s="787"/>
      <c r="ZI44" s="78">
        <f t="shared" si="94"/>
        <v>930.44000000000051</v>
      </c>
      <c r="ZK44" s="404"/>
      <c r="ZL44" s="2124"/>
      <c r="ZM44" s="886"/>
      <c r="ZN44" s="887"/>
      <c r="ZO44" s="887"/>
      <c r="ZP44" s="888"/>
      <c r="ZR44" s="404"/>
      <c r="ZS44" s="2124"/>
      <c r="ZT44" s="886"/>
      <c r="ZU44" s="887"/>
      <c r="ZV44" s="887"/>
      <c r="ZW44" s="888"/>
      <c r="ZY44" s="1261"/>
      <c r="ZZ44" s="543"/>
      <c r="AAA44" s="1804"/>
      <c r="AAB44" s="1812"/>
      <c r="AAC44" s="320"/>
      <c r="AAD44" s="389"/>
      <c r="AAE44" s="78">
        <f t="shared" si="95"/>
        <v>2062.3999999999996</v>
      </c>
      <c r="AAG44" s="1261"/>
      <c r="AAH44" s="543"/>
      <c r="AAI44" s="1804"/>
      <c r="AAJ44" s="1647"/>
      <c r="AAK44" s="1812"/>
      <c r="AAL44" s="78">
        <f t="shared" si="96"/>
        <v>0</v>
      </c>
      <c r="AAM44" s="139"/>
      <c r="AAN44" s="404"/>
      <c r="AAO44" s="404"/>
      <c r="AAP44" s="2124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24"/>
      <c r="ABE44" s="886"/>
      <c r="ABF44" s="887"/>
      <c r="ABG44" s="887"/>
      <c r="ABH44" s="888"/>
      <c r="ABJ44" s="404"/>
      <c r="ABK44" s="2124"/>
      <c r="ABL44" s="886"/>
      <c r="ABM44" s="887"/>
      <c r="ABN44" s="887"/>
      <c r="ABO44" s="888"/>
      <c r="ABQ44" s="404"/>
      <c r="ABR44" s="2124"/>
      <c r="ABS44" s="886"/>
      <c r="ABT44" s="887"/>
      <c r="ABU44" s="887"/>
      <c r="ABV44" s="888"/>
      <c r="ABX44" s="404"/>
      <c r="ABY44" s="2124"/>
      <c r="ABZ44" s="886"/>
      <c r="ACA44" s="887"/>
      <c r="ACB44" s="887"/>
      <c r="ACC44" s="888"/>
      <c r="ACE44" s="404"/>
      <c r="ACF44" s="2124"/>
      <c r="ACG44" s="886"/>
      <c r="ACH44" s="887"/>
      <c r="ACI44" s="887"/>
      <c r="ACJ44" s="888"/>
      <c r="ACL44" s="404"/>
      <c r="ACM44" s="404"/>
      <c r="ACN44" s="2124"/>
      <c r="ACO44" s="886"/>
      <c r="ACP44" s="887"/>
      <c r="ACQ44" s="887"/>
      <c r="ACR44" s="888"/>
      <c r="ACT44" s="2124"/>
      <c r="ACU44" s="2124"/>
      <c r="ACV44" s="886"/>
      <c r="ACW44" s="887"/>
      <c r="ACX44" s="887"/>
      <c r="ACY44" s="888"/>
      <c r="ADA44" s="2124"/>
      <c r="ADB44" s="2124"/>
      <c r="ADC44" s="886"/>
      <c r="ADD44" s="887"/>
      <c r="ADE44" s="887"/>
      <c r="ADF44" s="888"/>
      <c r="ADI44" s="2124"/>
      <c r="ADJ44" s="2124"/>
      <c r="ADK44" s="886"/>
      <c r="ADL44" s="887"/>
      <c r="ADM44" s="887"/>
      <c r="ADN44" s="888"/>
      <c r="ADP44" s="321"/>
      <c r="ADQ44" s="2124"/>
      <c r="ADR44" s="886"/>
      <c r="ADS44" s="891"/>
      <c r="ADT44" s="887"/>
      <c r="ADU44" s="888"/>
      <c r="ADW44" s="404"/>
      <c r="ADX44" s="2124"/>
      <c r="ADY44" s="886"/>
      <c r="ADZ44" s="887"/>
      <c r="AEA44" s="887"/>
      <c r="AEB44" s="888"/>
      <c r="AED44" s="321"/>
      <c r="AEE44" s="2125"/>
      <c r="AEF44" s="76"/>
      <c r="AEG44" s="892"/>
      <c r="AEH44" s="76"/>
      <c r="AEI44" s="78">
        <f t="shared" si="254"/>
        <v>100.5</v>
      </c>
      <c r="AEK44" s="2124"/>
      <c r="AEL44" s="2124"/>
      <c r="AEM44" s="886"/>
      <c r="AEN44" s="887"/>
      <c r="AEO44" s="887"/>
      <c r="AEP44" s="888"/>
      <c r="AER44" s="2124"/>
      <c r="AES44" s="2124"/>
      <c r="AET44" s="886"/>
      <c r="AEU44" s="887"/>
      <c r="AEV44" s="887"/>
      <c r="AEW44" s="888"/>
      <c r="AEY44" s="2124"/>
      <c r="AEZ44" s="2124"/>
      <c r="AFA44" s="886"/>
      <c r="AFB44" s="887"/>
      <c r="AFC44" s="887"/>
      <c r="AFD44" s="888"/>
      <c r="AFF44" s="2124"/>
      <c r="AFG44" s="2124"/>
      <c r="AFH44" s="886"/>
      <c r="AFI44" s="887"/>
      <c r="AFJ44" s="887"/>
      <c r="AFK44" s="888"/>
      <c r="AFM44" s="2124"/>
      <c r="AFN44" s="2124"/>
      <c r="AFO44" s="886"/>
      <c r="AFP44" s="887"/>
      <c r="AFQ44" s="887"/>
      <c r="AFR44" s="888"/>
      <c r="AFT44" s="2124"/>
      <c r="AFU44" s="2124"/>
      <c r="AFV44" s="886"/>
      <c r="AFW44" s="887"/>
      <c r="AFX44" s="887"/>
      <c r="AFY44" s="888"/>
      <c r="AGA44" s="2124"/>
      <c r="AGB44" s="2124"/>
      <c r="AGC44" s="886"/>
      <c r="AGD44" s="887"/>
      <c r="AGE44" s="887"/>
      <c r="AGF44" s="888"/>
      <c r="AGH44" s="2124"/>
      <c r="AGI44" s="2124"/>
      <c r="AGJ44" s="886"/>
      <c r="AGK44" s="887"/>
      <c r="AGL44" s="887"/>
      <c r="AGM44" s="888"/>
      <c r="AGO44" s="321"/>
      <c r="AGP44" s="2124"/>
      <c r="AGQ44" s="886"/>
      <c r="AGR44" s="887"/>
      <c r="AGS44" s="887"/>
      <c r="AGT44" s="888"/>
      <c r="AGV44" s="404"/>
      <c r="AGW44" s="2124"/>
      <c r="AGX44" s="886"/>
      <c r="AGY44" s="887"/>
      <c r="AGZ44" s="887"/>
      <c r="AHA44" s="888"/>
      <c r="AHE44" s="2125"/>
      <c r="AHF44" s="76"/>
      <c r="AHG44" s="892"/>
      <c r="AHH44" s="76"/>
      <c r="AHI44" s="78">
        <f t="shared" si="115"/>
        <v>2343</v>
      </c>
      <c r="AHK44" s="404"/>
      <c r="AHL44" s="2124"/>
      <c r="AHM44" s="886"/>
      <c r="AHN44" s="887"/>
      <c r="AHO44" s="887"/>
      <c r="AHP44" s="888"/>
      <c r="AHR44" s="404"/>
      <c r="AHS44" s="2124"/>
      <c r="AHT44" s="886"/>
      <c r="AHU44" s="887"/>
      <c r="AHV44" s="887"/>
      <c r="AHW44" s="888"/>
      <c r="AHY44" s="404"/>
      <c r="AHZ44" s="404"/>
      <c r="AIA44" s="2124"/>
      <c r="AIB44" s="886"/>
      <c r="AIC44" s="887"/>
      <c r="AID44" s="887"/>
      <c r="AIE44" s="888"/>
      <c r="AIG44" s="404"/>
      <c r="AIH44" s="2124"/>
      <c r="AII44" s="886"/>
      <c r="AIJ44" s="887"/>
      <c r="AIK44" s="887"/>
      <c r="AIL44" s="888"/>
      <c r="AIN44" s="404"/>
      <c r="AIO44" s="2124"/>
      <c r="AIP44" s="886"/>
      <c r="AIQ44" s="887"/>
      <c r="AIR44" s="887"/>
      <c r="AIS44" s="888"/>
      <c r="AIU44" s="404"/>
      <c r="AIV44" s="2124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21"/>
      <c r="AJY44" s="104"/>
      <c r="AJZ44" s="320">
        <v>41122</v>
      </c>
      <c r="AKA44" s="139">
        <v>728</v>
      </c>
      <c r="AKB44" s="78">
        <f t="shared" si="125"/>
        <v>0</v>
      </c>
      <c r="AKD44" s="2124"/>
      <c r="AKE44" s="2124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24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24"/>
      <c r="AMZ44" s="895"/>
      <c r="ANA44" s="896"/>
      <c r="ANB44" s="896"/>
      <c r="ANC44" s="897"/>
      <c r="ANE44" s="321"/>
      <c r="ANF44" s="2124"/>
      <c r="ANG44" s="895"/>
      <c r="ANH44" s="896"/>
      <c r="ANI44" s="896"/>
      <c r="ANJ44" s="897"/>
      <c r="ANL44" s="321"/>
      <c r="ANM44" s="2124"/>
      <c r="ANN44" s="895"/>
      <c r="ANO44" s="898"/>
      <c r="ANP44" s="896"/>
      <c r="ANQ44" s="897"/>
      <c r="ANS44" s="2124"/>
      <c r="ANT44" s="2124"/>
      <c r="ANU44" s="2124"/>
      <c r="ANV44" s="895"/>
      <c r="ANW44" s="896"/>
      <c r="ANX44" s="896"/>
      <c r="ANY44" s="897"/>
      <c r="AOA44" s="712"/>
      <c r="AOB44" s="722"/>
      <c r="AOC44" s="1833"/>
      <c r="AOD44" s="1391"/>
      <c r="AOE44" s="722"/>
      <c r="AOF44" s="1391"/>
      <c r="AOG44" s="805">
        <f t="shared" si="208"/>
        <v>731</v>
      </c>
      <c r="AOI44" s="404"/>
      <c r="AOJ44" s="2124"/>
      <c r="AOK44" s="895"/>
      <c r="AOL44" s="896"/>
      <c r="AOM44" s="896"/>
      <c r="AON44" s="805">
        <f t="shared" si="209"/>
        <v>0</v>
      </c>
      <c r="AOP44" s="2124"/>
      <c r="AOQ44" s="2124"/>
      <c r="AOR44" s="895"/>
      <c r="AOS44" s="896"/>
      <c r="AOT44" s="896"/>
      <c r="AOU44" s="897"/>
      <c r="AOW44" s="2124"/>
      <c r="AOX44" s="2124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24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8">APW43+APT44-APV44</f>
        <v>0</v>
      </c>
      <c r="APY44" s="31"/>
      <c r="APZ44" s="861"/>
      <c r="AQA44" s="825"/>
      <c r="AQB44" s="804"/>
      <c r="AQC44" s="76"/>
      <c r="AQD44" s="805">
        <f t="shared" ref="AQD44:AQD50" si="279">AQD43+AQA44-AQC44</f>
        <v>0</v>
      </c>
      <c r="AQF44" s="31"/>
      <c r="AQG44" s="861"/>
      <c r="AQH44" s="825"/>
      <c r="AQI44" s="804"/>
      <c r="AQJ44" s="76"/>
      <c r="AQK44" s="805">
        <f t="shared" ref="AQK44:AQK50" si="280">AQK43+AQH44-AQJ44</f>
        <v>0</v>
      </c>
      <c r="AQM44" s="31"/>
      <c r="AQN44" s="861"/>
      <c r="AQO44" s="825"/>
      <c r="AQP44" s="804"/>
      <c r="AQQ44" s="76"/>
      <c r="AQR44" s="805">
        <f t="shared" ref="AQR44:AQR50" si="281">AQR43+AQO44-AQQ44</f>
        <v>0</v>
      </c>
      <c r="AQT44" s="321"/>
      <c r="AQU44" s="861"/>
      <c r="AQV44" s="801"/>
      <c r="AQW44" s="804"/>
      <c r="AQX44" s="76"/>
      <c r="AQY44" s="805">
        <f t="shared" ref="AQY44:AQY50" si="282">AQY43+AQV44-AQX44</f>
        <v>0</v>
      </c>
      <c r="ARA44" s="321"/>
      <c r="ARB44" s="861"/>
      <c r="ARC44" s="801"/>
      <c r="ARD44" s="804"/>
      <c r="ARE44" s="76"/>
      <c r="ARF44" s="805">
        <f t="shared" ref="ARF44:ARF50" si="283">ARF43+ARC44-ARE44</f>
        <v>0</v>
      </c>
      <c r="ARH44" s="321"/>
      <c r="ARI44" s="861"/>
      <c r="ARJ44" s="801"/>
      <c r="ARK44" s="804"/>
      <c r="ARL44" s="76"/>
      <c r="ARM44" s="805">
        <f t="shared" ref="ARM44:ARM50" si="284">ARM43+ARJ44-ARL44</f>
        <v>399</v>
      </c>
      <c r="ARO44" s="404"/>
      <c r="ARP44" s="861"/>
      <c r="ARQ44" s="825"/>
      <c r="ARR44" s="804"/>
      <c r="ARS44" s="76"/>
      <c r="ART44" s="805">
        <f t="shared" ref="ART44:ART50" si="285">ART43+ARQ44-ARS44</f>
        <v>0</v>
      </c>
      <c r="ARV44" s="404"/>
      <c r="ARW44" s="861"/>
      <c r="ARX44" s="825"/>
      <c r="ARY44" s="804"/>
      <c r="ARZ44" s="76"/>
      <c r="ASA44" s="805">
        <f t="shared" ref="ASA44:ASA50" si="286">ASA43+ARX44-ARZ44</f>
        <v>0</v>
      </c>
      <c r="ASC44" s="404"/>
      <c r="ASD44" s="2124"/>
      <c r="ASE44" s="902"/>
      <c r="ASF44" s="896"/>
      <c r="ASG44" s="896"/>
      <c r="ASH44" s="897"/>
      <c r="ASJ44" s="2124"/>
      <c r="ASK44" s="2124"/>
      <c r="ASL44" s="895"/>
      <c r="ASM44" s="896"/>
      <c r="ASN44" s="896"/>
      <c r="ASO44" s="897"/>
      <c r="ASQ44" s="404"/>
      <c r="ASR44" s="2124"/>
      <c r="ASS44" s="886"/>
      <c r="AST44" s="887"/>
      <c r="ASU44" s="887"/>
      <c r="ASV44" s="888"/>
      <c r="ASX44" s="404"/>
      <c r="ASY44" s="404"/>
      <c r="ASZ44" s="2124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24"/>
      <c r="AUL44" s="886"/>
      <c r="AUM44" s="887"/>
      <c r="AUN44" s="887"/>
      <c r="AUO44" s="888"/>
      <c r="AUQ44" s="424"/>
      <c r="AUR44" s="2122"/>
      <c r="AUS44" s="139"/>
      <c r="AUT44" s="722"/>
      <c r="AUU44" s="139"/>
      <c r="AUV44" s="78">
        <f t="shared" si="248"/>
        <v>1754.5</v>
      </c>
      <c r="AUX44" s="404"/>
      <c r="AUY44" s="2124"/>
      <c r="AUZ44" s="886"/>
      <c r="AVA44" s="887"/>
      <c r="AVB44" s="887"/>
      <c r="AVC44" s="888"/>
      <c r="AVE44" s="404"/>
      <c r="AVF44" s="2124"/>
      <c r="AVG44" s="886"/>
      <c r="AVH44" s="887"/>
      <c r="AVI44" s="887"/>
      <c r="AVJ44" s="888"/>
      <c r="AVL44" s="424"/>
      <c r="AVM44" s="2121"/>
      <c r="AVN44" s="139"/>
      <c r="AVO44" s="49"/>
      <c r="AVP44" s="139"/>
      <c r="AVQ44" s="78">
        <f t="shared" si="251"/>
        <v>0</v>
      </c>
      <c r="AVS44" s="404"/>
      <c r="AVT44" s="2124"/>
      <c r="AVU44" s="886"/>
      <c r="AVV44" s="887"/>
      <c r="AVW44" s="887"/>
      <c r="AVX44" s="888"/>
      <c r="AVZ44" s="404"/>
      <c r="AWA44" s="2124"/>
      <c r="AWB44" s="886"/>
      <c r="AWC44" s="887"/>
      <c r="AWD44" s="887"/>
      <c r="AWE44" s="888"/>
      <c r="AWG44" s="424"/>
      <c r="AWH44" s="1325"/>
      <c r="AWI44" s="104"/>
      <c r="AWJ44" s="97"/>
      <c r="AWK44" s="139"/>
      <c r="AWL44" s="131">
        <f t="shared" si="226"/>
        <v>0</v>
      </c>
      <c r="AWN44" s="49"/>
      <c r="AWO44" s="307"/>
      <c r="AWP44" s="2121"/>
      <c r="AWQ44" s="903"/>
      <c r="AWR44" s="461"/>
      <c r="AWS44" s="461"/>
      <c r="AWT44" s="888">
        <f t="shared" si="227"/>
        <v>5365</v>
      </c>
      <c r="AWV44" s="404"/>
      <c r="AWW44" s="404"/>
      <c r="AWX44" s="2124"/>
      <c r="AWY44" s="904"/>
      <c r="AWZ44" s="905"/>
      <c r="AXA44" s="905"/>
      <c r="AXB44" s="906"/>
      <c r="AXD44" s="404"/>
      <c r="AXE44" s="2124"/>
      <c r="AXF44" s="904"/>
      <c r="AXG44" s="905"/>
      <c r="AXH44" s="905"/>
      <c r="AXI44" s="906"/>
      <c r="AXK44" s="404"/>
      <c r="AXL44" s="2124"/>
      <c r="AXM44" s="904"/>
      <c r="AXN44" s="905"/>
      <c r="AXO44" s="905"/>
      <c r="AXP44" s="906"/>
      <c r="AXR44" s="2124"/>
      <c r="AXS44" s="2124"/>
      <c r="AXT44" s="904"/>
      <c r="AXU44" s="905"/>
      <c r="AXV44" s="905"/>
      <c r="AXW44" s="906"/>
      <c r="AXY44" s="424"/>
      <c r="AXZ44" s="2122"/>
      <c r="AYA44" s="437"/>
      <c r="AYB44" s="712"/>
      <c r="AYC44" s="139"/>
      <c r="AYD44" s="78">
        <f t="shared" si="137"/>
        <v>0</v>
      </c>
      <c r="AYF44" s="424"/>
      <c r="AYG44" s="2122"/>
      <c r="AYH44" s="437"/>
      <c r="AYI44" s="97"/>
      <c r="AYJ44" s="139"/>
      <c r="AYK44" s="78">
        <f t="shared" si="138"/>
        <v>0</v>
      </c>
      <c r="AYM44" s="424"/>
      <c r="AYN44" s="2122"/>
      <c r="AYO44" s="437"/>
      <c r="AYP44" s="139"/>
      <c r="AYQ44" s="139"/>
      <c r="AYR44" s="78">
        <f t="shared" si="139"/>
        <v>0</v>
      </c>
      <c r="AYT44" s="404"/>
      <c r="AYU44" s="2124"/>
      <c r="AYV44" s="904"/>
      <c r="AYW44" s="905"/>
      <c r="AYX44" s="905"/>
      <c r="AYY44" s="906"/>
      <c r="AZA44" s="404"/>
      <c r="AZB44" s="2124"/>
      <c r="AZC44" s="904"/>
      <c r="AZD44" s="905"/>
      <c r="AZE44" s="905"/>
      <c r="AZF44" s="906"/>
      <c r="AZH44" s="2124"/>
      <c r="AZI44" s="2124"/>
      <c r="AZJ44" s="904"/>
      <c r="AZK44" s="905"/>
      <c r="AZL44" s="905"/>
      <c r="AZM44" s="906"/>
      <c r="AZO44" s="320"/>
      <c r="AZP44" s="2122"/>
      <c r="AZQ44" s="349"/>
      <c r="AZR44" s="779"/>
      <c r="AZS44" s="139"/>
      <c r="AZT44" s="78">
        <f t="shared" si="143"/>
        <v>123.27999999999975</v>
      </c>
      <c r="AZV44" s="321"/>
      <c r="AZW44" s="2124"/>
      <c r="AZX44" s="904"/>
      <c r="AZY44" s="905"/>
      <c r="AZZ44" s="905"/>
      <c r="BAA44" s="906"/>
      <c r="BAC44" s="320"/>
      <c r="BAD44" s="2122"/>
      <c r="BAE44" s="139"/>
      <c r="BAF44" s="712"/>
      <c r="BAG44" s="139"/>
      <c r="BAH44" s="78">
        <f t="shared" si="145"/>
        <v>11550.9</v>
      </c>
      <c r="BAJ44" s="404"/>
      <c r="BAK44" s="2124"/>
      <c r="BAL44" s="904"/>
      <c r="BAM44" s="907"/>
      <c r="BAN44" s="905"/>
      <c r="BAO44" s="906"/>
      <c r="BAQ44" s="424"/>
      <c r="BAR44" s="2122"/>
      <c r="BAS44" s="349"/>
      <c r="BAT44" s="97"/>
      <c r="BAU44" s="139"/>
      <c r="BAV44" s="78">
        <f t="shared" si="147"/>
        <v>1940.1999999999971</v>
      </c>
      <c r="BAX44" s="2124"/>
      <c r="BAY44" s="2124"/>
      <c r="BAZ44" s="904"/>
      <c r="BBA44" s="905"/>
      <c r="BBB44" s="905"/>
      <c r="BBC44" s="906"/>
      <c r="BBE44" s="2124"/>
      <c r="BBF44" s="2124"/>
      <c r="BBG44" s="904"/>
      <c r="BBH44" s="905"/>
      <c r="BBI44" s="905"/>
      <c r="BBJ44" s="906"/>
      <c r="BBL44" s="320">
        <v>42293</v>
      </c>
      <c r="BBM44" s="320"/>
      <c r="BBN44" s="883" t="s">
        <v>2543</v>
      </c>
      <c r="BBO44" s="389">
        <v>204200</v>
      </c>
      <c r="BBP44" s="392">
        <v>42298</v>
      </c>
      <c r="BBQ44" s="1915">
        <v>204200</v>
      </c>
      <c r="BBR44" s="131">
        <f t="shared" si="267"/>
        <v>-39535.969999999972</v>
      </c>
      <c r="BBT44" s="2124"/>
      <c r="BBU44" s="2124"/>
      <c r="BBV44" s="904"/>
      <c r="BBW44" s="905"/>
      <c r="BBX44" s="905"/>
      <c r="BBY44" s="906"/>
      <c r="BCA44" s="404"/>
      <c r="BCB44" s="2124"/>
      <c r="BCC44" s="904"/>
      <c r="BCD44" s="905"/>
      <c r="BCE44" s="905"/>
      <c r="BCF44" s="906"/>
      <c r="BCH44" s="2124"/>
      <c r="BCI44" s="2124"/>
      <c r="BCJ44" s="904"/>
      <c r="BCK44" s="905"/>
      <c r="BCL44" s="905"/>
      <c r="BCM44" s="906"/>
      <c r="BCO44" s="2124"/>
      <c r="BCP44" s="2124"/>
      <c r="BCQ44" s="904"/>
      <c r="BCR44" s="905"/>
      <c r="BCS44" s="905"/>
      <c r="BCT44" s="906"/>
      <c r="BCV44" s="404"/>
      <c r="BCW44" s="2124"/>
      <c r="BCX44" s="904"/>
      <c r="BCY44" s="905"/>
      <c r="BCZ44" s="905"/>
      <c r="BDA44" s="906"/>
      <c r="BDC44" s="404"/>
      <c r="BDD44" s="2124"/>
      <c r="BDE44" s="904"/>
      <c r="BDF44" s="1236"/>
      <c r="BDG44" s="905"/>
      <c r="BDH44" s="906"/>
      <c r="BDJ44" s="321"/>
      <c r="BDK44" s="2124"/>
      <c r="BDL44" s="904"/>
      <c r="BDM44" s="905"/>
      <c r="BDN44" s="905"/>
      <c r="BDO44" s="906"/>
      <c r="BDQ44" s="404"/>
      <c r="BDR44" s="404"/>
      <c r="BDS44" s="2124"/>
      <c r="BDT44" s="904"/>
      <c r="BDU44" s="907"/>
      <c r="BDV44" s="905"/>
      <c r="BDW44" s="906"/>
      <c r="BDY44" s="2124"/>
      <c r="BDZ44" s="2124"/>
      <c r="BEA44" s="2124"/>
      <c r="BEB44" s="904"/>
      <c r="BEC44" s="905"/>
      <c r="BED44" s="905"/>
      <c r="BEE44" s="906"/>
      <c r="BEG44" s="321">
        <v>41953</v>
      </c>
      <c r="BEH44" s="732" t="s">
        <v>2351</v>
      </c>
      <c r="BEI44" s="2124" t="s">
        <v>2334</v>
      </c>
      <c r="BEJ44" s="2017">
        <v>9930.16</v>
      </c>
      <c r="BEK44" s="892">
        <v>41961</v>
      </c>
      <c r="BEL44" s="76">
        <v>9930.16</v>
      </c>
      <c r="BEM44" s="78">
        <f t="shared" si="158"/>
        <v>-17000</v>
      </c>
      <c r="BEO44" s="2124"/>
      <c r="BEP44" s="2124"/>
      <c r="BEQ44" s="2125"/>
      <c r="BER44" s="1372"/>
      <c r="BES44" s="76"/>
      <c r="BET44" s="76"/>
      <c r="BEU44" s="78">
        <f t="shared" si="159"/>
        <v>-3554.84</v>
      </c>
      <c r="BEW44" s="321"/>
      <c r="BEX44" s="2124"/>
      <c r="BEY44" s="904"/>
      <c r="BEZ44" s="905"/>
      <c r="BFA44" s="905"/>
      <c r="BFB44" s="906"/>
      <c r="BFD44" s="321"/>
      <c r="BFE44" s="2124"/>
      <c r="BFF44" s="904"/>
      <c r="BFG44" s="905"/>
      <c r="BFH44" s="905"/>
      <c r="BFI44" s="906"/>
      <c r="BFK44" s="320"/>
      <c r="BFL44" s="2121"/>
      <c r="BFM44" s="693"/>
      <c r="BFN44" s="712"/>
      <c r="BFO44" s="139"/>
      <c r="BFP44" s="78">
        <f t="shared" si="162"/>
        <v>0</v>
      </c>
      <c r="BFR44" s="321"/>
      <c r="BFS44" s="2124"/>
      <c r="BFT44" s="904"/>
      <c r="BFU44" s="907"/>
      <c r="BFV44" s="905"/>
      <c r="BFW44" s="906"/>
      <c r="BFY44" s="2124"/>
      <c r="BFZ44" s="2124"/>
      <c r="BGA44" s="904"/>
      <c r="BGB44" s="905"/>
      <c r="BGC44" s="905"/>
      <c r="BGD44" s="906"/>
      <c r="BGF44" s="321"/>
      <c r="BGG44" s="2124"/>
      <c r="BGH44" s="904"/>
      <c r="BGI44" s="909"/>
      <c r="BGJ44" s="905"/>
      <c r="BGK44" s="906"/>
      <c r="BGM44" s="424"/>
      <c r="BGN44" s="424"/>
      <c r="BGO44" s="2121"/>
      <c r="BGP44" s="693"/>
      <c r="BGQ44" s="712"/>
      <c r="BGR44" s="139"/>
      <c r="BGS44" s="78">
        <f t="shared" si="166"/>
        <v>4154.5999999999913</v>
      </c>
      <c r="BGU44" s="2124"/>
      <c r="BGV44" s="2124"/>
      <c r="BGW44" s="904"/>
      <c r="BGX44" s="905"/>
      <c r="BGY44" s="905"/>
      <c r="BGZ44" s="906"/>
      <c r="BHB44" s="404"/>
      <c r="BHC44" s="2124"/>
      <c r="BHD44" s="904"/>
      <c r="BHE44" s="905"/>
      <c r="BHF44" s="905"/>
      <c r="BHG44" s="906"/>
      <c r="BHI44" s="404"/>
      <c r="BHJ44" s="2124"/>
      <c r="BHK44" s="2124"/>
      <c r="BHL44" s="904"/>
      <c r="BHM44" s="905"/>
      <c r="BHN44" s="905"/>
      <c r="BHO44" s="906"/>
      <c r="BHQ44" s="321"/>
      <c r="BHR44" s="2125"/>
      <c r="BHS44" s="76"/>
      <c r="BHT44" s="892"/>
      <c r="BHU44" s="76"/>
      <c r="BHV44" s="78">
        <f t="shared" si="170"/>
        <v>0</v>
      </c>
      <c r="BHX44" s="321"/>
      <c r="BHY44" s="732"/>
      <c r="BHZ44" s="2124"/>
      <c r="BIA44" s="904"/>
      <c r="BIB44" s="909"/>
      <c r="BIC44" s="905"/>
      <c r="BID44" s="906"/>
      <c r="BIF44" s="1845"/>
      <c r="BIG44" s="1847"/>
      <c r="BIH44" s="1847"/>
      <c r="BII44" s="1850"/>
      <c r="BIJ44" s="905"/>
      <c r="BIK44" s="905"/>
      <c r="BIL44" s="906"/>
      <c r="BIN44" s="404"/>
      <c r="BIO44" s="2125"/>
      <c r="BIP44" s="787"/>
      <c r="BIQ44" s="718"/>
      <c r="BIR44" s="76"/>
      <c r="BIS44" s="78">
        <f t="shared" si="173"/>
        <v>86</v>
      </c>
      <c r="BIU44" s="321"/>
      <c r="BIV44" s="321"/>
      <c r="BIW44" s="2124"/>
      <c r="BIX44" s="904"/>
      <c r="BIY44" s="905"/>
      <c r="BIZ44" s="905"/>
      <c r="BJA44" s="906"/>
      <c r="BJC44" s="404"/>
      <c r="BJD44" s="2124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24"/>
      <c r="BJS44" s="2124"/>
      <c r="BJT44" s="904"/>
      <c r="BJU44" s="905"/>
      <c r="BJV44" s="905"/>
      <c r="BJW44" s="906"/>
      <c r="BJY44" s="404"/>
      <c r="BJZ44" s="2124"/>
      <c r="BKA44" s="904"/>
      <c r="BKB44" s="905"/>
      <c r="BKC44" s="905"/>
      <c r="BKD44" s="906"/>
      <c r="BKF44" s="404"/>
      <c r="BKH44" s="2124"/>
      <c r="BKI44" s="904"/>
      <c r="BKJ44" s="905"/>
      <c r="BKK44" s="905"/>
      <c r="BKL44" s="906"/>
      <c r="BKN44" s="404"/>
      <c r="BKO44" s="2124"/>
      <c r="BKP44" s="904"/>
      <c r="BKQ44" s="905"/>
      <c r="BKR44" s="905"/>
      <c r="BKS44" s="906"/>
      <c r="BKU44" s="404"/>
      <c r="BKV44" s="2124"/>
      <c r="BKW44" s="904"/>
      <c r="BKX44" s="905"/>
      <c r="BKY44" s="905"/>
      <c r="BKZ44" s="906"/>
      <c r="BLB44" s="404"/>
      <c r="BLC44" s="2124"/>
      <c r="BLD44" s="904"/>
      <c r="BLE44" s="905"/>
      <c r="BLF44" s="905"/>
      <c r="BLG44" s="906"/>
      <c r="BLI44" s="404"/>
      <c r="BLJ44" s="2124"/>
      <c r="BLK44" s="904"/>
      <c r="BLL44" s="905"/>
      <c r="BLM44" s="905"/>
      <c r="BLN44" s="906"/>
      <c r="BLP44" s="404"/>
      <c r="BLQ44" s="2124"/>
      <c r="BLR44" s="904"/>
      <c r="BLS44" s="905"/>
      <c r="BLT44" s="905"/>
      <c r="BLU44" s="906"/>
      <c r="BLW44" s="404"/>
      <c r="BLX44" s="2124"/>
      <c r="BLY44" s="904"/>
      <c r="BLZ44" s="905"/>
      <c r="BMA44" s="905"/>
      <c r="BMB44" s="906"/>
      <c r="BMD44" s="404"/>
      <c r="BME44" s="2124"/>
      <c r="BMF44" s="904"/>
      <c r="BMG44" s="905"/>
      <c r="BMH44" s="905"/>
      <c r="BMI44" s="906"/>
      <c r="BMK44" s="404"/>
      <c r="BML44" s="2124"/>
      <c r="BMM44" s="904"/>
      <c r="BMN44" s="905"/>
      <c r="BMO44" s="905"/>
      <c r="BMP44" s="906"/>
      <c r="BMR44" s="31"/>
      <c r="BMS44" s="2125"/>
      <c r="BMT44" s="787"/>
      <c r="BMU44" s="804"/>
      <c r="BMV44" s="76"/>
      <c r="BMW44" s="78">
        <f t="shared" si="185"/>
        <v>0</v>
      </c>
      <c r="BMY44" s="2124"/>
      <c r="BMZ44" s="2124"/>
      <c r="BNA44" s="904"/>
      <c r="BNB44" s="905"/>
      <c r="BNC44" s="905"/>
      <c r="BND44" s="906"/>
      <c r="BNF44" s="320"/>
      <c r="BNG44" s="2121"/>
      <c r="BNH44" s="693"/>
      <c r="BNI44" s="392"/>
      <c r="BNJ44" s="139"/>
      <c r="BNK44" s="78">
        <f t="shared" si="230"/>
        <v>11430</v>
      </c>
      <c r="BNM44" s="2124"/>
      <c r="BNN44" s="2124"/>
      <c r="BNO44" s="904"/>
      <c r="BNP44" s="1236"/>
      <c r="BNQ44" s="905"/>
      <c r="BNR44" s="906"/>
      <c r="BNT44" s="2124"/>
      <c r="BNU44" s="732"/>
      <c r="BNV44" s="2124"/>
      <c r="BNW44" s="904"/>
      <c r="BNX44" s="1236"/>
      <c r="BNY44" s="905"/>
      <c r="BNZ44" s="906"/>
      <c r="BOB44" s="2124"/>
      <c r="BOC44" s="2124"/>
      <c r="BOD44" s="904"/>
      <c r="BOE44" s="905"/>
      <c r="BOF44" s="905"/>
      <c r="BOG44" s="906"/>
      <c r="BOI44" s="2124"/>
      <c r="BOJ44" s="2124"/>
      <c r="BOK44" s="904"/>
      <c r="BOL44" s="905"/>
      <c r="BOM44" s="905"/>
      <c r="BON44" s="906"/>
      <c r="BOP44" s="2124"/>
      <c r="BOQ44" s="2124"/>
      <c r="BOR44" s="904"/>
      <c r="BOS44" s="905"/>
      <c r="BOT44" s="905"/>
      <c r="BOU44" s="906"/>
      <c r="BOW44" s="321"/>
      <c r="BOX44" s="2124"/>
      <c r="BOY44" s="904"/>
      <c r="BOZ44" s="905"/>
      <c r="BPA44" s="905"/>
      <c r="BPB44" s="906"/>
      <c r="BPD44" s="404"/>
      <c r="BPE44" s="2124"/>
      <c r="BPF44" s="904"/>
      <c r="BPG44" s="905"/>
      <c r="BPH44" s="905"/>
      <c r="BPI44" s="906"/>
      <c r="BPK44" s="404"/>
      <c r="BPL44" s="2124"/>
      <c r="BPM44" s="904"/>
      <c r="BPN44" s="905"/>
      <c r="BPO44" s="905"/>
      <c r="BPP44" s="906"/>
      <c r="BPR44" s="2124"/>
      <c r="BPS44" s="2124"/>
      <c r="BPT44" s="904"/>
      <c r="BPU44" s="905"/>
      <c r="BPV44" s="905"/>
      <c r="BPW44" s="906"/>
      <c r="BPY44" s="2124"/>
      <c r="BPZ44" s="2124"/>
      <c r="BQA44" s="904"/>
      <c r="BQB44" s="905"/>
      <c r="BQC44" s="905"/>
      <c r="BQD44" s="906"/>
      <c r="BQH44" s="2124"/>
      <c r="BQI44" s="904"/>
      <c r="BQJ44" s="905"/>
      <c r="BQK44" s="905"/>
      <c r="BQL44" s="906"/>
      <c r="BQM44" s="76"/>
      <c r="BQN44" s="320"/>
      <c r="BQO44" s="2122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5"/>
      <c r="BQW44" s="693"/>
      <c r="BQX44" s="404"/>
      <c r="BQY44" s="260"/>
      <c r="BQZ44" s="78">
        <f t="shared" si="190"/>
        <v>70000</v>
      </c>
      <c r="BRC44" s="2125"/>
      <c r="BRD44" s="349"/>
      <c r="BRE44" s="404"/>
      <c r="BRF44" s="773"/>
      <c r="BRG44" s="131">
        <f t="shared" si="191"/>
        <v>70000</v>
      </c>
      <c r="BRI44" s="2124"/>
      <c r="BRJ44" s="2124"/>
      <c r="BRK44" s="904"/>
      <c r="BRL44" s="905"/>
      <c r="BRM44" s="905"/>
      <c r="BRN44" s="906"/>
      <c r="BRP44" s="321"/>
      <c r="BRQ44" s="2124"/>
      <c r="BRR44" s="2124"/>
      <c r="BRS44" s="904"/>
      <c r="BRT44" s="905"/>
      <c r="BRU44" s="905"/>
      <c r="BRV44" s="906"/>
      <c r="BRX44" s="404"/>
      <c r="BRY44" s="2124"/>
      <c r="BRZ44" s="904"/>
      <c r="BSA44" s="905"/>
      <c r="BSB44" s="905"/>
      <c r="BSC44" s="906"/>
      <c r="BSE44" s="404"/>
      <c r="BSF44" s="2124"/>
      <c r="BSG44" s="904"/>
      <c r="BSH44" s="905"/>
      <c r="BSI44" s="905"/>
      <c r="BSJ44" s="906"/>
      <c r="BSL44" s="2124"/>
      <c r="BSM44" s="2124"/>
      <c r="BSN44" s="904"/>
      <c r="BSO44" s="905"/>
      <c r="BSP44" s="905"/>
      <c r="BSQ44" s="906"/>
      <c r="BSS44" s="404"/>
      <c r="BST44" s="2124"/>
      <c r="BSU44" s="904"/>
      <c r="BSV44" s="905"/>
      <c r="BSW44" s="905"/>
      <c r="BSX44" s="906"/>
      <c r="BSZ44" s="404"/>
      <c r="BTA44" s="2124"/>
      <c r="BTB44" s="904"/>
      <c r="BTC44" s="905"/>
      <c r="BTD44" s="905"/>
      <c r="BTE44" s="906"/>
      <c r="BTG44" s="2124"/>
      <c r="BTH44" s="2124"/>
      <c r="BTI44" s="904"/>
      <c r="BTJ44" s="905"/>
      <c r="BTK44" s="905"/>
      <c r="BTL44" s="906"/>
      <c r="BTN44" s="2124"/>
      <c r="BTO44" s="2124"/>
      <c r="BTP44" s="904"/>
      <c r="BTQ44" s="905"/>
      <c r="BTR44" s="905"/>
      <c r="BTS44" s="906"/>
      <c r="BTU44" s="2124"/>
      <c r="BTV44" s="2124"/>
      <c r="BTW44" s="904"/>
      <c r="BTX44" s="905"/>
      <c r="BTY44" s="905"/>
      <c r="BTZ44" s="906"/>
      <c r="BUB44" s="2124"/>
      <c r="BUC44" s="2124"/>
      <c r="BUD44" s="904"/>
      <c r="BUE44" s="905"/>
      <c r="BUF44" s="905"/>
      <c r="BUG44" s="906"/>
    </row>
    <row r="45" spans="1:1905" ht="15.75" thickTop="1" x14ac:dyDescent="0.25">
      <c r="A45" s="2124"/>
      <c r="B45" s="2124"/>
      <c r="H45" s="404"/>
      <c r="I45" s="2124"/>
      <c r="O45" s="2124"/>
      <c r="P45" s="2124"/>
      <c r="V45" s="2124"/>
      <c r="W45" s="2124"/>
      <c r="AC45" s="2124"/>
      <c r="AD45" s="2124"/>
      <c r="AJ45" s="404"/>
      <c r="AK45" s="2124"/>
      <c r="AL45" s="22"/>
      <c r="AM45" s="424"/>
      <c r="AN45" s="139"/>
      <c r="AO45" s="78">
        <f t="shared" si="7"/>
        <v>1390</v>
      </c>
      <c r="AQ45" s="320"/>
      <c r="AR45" s="2121"/>
      <c r="AS45" s="104"/>
      <c r="AT45" s="320"/>
      <c r="AU45" s="139"/>
      <c r="AV45" s="78">
        <f t="shared" si="8"/>
        <v>317405.71999999997</v>
      </c>
      <c r="AX45" s="2124"/>
      <c r="AY45" s="2124"/>
      <c r="BE45" s="321"/>
      <c r="BF45" s="2124"/>
      <c r="BL45" s="404"/>
      <c r="BM45" s="2124"/>
      <c r="BS45" s="321"/>
      <c r="BT45" s="2125"/>
      <c r="BU45" s="699"/>
      <c r="BV45" s="31"/>
      <c r="BW45" s="699"/>
      <c r="BX45" s="78">
        <f t="shared" si="12"/>
        <v>0</v>
      </c>
      <c r="BZ45" s="404"/>
      <c r="CA45" s="404"/>
      <c r="CB45" s="2124"/>
      <c r="CH45" s="404"/>
      <c r="CI45" s="2124"/>
      <c r="CO45" s="404"/>
      <c r="CP45" s="2124"/>
      <c r="CV45" s="712"/>
      <c r="CW45" s="424"/>
      <c r="CX45" s="2058"/>
      <c r="CY45" s="2059"/>
      <c r="CZ45" s="722"/>
      <c r="DA45" s="1746"/>
      <c r="DB45" s="76">
        <f t="shared" si="16"/>
        <v>528978.30000000005</v>
      </c>
      <c r="DC45" s="712"/>
      <c r="DD45" s="712"/>
      <c r="DE45" s="1390"/>
      <c r="DF45" s="1803"/>
      <c r="DG45" s="1925"/>
      <c r="DH45" s="1919"/>
      <c r="DI45" s="722"/>
      <c r="DJ45" s="78">
        <f t="shared" si="17"/>
        <v>633217.30000000005</v>
      </c>
      <c r="DL45" s="321"/>
      <c r="DM45" s="2124"/>
      <c r="DS45" s="321"/>
      <c r="DT45" s="2124"/>
      <c r="DZ45" s="2124"/>
      <c r="EA45" s="2124"/>
      <c r="EG45" s="321"/>
      <c r="EH45" s="2124"/>
      <c r="EN45" s="404"/>
      <c r="EO45" s="2124"/>
      <c r="EU45" s="404"/>
      <c r="EV45" s="2124"/>
      <c r="FB45" s="2124"/>
      <c r="FC45" s="2124"/>
      <c r="FD45" s="2124"/>
      <c r="FJ45" s="424"/>
      <c r="FK45" s="49"/>
      <c r="FL45" s="1325"/>
      <c r="FM45" s="139"/>
      <c r="FN45" s="49"/>
      <c r="FO45" s="139"/>
      <c r="FP45" s="131">
        <f t="shared" si="25"/>
        <v>1044.8300000000017</v>
      </c>
      <c r="GG45" s="404"/>
      <c r="GH45" s="734"/>
      <c r="GI45" s="2124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24"/>
      <c r="IV45" s="825"/>
      <c r="IW45" s="31"/>
      <c r="IX45" s="139"/>
      <c r="IY45" s="78">
        <f t="shared" si="36"/>
        <v>402</v>
      </c>
      <c r="JA45" s="404"/>
      <c r="JB45" s="1325"/>
      <c r="JC45" s="801"/>
      <c r="JD45" s="31"/>
      <c r="JE45" s="139"/>
      <c r="JF45" s="78">
        <f t="shared" si="37"/>
        <v>900</v>
      </c>
      <c r="JH45" s="320"/>
      <c r="JI45" s="2121"/>
      <c r="JJ45" s="104"/>
      <c r="JK45" s="320"/>
      <c r="JL45" s="104"/>
      <c r="JM45" s="78">
        <f t="shared" si="38"/>
        <v>90</v>
      </c>
      <c r="JO45" s="321"/>
      <c r="JP45" s="2125"/>
      <c r="JQ45" s="76"/>
      <c r="JR45" s="321"/>
      <c r="JS45" s="699"/>
      <c r="JT45" s="78">
        <f t="shared" si="39"/>
        <v>90</v>
      </c>
      <c r="JV45" s="321"/>
      <c r="JW45" s="2125"/>
      <c r="JX45" s="76"/>
      <c r="JY45" s="321"/>
      <c r="JZ45" s="699"/>
      <c r="KA45" s="78">
        <f t="shared" si="40"/>
        <v>90</v>
      </c>
      <c r="KD45" s="809"/>
      <c r="KH45" s="78">
        <f t="shared" si="277"/>
        <v>14390.099999999999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24"/>
      <c r="PY45" s="22"/>
      <c r="PZ45" s="404"/>
      <c r="QA45" s="76"/>
      <c r="QB45" s="78">
        <f t="shared" si="61"/>
        <v>9830.36</v>
      </c>
      <c r="QD45" s="321"/>
      <c r="QE45" s="1325"/>
      <c r="QF45" s="139"/>
      <c r="QI45" s="78">
        <f t="shared" si="62"/>
        <v>0</v>
      </c>
      <c r="RM45" s="424"/>
      <c r="RN45" s="481"/>
      <c r="RO45" s="2122"/>
      <c r="RP45" s="139"/>
      <c r="RQ45" s="424"/>
      <c r="RR45" s="139"/>
      <c r="RS45" s="78">
        <f t="shared" si="67"/>
        <v>16041.099999999999</v>
      </c>
      <c r="VA45" s="321"/>
      <c r="VB45" s="2125"/>
      <c r="VC45" s="139"/>
      <c r="VE45" s="139"/>
      <c r="VF45" s="78">
        <f t="shared" si="80"/>
        <v>0</v>
      </c>
      <c r="YQ45" s="2125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1"/>
      <c r="ZZ45" s="543"/>
      <c r="AAA45" s="1804"/>
      <c r="AAB45" s="1812"/>
      <c r="AAC45" s="320"/>
      <c r="AAD45" s="389"/>
      <c r="AAE45" s="78">
        <f t="shared" si="95"/>
        <v>2062.3999999999996</v>
      </c>
      <c r="AAG45" s="1261"/>
      <c r="AAH45" s="543"/>
      <c r="AAI45" s="1804"/>
      <c r="AAJ45" s="1647"/>
      <c r="AAK45" s="1812"/>
      <c r="AAL45" s="78">
        <f t="shared" si="96"/>
        <v>0</v>
      </c>
      <c r="AAM45" s="1391"/>
      <c r="AAX45" s="699"/>
      <c r="ABA45" s="78">
        <f t="shared" si="98"/>
        <v>616</v>
      </c>
      <c r="AEE45" s="2125"/>
      <c r="AEF45" s="787"/>
      <c r="AEG45" s="892"/>
      <c r="AEH45" s="351"/>
      <c r="AEI45" s="78">
        <f t="shared" si="254"/>
        <v>100.5</v>
      </c>
      <c r="AHE45" s="2125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24"/>
      <c r="AJU45" s="78">
        <f t="shared" si="124"/>
        <v>0</v>
      </c>
      <c r="AJW45" s="321">
        <v>40831</v>
      </c>
      <c r="AJX45" s="2124" t="s">
        <v>1141</v>
      </c>
      <c r="AJY45" s="795">
        <v>15798</v>
      </c>
      <c r="AJZ45" s="1455">
        <v>41386</v>
      </c>
      <c r="AKA45" s="523">
        <v>800</v>
      </c>
      <c r="AKB45" s="524">
        <f t="shared" si="125"/>
        <v>14998</v>
      </c>
      <c r="AKD45" s="2124"/>
      <c r="AKE45" s="2124"/>
      <c r="AKF45" s="2124"/>
      <c r="AKL45" s="404"/>
      <c r="AKM45" s="2124"/>
      <c r="AKS45" s="404"/>
      <c r="AKT45" s="734"/>
      <c r="AKU45" s="2124"/>
      <c r="ALA45" s="404"/>
      <c r="ALB45" s="2124"/>
      <c r="ALH45" s="404"/>
      <c r="ALI45" s="2124"/>
      <c r="ALO45" s="404"/>
      <c r="ALP45" s="2124"/>
      <c r="ALV45" s="404"/>
      <c r="ALW45" s="2124"/>
      <c r="ALX45" s="22"/>
      <c r="ALY45" s="894"/>
      <c r="ALZ45" s="76"/>
      <c r="AMA45" s="78">
        <f t="shared" si="132"/>
        <v>37151</v>
      </c>
      <c r="AMC45" s="404"/>
      <c r="AMD45" s="2124"/>
      <c r="AMJ45" s="404"/>
      <c r="AMK45" s="2124"/>
      <c r="AMQ45" s="404"/>
      <c r="AMR45" s="2124"/>
      <c r="AOA45" s="1987"/>
      <c r="AOB45" s="855"/>
      <c r="AOC45" s="1988"/>
      <c r="AOD45" s="1991"/>
      <c r="AOE45" s="722"/>
      <c r="AOF45" s="1391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8"/>
        <v>0</v>
      </c>
      <c r="APY45" s="31"/>
      <c r="APZ45" s="861"/>
      <c r="AQA45" s="801"/>
      <c r="AQB45" s="804"/>
      <c r="AQC45" s="139"/>
      <c r="AQD45" s="805">
        <f t="shared" si="279"/>
        <v>0</v>
      </c>
      <c r="AQF45" s="31"/>
      <c r="AQG45" s="861"/>
      <c r="AQH45" s="801"/>
      <c r="AQI45" s="804"/>
      <c r="AQJ45" s="139"/>
      <c r="AQK45" s="805">
        <f t="shared" si="280"/>
        <v>0</v>
      </c>
      <c r="AQM45" s="31"/>
      <c r="AQN45" s="861"/>
      <c r="AQO45" s="801"/>
      <c r="AQP45" s="804"/>
      <c r="AQQ45" s="139"/>
      <c r="AQR45" s="805">
        <f t="shared" si="281"/>
        <v>0</v>
      </c>
      <c r="AQT45" s="321"/>
      <c r="AQU45" s="861"/>
      <c r="AQV45" s="801"/>
      <c r="AQW45" s="804"/>
      <c r="AQX45" s="139"/>
      <c r="AQY45" s="805">
        <f t="shared" si="282"/>
        <v>0</v>
      </c>
      <c r="ARA45" s="321"/>
      <c r="ARB45" s="861"/>
      <c r="ARC45" s="801"/>
      <c r="ARD45" s="804"/>
      <c r="ARE45" s="139"/>
      <c r="ARF45" s="805">
        <f t="shared" si="283"/>
        <v>0</v>
      </c>
      <c r="ARH45" s="321"/>
      <c r="ARI45" s="861"/>
      <c r="ARJ45" s="801"/>
      <c r="ARK45" s="804"/>
      <c r="ARL45" s="139"/>
      <c r="ARM45" s="805">
        <f t="shared" si="284"/>
        <v>399</v>
      </c>
      <c r="ARO45" s="404"/>
      <c r="ARP45" s="861"/>
      <c r="ARQ45" s="801"/>
      <c r="ARR45" s="804"/>
      <c r="ARS45" s="139"/>
      <c r="ART45" s="805">
        <f t="shared" si="285"/>
        <v>0</v>
      </c>
      <c r="ARV45" s="404"/>
      <c r="ARW45" s="861"/>
      <c r="ARX45" s="801"/>
      <c r="ARY45" s="804"/>
      <c r="ARZ45" s="139"/>
      <c r="ASA45" s="805">
        <f t="shared" si="286"/>
        <v>0</v>
      </c>
      <c r="ATG45" s="794"/>
      <c r="ATN45" s="794"/>
      <c r="ATV45" s="794"/>
      <c r="AUD45" s="794"/>
      <c r="AUR45" s="2125"/>
      <c r="AUS45" s="139"/>
      <c r="AUT45" s="859"/>
      <c r="AUU45" s="139"/>
      <c r="AUV45" s="78">
        <f t="shared" si="248"/>
        <v>1754.5</v>
      </c>
      <c r="AUX45" s="404"/>
      <c r="AUY45" s="2124"/>
      <c r="AVE45" s="404"/>
      <c r="AVF45" s="2124"/>
      <c r="AVL45" s="424"/>
      <c r="AVM45" s="2121"/>
      <c r="AVN45" s="139"/>
      <c r="AVO45" s="303"/>
      <c r="AVP45" s="139"/>
      <c r="AVQ45" s="78">
        <f t="shared" si="251"/>
        <v>0</v>
      </c>
      <c r="AVS45" s="404"/>
      <c r="AVT45" s="2124"/>
      <c r="AVZ45" s="404"/>
      <c r="AWA45" s="2124"/>
      <c r="AWG45" s="424"/>
      <c r="AWH45" s="2121"/>
      <c r="AWI45" s="913"/>
      <c r="AWJ45" s="49"/>
      <c r="AWK45" s="139"/>
      <c r="AWL45" s="131">
        <f t="shared" si="226"/>
        <v>0</v>
      </c>
      <c r="AWN45" s="2124"/>
      <c r="AWO45" s="732"/>
      <c r="AWP45" s="2124"/>
      <c r="AWV45" s="404"/>
      <c r="AWW45" s="404"/>
      <c r="AWX45" s="2124"/>
      <c r="AWY45" s="139"/>
      <c r="AWZ45" s="31"/>
      <c r="AXA45" s="773"/>
      <c r="AXB45" s="914"/>
      <c r="AXD45" s="404"/>
      <c r="AXE45" s="2124"/>
      <c r="AXF45" s="139"/>
      <c r="AXG45" s="31"/>
      <c r="AXH45" s="773"/>
      <c r="AXI45" s="914"/>
      <c r="AXK45" s="404"/>
      <c r="AXL45" s="2124"/>
      <c r="AXM45" s="139"/>
      <c r="AXN45" s="31"/>
      <c r="AXO45" s="773"/>
      <c r="AXP45" s="914"/>
      <c r="AXR45" s="31"/>
      <c r="AXS45" s="2124"/>
      <c r="AXT45" s="139"/>
      <c r="AXU45" s="31"/>
      <c r="AXV45" s="773"/>
      <c r="AXW45" s="914"/>
      <c r="AXY45" s="424"/>
      <c r="AXZ45" s="2122"/>
      <c r="AYA45" s="139"/>
      <c r="AYB45" s="712"/>
      <c r="AYC45" s="260"/>
      <c r="AYD45" s="78">
        <f t="shared" si="137"/>
        <v>0</v>
      </c>
      <c r="AYF45" s="424"/>
      <c r="AYG45" s="2122"/>
      <c r="AYH45" s="139"/>
      <c r="AYI45" s="97"/>
      <c r="AYJ45" s="260"/>
      <c r="AYK45" s="78">
        <f t="shared" si="138"/>
        <v>0</v>
      </c>
      <c r="AYM45" s="424"/>
      <c r="AYN45" s="2122"/>
      <c r="AYO45" s="139"/>
      <c r="AYP45" s="49"/>
      <c r="AYQ45" s="260"/>
      <c r="AYR45" s="78">
        <f t="shared" si="139"/>
        <v>0</v>
      </c>
      <c r="AYT45" s="404"/>
      <c r="AYU45" s="2124"/>
      <c r="AYV45" s="139"/>
      <c r="AYW45" s="31"/>
      <c r="AYX45" s="773"/>
      <c r="AYY45" s="76"/>
      <c r="AZA45" s="404"/>
      <c r="AZB45" s="2124"/>
      <c r="AZC45" s="139"/>
      <c r="AZD45" s="31"/>
      <c r="AZE45" s="773"/>
      <c r="AZF45" s="76"/>
      <c r="AZH45" s="31"/>
      <c r="AZI45" s="2124"/>
      <c r="AZJ45" s="139"/>
      <c r="AZK45" s="31"/>
      <c r="AZL45" s="773"/>
      <c r="AZM45" s="76"/>
      <c r="AZO45" s="321"/>
      <c r="AZP45" s="2125"/>
      <c r="AZQ45" s="139"/>
      <c r="AZR45" s="31"/>
      <c r="AZS45" s="773"/>
      <c r="AZT45" s="78">
        <f t="shared" si="143"/>
        <v>123.27999999999975</v>
      </c>
      <c r="AZV45" s="321"/>
      <c r="AZW45" s="2124"/>
      <c r="AZX45" s="139"/>
      <c r="AZY45" s="31"/>
      <c r="AZZ45" s="773"/>
      <c r="BAA45" s="76"/>
      <c r="BAC45" s="320"/>
      <c r="BAD45" s="2122"/>
      <c r="BAE45" s="349"/>
      <c r="BAF45" s="712"/>
      <c r="BAG45" s="139"/>
      <c r="BAH45" s="78">
        <f t="shared" si="145"/>
        <v>11550.9</v>
      </c>
      <c r="BAJ45" s="404"/>
      <c r="BAK45" s="2124"/>
      <c r="BAL45" s="139"/>
      <c r="BAM45" s="404"/>
      <c r="BAN45" s="773"/>
      <c r="BAO45" s="76"/>
      <c r="BAQ45" s="424"/>
      <c r="BAR45" s="2122"/>
      <c r="BAS45" s="349"/>
      <c r="BAT45" s="97"/>
      <c r="BAU45" s="139"/>
      <c r="BAV45" s="78">
        <f t="shared" si="147"/>
        <v>1940.1999999999971</v>
      </c>
      <c r="BAX45" s="31"/>
      <c r="BAY45" s="2124"/>
      <c r="BAZ45" s="139"/>
      <c r="BBA45" s="31"/>
      <c r="BBB45" s="773"/>
      <c r="BBC45" s="76"/>
      <c r="BBE45" s="31"/>
      <c r="BBF45" s="2124"/>
      <c r="BBG45" s="139"/>
      <c r="BBH45" s="31"/>
      <c r="BBI45" s="773"/>
      <c r="BBJ45" s="76"/>
      <c r="BBL45" s="320">
        <v>42294</v>
      </c>
      <c r="BBM45" s="320"/>
      <c r="BBN45" s="883" t="s">
        <v>2544</v>
      </c>
      <c r="BBO45" s="389">
        <v>17000</v>
      </c>
      <c r="BBP45" s="1901">
        <v>42297</v>
      </c>
      <c r="BBQ45" s="1992">
        <v>17000</v>
      </c>
      <c r="BBR45" s="131">
        <f t="shared" si="267"/>
        <v>-39535.969999999972</v>
      </c>
      <c r="BBT45" s="31"/>
      <c r="BBU45" s="2124"/>
      <c r="BBV45" s="139"/>
      <c r="BBW45" s="31"/>
      <c r="BBX45" s="773"/>
      <c r="BBY45" s="76"/>
      <c r="BCA45" s="404"/>
      <c r="BCB45" s="2124"/>
      <c r="BCC45" s="139"/>
      <c r="BCD45" s="31"/>
      <c r="BCE45" s="773"/>
      <c r="BCF45" s="76"/>
      <c r="BCH45" s="31"/>
      <c r="BCI45" s="2124"/>
      <c r="BCJ45" s="139"/>
      <c r="BCK45" s="31"/>
      <c r="BCL45" s="773"/>
      <c r="BCM45" s="76"/>
      <c r="BCO45" s="31"/>
      <c r="BCP45" s="2124"/>
      <c r="BCQ45" s="139"/>
      <c r="BCR45" s="31"/>
      <c r="BCS45" s="773"/>
      <c r="BCT45" s="76"/>
      <c r="BCV45" s="404"/>
      <c r="BCW45" s="2124"/>
      <c r="BCX45" s="139"/>
      <c r="BCY45" s="31"/>
      <c r="BCZ45" s="773"/>
      <c r="BDA45" s="76"/>
      <c r="BDC45" s="404"/>
      <c r="BDD45" s="2124"/>
      <c r="BDE45" s="139"/>
      <c r="BDF45" s="31"/>
      <c r="BDG45" s="773"/>
      <c r="BDH45" s="76"/>
      <c r="BDJ45" s="321"/>
      <c r="BDK45" s="2124"/>
      <c r="BDL45" s="139"/>
      <c r="BDM45" s="31"/>
      <c r="BDN45" s="773"/>
      <c r="BDO45" s="76"/>
      <c r="BDQ45" s="404"/>
      <c r="BDR45" s="404"/>
      <c r="BDS45" s="2124"/>
      <c r="BDT45" s="139"/>
      <c r="BDU45" s="404"/>
      <c r="BDV45" s="773"/>
      <c r="BDW45" s="76"/>
      <c r="BDY45" s="31"/>
      <c r="BDZ45" s="31"/>
      <c r="BEA45" s="2124"/>
      <c r="BEB45" s="139"/>
      <c r="BEC45" s="31"/>
      <c r="BED45" s="773"/>
      <c r="BEE45" s="76"/>
      <c r="BEG45" s="321">
        <v>41960</v>
      </c>
      <c r="BEH45" s="732" t="s">
        <v>2352</v>
      </c>
      <c r="BEI45" s="1332" t="s">
        <v>2339</v>
      </c>
      <c r="BEJ45" s="2019">
        <v>4587.74</v>
      </c>
      <c r="BEK45" s="882">
        <v>41969</v>
      </c>
      <c r="BEL45" s="76">
        <v>4587.74</v>
      </c>
      <c r="BEM45" s="78">
        <f t="shared" si="158"/>
        <v>-17000</v>
      </c>
      <c r="BEO45" s="31"/>
      <c r="BEP45" s="31"/>
      <c r="BEQ45" s="2125"/>
      <c r="BER45" s="139"/>
      <c r="BES45" s="31"/>
      <c r="BET45" s="773"/>
      <c r="BEU45" s="78">
        <f t="shared" si="159"/>
        <v>-3554.84</v>
      </c>
      <c r="BEW45" s="321"/>
      <c r="BEX45" s="2124"/>
      <c r="BEY45" s="139"/>
      <c r="BEZ45" s="31"/>
      <c r="BFA45" s="773"/>
      <c r="BFB45" s="76"/>
      <c r="BFD45" s="321"/>
      <c r="BFE45" s="2124"/>
      <c r="BFF45" s="139"/>
      <c r="BFG45" s="31"/>
      <c r="BFH45" s="773"/>
      <c r="BFI45" s="76"/>
      <c r="BFK45" s="320"/>
      <c r="BFL45" s="2122"/>
      <c r="BFM45" s="349"/>
      <c r="BFN45" s="722"/>
      <c r="BFO45" s="349"/>
      <c r="BFP45" s="78">
        <f t="shared" si="162"/>
        <v>0</v>
      </c>
      <c r="BFR45" s="321"/>
      <c r="BFS45" s="2124"/>
      <c r="BFT45" s="139"/>
      <c r="BFU45" s="404"/>
      <c r="BFV45" s="773"/>
      <c r="BFW45" s="76"/>
      <c r="BFY45" s="31"/>
      <c r="BFZ45" s="2124"/>
      <c r="BGA45" s="139"/>
      <c r="BGB45" s="31"/>
      <c r="BGC45" s="773"/>
      <c r="BGD45" s="76"/>
      <c r="BGF45" s="321"/>
      <c r="BGG45" s="2124"/>
      <c r="BGH45" s="139"/>
      <c r="BGI45" s="321"/>
      <c r="BGJ45" s="773"/>
      <c r="BGK45" s="76"/>
      <c r="BGM45" s="712"/>
      <c r="BGN45" s="712"/>
      <c r="BGO45" s="1325"/>
      <c r="BGP45" s="349"/>
      <c r="BGQ45" s="712"/>
      <c r="BGR45" s="139"/>
      <c r="BGS45" s="78">
        <f t="shared" si="166"/>
        <v>4154.5999999999913</v>
      </c>
      <c r="BGU45" s="31"/>
      <c r="BGV45" s="2124"/>
      <c r="BGW45" s="139"/>
      <c r="BGX45" s="31"/>
      <c r="BGY45" s="773"/>
      <c r="BGZ45" s="76"/>
      <c r="BHB45" s="404"/>
      <c r="BHC45" s="2124"/>
      <c r="BHD45" s="139"/>
      <c r="BHE45" s="31"/>
      <c r="BHF45" s="773"/>
      <c r="BHG45" s="76"/>
      <c r="BHI45" s="404"/>
      <c r="BHJ45" s="31"/>
      <c r="BHK45" s="2124"/>
      <c r="BHL45" s="139"/>
      <c r="BHM45" s="31"/>
      <c r="BHN45" s="773"/>
      <c r="BHO45" s="76"/>
      <c r="BHQ45" s="321"/>
      <c r="BHR45" s="2125"/>
      <c r="BHS45" s="139"/>
      <c r="BHT45" s="882"/>
      <c r="BHU45" s="76"/>
      <c r="BHV45" s="78">
        <f t="shared" si="170"/>
        <v>0</v>
      </c>
      <c r="BHX45" s="321"/>
      <c r="BHY45" s="335"/>
      <c r="BHZ45" s="2124"/>
      <c r="BIA45" s="139"/>
      <c r="BIB45" s="321"/>
      <c r="BIC45" s="773"/>
      <c r="BID45" s="76"/>
      <c r="BIF45" s="1845"/>
      <c r="BIG45" s="1849"/>
      <c r="BIH45" s="1847"/>
      <c r="BII45" s="1844"/>
      <c r="BIJ45" s="31"/>
      <c r="BIK45" s="773"/>
      <c r="BIL45" s="76"/>
      <c r="BIN45" s="404"/>
      <c r="BIO45" s="2125"/>
      <c r="BIP45" s="349"/>
      <c r="BIQ45" s="718"/>
      <c r="BIR45" s="76"/>
      <c r="BIS45" s="78">
        <f t="shared" si="173"/>
        <v>86</v>
      </c>
      <c r="BIU45" s="321"/>
      <c r="BIV45" s="321"/>
      <c r="BIW45" s="2124"/>
      <c r="BIX45" s="139"/>
      <c r="BIY45" s="31"/>
      <c r="BIZ45" s="773"/>
      <c r="BJA45" s="76"/>
      <c r="BJC45" s="404"/>
      <c r="BJD45" s="2124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24"/>
      <c r="BJT45" s="139"/>
      <c r="BJU45" s="31"/>
      <c r="BJV45" s="773"/>
      <c r="BJW45" s="76"/>
      <c r="BJY45" s="404"/>
      <c r="BJZ45" s="2124"/>
      <c r="BKA45" s="139"/>
      <c r="BKB45" s="31"/>
      <c r="BKC45" s="773"/>
      <c r="BKD45" s="76"/>
      <c r="BKF45" s="404"/>
      <c r="BKH45" s="2124"/>
      <c r="BKI45" s="139"/>
      <c r="BKJ45" s="31"/>
      <c r="BKK45" s="773"/>
      <c r="BKL45" s="76"/>
      <c r="BKN45" s="404"/>
      <c r="BKO45" s="2124"/>
      <c r="BKP45" s="139"/>
      <c r="BKQ45" s="31"/>
      <c r="BKR45" s="773"/>
      <c r="BKS45" s="76"/>
      <c r="BKU45" s="404"/>
      <c r="BKV45" s="2124"/>
      <c r="BKW45" s="139"/>
      <c r="BKX45" s="31"/>
      <c r="BKY45" s="773"/>
      <c r="BKZ45" s="76"/>
      <c r="BLB45" s="404"/>
      <c r="BLC45" s="2124"/>
      <c r="BLD45" s="139"/>
      <c r="BLE45" s="31"/>
      <c r="BLF45" s="773"/>
      <c r="BLG45" s="76"/>
      <c r="BLI45" s="404"/>
      <c r="BLJ45" s="2124"/>
      <c r="BLK45" s="139"/>
      <c r="BLL45" s="31"/>
      <c r="BLM45" s="773"/>
      <c r="BLN45" s="76"/>
      <c r="BLP45" s="404"/>
      <c r="BLQ45" s="2124"/>
      <c r="BLR45" s="139"/>
      <c r="BLS45" s="31"/>
      <c r="BLT45" s="773"/>
      <c r="BLU45" s="76"/>
      <c r="BLW45" s="404"/>
      <c r="BLX45" s="2124"/>
      <c r="BLY45" s="139"/>
      <c r="BLZ45" s="31"/>
      <c r="BMA45" s="773"/>
      <c r="BMB45" s="76"/>
      <c r="BMD45" s="404"/>
      <c r="BME45" s="2124"/>
      <c r="BMF45" s="139"/>
      <c r="BMG45" s="31"/>
      <c r="BMH45" s="773"/>
      <c r="BMI45" s="76"/>
      <c r="BMK45" s="404"/>
      <c r="BML45" s="2124"/>
      <c r="BMM45" s="139"/>
      <c r="BMN45" s="31"/>
      <c r="BMO45" s="773"/>
      <c r="BMP45" s="76"/>
      <c r="BMR45" s="31"/>
      <c r="BMS45" s="2125"/>
      <c r="BMT45" s="139"/>
      <c r="BMU45" s="804"/>
      <c r="BMV45" s="76"/>
      <c r="BMW45" s="78">
        <f t="shared" si="185"/>
        <v>0</v>
      </c>
      <c r="BMY45" s="31"/>
      <c r="BMZ45" s="2124"/>
      <c r="BNA45" s="139"/>
      <c r="BNB45" s="31"/>
      <c r="BNC45" s="773"/>
      <c r="BND45" s="76"/>
      <c r="BNF45" s="320"/>
      <c r="BNG45" s="2121"/>
      <c r="BNH45" s="693"/>
      <c r="BNI45" s="392"/>
      <c r="BNJ45" s="139"/>
      <c r="BNK45" s="78">
        <f t="shared" si="230"/>
        <v>11430</v>
      </c>
      <c r="BNM45" s="31"/>
      <c r="BNN45" s="2124"/>
      <c r="BNO45" s="139"/>
      <c r="BNP45" s="31"/>
      <c r="BNQ45" s="773"/>
      <c r="BNR45" s="76"/>
      <c r="BNT45" s="31"/>
      <c r="BNU45" s="335"/>
      <c r="BNV45" s="2124"/>
      <c r="BNW45" s="139"/>
      <c r="BNX45" s="31"/>
      <c r="BNY45" s="773"/>
      <c r="BNZ45" s="76"/>
      <c r="BOB45" s="31"/>
      <c r="BOC45" s="2124"/>
      <c r="BOD45" s="139"/>
      <c r="BOE45" s="31"/>
      <c r="BOF45" s="773"/>
      <c r="BOG45" s="76"/>
      <c r="BOI45" s="31"/>
      <c r="BOJ45" s="2124"/>
      <c r="BOK45" s="139"/>
      <c r="BOL45" s="31"/>
      <c r="BOM45" s="773"/>
      <c r="BON45" s="76"/>
      <c r="BOP45" s="31"/>
      <c r="BOQ45" s="2124"/>
      <c r="BOR45" s="139"/>
      <c r="BOS45" s="31"/>
      <c r="BOT45" s="773"/>
      <c r="BOU45" s="76"/>
      <c r="BOW45" s="321"/>
      <c r="BOX45" s="2124"/>
      <c r="BOY45" s="139"/>
      <c r="BOZ45" s="31"/>
      <c r="BPA45" s="773"/>
      <c r="BPB45" s="76"/>
      <c r="BPD45" s="404"/>
      <c r="BPE45" s="2124"/>
      <c r="BPF45" s="139"/>
      <c r="BPG45" s="31"/>
      <c r="BPH45" s="773"/>
      <c r="BPI45" s="76"/>
      <c r="BPK45" s="404"/>
      <c r="BPL45" s="2124"/>
      <c r="BPM45" s="139"/>
      <c r="BPN45" s="31"/>
      <c r="BPO45" s="773"/>
      <c r="BPP45" s="76"/>
      <c r="BPR45" s="31"/>
      <c r="BPS45" s="2124"/>
      <c r="BPT45" s="139"/>
      <c r="BPU45" s="31"/>
      <c r="BPV45" s="773"/>
      <c r="BPW45" s="76"/>
      <c r="BPY45" s="31"/>
      <c r="BPZ45" s="2124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22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5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24"/>
      <c r="BRK45" s="139"/>
      <c r="BRL45" s="31"/>
      <c r="BRM45" s="773"/>
      <c r="BRN45" s="76"/>
      <c r="BRP45" s="321"/>
      <c r="BRQ45" s="31"/>
      <c r="BRR45" s="2124"/>
      <c r="BRS45" s="139"/>
      <c r="BRT45" s="31"/>
      <c r="BRU45" s="773"/>
      <c r="BRV45" s="76"/>
      <c r="BRX45" s="404"/>
      <c r="BRY45" s="2124"/>
      <c r="BRZ45" s="139"/>
      <c r="BSA45" s="31"/>
      <c r="BSB45" s="773"/>
      <c r="BSC45" s="76"/>
      <c r="BSE45" s="404"/>
      <c r="BSF45" s="2124"/>
      <c r="BSG45" s="139"/>
      <c r="BSH45" s="31"/>
      <c r="BSI45" s="773"/>
      <c r="BSJ45" s="76"/>
      <c r="BSL45" s="31"/>
      <c r="BSM45" s="2124"/>
      <c r="BSN45" s="139"/>
      <c r="BSO45" s="31"/>
      <c r="BSP45" s="773"/>
      <c r="BSQ45" s="76"/>
      <c r="BSS45" s="404"/>
      <c r="BST45" s="2124"/>
      <c r="BSU45" s="139"/>
      <c r="BSV45" s="31"/>
      <c r="BSW45" s="773"/>
      <c r="BSX45" s="76"/>
      <c r="BSZ45" s="404"/>
      <c r="BTA45" s="2124"/>
      <c r="BTB45" s="139"/>
      <c r="BTC45" s="31"/>
      <c r="BTD45" s="773"/>
      <c r="BTE45" s="76"/>
      <c r="BTG45" s="31"/>
      <c r="BTH45" s="2124"/>
      <c r="BTI45" s="139"/>
      <c r="BTJ45" s="31"/>
      <c r="BTK45" s="773"/>
      <c r="BTL45" s="76"/>
      <c r="BTN45" s="31"/>
      <c r="BTO45" s="2124"/>
      <c r="BTP45" s="139"/>
      <c r="BTQ45" s="31"/>
      <c r="BTR45" s="773"/>
      <c r="BTS45" s="76"/>
      <c r="BTU45" s="31"/>
      <c r="BTV45" s="2124"/>
      <c r="BTW45" s="139"/>
      <c r="BTX45" s="31"/>
      <c r="BTY45" s="773"/>
      <c r="BTZ45" s="76"/>
      <c r="BUB45" s="31"/>
      <c r="BUC45" s="2124"/>
      <c r="BUD45" s="139"/>
      <c r="BUE45" s="31"/>
      <c r="BUF45" s="773"/>
      <c r="BUG45" s="76"/>
    </row>
    <row r="46" spans="1:1905" ht="16.5" customHeight="1" x14ac:dyDescent="0.25">
      <c r="AJ46" s="404"/>
      <c r="AK46" s="2124"/>
      <c r="AL46" s="104"/>
      <c r="AM46" s="424"/>
      <c r="AN46" s="139"/>
      <c r="AO46" s="78">
        <f t="shared" si="7"/>
        <v>1390</v>
      </c>
      <c r="AQ46" s="320"/>
      <c r="AR46" s="2121"/>
      <c r="AS46" s="104"/>
      <c r="AT46" s="320"/>
      <c r="AU46" s="139"/>
      <c r="AV46" s="78">
        <f t="shared" si="8"/>
        <v>317405.71999999997</v>
      </c>
      <c r="BT46" s="2125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90">
        <v>11965</v>
      </c>
      <c r="CY46" s="1919">
        <v>31899.439999999999</v>
      </c>
      <c r="CZ46" s="722">
        <v>42048</v>
      </c>
      <c r="DA46" s="1746">
        <v>31899.439999999999</v>
      </c>
      <c r="DB46" s="76">
        <f t="shared" si="16"/>
        <v>528978.30000000005</v>
      </c>
      <c r="DC46" s="712"/>
      <c r="DD46" s="1833"/>
      <c r="DE46" s="1998"/>
      <c r="DF46" s="1925"/>
      <c r="DG46" s="1919"/>
      <c r="DH46" s="722"/>
      <c r="DI46" s="1391"/>
      <c r="DJ46" s="78">
        <f t="shared" si="17"/>
        <v>633217.30000000005</v>
      </c>
      <c r="FJ46" s="424"/>
      <c r="FK46" s="49"/>
      <c r="FL46" s="1325"/>
      <c r="FM46" s="139"/>
      <c r="FN46" s="49"/>
      <c r="FO46" s="139"/>
      <c r="FP46" s="131">
        <f t="shared" si="25"/>
        <v>1044.8300000000017</v>
      </c>
      <c r="GG46" s="404"/>
      <c r="GH46" s="734"/>
      <c r="GI46" s="2124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5"/>
      <c r="IV46" s="801"/>
      <c r="IW46" s="31"/>
      <c r="IX46" s="139"/>
      <c r="IY46" s="78">
        <f t="shared" si="36"/>
        <v>402</v>
      </c>
      <c r="JA46" s="404"/>
      <c r="JB46" s="1325"/>
      <c r="JC46" s="801"/>
      <c r="JD46" s="31"/>
      <c r="JE46" s="139"/>
      <c r="JF46" s="78">
        <f t="shared" si="37"/>
        <v>900</v>
      </c>
      <c r="JH46" s="320"/>
      <c r="JI46" s="2121"/>
      <c r="JJ46" s="104"/>
      <c r="JK46" s="320"/>
      <c r="JL46" s="139"/>
      <c r="JM46" s="78">
        <f t="shared" si="38"/>
        <v>90</v>
      </c>
      <c r="JO46" s="321"/>
      <c r="JP46" s="2125"/>
      <c r="JQ46" s="699"/>
      <c r="JR46" s="321"/>
      <c r="JS46" s="699"/>
      <c r="JT46" s="78">
        <f t="shared" si="39"/>
        <v>90</v>
      </c>
      <c r="JV46" s="321"/>
      <c r="JW46" s="2125"/>
      <c r="JX46" s="699"/>
      <c r="JY46" s="321"/>
      <c r="JZ46" s="699"/>
      <c r="KA46" s="78">
        <f t="shared" si="40"/>
        <v>90</v>
      </c>
      <c r="KD46" s="809"/>
      <c r="KH46" s="78">
        <f t="shared" si="277"/>
        <v>14390.099999999999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24"/>
      <c r="PY46" s="76"/>
      <c r="PZ46" s="718"/>
      <c r="QA46" s="76"/>
      <c r="QB46" s="78">
        <f t="shared" si="61"/>
        <v>9830.36</v>
      </c>
      <c r="QD46" s="321"/>
      <c r="QE46" s="1325"/>
      <c r="QF46" s="139"/>
      <c r="QI46" s="78">
        <f t="shared" si="62"/>
        <v>0</v>
      </c>
      <c r="RM46" s="424"/>
      <c r="RN46" s="481"/>
      <c r="RO46" s="2122"/>
      <c r="RP46" s="139"/>
      <c r="RQ46" s="424"/>
      <c r="RR46" s="139"/>
      <c r="RS46" s="78">
        <f t="shared" si="67"/>
        <v>16041.099999999999</v>
      </c>
      <c r="RU46" s="915"/>
      <c r="VA46" s="321"/>
      <c r="VB46" s="2125"/>
      <c r="VC46" s="139"/>
      <c r="VE46" s="699"/>
      <c r="VF46" s="78">
        <f t="shared" si="80"/>
        <v>0</v>
      </c>
      <c r="YQ46" s="2125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1"/>
      <c r="ZZ46" s="543"/>
      <c r="AAA46" s="1804"/>
      <c r="AAB46" s="1812"/>
      <c r="AAC46" s="320"/>
      <c r="AAD46" s="389"/>
      <c r="AAE46" s="78">
        <f t="shared" si="95"/>
        <v>2062.3999999999996</v>
      </c>
      <c r="AAG46" s="1261"/>
      <c r="AAH46" s="543"/>
      <c r="AAI46" s="1804"/>
      <c r="AAJ46" s="1647"/>
      <c r="AAK46" s="1812"/>
      <c r="AAL46" s="78">
        <f t="shared" si="96"/>
        <v>0</v>
      </c>
      <c r="AAM46" s="1391"/>
      <c r="AAX46" s="699"/>
      <c r="ABA46" s="78">
        <f t="shared" si="98"/>
        <v>616</v>
      </c>
      <c r="AEE46" s="809"/>
      <c r="AEI46" s="78">
        <f t="shared" si="254"/>
        <v>100.5</v>
      </c>
      <c r="AHE46" s="2125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24"/>
      <c r="AJU46" s="78">
        <f t="shared" si="124"/>
        <v>0</v>
      </c>
      <c r="AJW46" s="321"/>
      <c r="AJX46" s="2124"/>
      <c r="AJY46" s="795"/>
      <c r="AJZ46" s="1455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24"/>
      <c r="ALX46" s="777"/>
      <c r="ALZ46" s="699"/>
      <c r="AMA46" s="78">
        <f t="shared" si="132"/>
        <v>37151</v>
      </c>
      <c r="AOA46" s="1985"/>
      <c r="AOB46" s="855"/>
      <c r="AOC46" s="1390"/>
      <c r="AOD46" s="1812"/>
      <c r="AOE46" s="722"/>
      <c r="AOF46" s="1391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8"/>
        <v>0</v>
      </c>
      <c r="APY46" s="31"/>
      <c r="APZ46" s="861"/>
      <c r="AQA46" s="801"/>
      <c r="AQB46" s="804"/>
      <c r="AQC46" s="139"/>
      <c r="AQD46" s="805">
        <f t="shared" si="279"/>
        <v>0</v>
      </c>
      <c r="AQF46" s="31"/>
      <c r="AQG46" s="861"/>
      <c r="AQH46" s="801"/>
      <c r="AQI46" s="804"/>
      <c r="AQJ46" s="139"/>
      <c r="AQK46" s="805">
        <f t="shared" si="280"/>
        <v>0</v>
      </c>
      <c r="AQM46" s="31"/>
      <c r="AQN46" s="861"/>
      <c r="AQO46" s="801"/>
      <c r="AQP46" s="804"/>
      <c r="AQQ46" s="139"/>
      <c r="AQR46" s="805">
        <f t="shared" si="281"/>
        <v>0</v>
      </c>
      <c r="AQT46" s="321"/>
      <c r="AQU46" s="861"/>
      <c r="AQV46" s="801"/>
      <c r="AQW46" s="804"/>
      <c r="AQX46" s="139"/>
      <c r="AQY46" s="805">
        <f t="shared" si="282"/>
        <v>0</v>
      </c>
      <c r="ARA46" s="321"/>
      <c r="ARB46" s="861"/>
      <c r="ARC46" s="801"/>
      <c r="ARD46" s="804"/>
      <c r="ARE46" s="139"/>
      <c r="ARF46" s="805">
        <f t="shared" si="283"/>
        <v>0</v>
      </c>
      <c r="ARH46" s="321"/>
      <c r="ARI46" s="861"/>
      <c r="ARJ46" s="801"/>
      <c r="ARK46" s="804"/>
      <c r="ARL46" s="139"/>
      <c r="ARM46" s="805">
        <f t="shared" si="284"/>
        <v>399</v>
      </c>
      <c r="ARO46" s="404"/>
      <c r="ARP46" s="861"/>
      <c r="ARQ46" s="801"/>
      <c r="ARR46" s="804"/>
      <c r="ARS46" s="139"/>
      <c r="ART46" s="805">
        <f t="shared" si="285"/>
        <v>0</v>
      </c>
      <c r="ARV46" s="404"/>
      <c r="ARW46" s="861"/>
      <c r="ARX46" s="801"/>
      <c r="ARY46" s="804"/>
      <c r="ARZ46" s="139"/>
      <c r="ASA46" s="805">
        <f t="shared" si="286"/>
        <v>0</v>
      </c>
      <c r="ATG46" s="794"/>
      <c r="ATN46" s="794"/>
      <c r="ATV46" s="794"/>
      <c r="AUD46" s="794"/>
      <c r="AUR46" s="2125"/>
      <c r="AUS46" s="139"/>
      <c r="AUT46" s="859"/>
      <c r="AUU46" s="139"/>
      <c r="AUV46" s="78">
        <f t="shared" si="248"/>
        <v>1754.5</v>
      </c>
      <c r="AUX46" s="404"/>
      <c r="AUY46" s="2124"/>
      <c r="AVE46" s="404"/>
      <c r="AVF46" s="2124"/>
      <c r="AVL46" s="404"/>
      <c r="AVM46" s="2124"/>
      <c r="AVN46" s="139"/>
      <c r="AVQ46" s="78">
        <f t="shared" si="251"/>
        <v>0</v>
      </c>
      <c r="AVS46" s="404"/>
      <c r="AVT46" s="2124"/>
      <c r="AVZ46" s="404"/>
      <c r="AWA46" s="2124"/>
      <c r="AWG46" s="424"/>
      <c r="AWH46" s="2121"/>
      <c r="AWI46" s="693"/>
      <c r="AWJ46" s="49"/>
      <c r="AWK46" s="139"/>
      <c r="AWL46" s="131">
        <f t="shared" si="226"/>
        <v>0</v>
      </c>
      <c r="AWN46" s="2124"/>
      <c r="AWO46" s="732"/>
      <c r="AWP46" s="2124"/>
      <c r="AWV46" s="404"/>
      <c r="AWW46" s="404"/>
      <c r="AWX46" s="2124"/>
      <c r="AXA46" s="773"/>
      <c r="AXB46" s="76"/>
      <c r="AXD46" s="404"/>
      <c r="AXE46" s="2124"/>
      <c r="AXH46" s="773"/>
      <c r="AXI46" s="76"/>
      <c r="AXK46" s="404"/>
      <c r="AXL46" s="2124"/>
      <c r="AXO46" s="773"/>
      <c r="AXP46" s="76"/>
      <c r="AXR46" s="2124"/>
      <c r="AXS46" s="2124"/>
      <c r="AXV46" s="773"/>
      <c r="AXW46" s="76"/>
      <c r="AXY46" s="424"/>
      <c r="AXZ46" s="2122"/>
      <c r="AYA46" s="389"/>
      <c r="AYB46" s="712"/>
      <c r="AYC46" s="260"/>
      <c r="AYD46" s="78">
        <f t="shared" si="137"/>
        <v>0</v>
      </c>
      <c r="AYF46" s="424"/>
      <c r="AYG46" s="2122"/>
      <c r="AYH46" s="389"/>
      <c r="AYI46" s="97"/>
      <c r="AYJ46" s="260"/>
      <c r="AYK46" s="78">
        <f t="shared" si="138"/>
        <v>0</v>
      </c>
      <c r="AYM46" s="404"/>
      <c r="AYN46" s="2125"/>
      <c r="AYQ46" s="773"/>
      <c r="AYR46" s="78">
        <f t="shared" si="139"/>
        <v>0</v>
      </c>
      <c r="AYT46" s="404"/>
      <c r="AYU46" s="2124"/>
      <c r="AYX46" s="773"/>
      <c r="AYY46" s="76"/>
      <c r="AZA46" s="404"/>
      <c r="AZB46" s="2124"/>
      <c r="AZE46" s="773"/>
      <c r="AZF46" s="76"/>
      <c r="AZH46" s="2124"/>
      <c r="AZI46" s="2124"/>
      <c r="AZL46" s="773"/>
      <c r="AZM46" s="76"/>
      <c r="AZO46" s="321"/>
      <c r="AZP46" s="2125"/>
      <c r="AZQ46" s="349"/>
      <c r="AZR46" s="859"/>
      <c r="AZS46" s="773"/>
      <c r="AZT46" s="78">
        <f t="shared" si="143"/>
        <v>123.27999999999975</v>
      </c>
      <c r="AZV46" s="321"/>
      <c r="AZW46" s="2124"/>
      <c r="AZZ46" s="773"/>
      <c r="BAA46" s="76"/>
      <c r="BAC46" s="320"/>
      <c r="BAD46" s="2122"/>
      <c r="BAE46" s="349"/>
      <c r="BAF46" s="424"/>
      <c r="BAG46" s="260"/>
      <c r="BAH46" s="78">
        <f t="shared" si="145"/>
        <v>11550.9</v>
      </c>
      <c r="BAJ46" s="404"/>
      <c r="BAK46" s="2124"/>
      <c r="BAN46" s="773"/>
      <c r="BAO46" s="76"/>
      <c r="BAQ46" s="424"/>
      <c r="BAR46" s="2122"/>
      <c r="BAS46" s="349"/>
      <c r="BAT46" s="49"/>
      <c r="BAU46" s="260"/>
      <c r="BAV46" s="78">
        <f t="shared" si="147"/>
        <v>1940.1999999999971</v>
      </c>
      <c r="BAX46" s="2124"/>
      <c r="BAY46" s="2124"/>
      <c r="BBB46" s="773"/>
      <c r="BBC46" s="76"/>
      <c r="BBE46" s="2124"/>
      <c r="BBF46" s="2124"/>
      <c r="BBI46" s="773"/>
      <c r="BBJ46" s="76"/>
      <c r="BBL46" s="320">
        <v>42294</v>
      </c>
      <c r="BBM46" s="320"/>
      <c r="BBN46" s="883" t="s">
        <v>2545</v>
      </c>
      <c r="BBO46" s="389">
        <v>385592</v>
      </c>
      <c r="BBP46" s="1901">
        <v>42305</v>
      </c>
      <c r="BBQ46" s="1992">
        <v>385592</v>
      </c>
      <c r="BBR46" s="131">
        <f t="shared" si="267"/>
        <v>-39535.969999999972</v>
      </c>
      <c r="BCH46" s="2124"/>
      <c r="BCI46" s="2124"/>
      <c r="BCL46" s="773"/>
      <c r="BCM46" s="76"/>
      <c r="BCO46" s="2124"/>
      <c r="BCP46" s="2124"/>
      <c r="BCS46" s="773"/>
      <c r="BCT46" s="76"/>
      <c r="BCV46" s="404"/>
      <c r="BCW46" s="2124"/>
      <c r="BCZ46" s="773"/>
      <c r="BDA46" s="76"/>
      <c r="BDC46" s="404"/>
      <c r="BDD46" s="2124"/>
      <c r="BDG46" s="773"/>
      <c r="BDH46" s="76"/>
      <c r="BDQ46" s="404"/>
      <c r="BDR46" s="404"/>
      <c r="BDS46" s="2124"/>
      <c r="BDV46" s="773"/>
      <c r="BDW46" s="76"/>
      <c r="BDY46" s="2124"/>
      <c r="BDZ46" s="2124"/>
      <c r="BEA46" s="2124"/>
      <c r="BED46" s="773"/>
      <c r="BEE46" s="76"/>
      <c r="BEG46" s="321">
        <v>41967</v>
      </c>
      <c r="BEH46" s="732" t="s">
        <v>2350</v>
      </c>
      <c r="BEI46" s="1332" t="s">
        <v>2347</v>
      </c>
      <c r="BEJ46" s="1979">
        <v>5109.63</v>
      </c>
      <c r="BEK46" s="790">
        <v>41982</v>
      </c>
      <c r="BEL46" s="773">
        <v>5109.63</v>
      </c>
      <c r="BEM46" s="78">
        <f t="shared" si="158"/>
        <v>-17000</v>
      </c>
      <c r="BEO46" s="2124"/>
      <c r="BEP46" s="2124"/>
      <c r="BEQ46" s="2125"/>
      <c r="BET46" s="773"/>
      <c r="BEU46" s="78">
        <f t="shared" si="159"/>
        <v>-3554.84</v>
      </c>
      <c r="BEW46" s="321"/>
      <c r="BEX46" s="2124"/>
      <c r="BFA46" s="773"/>
      <c r="BFB46" s="76"/>
      <c r="BFD46" s="321"/>
      <c r="BFE46" s="2124"/>
      <c r="BFH46" s="773"/>
      <c r="BFI46" s="76"/>
      <c r="BFK46" s="320"/>
      <c r="BFL46" s="2122"/>
      <c r="BFM46" s="349"/>
      <c r="BFN46" s="424"/>
      <c r="BFO46" s="389"/>
      <c r="BFP46" s="78">
        <f t="shared" si="162"/>
        <v>0</v>
      </c>
      <c r="BGF46" s="321"/>
      <c r="BGG46" s="2124"/>
      <c r="BGJ46" s="773"/>
      <c r="BGK46" s="76"/>
      <c r="BGM46" s="424"/>
      <c r="BGN46" s="424"/>
      <c r="BGO46" s="2121"/>
      <c r="BGP46" s="349"/>
      <c r="BGQ46" s="424"/>
      <c r="BGR46" s="260"/>
      <c r="BGS46" s="78">
        <f t="shared" si="166"/>
        <v>4154.5999999999913</v>
      </c>
      <c r="BGU46" s="2124"/>
      <c r="BGV46" s="2124"/>
      <c r="BGY46" s="773"/>
      <c r="BGZ46" s="76"/>
      <c r="BHB46" s="404"/>
      <c r="BHC46" s="2124"/>
      <c r="BHF46" s="773"/>
      <c r="BHG46" s="76"/>
      <c r="BHI46" s="404"/>
      <c r="BHJ46" s="2124"/>
      <c r="BHK46" s="2124"/>
      <c r="BHN46" s="773"/>
      <c r="BHO46" s="76"/>
      <c r="BHQ46" s="321"/>
      <c r="BHR46" s="2125"/>
      <c r="BHS46" s="699"/>
      <c r="BHU46" s="773"/>
      <c r="BHV46" s="78">
        <f t="shared" si="170"/>
        <v>0</v>
      </c>
      <c r="BHX46" s="321"/>
      <c r="BHY46" s="732"/>
      <c r="BHZ46" s="2124"/>
      <c r="BIC46" s="773"/>
      <c r="BID46" s="76"/>
      <c r="BIF46" s="1845"/>
      <c r="BIG46" s="1847"/>
      <c r="BIH46" s="1847"/>
      <c r="BII46" s="1851"/>
      <c r="BIK46" s="773"/>
      <c r="BIL46" s="76"/>
      <c r="BIN46" s="404"/>
      <c r="BIO46" s="2125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24"/>
      <c r="BJS46" s="2124"/>
      <c r="BJV46" s="773"/>
      <c r="BJW46" s="76"/>
      <c r="BJY46" s="404"/>
      <c r="BJZ46" s="2124"/>
      <c r="BKC46" s="773"/>
      <c r="BKD46" s="76"/>
      <c r="BKF46" s="404"/>
      <c r="BKH46" s="2124"/>
      <c r="BKK46" s="773"/>
      <c r="BKL46" s="76"/>
      <c r="BKN46" s="404"/>
      <c r="BKO46" s="2124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21"/>
      <c r="BNH46" s="693"/>
      <c r="BNI46" s="392"/>
      <c r="BNJ46" s="139"/>
      <c r="BNK46" s="78">
        <f t="shared" si="230"/>
        <v>11430</v>
      </c>
      <c r="BQN46" s="320"/>
      <c r="BQO46" s="2122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5"/>
      <c r="BQW46" s="693"/>
      <c r="BQX46" s="424"/>
      <c r="BQY46" s="260"/>
      <c r="BQZ46" s="78">
        <f t="shared" si="190"/>
        <v>70000</v>
      </c>
      <c r="BRA46" s="2124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24"/>
      <c r="AL47" s="22"/>
      <c r="AM47" s="404"/>
      <c r="AN47" s="139"/>
      <c r="AO47" s="78">
        <f t="shared" si="7"/>
        <v>1390</v>
      </c>
      <c r="AQ47" s="321"/>
      <c r="AR47" s="2124"/>
      <c r="AS47" s="22"/>
      <c r="AT47" s="892"/>
      <c r="AU47" s="76"/>
      <c r="AV47" s="78">
        <f t="shared" si="8"/>
        <v>317405.71999999997</v>
      </c>
      <c r="BT47" s="2125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25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3"/>
      <c r="DE47" s="1998"/>
      <c r="DF47" s="1925"/>
      <c r="DG47" s="1919"/>
      <c r="DH47" s="722"/>
      <c r="DI47" s="1391"/>
      <c r="DJ47" s="78">
        <f t="shared" si="17"/>
        <v>633217.30000000005</v>
      </c>
      <c r="FJ47" s="424"/>
      <c r="FK47" s="49"/>
      <c r="FL47" s="1325"/>
      <c r="FM47" s="139"/>
      <c r="FN47" s="49"/>
      <c r="FO47" s="139"/>
      <c r="FP47" s="131">
        <f t="shared" si="25"/>
        <v>1044.8300000000017</v>
      </c>
      <c r="GG47" s="404"/>
      <c r="GH47" s="734"/>
      <c r="GI47" s="2124"/>
      <c r="GJ47" s="777"/>
      <c r="GK47" s="404"/>
      <c r="GL47" s="773"/>
      <c r="GM47" s="78">
        <f t="shared" si="27"/>
        <v>0</v>
      </c>
      <c r="IT47" s="404"/>
      <c r="IU47" s="1325"/>
      <c r="IV47" s="801"/>
      <c r="IW47" s="31"/>
      <c r="IX47" s="139"/>
      <c r="IY47" s="78">
        <f t="shared" si="36"/>
        <v>402</v>
      </c>
      <c r="JA47" s="404"/>
      <c r="JB47" s="1325"/>
      <c r="JC47" s="801"/>
      <c r="JD47" s="31"/>
      <c r="JE47" s="139"/>
      <c r="JF47" s="78">
        <f t="shared" si="37"/>
        <v>900</v>
      </c>
      <c r="JH47" s="320"/>
      <c r="JI47" s="2121"/>
      <c r="JJ47" s="104"/>
      <c r="JK47" s="320"/>
      <c r="JL47" s="139"/>
      <c r="JM47" s="78">
        <f t="shared" si="38"/>
        <v>90</v>
      </c>
      <c r="JO47" s="321"/>
      <c r="JP47" s="2125"/>
      <c r="JQ47" s="76"/>
      <c r="JR47" s="321"/>
      <c r="JS47" s="699"/>
      <c r="JT47" s="78">
        <f t="shared" si="39"/>
        <v>90</v>
      </c>
      <c r="JV47" s="321"/>
      <c r="JW47" s="2125"/>
      <c r="JX47" s="76"/>
      <c r="JY47" s="321"/>
      <c r="JZ47" s="699"/>
      <c r="KA47" s="78">
        <f t="shared" si="40"/>
        <v>90</v>
      </c>
      <c r="KC47" s="424">
        <v>40781</v>
      </c>
      <c r="KD47" s="2121" t="s">
        <v>1134</v>
      </c>
      <c r="KE47" s="795">
        <v>45074.5</v>
      </c>
      <c r="KH47" s="78">
        <f t="shared" si="277"/>
        <v>59464.6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22"/>
      <c r="RP47" s="389"/>
      <c r="RQ47" s="424"/>
      <c r="RR47" s="389"/>
      <c r="RS47" s="78">
        <f t="shared" si="67"/>
        <v>16041.099999999999</v>
      </c>
      <c r="VA47" s="321"/>
      <c r="VB47" s="2125"/>
      <c r="VC47" s="349"/>
      <c r="VE47" s="699"/>
      <c r="VF47" s="78">
        <f t="shared" si="80"/>
        <v>0</v>
      </c>
      <c r="YQ47" s="2125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1"/>
      <c r="ZZ47" s="543"/>
      <c r="AAA47" s="1804"/>
      <c r="AAB47" s="1812"/>
      <c r="AAC47" s="392"/>
      <c r="AAD47" s="139"/>
      <c r="AAE47" s="78">
        <f t="shared" si="95"/>
        <v>2062.3999999999996</v>
      </c>
      <c r="AAG47" s="1261"/>
      <c r="AAH47" s="543"/>
      <c r="AAI47" s="1804"/>
      <c r="AAJ47" s="1647"/>
      <c r="AAK47" s="1812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25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24"/>
      <c r="AJY47" s="795"/>
      <c r="AJZ47" s="1455"/>
      <c r="AKA47" s="523"/>
      <c r="AKB47" s="524">
        <f t="shared" si="125"/>
        <v>14498</v>
      </c>
      <c r="ALV47" s="404"/>
      <c r="ALW47" s="2124"/>
      <c r="ALX47" s="777"/>
      <c r="ALZ47" s="699"/>
      <c r="AMA47" s="78">
        <f t="shared" si="132"/>
        <v>37151</v>
      </c>
      <c r="AOA47" s="1986"/>
      <c r="AOB47" s="855"/>
      <c r="AOC47" s="1390"/>
      <c r="AOD47" s="1812"/>
      <c r="AOE47" s="722"/>
      <c r="AOF47" s="1391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8"/>
        <v>0</v>
      </c>
      <c r="APY47" s="31"/>
      <c r="APZ47" s="861"/>
      <c r="AQA47" s="801"/>
      <c r="AQB47" s="917"/>
      <c r="AQC47" s="351"/>
      <c r="AQD47" s="805">
        <f t="shared" si="279"/>
        <v>0</v>
      </c>
      <c r="AQF47" s="31"/>
      <c r="AQG47" s="861"/>
      <c r="AQH47" s="801"/>
      <c r="AQI47" s="917"/>
      <c r="AQJ47" s="351"/>
      <c r="AQK47" s="805">
        <f t="shared" si="280"/>
        <v>0</v>
      </c>
      <c r="AQM47" s="31"/>
      <c r="AQN47" s="861"/>
      <c r="AQO47" s="801"/>
      <c r="AQP47" s="917"/>
      <c r="AQQ47" s="351"/>
      <c r="AQR47" s="805">
        <f t="shared" si="281"/>
        <v>0</v>
      </c>
      <c r="AQT47" s="321"/>
      <c r="AQU47" s="861"/>
      <c r="AQV47" s="801"/>
      <c r="AQW47" s="917"/>
      <c r="AQX47" s="351"/>
      <c r="AQY47" s="805">
        <f t="shared" si="282"/>
        <v>0</v>
      </c>
      <c r="ARA47" s="321"/>
      <c r="ARB47" s="861"/>
      <c r="ARC47" s="801"/>
      <c r="ARD47" s="917"/>
      <c r="ARE47" s="351"/>
      <c r="ARF47" s="805">
        <f t="shared" si="283"/>
        <v>0</v>
      </c>
      <c r="ARH47" s="321"/>
      <c r="ARI47" s="861"/>
      <c r="ARJ47" s="801"/>
      <c r="ARK47" s="917"/>
      <c r="ARL47" s="351"/>
      <c r="ARM47" s="805">
        <f t="shared" si="284"/>
        <v>399</v>
      </c>
      <c r="ARO47" s="404"/>
      <c r="ARP47" s="861"/>
      <c r="ARQ47" s="801"/>
      <c r="ARR47" s="917"/>
      <c r="ARS47" s="351"/>
      <c r="ART47" s="805">
        <f t="shared" si="285"/>
        <v>0</v>
      </c>
      <c r="ARV47" s="404"/>
      <c r="ARW47" s="861"/>
      <c r="ARX47" s="801"/>
      <c r="ARY47" s="917"/>
      <c r="ARZ47" s="351"/>
      <c r="ASA47" s="805">
        <f t="shared" si="286"/>
        <v>0</v>
      </c>
      <c r="ATG47" s="794"/>
      <c r="AUR47" s="2125"/>
      <c r="AUS47" s="139"/>
      <c r="AUT47" s="859"/>
      <c r="AUU47" s="139"/>
      <c r="AUV47" s="78">
        <f t="shared" si="248"/>
        <v>1754.5</v>
      </c>
      <c r="AVL47" s="404"/>
      <c r="AVM47" s="1325"/>
      <c r="AVN47" s="139"/>
      <c r="AVO47" s="859"/>
      <c r="AVP47" s="139"/>
      <c r="AVQ47" s="78">
        <f t="shared" si="251"/>
        <v>0</v>
      </c>
      <c r="AWG47" s="855"/>
      <c r="AWH47" s="2121"/>
      <c r="AWI47" s="693"/>
      <c r="AWJ47" s="49"/>
      <c r="AWK47" s="139"/>
      <c r="AWL47" s="131">
        <f t="shared" si="226"/>
        <v>0</v>
      </c>
      <c r="AWV47" s="404"/>
      <c r="AWW47" s="404"/>
      <c r="AWX47" s="1325"/>
      <c r="AWY47" s="139"/>
      <c r="AWZ47" s="859"/>
      <c r="AXA47" s="773"/>
      <c r="AXB47" s="76"/>
      <c r="AXK47" s="404"/>
      <c r="AXL47" s="1325"/>
      <c r="AXM47" s="139"/>
      <c r="AXN47" s="859"/>
      <c r="AXO47" s="773"/>
      <c r="AXP47" s="76"/>
      <c r="AXR47" s="31"/>
      <c r="AXS47" s="1325"/>
      <c r="AXT47" s="139"/>
      <c r="AXU47" s="859"/>
      <c r="AXV47" s="773"/>
      <c r="AXW47" s="76"/>
      <c r="AXY47" s="424"/>
      <c r="AXZ47" s="2122"/>
      <c r="AYA47" s="349"/>
      <c r="AYB47" s="424"/>
      <c r="AYC47" s="260"/>
      <c r="AYD47" s="78">
        <f t="shared" si="137"/>
        <v>0</v>
      </c>
      <c r="AYF47" s="424"/>
      <c r="AYG47" s="2122"/>
      <c r="AYH47" s="349"/>
      <c r="AYI47" s="303"/>
      <c r="AYJ47" s="260"/>
      <c r="AYK47" s="78">
        <f t="shared" si="138"/>
        <v>0</v>
      </c>
      <c r="AYM47" s="404"/>
      <c r="AYN47" s="2122"/>
      <c r="AYO47" s="139"/>
      <c r="AYP47" s="859"/>
      <c r="AYQ47" s="773"/>
      <c r="AYR47" s="78">
        <f t="shared" si="139"/>
        <v>0</v>
      </c>
      <c r="AYT47" s="404"/>
      <c r="AYU47" s="1325"/>
      <c r="AYV47" s="139"/>
      <c r="AYW47" s="859"/>
      <c r="AYX47" s="773"/>
      <c r="AYY47" s="76"/>
      <c r="AZA47" s="404"/>
      <c r="AZB47" s="1325"/>
      <c r="AZC47" s="139"/>
      <c r="AZD47" s="859"/>
      <c r="AZE47" s="773"/>
      <c r="AZF47" s="76"/>
      <c r="AZH47" s="31"/>
      <c r="AZI47" s="1325"/>
      <c r="AZJ47" s="139"/>
      <c r="AZK47" s="859"/>
      <c r="AZL47" s="773"/>
      <c r="AZM47" s="76"/>
      <c r="AZO47" s="321"/>
      <c r="AZP47" s="2122"/>
      <c r="AZQ47" s="139"/>
      <c r="AZR47" s="859"/>
      <c r="AZS47" s="773"/>
      <c r="AZT47" s="78">
        <f t="shared" si="143"/>
        <v>123.27999999999975</v>
      </c>
      <c r="AZV47" s="321"/>
      <c r="AZW47" s="1325"/>
      <c r="AZX47" s="139"/>
      <c r="AZY47" s="859"/>
      <c r="AZZ47" s="773"/>
      <c r="BAA47" s="76"/>
      <c r="BAC47" s="321"/>
      <c r="BAD47" s="2125"/>
      <c r="BAE47" s="349"/>
      <c r="BAF47" s="424"/>
      <c r="BAG47" s="773"/>
      <c r="BAH47" s="78">
        <f t="shared" si="145"/>
        <v>11550.9</v>
      </c>
      <c r="BAQ47" s="424"/>
      <c r="BAR47" s="2122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2546</v>
      </c>
      <c r="BBO47" s="389">
        <v>58231</v>
      </c>
      <c r="BBP47" s="1901">
        <v>42297</v>
      </c>
      <c r="BBQ47" s="1992">
        <v>58231</v>
      </c>
      <c r="BBR47" s="131">
        <f t="shared" si="267"/>
        <v>-39535.969999999972</v>
      </c>
      <c r="BBT47" s="918"/>
      <c r="BCA47" s="2074"/>
      <c r="BDQ47" s="404"/>
      <c r="BDR47" s="404"/>
      <c r="BDS47" s="1325"/>
      <c r="BDT47" s="139"/>
      <c r="BDV47" s="773"/>
      <c r="BDW47" s="76"/>
      <c r="BDY47" s="31"/>
      <c r="BDZ47" s="31"/>
      <c r="BEA47" s="1325"/>
      <c r="BEB47" s="139"/>
      <c r="BEC47" s="859"/>
      <c r="BED47" s="773"/>
      <c r="BEE47" s="76"/>
      <c r="BEG47" s="321">
        <v>41974</v>
      </c>
      <c r="BEH47" s="1265" t="s">
        <v>2356</v>
      </c>
      <c r="BEI47" s="668" t="s">
        <v>2348</v>
      </c>
      <c r="BEJ47" s="2019">
        <v>8303</v>
      </c>
      <c r="BEK47" s="790">
        <v>42347</v>
      </c>
      <c r="BEL47" s="773">
        <v>8303</v>
      </c>
      <c r="BEM47" s="78">
        <f t="shared" si="158"/>
        <v>-17000</v>
      </c>
      <c r="BEQ47" s="809"/>
      <c r="BEU47" s="78">
        <f t="shared" si="159"/>
        <v>-3554.84</v>
      </c>
      <c r="BFK47" s="320"/>
      <c r="BFL47" s="2122"/>
      <c r="BFM47" s="349"/>
      <c r="BFN47" s="424"/>
      <c r="BFO47" s="389"/>
      <c r="BFP47" s="78">
        <f t="shared" si="162"/>
        <v>0</v>
      </c>
      <c r="BGM47" s="404"/>
      <c r="BGN47" s="404"/>
      <c r="BGO47" s="1325"/>
      <c r="BGP47" s="349"/>
      <c r="BGS47" s="78">
        <f t="shared" si="166"/>
        <v>4154.5999999999913</v>
      </c>
      <c r="BHR47" s="2125"/>
      <c r="BHS47" s="699"/>
      <c r="BHU47" s="699"/>
      <c r="BHV47" s="78">
        <f t="shared" si="170"/>
        <v>0</v>
      </c>
      <c r="BIF47" s="1846"/>
      <c r="BIG47" s="1851"/>
      <c r="BIH47" s="1851"/>
      <c r="BII47" s="1851"/>
      <c r="BIO47" s="2125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21"/>
      <c r="BNH47" s="693"/>
      <c r="BNI47" s="392"/>
      <c r="BNJ47" s="139"/>
      <c r="BNK47" s="78">
        <f t="shared" si="230"/>
        <v>11430</v>
      </c>
      <c r="BQN47" s="320"/>
      <c r="BQO47" s="2122"/>
      <c r="BQP47" s="139"/>
      <c r="BQQ47" s="424"/>
      <c r="BQR47" s="139"/>
      <c r="BQS47" s="78">
        <f t="shared" si="189"/>
        <v>9266</v>
      </c>
      <c r="BQU47" s="392"/>
      <c r="BQV47" s="1325"/>
      <c r="BQW47" s="349"/>
      <c r="BQX47" s="712"/>
      <c r="BQY47" s="139"/>
      <c r="BQZ47" s="78">
        <f t="shared" si="190"/>
        <v>70000</v>
      </c>
      <c r="BRA47" s="2124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24"/>
      <c r="AL48" s="22"/>
      <c r="AM48" s="404"/>
      <c r="AN48" s="139"/>
      <c r="AO48" s="78">
        <f t="shared" si="7"/>
        <v>1390</v>
      </c>
      <c r="AQ48" s="321"/>
      <c r="AR48" s="2125"/>
      <c r="AS48" s="699"/>
      <c r="AU48" s="699"/>
      <c r="AV48" s="78">
        <f t="shared" si="8"/>
        <v>317405.71999999997</v>
      </c>
      <c r="BN48" s="1208"/>
      <c r="BO48" s="1209"/>
      <c r="BP48" s="1209"/>
      <c r="BQ48" s="1209"/>
      <c r="BT48" s="2125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25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3"/>
      <c r="DE48" s="1998"/>
      <c r="DF48" s="1647"/>
      <c r="DG48" s="1812"/>
      <c r="DH48" s="722"/>
      <c r="DI48" s="1391"/>
      <c r="DJ48" s="78">
        <f t="shared" si="17"/>
        <v>633217.30000000005</v>
      </c>
      <c r="FJ48" s="424"/>
      <c r="FK48" s="49"/>
      <c r="FL48" s="1325"/>
      <c r="FM48" s="139"/>
      <c r="FN48" s="49"/>
      <c r="FO48" s="139"/>
      <c r="FP48" s="131">
        <f t="shared" si="25"/>
        <v>1044.8300000000017</v>
      </c>
      <c r="GG48" s="404"/>
      <c r="GH48" s="734"/>
      <c r="GI48" s="2124"/>
      <c r="GJ48" s="777"/>
      <c r="GK48" s="404"/>
      <c r="GM48" s="78">
        <f t="shared" si="27"/>
        <v>0</v>
      </c>
      <c r="IT48" s="404"/>
      <c r="IU48" s="1325"/>
      <c r="IV48" s="801"/>
      <c r="IW48" s="31"/>
      <c r="IX48" s="139"/>
      <c r="IY48" s="78">
        <f t="shared" si="36"/>
        <v>402</v>
      </c>
      <c r="JA48" s="404"/>
      <c r="JB48" s="1325"/>
      <c r="JC48" s="801"/>
      <c r="JD48" s="31"/>
      <c r="JE48" s="139"/>
      <c r="JF48" s="78">
        <f t="shared" si="37"/>
        <v>900</v>
      </c>
      <c r="JH48" s="320"/>
      <c r="JI48" s="2121"/>
      <c r="JJ48" s="104"/>
      <c r="JK48" s="320"/>
      <c r="JL48" s="139"/>
      <c r="JM48" s="78">
        <f t="shared" si="38"/>
        <v>90</v>
      </c>
      <c r="JO48" s="321"/>
      <c r="JP48" s="2125"/>
      <c r="JQ48" s="699"/>
      <c r="JR48" s="321"/>
      <c r="JS48" s="699"/>
      <c r="JT48" s="78">
        <f t="shared" si="39"/>
        <v>90</v>
      </c>
      <c r="JV48" s="321"/>
      <c r="JW48" s="2125"/>
      <c r="JX48" s="699"/>
      <c r="JY48" s="321"/>
      <c r="JZ48" s="699"/>
      <c r="KA48" s="78">
        <f t="shared" si="40"/>
        <v>90</v>
      </c>
      <c r="KC48" s="424">
        <v>40785</v>
      </c>
      <c r="KD48" s="2121" t="s">
        <v>1135</v>
      </c>
      <c r="KE48" s="795">
        <v>23271</v>
      </c>
      <c r="KH48" s="78">
        <f t="shared" si="277"/>
        <v>82735.600000000006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22"/>
      <c r="RP48" s="389"/>
      <c r="RQ48" s="424"/>
      <c r="RR48" s="389"/>
      <c r="RS48" s="78">
        <f t="shared" si="67"/>
        <v>16041.099999999999</v>
      </c>
      <c r="VA48" s="321"/>
      <c r="VB48" s="2125"/>
      <c r="VC48" s="699"/>
      <c r="VE48" s="699"/>
      <c r="VF48" s="78">
        <f t="shared" si="80"/>
        <v>0</v>
      </c>
      <c r="YQ48" s="2125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1"/>
      <c r="ZZ48" s="543"/>
      <c r="AAA48" s="1804"/>
      <c r="AAB48" s="1812"/>
      <c r="AAC48" s="392"/>
      <c r="AAD48" s="139"/>
      <c r="AAE48" s="78">
        <f t="shared" si="95"/>
        <v>2062.3999999999996</v>
      </c>
      <c r="AAG48" s="1261"/>
      <c r="AAH48" s="543"/>
      <c r="AAI48" s="1804"/>
      <c r="AAJ48" s="1647"/>
      <c r="AAK48" s="1812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25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21"/>
      <c r="AJY48" s="104"/>
      <c r="AJZ48" s="320"/>
      <c r="AKA48" s="139"/>
      <c r="AKB48" s="78">
        <f t="shared" si="125"/>
        <v>14498</v>
      </c>
      <c r="ALV48" s="404"/>
      <c r="ALW48" s="2124"/>
      <c r="ALX48" s="777"/>
      <c r="ALZ48" s="699"/>
      <c r="AMA48" s="78">
        <f t="shared" si="132"/>
        <v>37151</v>
      </c>
      <c r="AOA48" s="1985"/>
      <c r="AOB48" s="855"/>
      <c r="AOC48" s="1390"/>
      <c r="AOD48" s="1812"/>
      <c r="AOE48" s="722"/>
      <c r="AOF48" s="1391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8"/>
        <v>0</v>
      </c>
      <c r="APY48" s="31"/>
      <c r="APZ48" s="861"/>
      <c r="AQA48" s="801"/>
      <c r="AQB48" s="804"/>
      <c r="AQC48" s="139"/>
      <c r="AQD48" s="805">
        <f t="shared" si="279"/>
        <v>0</v>
      </c>
      <c r="AQF48" s="31"/>
      <c r="AQG48" s="861"/>
      <c r="AQH48" s="801"/>
      <c r="AQI48" s="804"/>
      <c r="AQJ48" s="139"/>
      <c r="AQK48" s="805">
        <f t="shared" si="280"/>
        <v>0</v>
      </c>
      <c r="AQM48" s="31"/>
      <c r="AQN48" s="861"/>
      <c r="AQO48" s="801"/>
      <c r="AQP48" s="804"/>
      <c r="AQQ48" s="139"/>
      <c r="AQR48" s="805">
        <f t="shared" si="281"/>
        <v>0</v>
      </c>
      <c r="AQT48" s="321"/>
      <c r="AQU48" s="861"/>
      <c r="AQV48" s="801"/>
      <c r="AQW48" s="804"/>
      <c r="AQX48" s="139"/>
      <c r="AQY48" s="805">
        <f t="shared" si="282"/>
        <v>0</v>
      </c>
      <c r="ARA48" s="321"/>
      <c r="ARB48" s="861"/>
      <c r="ARC48" s="801"/>
      <c r="ARD48" s="804"/>
      <c r="ARE48" s="139"/>
      <c r="ARF48" s="805">
        <f t="shared" si="283"/>
        <v>0</v>
      </c>
      <c r="ARH48" s="321"/>
      <c r="ARI48" s="861"/>
      <c r="ARJ48" s="801"/>
      <c r="ARK48" s="804"/>
      <c r="ARL48" s="139"/>
      <c r="ARM48" s="805">
        <f t="shared" si="284"/>
        <v>399</v>
      </c>
      <c r="ARO48" s="404"/>
      <c r="ARP48" s="861"/>
      <c r="ARQ48" s="801"/>
      <c r="ARR48" s="804"/>
      <c r="ARS48" s="139"/>
      <c r="ART48" s="805">
        <f t="shared" si="285"/>
        <v>0</v>
      </c>
      <c r="ARV48" s="404"/>
      <c r="ARW48" s="861"/>
      <c r="ARX48" s="801"/>
      <c r="ARY48" s="804"/>
      <c r="ARZ48" s="139"/>
      <c r="ASA48" s="805">
        <f t="shared" si="286"/>
        <v>0</v>
      </c>
      <c r="ATG48" s="794"/>
      <c r="AUR48" s="2125"/>
      <c r="AUS48" s="139"/>
      <c r="AUT48" s="859"/>
      <c r="AUU48" s="139"/>
      <c r="AUV48" s="78">
        <f t="shared" si="248"/>
        <v>1754.5</v>
      </c>
      <c r="AVL48" s="404"/>
      <c r="AVM48" s="1325"/>
      <c r="AVN48" s="139"/>
      <c r="AVO48" s="859"/>
      <c r="AVP48" s="139"/>
      <c r="AVQ48" s="78">
        <f t="shared" si="251"/>
        <v>0</v>
      </c>
      <c r="AWG48" s="424"/>
      <c r="AWH48" s="2121"/>
      <c r="AWI48" s="693"/>
      <c r="AWJ48" s="49"/>
      <c r="AWK48" s="139"/>
      <c r="AWL48" s="131">
        <f t="shared" si="226"/>
        <v>0</v>
      </c>
      <c r="AWV48" s="404"/>
      <c r="AWW48" s="404"/>
      <c r="AWX48" s="2124"/>
      <c r="AXA48" s="773"/>
      <c r="AXB48" s="76"/>
      <c r="AXY48" s="424"/>
      <c r="AXZ48" s="2122"/>
      <c r="AYA48" s="349"/>
      <c r="AYB48" s="404"/>
      <c r="AYC48" s="773"/>
      <c r="AYD48" s="78">
        <f t="shared" si="137"/>
        <v>0</v>
      </c>
      <c r="AYF48" s="404"/>
      <c r="AYG48" s="2125"/>
      <c r="AYH48" s="699"/>
      <c r="AYJ48" s="773"/>
      <c r="AYK48" s="78">
        <f t="shared" si="138"/>
        <v>0</v>
      </c>
      <c r="AYM48" s="404"/>
      <c r="AYN48" s="2125"/>
      <c r="AYQ48" s="773"/>
      <c r="AYR48" s="78">
        <f t="shared" si="139"/>
        <v>0</v>
      </c>
      <c r="AYT48" s="404"/>
      <c r="AYU48" s="2124"/>
      <c r="AYX48" s="773"/>
      <c r="AYY48" s="76"/>
      <c r="AZO48" s="321"/>
      <c r="AZP48" s="2125"/>
      <c r="AZQ48" s="349"/>
      <c r="AZR48" s="859"/>
      <c r="AZS48" s="773"/>
      <c r="AZT48" s="78">
        <f t="shared" si="143"/>
        <v>123.27999999999975</v>
      </c>
      <c r="BAC48" s="321"/>
      <c r="BAD48" s="2125"/>
      <c r="BAE48" s="699"/>
      <c r="BAF48" s="404"/>
      <c r="BAG48" s="773"/>
      <c r="BAH48" s="78">
        <f t="shared" si="145"/>
        <v>11550.9</v>
      </c>
      <c r="BAQ48" s="424"/>
      <c r="BAR48" s="2122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36" t="s">
        <v>2274</v>
      </c>
      <c r="BBO48" s="2137"/>
      <c r="BBP48" s="535"/>
      <c r="BBQ48" s="2135">
        <v>770</v>
      </c>
      <c r="BBR48" s="131">
        <f t="shared" si="267"/>
        <v>-40305.969999999972</v>
      </c>
      <c r="BBT48" s="918"/>
      <c r="BCA48" s="2074"/>
      <c r="BDQ48" s="404"/>
      <c r="BDR48" s="404"/>
      <c r="BDS48" s="2124"/>
      <c r="BDV48" s="773"/>
      <c r="BDW48" s="76"/>
      <c r="BDY48" s="2124"/>
      <c r="BDZ48" s="2124"/>
      <c r="BEA48" s="2124"/>
      <c r="BED48" s="773"/>
      <c r="BEE48" s="76"/>
      <c r="BEG48" s="321">
        <v>41981</v>
      </c>
      <c r="BEH48" s="732" t="s">
        <v>2355</v>
      </c>
      <c r="BEI48" s="1332" t="s">
        <v>2349</v>
      </c>
      <c r="BEJ48" s="1979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Q48" s="809"/>
      <c r="BEU48" s="78">
        <f t="shared" si="159"/>
        <v>-3554.84</v>
      </c>
      <c r="BFK48" s="320"/>
      <c r="BFL48" s="2122"/>
      <c r="BFM48" s="349"/>
      <c r="BFN48" s="424"/>
      <c r="BFO48" s="389"/>
      <c r="BFP48" s="78">
        <f t="shared" si="162"/>
        <v>0</v>
      </c>
      <c r="BGM48" s="404"/>
      <c r="BGN48" s="404"/>
      <c r="BGO48" s="1325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6"/>
      <c r="BIG48" s="1851"/>
      <c r="BIH48" s="1851"/>
      <c r="BII48" s="1851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21"/>
      <c r="BNH48" s="693"/>
      <c r="BNI48" s="392"/>
      <c r="BNJ48" s="139"/>
      <c r="BNK48" s="78">
        <f t="shared" si="230"/>
        <v>11430</v>
      </c>
      <c r="BQN48" s="320"/>
      <c r="BQO48" s="2122"/>
      <c r="BQP48" s="139"/>
      <c r="BQQ48" s="424"/>
      <c r="BQR48" s="139"/>
      <c r="BQS48" s="78">
        <f t="shared" si="189"/>
        <v>9266</v>
      </c>
      <c r="BQU48" s="320"/>
      <c r="BQV48" s="2121"/>
      <c r="BQW48" s="104"/>
      <c r="BQX48" s="424"/>
      <c r="BQY48" s="139"/>
      <c r="BQZ48" s="78">
        <f t="shared" si="190"/>
        <v>70000</v>
      </c>
      <c r="BRA48" s="2124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19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2046639.3600000003</v>
      </c>
      <c r="E49" s="2320"/>
      <c r="F49" s="2320"/>
      <c r="G49" s="2320"/>
      <c r="K49" s="2319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3092355.49</v>
      </c>
      <c r="L49" s="2320"/>
      <c r="M49" s="2320"/>
      <c r="N49" s="2320"/>
      <c r="Q49" s="2354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3092663.49</v>
      </c>
      <c r="R49" s="2355"/>
      <c r="S49" s="2356"/>
      <c r="AJ49" s="404"/>
      <c r="AK49" s="2125"/>
      <c r="AL49" s="76"/>
      <c r="AM49" s="718"/>
      <c r="AN49" s="76"/>
      <c r="AO49" s="78">
        <f t="shared" si="7"/>
        <v>1390</v>
      </c>
      <c r="AQ49" s="321"/>
      <c r="AR49" s="2125"/>
      <c r="AS49" s="699"/>
      <c r="AU49" s="699"/>
      <c r="AV49" s="78">
        <f t="shared" si="8"/>
        <v>317405.71999999997</v>
      </c>
      <c r="BN49" s="1209"/>
      <c r="BO49" s="1209"/>
      <c r="BP49" s="1209"/>
      <c r="BQ49" s="1209"/>
      <c r="BR49" s="920"/>
      <c r="BS49" s="1321"/>
      <c r="BT49" s="1322"/>
      <c r="BU49" s="1323"/>
      <c r="BV49" s="1324"/>
      <c r="BW49" s="1323"/>
      <c r="BX49" s="78">
        <f t="shared" si="12"/>
        <v>0</v>
      </c>
      <c r="BY49" s="920"/>
      <c r="BZ49" s="921"/>
      <c r="CA49" s="921"/>
      <c r="CW49" s="890"/>
      <c r="CX49" s="2125"/>
      <c r="CY49" s="139"/>
      <c r="CZ49" s="855"/>
      <c r="DA49" s="389"/>
      <c r="DB49" s="76">
        <f t="shared" si="16"/>
        <v>633217.30000000005</v>
      </c>
      <c r="DC49" s="712"/>
      <c r="DD49" s="1833"/>
      <c r="DE49" s="1998"/>
      <c r="DF49" s="1647"/>
      <c r="DG49" s="1812"/>
      <c r="DH49" s="722"/>
      <c r="DI49" s="1746"/>
      <c r="DJ49" s="78">
        <f t="shared" si="17"/>
        <v>633217.30000000005</v>
      </c>
      <c r="FJ49" s="424"/>
      <c r="FK49" s="49"/>
      <c r="FL49" s="1325"/>
      <c r="FM49" s="139"/>
      <c r="FN49" s="49"/>
      <c r="FO49" s="139"/>
      <c r="FP49" s="131">
        <f t="shared" si="25"/>
        <v>1044.8300000000017</v>
      </c>
      <c r="GG49" s="404"/>
      <c r="GH49" s="734"/>
      <c r="GI49" s="2124"/>
      <c r="GJ49" s="777"/>
      <c r="GK49" s="404"/>
      <c r="GM49" s="78">
        <f t="shared" si="27"/>
        <v>0</v>
      </c>
      <c r="IT49" s="404"/>
      <c r="IU49" s="1325"/>
      <c r="IV49" s="801"/>
      <c r="IY49" s="78">
        <f t="shared" si="36"/>
        <v>402</v>
      </c>
      <c r="JA49" s="404"/>
      <c r="JB49" s="1325"/>
      <c r="JC49" s="801"/>
      <c r="JF49" s="78">
        <f t="shared" si="37"/>
        <v>900</v>
      </c>
      <c r="JH49" s="320"/>
      <c r="JI49" s="2121"/>
      <c r="JJ49" s="104"/>
      <c r="JK49" s="320"/>
      <c r="JL49" s="389"/>
      <c r="JM49" s="78">
        <f t="shared" si="38"/>
        <v>90</v>
      </c>
      <c r="JO49" s="321"/>
      <c r="JP49" s="2125"/>
      <c r="JQ49" s="699"/>
      <c r="JR49" s="321"/>
      <c r="JS49" s="699"/>
      <c r="JT49" s="78">
        <f t="shared" si="39"/>
        <v>90</v>
      </c>
      <c r="JV49" s="321"/>
      <c r="JW49" s="2125"/>
      <c r="JX49" s="699"/>
      <c r="JY49" s="321"/>
      <c r="JZ49" s="699"/>
      <c r="KA49" s="78">
        <f t="shared" si="40"/>
        <v>90</v>
      </c>
      <c r="KD49" s="809"/>
      <c r="KH49" s="78">
        <f t="shared" si="277"/>
        <v>82735.600000000006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22"/>
      <c r="RP49" s="389"/>
      <c r="RQ49" s="424"/>
      <c r="RR49" s="389"/>
      <c r="RS49" s="78">
        <f t="shared" si="67"/>
        <v>16041.099999999999</v>
      </c>
      <c r="VA49" s="321"/>
      <c r="VB49" s="2125"/>
      <c r="VC49" s="699"/>
      <c r="VE49" s="699"/>
      <c r="VF49" s="78">
        <f t="shared" si="80"/>
        <v>0</v>
      </c>
      <c r="YQ49" s="2125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28"/>
      <c r="ZZ49" s="1834"/>
      <c r="AAA49" s="1922"/>
      <c r="AAB49" s="1844"/>
      <c r="AAC49" s="392"/>
      <c r="AAD49" s="139"/>
      <c r="AAE49" s="78">
        <f t="shared" si="95"/>
        <v>2062.3999999999996</v>
      </c>
      <c r="AAG49" s="1261"/>
      <c r="AAH49" s="1964"/>
      <c r="AAI49" s="1965"/>
      <c r="AAJ49" s="1817"/>
      <c r="AAK49" s="1708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25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24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24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6"/>
      <c r="AOB49" s="855"/>
      <c r="AOC49" s="1390"/>
      <c r="AOD49" s="1919"/>
      <c r="AOE49" s="722"/>
      <c r="AOF49" s="1391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8"/>
        <v>0</v>
      </c>
      <c r="APY49" s="31"/>
      <c r="APZ49" s="861"/>
      <c r="AQA49" s="801"/>
      <c r="AQB49" s="804"/>
      <c r="AQC49" s="139"/>
      <c r="AQD49" s="805">
        <f t="shared" si="279"/>
        <v>0</v>
      </c>
      <c r="AQF49" s="31"/>
      <c r="AQG49" s="861"/>
      <c r="AQH49" s="801"/>
      <c r="AQI49" s="804"/>
      <c r="AQJ49" s="139"/>
      <c r="AQK49" s="805">
        <f t="shared" si="280"/>
        <v>0</v>
      </c>
      <c r="AQM49" s="31"/>
      <c r="AQN49" s="861"/>
      <c r="AQO49" s="801"/>
      <c r="AQP49" s="804"/>
      <c r="AQQ49" s="139"/>
      <c r="AQR49" s="805">
        <f t="shared" si="281"/>
        <v>0</v>
      </c>
      <c r="AQT49" s="321"/>
      <c r="AQU49" s="861"/>
      <c r="AQV49" s="801"/>
      <c r="AQW49" s="804"/>
      <c r="AQX49" s="139"/>
      <c r="AQY49" s="805">
        <f t="shared" si="282"/>
        <v>0</v>
      </c>
      <c r="ARA49" s="321"/>
      <c r="ARB49" s="861"/>
      <c r="ARC49" s="801"/>
      <c r="ARD49" s="804"/>
      <c r="ARE49" s="139"/>
      <c r="ARF49" s="805">
        <f t="shared" si="283"/>
        <v>0</v>
      </c>
      <c r="ARH49" s="321"/>
      <c r="ARI49" s="861"/>
      <c r="ARJ49" s="801"/>
      <c r="ARK49" s="804"/>
      <c r="ARL49" s="139"/>
      <c r="ARM49" s="805">
        <f t="shared" si="284"/>
        <v>399</v>
      </c>
      <c r="ARO49" s="404"/>
      <c r="ARP49" s="861"/>
      <c r="ARQ49" s="801"/>
      <c r="ARR49" s="804"/>
      <c r="ARS49" s="139"/>
      <c r="ART49" s="805">
        <f t="shared" si="285"/>
        <v>0</v>
      </c>
      <c r="ARV49" s="404"/>
      <c r="ARW49" s="861"/>
      <c r="ARX49" s="801"/>
      <c r="ARY49" s="804"/>
      <c r="ARZ49" s="139"/>
      <c r="ASA49" s="805">
        <f t="shared" si="286"/>
        <v>0</v>
      </c>
      <c r="ATG49" s="794"/>
      <c r="AUR49" s="2125"/>
      <c r="AUS49" s="139"/>
      <c r="AUV49" s="78">
        <f t="shared" si="248"/>
        <v>1754.5</v>
      </c>
      <c r="AVL49" s="404"/>
      <c r="AVM49" s="1325"/>
      <c r="AVN49" s="139"/>
      <c r="AVQ49" s="78">
        <f t="shared" si="251"/>
        <v>0</v>
      </c>
      <c r="AWG49" s="424"/>
      <c r="AWH49" s="2121"/>
      <c r="AWI49" s="693"/>
      <c r="AWJ49" s="49"/>
      <c r="AWK49" s="139"/>
      <c r="AWL49" s="131">
        <f t="shared" si="226"/>
        <v>0</v>
      </c>
      <c r="AWV49" s="404"/>
      <c r="AWW49" s="404"/>
      <c r="AWX49" s="2124"/>
      <c r="AXA49" s="773"/>
      <c r="AXB49" s="76"/>
      <c r="AXY49" s="424"/>
      <c r="AXZ49" s="2122"/>
      <c r="AYA49" s="389"/>
      <c r="AYB49" s="424"/>
      <c r="AYC49" s="260"/>
      <c r="AYD49" s="78">
        <f t="shared" si="137"/>
        <v>0</v>
      </c>
      <c r="AYF49" s="404"/>
      <c r="AYG49" s="2125"/>
      <c r="AYH49" s="699"/>
      <c r="AYJ49" s="773"/>
      <c r="AYK49" s="78">
        <f t="shared" si="138"/>
        <v>0</v>
      </c>
      <c r="AYM49" s="404"/>
      <c r="AYN49" s="2125"/>
      <c r="AYQ49" s="773"/>
      <c r="AYR49" s="78">
        <f t="shared" si="139"/>
        <v>0</v>
      </c>
      <c r="AYT49" s="404"/>
      <c r="AYU49" s="2124"/>
      <c r="AYX49" s="773"/>
      <c r="AYY49" s="76"/>
      <c r="AZO49" s="321"/>
      <c r="AZP49" s="2125"/>
      <c r="AZQ49" s="139"/>
      <c r="AZR49" s="859"/>
      <c r="AZS49" s="773"/>
      <c r="AZT49" s="78">
        <f t="shared" si="143"/>
        <v>123.27999999999975</v>
      </c>
      <c r="BAC49" s="321"/>
      <c r="BAD49" s="2122"/>
      <c r="BAE49" s="349"/>
      <c r="BAF49" s="404"/>
      <c r="BAG49" s="773"/>
      <c r="BAH49" s="78">
        <f t="shared" si="145"/>
        <v>11550.9</v>
      </c>
      <c r="BAQ49" s="424"/>
      <c r="BAR49" s="2122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2547</v>
      </c>
      <c r="BBO49" s="693">
        <v>221608</v>
      </c>
      <c r="BBP49" s="392">
        <v>42305</v>
      </c>
      <c r="BBQ49" s="1915">
        <v>221608</v>
      </c>
      <c r="BBR49" s="131">
        <f t="shared" si="267"/>
        <v>-40305.969999999972</v>
      </c>
      <c r="BBT49" s="923"/>
      <c r="BCA49" s="2074"/>
      <c r="BCF49" s="32">
        <f>BCE49*BCD49</f>
        <v>0</v>
      </c>
      <c r="BDQ49" s="404"/>
      <c r="BDR49" s="404"/>
      <c r="BDS49" s="2124"/>
      <c r="BDV49" s="773"/>
      <c r="BDW49" s="76"/>
      <c r="BDY49" s="2124"/>
      <c r="BDZ49" s="2124"/>
      <c r="BEA49" s="2124"/>
      <c r="BED49" s="773"/>
      <c r="BEE49" s="76"/>
      <c r="BEG49" s="321">
        <v>41988</v>
      </c>
      <c r="BEH49" s="732" t="s">
        <v>2357</v>
      </c>
      <c r="BEI49" s="1332" t="s">
        <v>2358</v>
      </c>
      <c r="BEJ49" s="1979">
        <v>12321.12</v>
      </c>
      <c r="BEK49" s="790">
        <v>42002</v>
      </c>
      <c r="BEL49" s="773">
        <v>12321.12</v>
      </c>
      <c r="BEM49" s="78">
        <f t="shared" si="158"/>
        <v>-17000</v>
      </c>
      <c r="BEQ49" s="809"/>
      <c r="BEU49" s="78">
        <f t="shared" si="159"/>
        <v>-3554.84</v>
      </c>
      <c r="BFK49" s="320"/>
      <c r="BFL49" s="2122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6"/>
      <c r="BIG49" s="1851"/>
      <c r="BIH49" s="1851"/>
      <c r="BII49" s="1851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21"/>
      <c r="BNH49" s="104"/>
      <c r="BNI49" s="392"/>
      <c r="BNJ49" s="139"/>
      <c r="BNK49" s="78">
        <f t="shared" si="230"/>
        <v>11430</v>
      </c>
      <c r="BQN49" s="2082">
        <v>41597</v>
      </c>
      <c r="BQO49" s="2065" t="s">
        <v>1797</v>
      </c>
      <c r="BQP49" s="2010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21"/>
      <c r="BQW49" s="104"/>
      <c r="BQX49" s="424"/>
      <c r="BQY49" s="139"/>
      <c r="BQZ49" s="78">
        <f t="shared" si="190"/>
        <v>70000</v>
      </c>
      <c r="BRA49" s="2124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20"/>
      <c r="E50" s="2320"/>
      <c r="F50" s="2320"/>
      <c r="G50" s="2320"/>
      <c r="K50" s="2320"/>
      <c r="L50" s="2320"/>
      <c r="M50" s="2320"/>
      <c r="N50" s="2320"/>
      <c r="Q50" s="2357"/>
      <c r="R50" s="2358"/>
      <c r="S50" s="2359"/>
      <c r="AJ50" s="404"/>
      <c r="AK50" s="2125"/>
      <c r="AL50" s="699"/>
      <c r="AM50" s="404"/>
      <c r="AN50" s="699"/>
      <c r="AO50" s="78">
        <f t="shared" si="7"/>
        <v>1390</v>
      </c>
      <c r="AQ50" s="321"/>
      <c r="AR50" s="2125"/>
      <c r="AS50" s="699"/>
      <c r="AU50" s="699"/>
      <c r="AV50" s="78">
        <f t="shared" si="8"/>
        <v>317405.71999999997</v>
      </c>
      <c r="BN50" s="1754"/>
      <c r="BR50" s="920"/>
      <c r="BS50" s="1321"/>
      <c r="BT50" s="1322"/>
      <c r="BU50" s="1323"/>
      <c r="BV50" s="1324"/>
      <c r="BW50" s="1323"/>
      <c r="BX50" s="78">
        <f t="shared" si="12"/>
        <v>0</v>
      </c>
      <c r="BY50" s="920"/>
      <c r="BZ50" s="921"/>
      <c r="CA50" s="921"/>
      <c r="CW50" s="890"/>
      <c r="CX50" s="2125"/>
      <c r="CY50" s="139"/>
      <c r="CZ50" s="481"/>
      <c r="DA50" s="916"/>
      <c r="DB50" s="76">
        <f t="shared" si="16"/>
        <v>633217.30000000005</v>
      </c>
      <c r="DC50" s="712"/>
      <c r="DD50" s="1833"/>
      <c r="DE50" s="1998"/>
      <c r="DF50" s="1925"/>
      <c r="DG50" s="1919"/>
      <c r="DH50" s="722"/>
      <c r="DI50" s="139"/>
      <c r="DJ50" s="78">
        <f t="shared" si="17"/>
        <v>633217.30000000005</v>
      </c>
      <c r="FJ50" s="424"/>
      <c r="FK50" s="49"/>
      <c r="FL50" s="1325"/>
      <c r="FM50" s="139"/>
      <c r="FN50" s="49"/>
      <c r="FO50" s="139"/>
      <c r="FP50" s="131">
        <f t="shared" si="25"/>
        <v>1044.8300000000017</v>
      </c>
      <c r="GG50" s="404"/>
      <c r="GH50" s="734"/>
      <c r="GI50" s="2124"/>
      <c r="GJ50" s="777"/>
      <c r="GK50" s="404"/>
      <c r="GM50" s="78">
        <f t="shared" si="27"/>
        <v>0</v>
      </c>
      <c r="IT50" s="404"/>
      <c r="IU50" s="1325"/>
      <c r="IV50" s="799"/>
      <c r="IY50" s="78">
        <f t="shared" si="36"/>
        <v>402</v>
      </c>
      <c r="JA50" s="404"/>
      <c r="JB50" s="1325"/>
      <c r="JC50" s="799"/>
      <c r="JF50" s="78">
        <f t="shared" si="37"/>
        <v>900</v>
      </c>
      <c r="JH50" s="320"/>
      <c r="JI50" s="2121"/>
      <c r="JJ50" s="104"/>
      <c r="JK50" s="320"/>
      <c r="JL50" s="139"/>
      <c r="JM50" s="78">
        <f t="shared" si="38"/>
        <v>90</v>
      </c>
      <c r="JO50" s="321"/>
      <c r="JP50" s="2125"/>
      <c r="JQ50" s="699"/>
      <c r="JR50" s="321"/>
      <c r="JS50" s="699"/>
      <c r="JT50" s="78">
        <f t="shared" si="39"/>
        <v>90</v>
      </c>
      <c r="JV50" s="321"/>
      <c r="JW50" s="2125"/>
      <c r="JX50" s="699"/>
      <c r="JY50" s="321"/>
      <c r="JZ50" s="699"/>
      <c r="KA50" s="78">
        <f t="shared" si="40"/>
        <v>90</v>
      </c>
      <c r="KD50" s="809"/>
      <c r="KH50" s="78">
        <f t="shared" si="277"/>
        <v>82735.600000000006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22"/>
      <c r="RP50" s="389"/>
      <c r="RQ50" s="424"/>
      <c r="RR50" s="389"/>
      <c r="RS50" s="78">
        <f t="shared" si="67"/>
        <v>16041.099999999999</v>
      </c>
      <c r="VA50" s="321"/>
      <c r="VB50" s="2125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1"/>
      <c r="ZZ50" s="543"/>
      <c r="AAA50" s="1804"/>
      <c r="AAB50" s="1812"/>
      <c r="AAC50" s="392"/>
      <c r="AAD50" s="139"/>
      <c r="AAE50" s="78">
        <f t="shared" si="95"/>
        <v>2062.3999999999996</v>
      </c>
      <c r="AAG50" s="1261"/>
      <c r="AAH50" s="1964"/>
      <c r="AAI50" s="1965"/>
      <c r="AAJ50" s="1647"/>
      <c r="AAK50" s="1812"/>
      <c r="AAL50" s="78">
        <f t="shared" si="96"/>
        <v>0</v>
      </c>
      <c r="AAM50" s="1391"/>
      <c r="AAX50" s="699"/>
      <c r="ABA50" s="78">
        <f t="shared" si="98"/>
        <v>616</v>
      </c>
      <c r="AEE50" s="809"/>
      <c r="AEI50" s="78">
        <f t="shared" si="254"/>
        <v>100.5</v>
      </c>
      <c r="AHE50" s="2125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24" t="s">
        <v>1143</v>
      </c>
      <c r="AJY50" s="795">
        <v>7238.5</v>
      </c>
      <c r="AKA50" s="699"/>
      <c r="AKB50" s="78">
        <f t="shared" si="125"/>
        <v>32534.5</v>
      </c>
      <c r="ALV50" s="404"/>
      <c r="ALW50" s="2124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5"/>
      <c r="AOB50" s="855"/>
      <c r="AOC50" s="1390"/>
      <c r="AOD50" s="1812"/>
      <c r="AOE50" s="722"/>
      <c r="AOF50" s="1391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8"/>
        <v>0</v>
      </c>
      <c r="APY50" s="31"/>
      <c r="APZ50" s="926"/>
      <c r="AQA50" s="927"/>
      <c r="AQB50" s="928"/>
      <c r="AQC50" s="924"/>
      <c r="AQD50" s="929">
        <f t="shared" si="279"/>
        <v>0</v>
      </c>
      <c r="AQF50" s="31"/>
      <c r="AQG50" s="926"/>
      <c r="AQH50" s="927"/>
      <c r="AQI50" s="928"/>
      <c r="AQJ50" s="924"/>
      <c r="AQK50" s="929">
        <f t="shared" si="280"/>
        <v>0</v>
      </c>
      <c r="AQM50" s="31"/>
      <c r="AQN50" s="926"/>
      <c r="AQO50" s="927"/>
      <c r="AQP50" s="928"/>
      <c r="AQQ50" s="924"/>
      <c r="AQR50" s="929">
        <f t="shared" si="281"/>
        <v>0</v>
      </c>
      <c r="AQT50" s="321"/>
      <c r="AQU50" s="926"/>
      <c r="AQV50" s="927"/>
      <c r="AQW50" s="928"/>
      <c r="AQX50" s="924"/>
      <c r="AQY50" s="929">
        <f t="shared" si="282"/>
        <v>0</v>
      </c>
      <c r="ARA50" s="321"/>
      <c r="ARB50" s="926"/>
      <c r="ARC50" s="927"/>
      <c r="ARD50" s="928"/>
      <c r="ARE50" s="924"/>
      <c r="ARF50" s="929">
        <f t="shared" si="283"/>
        <v>0</v>
      </c>
      <c r="ARH50" s="321"/>
      <c r="ARI50" s="926"/>
      <c r="ARJ50" s="927"/>
      <c r="ARK50" s="928"/>
      <c r="ARL50" s="924"/>
      <c r="ARM50" s="929">
        <f t="shared" si="284"/>
        <v>399</v>
      </c>
      <c r="ARO50" s="404"/>
      <c r="ARP50" s="926"/>
      <c r="ARQ50" s="927"/>
      <c r="ARR50" s="928"/>
      <c r="ARS50" s="924"/>
      <c r="ART50" s="929">
        <f t="shared" si="285"/>
        <v>0</v>
      </c>
      <c r="ARV50" s="404"/>
      <c r="ARW50" s="926"/>
      <c r="ARX50" s="927"/>
      <c r="ARY50" s="928"/>
      <c r="ARZ50" s="924"/>
      <c r="ASA50" s="929">
        <f t="shared" si="286"/>
        <v>0</v>
      </c>
      <c r="ATG50" s="794"/>
      <c r="AUR50" s="2125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21"/>
      <c r="AWI50" s="693"/>
      <c r="AWJ50" s="49"/>
      <c r="AWK50" s="139"/>
      <c r="AWL50" s="131">
        <f t="shared" si="226"/>
        <v>0</v>
      </c>
      <c r="AWV50" s="404"/>
      <c r="AWW50" s="404"/>
      <c r="AWX50" s="2124"/>
      <c r="AXA50" s="773"/>
      <c r="AXB50" s="76"/>
      <c r="AXY50" s="424"/>
      <c r="AXZ50" s="2122"/>
      <c r="AYA50" s="389"/>
      <c r="AYB50" s="424"/>
      <c r="AYC50" s="260"/>
      <c r="AYD50" s="78">
        <f t="shared" si="137"/>
        <v>0</v>
      </c>
      <c r="AYF50" s="404"/>
      <c r="AYG50" s="2125"/>
      <c r="AYH50" s="699"/>
      <c r="AYJ50" s="773"/>
      <c r="AYK50" s="78">
        <f t="shared" si="138"/>
        <v>0</v>
      </c>
      <c r="AYM50" s="404"/>
      <c r="AYN50" s="2125"/>
      <c r="AYQ50" s="773"/>
      <c r="AYR50" s="78">
        <f t="shared" si="139"/>
        <v>0</v>
      </c>
      <c r="AYT50" s="404"/>
      <c r="AYU50" s="2124"/>
      <c r="AYX50" s="773"/>
      <c r="AYY50" s="76"/>
      <c r="AZO50" s="321"/>
      <c r="AZP50" s="2125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22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22" t="s">
        <v>2548</v>
      </c>
      <c r="BBO50" s="389">
        <v>198170</v>
      </c>
      <c r="BBP50" s="392">
        <v>42305</v>
      </c>
      <c r="BBQ50" s="1980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74"/>
      <c r="BCF50" s="32">
        <f t="shared" ref="BCF50:BCF55" si="287">BCE50*BCD50</f>
        <v>0</v>
      </c>
      <c r="BDQ50" s="404"/>
      <c r="BDR50" s="404"/>
      <c r="BDS50" s="2124"/>
      <c r="BDV50" s="773"/>
      <c r="BDW50" s="76"/>
      <c r="BDY50" s="2124"/>
      <c r="BDZ50" s="2124"/>
      <c r="BEA50" s="2124"/>
      <c r="BED50" s="773"/>
      <c r="BEE50" s="76"/>
      <c r="BEG50" s="321">
        <v>41995</v>
      </c>
      <c r="BEH50" s="732"/>
      <c r="BEI50" s="1332" t="s">
        <v>2360</v>
      </c>
      <c r="BEJ50" s="1979">
        <v>16939.64</v>
      </c>
      <c r="BEK50" s="790">
        <v>42003</v>
      </c>
      <c r="BEL50" s="773">
        <v>16939.64</v>
      </c>
      <c r="BEM50" s="78">
        <f t="shared" si="158"/>
        <v>-17000</v>
      </c>
      <c r="BEQ50" s="809"/>
      <c r="BEU50" s="78">
        <f t="shared" si="159"/>
        <v>-3554.84</v>
      </c>
      <c r="BFK50" s="320"/>
      <c r="BFL50" s="2122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6"/>
      <c r="BIG50" s="1851"/>
      <c r="BIH50" s="1851"/>
      <c r="BII50" s="1851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21"/>
      <c r="BNH50" s="693"/>
      <c r="BNI50" s="392"/>
      <c r="BNJ50" s="349"/>
      <c r="BNK50" s="78">
        <f t="shared" si="230"/>
        <v>11430</v>
      </c>
      <c r="BQN50" s="2082"/>
      <c r="BQO50" s="2065" t="s">
        <v>2397</v>
      </c>
      <c r="BQP50" s="2010"/>
      <c r="BQQ50" s="424">
        <v>41656</v>
      </c>
      <c r="BQR50" s="139">
        <v>1000</v>
      </c>
      <c r="BQS50" s="78">
        <f t="shared" si="189"/>
        <v>9406.5</v>
      </c>
      <c r="BQU50" s="320"/>
      <c r="BQV50" s="2121"/>
      <c r="BQW50" s="139"/>
      <c r="BQX50" s="424"/>
      <c r="BQY50" s="139"/>
      <c r="BQZ50" s="78">
        <f t="shared" si="190"/>
        <v>70000</v>
      </c>
      <c r="BRA50" s="2124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20"/>
      <c r="E51" s="2320"/>
      <c r="F51" s="2320"/>
      <c r="G51" s="2320"/>
      <c r="K51" s="2320"/>
      <c r="L51" s="2320"/>
      <c r="M51" s="2320"/>
      <c r="N51" s="2320"/>
      <c r="AJ51" s="404"/>
      <c r="AK51" s="2125"/>
      <c r="AL51" s="699"/>
      <c r="AM51" s="404"/>
      <c r="AN51" s="699"/>
      <c r="AO51" s="78">
        <f t="shared" si="7"/>
        <v>1390</v>
      </c>
      <c r="AQ51" s="321"/>
      <c r="AR51" s="2125"/>
      <c r="AS51" s="699"/>
      <c r="AU51" s="699"/>
      <c r="AV51" s="78">
        <f t="shared" si="8"/>
        <v>317405.71999999997</v>
      </c>
      <c r="BQ51" s="32" t="s">
        <v>61</v>
      </c>
      <c r="BT51" s="2125"/>
      <c r="BU51" s="699"/>
      <c r="BV51" s="542"/>
      <c r="BW51" s="699"/>
      <c r="BX51" s="78">
        <f t="shared" si="12"/>
        <v>0</v>
      </c>
      <c r="CV51" s="424"/>
      <c r="CW51" s="812"/>
      <c r="CX51" s="2121"/>
      <c r="CY51" s="104"/>
      <c r="CZ51" s="481"/>
      <c r="DA51" s="916"/>
      <c r="DB51" s="76">
        <f t="shared" si="16"/>
        <v>633217.30000000005</v>
      </c>
      <c r="DC51" s="712"/>
      <c r="DD51" s="1833"/>
      <c r="DE51" s="1998"/>
      <c r="DF51" s="1925"/>
      <c r="DG51" s="1919"/>
      <c r="DH51" s="779"/>
      <c r="DI51" s="1391"/>
      <c r="DJ51" s="78">
        <f t="shared" si="17"/>
        <v>633217.30000000005</v>
      </c>
      <c r="FJ51" s="424"/>
      <c r="FK51" s="49"/>
      <c r="FL51" s="1325"/>
      <c r="FM51" s="139"/>
      <c r="FN51" s="49"/>
      <c r="FO51" s="139"/>
      <c r="FP51" s="131">
        <f t="shared" si="25"/>
        <v>1044.8300000000017</v>
      </c>
      <c r="GG51" s="404"/>
      <c r="GH51" s="734"/>
      <c r="GI51" s="2124"/>
      <c r="GJ51" s="777"/>
      <c r="GM51" s="78">
        <f t="shared" si="27"/>
        <v>0</v>
      </c>
      <c r="IT51" s="404"/>
      <c r="IU51" s="1325"/>
      <c r="IV51" s="801"/>
      <c r="IW51" s="351"/>
      <c r="IX51" s="351"/>
      <c r="IY51" s="78">
        <f t="shared" si="36"/>
        <v>402</v>
      </c>
      <c r="JA51" s="404"/>
      <c r="JB51" s="1325"/>
      <c r="JC51" s="801"/>
      <c r="JD51" s="351"/>
      <c r="JE51" s="351"/>
      <c r="JF51" s="78">
        <f t="shared" si="37"/>
        <v>900</v>
      </c>
      <c r="JH51" s="320"/>
      <c r="JI51" s="2121"/>
      <c r="JJ51" s="104"/>
      <c r="JK51" s="320"/>
      <c r="JL51" s="389"/>
      <c r="JM51" s="78">
        <f t="shared" si="38"/>
        <v>90</v>
      </c>
      <c r="JO51" s="321"/>
      <c r="JP51" s="2125"/>
      <c r="JQ51" s="699"/>
      <c r="JR51" s="321"/>
      <c r="JS51" s="699"/>
      <c r="JT51" s="78">
        <f t="shared" si="39"/>
        <v>90</v>
      </c>
      <c r="JV51" s="321"/>
      <c r="JW51" s="2125"/>
      <c r="JX51" s="699"/>
      <c r="JY51" s="321"/>
      <c r="JZ51" s="699"/>
      <c r="KA51" s="78">
        <f t="shared" si="40"/>
        <v>90</v>
      </c>
      <c r="KD51" s="809"/>
      <c r="KH51" s="78">
        <f t="shared" si="277"/>
        <v>82735.600000000006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22"/>
      <c r="RP51" s="389"/>
      <c r="RQ51" s="424"/>
      <c r="RR51" s="389"/>
      <c r="RS51" s="78">
        <f t="shared" si="67"/>
        <v>16041.099999999999</v>
      </c>
      <c r="VA51" s="321"/>
      <c r="VB51" s="2125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1"/>
      <c r="ZZ51" s="543"/>
      <c r="AAA51" s="1804"/>
      <c r="AAB51" s="1812"/>
      <c r="AAC51" s="392"/>
      <c r="AAD51" s="1746"/>
      <c r="AAE51" s="78">
        <f t="shared" si="95"/>
        <v>2062.3999999999996</v>
      </c>
      <c r="AAG51" s="1261"/>
      <c r="AAH51" s="1964"/>
      <c r="AAI51" s="1965"/>
      <c r="AAJ51" s="1647"/>
      <c r="AAK51" s="1812"/>
      <c r="AAL51" s="78">
        <f t="shared" si="96"/>
        <v>0</v>
      </c>
      <c r="AAM51" s="1391"/>
      <c r="AAX51" s="699"/>
      <c r="ABA51" s="78">
        <f t="shared" si="98"/>
        <v>616</v>
      </c>
      <c r="ACP51" s="2321"/>
      <c r="ACQ51" s="2321"/>
      <c r="AED51" s="893"/>
      <c r="AEE51" s="925"/>
      <c r="AEF51" s="922"/>
      <c r="AEG51" s="893"/>
      <c r="AEH51" s="922"/>
      <c r="AEI51" s="888">
        <f t="shared" si="254"/>
        <v>100.5</v>
      </c>
      <c r="AHE51" s="2125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25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6"/>
      <c r="AOB51" s="855"/>
      <c r="AOC51" s="1390"/>
      <c r="AOD51" s="1812"/>
      <c r="AOE51" s="722"/>
      <c r="AOF51" s="1746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25"/>
      <c r="AUV51" s="78">
        <f t="shared" si="248"/>
        <v>1754.5</v>
      </c>
      <c r="AVQ51" s="76"/>
      <c r="AVR51" s="351"/>
      <c r="AWG51" s="424"/>
      <c r="AWH51" s="2121"/>
      <c r="AWI51" s="693"/>
      <c r="AWJ51" s="931"/>
      <c r="AWK51" s="139"/>
      <c r="AWL51" s="131">
        <f t="shared" si="226"/>
        <v>0</v>
      </c>
      <c r="AWV51" s="404"/>
      <c r="AWW51" s="404"/>
      <c r="AWX51" s="2124"/>
      <c r="AXA51" s="773"/>
      <c r="AXB51" s="76"/>
      <c r="AXY51" s="424"/>
      <c r="AXZ51" s="2122"/>
      <c r="AYA51" s="389"/>
      <c r="AYB51" s="424"/>
      <c r="AYC51" s="260"/>
      <c r="AYD51" s="78">
        <f t="shared" si="137"/>
        <v>0</v>
      </c>
      <c r="AYF51" s="404"/>
      <c r="AYG51" s="2125"/>
      <c r="AYH51" s="699"/>
      <c r="AYJ51" s="773"/>
      <c r="AYK51" s="78">
        <f t="shared" si="138"/>
        <v>0</v>
      </c>
      <c r="AYM51" s="404"/>
      <c r="AYN51" s="2125"/>
      <c r="AYQ51" s="773"/>
      <c r="AYR51" s="78">
        <f t="shared" si="139"/>
        <v>0</v>
      </c>
      <c r="AYT51" s="404"/>
      <c r="AYU51" s="2124"/>
      <c r="AYX51" s="773"/>
      <c r="AYY51" s="76"/>
      <c r="AZO51" s="321"/>
      <c r="AZP51" s="2125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3" t="s">
        <v>2549</v>
      </c>
      <c r="BBO51" s="1980">
        <v>190026</v>
      </c>
      <c r="BBP51" s="392">
        <v>42305</v>
      </c>
      <c r="BBQ51" s="1980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74"/>
      <c r="BCF51" s="32">
        <f t="shared" si="287"/>
        <v>0</v>
      </c>
      <c r="BDQ51" s="404"/>
      <c r="BDR51" s="404"/>
      <c r="BDS51" s="2124"/>
      <c r="BDV51" s="773"/>
      <c r="BDW51" s="76"/>
      <c r="BDY51" s="2124"/>
      <c r="BDZ51" s="2124"/>
      <c r="BEA51" s="2124"/>
      <c r="BED51" s="773"/>
      <c r="BEE51" s="76"/>
      <c r="BEG51" s="321">
        <v>42002</v>
      </c>
      <c r="BEH51" s="732"/>
      <c r="BEI51" s="1332" t="s">
        <v>2359</v>
      </c>
      <c r="BEJ51" s="1979">
        <v>1469.88</v>
      </c>
      <c r="BEK51" s="790">
        <v>42004</v>
      </c>
      <c r="BEL51" s="773">
        <v>1469.88</v>
      </c>
      <c r="BEM51" s="78">
        <f t="shared" si="158"/>
        <v>-17000</v>
      </c>
      <c r="BEQ51" s="809"/>
      <c r="BEU51" s="78">
        <f t="shared" si="159"/>
        <v>-3554.84</v>
      </c>
      <c r="BFK51" s="320"/>
      <c r="BFL51" s="2122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6"/>
      <c r="BIG51" s="1851"/>
      <c r="BIH51" s="1851"/>
      <c r="BII51" s="1851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21"/>
      <c r="BNH51" s="693"/>
      <c r="BNI51" s="392"/>
      <c r="BNJ51" s="349"/>
      <c r="BNK51" s="78">
        <f t="shared" si="230"/>
        <v>11430</v>
      </c>
      <c r="BQN51" s="320"/>
      <c r="BQO51" s="2122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21"/>
      <c r="BQW51" s="104"/>
      <c r="BQX51" s="424"/>
      <c r="BQY51" s="139"/>
      <c r="BQZ51" s="78">
        <f t="shared" si="190"/>
        <v>70000</v>
      </c>
      <c r="BRA51" s="2124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25"/>
      <c r="AL52" s="699"/>
      <c r="AM52" s="404"/>
      <c r="AN52" s="699"/>
      <c r="AO52" s="78">
        <f t="shared" si="7"/>
        <v>1390</v>
      </c>
      <c r="AQ52" s="321"/>
      <c r="AR52" s="2125"/>
      <c r="AS52" s="699"/>
      <c r="AU52" s="699"/>
      <c r="AV52" s="78">
        <f t="shared" si="8"/>
        <v>317405.71999999997</v>
      </c>
      <c r="BT52" s="2125"/>
      <c r="BU52" s="699"/>
      <c r="BV52" s="542"/>
      <c r="BW52" s="699"/>
      <c r="BX52" s="78">
        <f t="shared" si="12"/>
        <v>0</v>
      </c>
      <c r="CV52" s="424"/>
      <c r="CW52" s="812"/>
      <c r="CX52" s="2121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22"/>
      <c r="DG52" s="139"/>
      <c r="DH52" s="855"/>
      <c r="DI52" s="389"/>
      <c r="DJ52" s="78">
        <f t="shared" si="17"/>
        <v>633217.30000000005</v>
      </c>
      <c r="FJ52" s="424"/>
      <c r="FK52" s="49"/>
      <c r="FL52" s="1325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5"/>
      <c r="IV52" s="801"/>
      <c r="IY52" s="78">
        <f t="shared" si="36"/>
        <v>402</v>
      </c>
      <c r="JA52" s="404"/>
      <c r="JB52" s="1325"/>
      <c r="JC52" s="801"/>
      <c r="JF52" s="78">
        <f t="shared" si="37"/>
        <v>900</v>
      </c>
      <c r="JH52" s="320"/>
      <c r="JI52" s="2121"/>
      <c r="JJ52" s="104"/>
      <c r="JK52" s="320"/>
      <c r="JL52" s="139"/>
      <c r="JM52" s="78">
        <f t="shared" si="38"/>
        <v>90</v>
      </c>
      <c r="JO52" s="321"/>
      <c r="JP52" s="2125"/>
      <c r="JQ52" s="699"/>
      <c r="JR52" s="321"/>
      <c r="JS52" s="699"/>
      <c r="JT52" s="78">
        <f t="shared" si="39"/>
        <v>90</v>
      </c>
      <c r="JV52" s="321"/>
      <c r="JW52" s="2125"/>
      <c r="JX52" s="699"/>
      <c r="JY52" s="321"/>
      <c r="JZ52" s="699"/>
      <c r="KA52" s="78">
        <f t="shared" si="40"/>
        <v>90</v>
      </c>
      <c r="KD52" s="809"/>
      <c r="KH52" s="78">
        <f t="shared" si="277"/>
        <v>82735.600000000006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22"/>
      <c r="RP52" s="389"/>
      <c r="RQ52" s="424"/>
      <c r="RR52" s="389"/>
      <c r="RS52" s="78">
        <f t="shared" si="67"/>
        <v>16041.099999999999</v>
      </c>
      <c r="VA52" s="321"/>
      <c r="VB52" s="2125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1"/>
      <c r="ZZ52" s="543"/>
      <c r="AAA52" s="1804"/>
      <c r="AAB52" s="1812"/>
      <c r="AAC52" s="392"/>
      <c r="AAD52" s="1391"/>
      <c r="AAE52" s="78">
        <f t="shared" si="95"/>
        <v>2062.3999999999996</v>
      </c>
      <c r="AAG52" s="1261"/>
      <c r="AAH52" s="1964"/>
      <c r="AAI52" s="1965"/>
      <c r="AAJ52" s="1647"/>
      <c r="AAK52" s="1812"/>
      <c r="AAL52" s="78">
        <f t="shared" si="96"/>
        <v>0</v>
      </c>
      <c r="AAM52" s="1391"/>
      <c r="AAX52" s="699"/>
      <c r="ABA52" s="78">
        <f t="shared" si="98"/>
        <v>616</v>
      </c>
      <c r="AEI52" s="78"/>
      <c r="AHE52" s="2125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25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5"/>
      <c r="AOB52" s="855"/>
      <c r="AOC52" s="1390"/>
      <c r="AOD52" s="1812"/>
      <c r="AOE52" s="722"/>
      <c r="AOF52" s="1391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25"/>
      <c r="AUV52" s="78">
        <f t="shared" si="248"/>
        <v>1754.5</v>
      </c>
      <c r="AVQ52" s="76"/>
      <c r="AVR52" s="351"/>
      <c r="AWG52" s="424"/>
      <c r="AWH52" s="2121"/>
      <c r="AWI52" s="693"/>
      <c r="AWJ52" s="931"/>
      <c r="AWK52" s="139"/>
      <c r="AWL52" s="131">
        <f t="shared" si="226"/>
        <v>0</v>
      </c>
      <c r="AWV52" s="404"/>
      <c r="AWW52" s="404"/>
      <c r="AWX52" s="2124"/>
      <c r="AXA52" s="773"/>
      <c r="AXB52" s="76"/>
      <c r="AXY52" s="404"/>
      <c r="AXZ52" s="2125"/>
      <c r="AYA52" s="699"/>
      <c r="AYB52" s="404"/>
      <c r="AYC52" s="773"/>
      <c r="AYD52" s="78">
        <f t="shared" si="137"/>
        <v>0</v>
      </c>
      <c r="AYF52" s="404"/>
      <c r="AYG52" s="2125"/>
      <c r="AYH52" s="699"/>
      <c r="AYJ52" s="773"/>
      <c r="AYK52" s="78">
        <f t="shared" si="138"/>
        <v>0</v>
      </c>
      <c r="AYM52" s="404"/>
      <c r="AYN52" s="2125"/>
      <c r="AYQ52" s="773"/>
      <c r="AYR52" s="78">
        <f t="shared" si="139"/>
        <v>0</v>
      </c>
      <c r="AYT52" s="404"/>
      <c r="AYU52" s="2124"/>
      <c r="AYX52" s="773"/>
      <c r="AYY52" s="76"/>
      <c r="AZO52" s="321"/>
      <c r="AZP52" s="2125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3" t="s">
        <v>2550</v>
      </c>
      <c r="BBO52" s="2019">
        <v>346900.5</v>
      </c>
      <c r="BBP52" s="392">
        <v>42308</v>
      </c>
      <c r="BBQ52" s="2019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74"/>
      <c r="BCF52" s="32">
        <f t="shared" si="287"/>
        <v>0</v>
      </c>
      <c r="BDQ52" s="404"/>
      <c r="BDR52" s="404"/>
      <c r="BDS52" s="2124"/>
      <c r="BDV52" s="773"/>
      <c r="BDW52" s="76"/>
      <c r="BDY52" s="2124"/>
      <c r="BDZ52" s="2124"/>
      <c r="BEA52" s="2124"/>
      <c r="BED52" s="773"/>
      <c r="BEE52" s="76"/>
      <c r="BEG52" s="321">
        <v>42002</v>
      </c>
      <c r="BEH52" s="732" t="s">
        <v>2362</v>
      </c>
      <c r="BEI52" s="1332" t="s">
        <v>2361</v>
      </c>
      <c r="BEJ52" s="1979">
        <v>6967.75</v>
      </c>
      <c r="BEK52" s="790">
        <v>42018</v>
      </c>
      <c r="BEL52" s="773">
        <v>6967.75</v>
      </c>
      <c r="BEM52" s="78">
        <f t="shared" si="158"/>
        <v>-17000</v>
      </c>
      <c r="BEQ52" s="809"/>
      <c r="BEU52" s="78">
        <f t="shared" si="159"/>
        <v>-3554.84</v>
      </c>
      <c r="BFK52" s="320"/>
      <c r="BFL52" s="2122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6"/>
      <c r="BIG52" s="1851"/>
      <c r="BIH52" s="1851"/>
      <c r="BII52" s="1851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21"/>
      <c r="BNH52" s="693"/>
      <c r="BNI52" s="392"/>
      <c r="BNJ52" s="349"/>
      <c r="BNK52" s="78">
        <f t="shared" si="230"/>
        <v>11430</v>
      </c>
      <c r="BQN52" s="320"/>
      <c r="BQO52" s="2122"/>
      <c r="BQP52" s="139"/>
      <c r="BQQ52" s="424"/>
      <c r="BQR52" s="139"/>
      <c r="BQS52" s="78">
        <f t="shared" si="189"/>
        <v>9266.5</v>
      </c>
      <c r="BQU52" s="320"/>
      <c r="BQV52" s="2121"/>
      <c r="BQW52" s="104"/>
      <c r="BQX52" s="424"/>
      <c r="BQY52" s="139"/>
      <c r="BQZ52" s="78">
        <f t="shared" si="190"/>
        <v>70000</v>
      </c>
      <c r="BRA52" s="2124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25"/>
      <c r="AL53" s="389"/>
      <c r="AM53" s="424"/>
      <c r="AN53" s="699"/>
      <c r="AO53" s="78">
        <f t="shared" si="7"/>
        <v>1390</v>
      </c>
      <c r="AQ53" s="321"/>
      <c r="AR53" s="2125"/>
      <c r="AS53" s="699"/>
      <c r="AU53" s="699"/>
      <c r="AV53" s="78">
        <f t="shared" si="8"/>
        <v>317405.71999999997</v>
      </c>
      <c r="BT53" s="2125"/>
      <c r="BU53" s="699"/>
      <c r="BV53" s="542"/>
      <c r="BW53" s="699"/>
      <c r="BX53" s="78">
        <f t="shared" si="12"/>
        <v>0</v>
      </c>
      <c r="CV53" s="424"/>
      <c r="CW53" s="812"/>
      <c r="CX53" s="2121"/>
      <c r="CY53" s="104"/>
      <c r="CZ53" s="481"/>
      <c r="DA53" s="916"/>
      <c r="DB53" s="78">
        <f t="shared" si="16"/>
        <v>633217.30000000005</v>
      </c>
      <c r="DE53" s="890"/>
      <c r="DF53" s="2125"/>
      <c r="DG53" s="139"/>
      <c r="DJ53" s="78">
        <f t="shared" si="17"/>
        <v>633217.30000000005</v>
      </c>
      <c r="FJ53" s="424"/>
      <c r="FK53" s="49"/>
      <c r="FL53" s="1325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5"/>
      <c r="IV53" s="801"/>
      <c r="IY53" s="78">
        <f t="shared" si="36"/>
        <v>402</v>
      </c>
      <c r="JA53" s="404"/>
      <c r="JB53" s="1325"/>
      <c r="JC53" s="801"/>
      <c r="JF53" s="78">
        <f t="shared" si="37"/>
        <v>900</v>
      </c>
      <c r="JH53" s="320"/>
      <c r="JI53" s="2121"/>
      <c r="JJ53" s="104"/>
      <c r="JK53" s="320"/>
      <c r="JL53" s="139"/>
      <c r="JM53" s="78">
        <f t="shared" si="38"/>
        <v>90</v>
      </c>
      <c r="JO53" s="321"/>
      <c r="JP53" s="2125"/>
      <c r="JQ53" s="699"/>
      <c r="JR53" s="321"/>
      <c r="JS53" s="699"/>
      <c r="JT53" s="78">
        <f t="shared" si="39"/>
        <v>90</v>
      </c>
      <c r="JV53" s="321"/>
      <c r="JW53" s="2125"/>
      <c r="JX53" s="699"/>
      <c r="JY53" s="790"/>
      <c r="JZ53" s="699"/>
      <c r="KA53" s="78">
        <f t="shared" si="40"/>
        <v>90</v>
      </c>
      <c r="KD53" s="809"/>
      <c r="KH53" s="78">
        <f t="shared" si="277"/>
        <v>82735.600000000006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22"/>
      <c r="RP53" s="389"/>
      <c r="RQ53" s="424"/>
      <c r="RR53" s="389"/>
      <c r="RS53" s="78">
        <f t="shared" si="67"/>
        <v>16041.099999999999</v>
      </c>
      <c r="VA53" s="321"/>
      <c r="VB53" s="2125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1"/>
      <c r="ZZ53" s="543"/>
      <c r="AAA53" s="1804"/>
      <c r="AAB53" s="1812"/>
      <c r="AAC53" s="1558"/>
      <c r="AAD53" s="1827"/>
      <c r="AAE53" s="78">
        <f t="shared" si="95"/>
        <v>2062.3999999999996</v>
      </c>
      <c r="AAG53" s="1261"/>
      <c r="AAH53" s="1964"/>
      <c r="AAI53" s="1965"/>
      <c r="AAJ53" s="1647"/>
      <c r="AAK53" s="1812"/>
      <c r="AAL53" s="78">
        <f t="shared" si="96"/>
        <v>0</v>
      </c>
      <c r="AAM53" s="1391"/>
      <c r="AAX53" s="699"/>
      <c r="ABA53" s="78">
        <f t="shared" si="98"/>
        <v>616</v>
      </c>
      <c r="AHE53" s="2125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25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40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25"/>
      <c r="AUV53" s="78">
        <f t="shared" si="248"/>
        <v>1754.5</v>
      </c>
      <c r="AVQ53" s="76"/>
      <c r="AVR53" s="351"/>
      <c r="AWG53" s="424"/>
      <c r="AWH53" s="2121"/>
      <c r="AWI53" s="693"/>
      <c r="AWJ53" s="2121"/>
      <c r="AWL53" s="131">
        <f t="shared" si="226"/>
        <v>0</v>
      </c>
      <c r="AWV53" s="404"/>
      <c r="AWW53" s="404"/>
      <c r="AWX53" s="2124"/>
      <c r="AXA53" s="773"/>
      <c r="AXB53" s="76"/>
      <c r="AXY53" s="404"/>
      <c r="AXZ53" s="2125"/>
      <c r="AYA53" s="699"/>
      <c r="AYB53" s="404"/>
      <c r="AYC53" s="773"/>
      <c r="AYD53" s="78">
        <f t="shared" si="137"/>
        <v>0</v>
      </c>
      <c r="AYF53" s="404"/>
      <c r="AYG53" s="2125"/>
      <c r="AYH53" s="699"/>
      <c r="AYJ53" s="773"/>
      <c r="AYK53" s="78">
        <f t="shared" si="138"/>
        <v>0</v>
      </c>
      <c r="AYM53" s="404"/>
      <c r="AYN53" s="2125"/>
      <c r="AYQ53" s="773"/>
      <c r="AYR53" s="78">
        <f t="shared" si="139"/>
        <v>0</v>
      </c>
      <c r="AYT53" s="404"/>
      <c r="AYU53" s="2124"/>
      <c r="AYX53" s="773"/>
      <c r="AYY53" s="76"/>
      <c r="AZO53" s="321"/>
      <c r="AZP53" s="2125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3" t="s">
        <v>2551</v>
      </c>
      <c r="BBO53" s="2019">
        <v>356240</v>
      </c>
      <c r="BBP53" s="392">
        <v>42308</v>
      </c>
      <c r="BBQ53" s="2019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74"/>
      <c r="BCF53" s="32">
        <f t="shared" si="287"/>
        <v>0</v>
      </c>
      <c r="BDQ53" s="404"/>
      <c r="BDR53" s="404"/>
      <c r="BDS53" s="2124"/>
      <c r="BDV53" s="773"/>
      <c r="BDW53" s="76"/>
      <c r="BDY53" s="2124"/>
      <c r="BDZ53" s="2124"/>
      <c r="BEA53" s="2124"/>
      <c r="BED53" s="773"/>
      <c r="BEE53" s="76"/>
      <c r="BEG53" s="321">
        <v>42009</v>
      </c>
      <c r="BEH53" s="889" t="s">
        <v>2363</v>
      </c>
      <c r="BEI53" s="1332">
        <v>8260</v>
      </c>
      <c r="BEJ53" s="1979">
        <v>8396.48</v>
      </c>
      <c r="BEK53" s="790">
        <v>42018</v>
      </c>
      <c r="BEL53" s="773">
        <v>8396.48</v>
      </c>
      <c r="BEM53" s="78">
        <f t="shared" si="158"/>
        <v>-17000</v>
      </c>
      <c r="BEQ53" s="809"/>
      <c r="BEU53" s="78">
        <f t="shared" si="159"/>
        <v>-3554.84</v>
      </c>
      <c r="BFK53" s="320"/>
      <c r="BFL53" s="2122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6"/>
      <c r="BIG53" s="1851"/>
      <c r="BIH53" s="1851"/>
      <c r="BII53" s="1851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21"/>
      <c r="BNH53" s="693"/>
      <c r="BNI53" s="392"/>
      <c r="BNJ53" s="349"/>
      <c r="BNK53" s="78">
        <f t="shared" si="230"/>
        <v>11430</v>
      </c>
      <c r="BQN53" s="320">
        <v>41707</v>
      </c>
      <c r="BQO53" s="1453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21"/>
      <c r="BQW53" s="104"/>
      <c r="BQX53" s="424"/>
      <c r="BQY53" s="139"/>
      <c r="BQZ53" s="78">
        <f t="shared" si="190"/>
        <v>70000</v>
      </c>
      <c r="BRA53" s="2124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25"/>
      <c r="AL54" s="699"/>
      <c r="AM54" s="404"/>
      <c r="AN54" s="699"/>
      <c r="AO54" s="78">
        <f t="shared" si="7"/>
        <v>1390</v>
      </c>
      <c r="AQ54" s="321"/>
      <c r="AR54" s="2125"/>
      <c r="AS54" s="699"/>
      <c r="AU54" s="699"/>
      <c r="AV54" s="78">
        <f t="shared" si="8"/>
        <v>317405.71999999997</v>
      </c>
      <c r="BT54" s="2125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25"/>
      <c r="DG54" s="139"/>
      <c r="DJ54" s="78">
        <f t="shared" si="17"/>
        <v>633217.30000000005</v>
      </c>
      <c r="FJ54" s="424"/>
      <c r="FK54" s="49"/>
      <c r="FL54" s="1325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5"/>
      <c r="IV54" s="801"/>
      <c r="IY54" s="78">
        <f t="shared" si="36"/>
        <v>402</v>
      </c>
      <c r="JA54" s="404"/>
      <c r="JB54" s="1325"/>
      <c r="JC54" s="801"/>
      <c r="JF54" s="78">
        <f t="shared" si="37"/>
        <v>900</v>
      </c>
      <c r="JH54" s="320"/>
      <c r="JI54" s="2121"/>
      <c r="JJ54" s="104"/>
      <c r="JK54" s="320"/>
      <c r="JL54" s="389"/>
      <c r="JM54" s="78">
        <f t="shared" si="38"/>
        <v>90</v>
      </c>
      <c r="JO54" s="321"/>
      <c r="JP54" s="2125"/>
      <c r="JQ54" s="699"/>
      <c r="JR54" s="321"/>
      <c r="JS54" s="699"/>
      <c r="JT54" s="78">
        <f t="shared" si="39"/>
        <v>90</v>
      </c>
      <c r="JV54" s="321"/>
      <c r="JW54" s="2125"/>
      <c r="JX54" s="699"/>
      <c r="JY54" s="790"/>
      <c r="JZ54" s="699"/>
      <c r="KA54" s="78">
        <f t="shared" si="40"/>
        <v>90</v>
      </c>
      <c r="KD54" s="809"/>
      <c r="KH54" s="78">
        <f t="shared" si="277"/>
        <v>82735.600000000006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22"/>
      <c r="RP54" s="389"/>
      <c r="RQ54" s="424"/>
      <c r="RR54" s="389"/>
      <c r="RS54" s="78">
        <f t="shared" si="67"/>
        <v>16041.099999999999</v>
      </c>
      <c r="VA54" s="321"/>
      <c r="VB54" s="2125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1"/>
      <c r="ZZ54" s="543"/>
      <c r="AAA54" s="1804"/>
      <c r="AAB54" s="1812"/>
      <c r="AAC54" s="320"/>
      <c r="AAD54" s="389"/>
      <c r="AAE54" s="78">
        <f t="shared" si="95"/>
        <v>2062.3999999999996</v>
      </c>
      <c r="AAG54" s="1261"/>
      <c r="AAH54" s="1964"/>
      <c r="AAI54" s="1965"/>
      <c r="AAJ54" s="1647"/>
      <c r="AAK54" s="1812"/>
      <c r="AAL54" s="78">
        <f t="shared" si="96"/>
        <v>0</v>
      </c>
      <c r="AAM54" s="1391"/>
      <c r="AAX54" s="699"/>
      <c r="ABA54" s="78">
        <f t="shared" si="98"/>
        <v>616</v>
      </c>
      <c r="AHE54" s="2125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25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2"/>
      <c r="AOB54" s="1863"/>
      <c r="AOC54" s="1869"/>
      <c r="AOD54" s="1870"/>
      <c r="AOE54" s="779"/>
      <c r="AOF54" s="1940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25"/>
      <c r="AUV54" s="78">
        <f t="shared" si="248"/>
        <v>1754.5</v>
      </c>
      <c r="AVQ54" s="76"/>
      <c r="AVR54" s="351"/>
      <c r="AWG54" s="424"/>
      <c r="AWH54" s="2121"/>
      <c r="AWI54" s="693"/>
      <c r="AWJ54" s="2121"/>
      <c r="AWL54" s="131">
        <f t="shared" si="226"/>
        <v>0</v>
      </c>
      <c r="AWV54" s="404"/>
      <c r="AWW54" s="404"/>
      <c r="AWX54" s="2124"/>
      <c r="AXA54" s="773"/>
      <c r="AXB54" s="76"/>
      <c r="AXY54" s="404"/>
      <c r="AXZ54" s="2125"/>
      <c r="AYA54" s="699"/>
      <c r="AYB54" s="404"/>
      <c r="AYC54" s="773"/>
      <c r="AYD54" s="78">
        <f t="shared" si="137"/>
        <v>0</v>
      </c>
      <c r="AYF54" s="404"/>
      <c r="AYG54" s="2125"/>
      <c r="AYH54" s="699"/>
      <c r="AYJ54" s="773"/>
      <c r="AYK54" s="78">
        <f t="shared" si="138"/>
        <v>0</v>
      </c>
      <c r="AYM54" s="404"/>
      <c r="AYN54" s="2125"/>
      <c r="AYQ54" s="773"/>
      <c r="AYR54" s="78">
        <f t="shared" si="139"/>
        <v>0</v>
      </c>
      <c r="AYT54" s="404"/>
      <c r="AYU54" s="2124"/>
      <c r="AYX54" s="773"/>
      <c r="AYY54" s="76"/>
      <c r="AZO54" s="321"/>
      <c r="AZP54" s="2125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3" t="s">
        <v>2552</v>
      </c>
      <c r="BBO54" s="2034">
        <v>2574</v>
      </c>
      <c r="BBP54" s="392">
        <v>42308</v>
      </c>
      <c r="BBQ54" s="2019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74"/>
      <c r="BCF54" s="32">
        <f t="shared" si="287"/>
        <v>0</v>
      </c>
      <c r="BDQ54" s="404"/>
      <c r="BDR54" s="404"/>
      <c r="BDS54" s="2124"/>
      <c r="BDV54" s="773"/>
      <c r="BDW54" s="76"/>
      <c r="BDY54" s="2124"/>
      <c r="BDZ54" s="2124"/>
      <c r="BEA54" s="2124"/>
      <c r="BED54" s="773"/>
      <c r="BEE54" s="76"/>
      <c r="BEG54" s="321">
        <v>42016</v>
      </c>
      <c r="BEH54" s="316" t="s">
        <v>2367</v>
      </c>
      <c r="BEI54" s="1332">
        <v>8890</v>
      </c>
      <c r="BEJ54" s="1979">
        <v>7547.9</v>
      </c>
      <c r="BEK54" s="790">
        <v>42025</v>
      </c>
      <c r="BEL54" s="773">
        <v>7547.9</v>
      </c>
      <c r="BEM54" s="78">
        <f t="shared" si="158"/>
        <v>-17000</v>
      </c>
      <c r="BEQ54" s="809"/>
      <c r="BEU54" s="78">
        <f t="shared" si="159"/>
        <v>-3554.84</v>
      </c>
      <c r="BFK54" s="320"/>
      <c r="BFL54" s="2122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6"/>
      <c r="BIG54" s="1851"/>
      <c r="BIH54" s="1851"/>
      <c r="BII54" s="1851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11430</v>
      </c>
      <c r="BQN54" s="320"/>
      <c r="BQO54" s="2122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21"/>
      <c r="BQW54" s="104"/>
      <c r="BQX54" s="424"/>
      <c r="BQY54" s="139"/>
      <c r="BQZ54" s="78">
        <f t="shared" si="190"/>
        <v>70000</v>
      </c>
      <c r="BRA54" s="2124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25"/>
      <c r="AL55" s="699"/>
      <c r="AM55" s="404"/>
      <c r="AN55" s="699"/>
      <c r="AO55" s="78">
        <f t="shared" si="7"/>
        <v>1390</v>
      </c>
      <c r="AQ55" s="321"/>
      <c r="AR55" s="2125"/>
      <c r="AS55" s="699"/>
      <c r="AU55" s="699"/>
      <c r="AV55" s="78">
        <f t="shared" si="8"/>
        <v>317405.71999999997</v>
      </c>
      <c r="BT55" s="2125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25"/>
      <c r="DG55" s="139"/>
      <c r="DJ55" s="78">
        <f t="shared" si="17"/>
        <v>633217.30000000005</v>
      </c>
      <c r="FJ55" s="424"/>
      <c r="FK55" s="49"/>
      <c r="FL55" s="1325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21"/>
      <c r="JJ55" s="104"/>
      <c r="JK55" s="320"/>
      <c r="JL55" s="389"/>
      <c r="JM55" s="78">
        <f t="shared" si="38"/>
        <v>90</v>
      </c>
      <c r="JO55" s="321"/>
      <c r="JP55" s="2125"/>
      <c r="JQ55" s="699"/>
      <c r="JR55" s="790"/>
      <c r="JS55" s="699"/>
      <c r="JT55" s="78">
        <f t="shared" si="39"/>
        <v>90</v>
      </c>
      <c r="JV55" s="321"/>
      <c r="JW55" s="2125"/>
      <c r="JX55" s="699"/>
      <c r="JY55" s="790"/>
      <c r="JZ55" s="699"/>
      <c r="KA55" s="78">
        <f t="shared" si="40"/>
        <v>90</v>
      </c>
      <c r="KD55" s="809"/>
      <c r="KH55" s="78">
        <f t="shared" si="277"/>
        <v>82735.600000000006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22"/>
      <c r="RP55" s="389"/>
      <c r="RQ55" s="424"/>
      <c r="RR55" s="389"/>
      <c r="RS55" s="78">
        <f t="shared" si="67"/>
        <v>16041.099999999999</v>
      </c>
      <c r="VA55" s="321"/>
      <c r="VB55" s="2125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9"/>
      <c r="AAA55" s="2122"/>
      <c r="AAB55" s="389"/>
      <c r="AAC55" s="320"/>
      <c r="AAD55" s="389"/>
      <c r="AAE55" s="78">
        <f t="shared" si="95"/>
        <v>2062.3999999999996</v>
      </c>
      <c r="AAG55" s="321"/>
      <c r="AAH55" s="2125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25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21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4"/>
      <c r="AOB55" s="1860"/>
      <c r="AOC55" s="1871"/>
      <c r="AOD55" s="1872"/>
      <c r="AOE55" s="779"/>
      <c r="AOF55" s="1940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25"/>
      <c r="AUV55" s="78">
        <f t="shared" si="248"/>
        <v>1754.5</v>
      </c>
      <c r="AVQ55" s="76"/>
      <c r="AVR55" s="351"/>
      <c r="AWI55" s="777"/>
      <c r="AWJ55" s="2124"/>
      <c r="AWL55" s="131">
        <f t="shared" si="226"/>
        <v>0</v>
      </c>
      <c r="AWV55" s="404"/>
      <c r="AWW55" s="404"/>
      <c r="AWX55" s="2124"/>
      <c r="AXA55" s="773"/>
      <c r="AXB55" s="76"/>
      <c r="AXY55" s="404"/>
      <c r="AXZ55" s="2125"/>
      <c r="AYA55" s="699"/>
      <c r="AYB55" s="404"/>
      <c r="AYC55" s="773"/>
      <c r="AYD55" s="78">
        <f t="shared" si="137"/>
        <v>0</v>
      </c>
      <c r="AYF55" s="404"/>
      <c r="AYG55" s="2125"/>
      <c r="AYH55" s="699"/>
      <c r="AYJ55" s="773"/>
      <c r="AYK55" s="78">
        <f t="shared" si="138"/>
        <v>0</v>
      </c>
      <c r="AYM55" s="404"/>
      <c r="AYN55" s="2125"/>
      <c r="AYQ55" s="773"/>
      <c r="AYR55" s="78">
        <f t="shared" si="139"/>
        <v>0</v>
      </c>
      <c r="AYT55" s="404"/>
      <c r="AYU55" s="2124"/>
      <c r="AYX55" s="773"/>
      <c r="AYY55" s="76"/>
      <c r="AZO55" s="321"/>
      <c r="AZP55" s="2125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2" t="s">
        <v>2553</v>
      </c>
      <c r="BBO55" s="1979">
        <v>3120</v>
      </c>
      <c r="BBP55" s="392">
        <v>42308</v>
      </c>
      <c r="BBQ55" s="1980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74"/>
      <c r="BCF55" s="32">
        <f t="shared" si="287"/>
        <v>0</v>
      </c>
      <c r="BDQ55" s="404"/>
      <c r="BDR55" s="404"/>
      <c r="BDS55" s="2124"/>
      <c r="BDV55" s="773"/>
      <c r="BDW55" s="76"/>
      <c r="BDY55" s="2124"/>
      <c r="BDZ55" s="2124"/>
      <c r="BEA55" s="2124"/>
      <c r="BED55" s="773"/>
      <c r="BEE55" s="76"/>
      <c r="BEG55" s="321">
        <v>42030</v>
      </c>
      <c r="BEH55" s="732" t="s">
        <v>2369</v>
      </c>
      <c r="BEI55" s="1332">
        <v>10170</v>
      </c>
      <c r="BEJ55" s="1979">
        <v>9345.41</v>
      </c>
      <c r="BEK55" s="790">
        <v>42063</v>
      </c>
      <c r="BEL55" s="773">
        <v>9345.41</v>
      </c>
      <c r="BEM55" s="78">
        <f t="shared" si="158"/>
        <v>-17000</v>
      </c>
      <c r="BEQ55" s="809"/>
      <c r="BEU55" s="78">
        <f t="shared" si="159"/>
        <v>-3554.84</v>
      </c>
      <c r="BFK55" s="320"/>
      <c r="BFL55" s="2122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6"/>
      <c r="BIG55" s="1851"/>
      <c r="BIH55" s="1851"/>
      <c r="BII55" s="1851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11430</v>
      </c>
      <c r="BQN55" s="320"/>
      <c r="BQO55" s="2122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21"/>
      <c r="BQW55" s="104"/>
      <c r="BQX55" s="424"/>
      <c r="BQY55" s="139"/>
      <c r="BQZ55" s="78">
        <f t="shared" si="190"/>
        <v>70000</v>
      </c>
      <c r="BRA55" s="2124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25"/>
      <c r="AL56" s="699"/>
      <c r="AM56" s="404"/>
      <c r="AN56" s="699"/>
      <c r="AO56" s="78">
        <f t="shared" si="7"/>
        <v>1390</v>
      </c>
      <c r="AQ56" s="321"/>
      <c r="AR56" s="2125"/>
      <c r="AS56" s="699"/>
      <c r="AU56" s="699"/>
      <c r="AV56" s="78">
        <f t="shared" si="8"/>
        <v>317405.71999999997</v>
      </c>
      <c r="BT56" s="2125"/>
      <c r="BU56" s="699"/>
      <c r="BV56" s="542"/>
      <c r="BW56" s="699"/>
      <c r="BX56" s="78">
        <f t="shared" si="12"/>
        <v>0</v>
      </c>
      <c r="CV56" s="424"/>
      <c r="CW56" s="812"/>
      <c r="CX56" s="2122"/>
      <c r="CY56" s="139"/>
      <c r="CZ56" s="734"/>
      <c r="DA56" s="941"/>
      <c r="DB56" s="78">
        <f t="shared" si="16"/>
        <v>633217.30000000005</v>
      </c>
      <c r="DE56" s="890"/>
      <c r="DF56" s="2125"/>
      <c r="DG56" s="139"/>
      <c r="DJ56" s="78">
        <f t="shared" si="17"/>
        <v>633217.30000000005</v>
      </c>
      <c r="FJ56" s="424"/>
      <c r="FK56" s="49"/>
      <c r="FL56" s="1325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21"/>
      <c r="JJ56" s="104"/>
      <c r="JK56" s="320"/>
      <c r="JL56" s="389"/>
      <c r="JM56" s="78">
        <f t="shared" si="38"/>
        <v>90</v>
      </c>
      <c r="JO56" s="321"/>
      <c r="JP56" s="2125"/>
      <c r="JQ56" s="699"/>
      <c r="JR56" s="790"/>
      <c r="JS56" s="699"/>
      <c r="JT56" s="78">
        <f t="shared" si="39"/>
        <v>90</v>
      </c>
      <c r="JV56" s="321"/>
      <c r="JW56" s="2125"/>
      <c r="JX56" s="699"/>
      <c r="JY56" s="790"/>
      <c r="JZ56" s="699"/>
      <c r="KA56" s="78">
        <f t="shared" si="40"/>
        <v>90</v>
      </c>
      <c r="KD56" s="809"/>
      <c r="KH56" s="78">
        <f t="shared" si="277"/>
        <v>82735.600000000006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22"/>
      <c r="RP56" s="389"/>
      <c r="RQ56" s="424"/>
      <c r="RR56" s="389"/>
      <c r="RS56" s="78">
        <f t="shared" si="67"/>
        <v>16041.099999999999</v>
      </c>
      <c r="VA56" s="321"/>
      <c r="VB56" s="2125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9"/>
      <c r="AAA56" s="2122"/>
      <c r="AAB56" s="389"/>
      <c r="AAC56" s="320"/>
      <c r="AAD56" s="389"/>
      <c r="AAE56" s="78">
        <f t="shared" si="95"/>
        <v>2062.3999999999996</v>
      </c>
      <c r="AAG56" s="321"/>
      <c r="AAH56" s="2125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25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21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4"/>
      <c r="AOB56" s="1860"/>
      <c r="AOC56" s="1871"/>
      <c r="AOD56" s="1872"/>
      <c r="AOE56" s="779"/>
      <c r="AOF56" s="1940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25"/>
      <c r="AUV56" s="78">
        <f t="shared" si="248"/>
        <v>1754.5</v>
      </c>
      <c r="AVQ56" s="76"/>
      <c r="AVR56" s="351"/>
      <c r="AWI56" s="777"/>
      <c r="AWJ56" s="2124"/>
      <c r="AWL56" s="131">
        <f t="shared" si="226"/>
        <v>0</v>
      </c>
      <c r="AWV56" s="404"/>
      <c r="AWW56" s="404"/>
      <c r="AWX56" s="2124"/>
      <c r="AXA56" s="773"/>
      <c r="AXB56" s="76"/>
      <c r="AXY56" s="404"/>
      <c r="AXZ56" s="2125"/>
      <c r="AYA56" s="699"/>
      <c r="AYB56" s="404"/>
      <c r="AYC56" s="773"/>
      <c r="AYD56" s="78">
        <f t="shared" si="137"/>
        <v>0</v>
      </c>
      <c r="AYF56" s="404"/>
      <c r="AYG56" s="2125"/>
      <c r="AYH56" s="699"/>
      <c r="AYJ56" s="773"/>
      <c r="AYK56" s="78">
        <f t="shared" si="138"/>
        <v>0</v>
      </c>
      <c r="AYM56" s="404"/>
      <c r="AYN56" s="2125"/>
      <c r="AYQ56" s="773"/>
      <c r="AYR56" s="78">
        <f t="shared" si="139"/>
        <v>0</v>
      </c>
      <c r="AYT56" s="404"/>
      <c r="AYU56" s="2124"/>
      <c r="AYX56" s="773"/>
      <c r="AYY56" s="76"/>
      <c r="AZO56" s="321"/>
      <c r="AZP56" s="2125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3" t="s">
        <v>2554</v>
      </c>
      <c r="BBO56" s="2034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74"/>
      <c r="BCF56" s="32">
        <f>SUM(BCF49:BCF55)</f>
        <v>0</v>
      </c>
      <c r="BDQ56" s="404"/>
      <c r="BDR56" s="404"/>
      <c r="BDS56" s="2124"/>
      <c r="BDV56" s="773"/>
      <c r="BDW56" s="76"/>
      <c r="BDY56" s="2124"/>
      <c r="BDZ56" s="2124"/>
      <c r="BEA56" s="2124"/>
      <c r="BED56" s="773"/>
      <c r="BEE56" s="76"/>
      <c r="BEG56" s="321">
        <v>42037</v>
      </c>
      <c r="BEH56" s="732" t="s">
        <v>2370</v>
      </c>
      <c r="BEI56" s="1332">
        <v>10892</v>
      </c>
      <c r="BEJ56" s="1979">
        <v>9291.76</v>
      </c>
      <c r="BEK56" s="790">
        <v>42042</v>
      </c>
      <c r="BEL56" s="773">
        <v>9291.76</v>
      </c>
      <c r="BEM56" s="78">
        <f t="shared" si="158"/>
        <v>-17000</v>
      </c>
      <c r="BEQ56" s="809"/>
      <c r="BEU56" s="78">
        <f t="shared" si="159"/>
        <v>-3554.84</v>
      </c>
      <c r="BFK56" s="320"/>
      <c r="BFL56" s="2122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6"/>
      <c r="BIG56" s="1851"/>
      <c r="BIH56" s="1851"/>
      <c r="BII56" s="1851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11430</v>
      </c>
      <c r="BQN56" s="320"/>
      <c r="BQO56" s="2122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21"/>
      <c r="BQW56" s="104"/>
      <c r="BQX56" s="424"/>
      <c r="BQY56" s="139"/>
      <c r="BQZ56" s="78">
        <f t="shared" si="190"/>
        <v>70000</v>
      </c>
      <c r="BRA56" s="2124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25"/>
      <c r="AL57" s="389"/>
      <c r="AM57" s="424"/>
      <c r="AN57" s="699"/>
      <c r="AO57" s="78">
        <f t="shared" si="7"/>
        <v>1390</v>
      </c>
      <c r="AQ57" s="321"/>
      <c r="AR57" s="2125"/>
      <c r="AS57" s="699"/>
      <c r="AU57" s="699"/>
      <c r="AV57" s="78">
        <f t="shared" si="8"/>
        <v>317405.71999999997</v>
      </c>
      <c r="BT57" s="2125"/>
      <c r="BU57" s="699"/>
      <c r="BV57" s="542"/>
      <c r="BW57" s="699"/>
      <c r="BX57" s="78">
        <f t="shared" si="12"/>
        <v>0</v>
      </c>
      <c r="CW57" s="890"/>
      <c r="CX57" s="2125"/>
      <c r="CY57" s="76"/>
      <c r="CZ57" s="481"/>
      <c r="DA57" s="944"/>
      <c r="DB57" s="78">
        <f t="shared" si="16"/>
        <v>633217.30000000005</v>
      </c>
      <c r="DE57" s="890"/>
      <c r="DF57" s="2125"/>
      <c r="DG57" s="139"/>
      <c r="DJ57" s="78">
        <f t="shared" si="17"/>
        <v>633217.30000000005</v>
      </c>
      <c r="FJ57" s="424"/>
      <c r="FK57" s="49"/>
      <c r="FL57" s="1325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21"/>
      <c r="JJ57" s="104"/>
      <c r="JK57" s="320"/>
      <c r="JL57" s="389"/>
      <c r="JM57" s="78">
        <f t="shared" si="38"/>
        <v>90</v>
      </c>
      <c r="JO57" s="321"/>
      <c r="JP57" s="2125"/>
      <c r="JQ57" s="699"/>
      <c r="JR57" s="790"/>
      <c r="JS57" s="699"/>
      <c r="JT57" s="78">
        <f t="shared" si="39"/>
        <v>90</v>
      </c>
      <c r="JV57" s="321"/>
      <c r="JW57" s="2125"/>
      <c r="JX57" s="699"/>
      <c r="JY57" s="790"/>
      <c r="JZ57" s="699"/>
      <c r="KA57" s="78">
        <f t="shared" si="40"/>
        <v>90</v>
      </c>
      <c r="KD57" s="809"/>
      <c r="KH57" s="78">
        <f t="shared" si="277"/>
        <v>82735.600000000006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22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25"/>
      <c r="AAB57" s="699"/>
      <c r="AAD57" s="699"/>
      <c r="AAE57" s="78">
        <f t="shared" si="95"/>
        <v>2062.3999999999996</v>
      </c>
      <c r="AAG57" s="321"/>
      <c r="AAH57" s="2125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25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21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4"/>
      <c r="AOB57" s="1860"/>
      <c r="AOC57" s="1833"/>
      <c r="AOD57" s="1865"/>
      <c r="AOE57" s="779"/>
      <c r="AOF57" s="1940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25"/>
      <c r="AUV57" s="78">
        <f t="shared" si="248"/>
        <v>1754.5</v>
      </c>
      <c r="AVQ57" s="76"/>
      <c r="AVR57" s="351"/>
      <c r="AWI57" s="777"/>
      <c r="AWJ57" s="2124"/>
      <c r="AWL57" s="131">
        <f t="shared" si="226"/>
        <v>0</v>
      </c>
      <c r="AWV57" s="404"/>
      <c r="AWW57" s="404"/>
      <c r="AWX57" s="2124"/>
      <c r="AXA57" s="773"/>
      <c r="AXB57" s="76"/>
      <c r="AXY57" s="404"/>
      <c r="AXZ57" s="2125"/>
      <c r="AYA57" s="699"/>
      <c r="AYB57" s="404"/>
      <c r="AYC57" s="773"/>
      <c r="AYD57" s="78">
        <f t="shared" si="137"/>
        <v>0</v>
      </c>
      <c r="AYF57" s="404"/>
      <c r="AYG57" s="2125"/>
      <c r="AYH57" s="699"/>
      <c r="AYJ57" s="773"/>
      <c r="AYK57" s="78">
        <f t="shared" si="138"/>
        <v>0</v>
      </c>
      <c r="AYM57" s="404"/>
      <c r="AYN57" s="2125"/>
      <c r="AYQ57" s="773"/>
      <c r="AYR57" s="78">
        <f t="shared" si="139"/>
        <v>0</v>
      </c>
      <c r="AYT57" s="404"/>
      <c r="AYU57" s="2124"/>
      <c r="AYX57" s="773"/>
      <c r="AYY57" s="76"/>
      <c r="AZO57" s="321"/>
      <c r="AZP57" s="2125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2" t="s">
        <v>2555</v>
      </c>
      <c r="BBO57" s="1979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74"/>
      <c r="BDQ57" s="404"/>
      <c r="BDR57" s="404"/>
      <c r="BDS57" s="2124"/>
      <c r="BDV57" s="773"/>
      <c r="BDW57" s="76"/>
      <c r="BDY57" s="2124"/>
      <c r="BDZ57" s="2124"/>
      <c r="BEA57" s="2124"/>
      <c r="BED57" s="773"/>
      <c r="BEE57" s="76"/>
      <c r="BEG57" s="321">
        <v>42044</v>
      </c>
      <c r="BEH57" s="732" t="s">
        <v>2380</v>
      </c>
      <c r="BEI57" s="1332">
        <v>11581</v>
      </c>
      <c r="BEJ57" s="1979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Q57" s="809"/>
      <c r="BEU57" s="78">
        <f t="shared" si="159"/>
        <v>-3554.84</v>
      </c>
      <c r="BFK57" s="320"/>
      <c r="BFL57" s="2122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6"/>
      <c r="BIG57" s="1851"/>
      <c r="BIH57" s="1851"/>
      <c r="BII57" s="1851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11430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22"/>
      <c r="BQW57" s="349"/>
      <c r="BQX57" s="424"/>
      <c r="BQY57" s="139"/>
      <c r="BQZ57" s="78">
        <f t="shared" si="190"/>
        <v>70000</v>
      </c>
      <c r="BRA57" s="2124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25"/>
      <c r="AL58" s="699"/>
      <c r="AM58" s="404"/>
      <c r="AN58" s="699"/>
      <c r="AO58" s="78">
        <f t="shared" si="7"/>
        <v>1390</v>
      </c>
      <c r="AQ58" s="321"/>
      <c r="AR58" s="2125"/>
      <c r="AS58" s="699"/>
      <c r="AU58" s="699"/>
      <c r="AV58" s="78">
        <f t="shared" si="8"/>
        <v>317405.71999999997</v>
      </c>
      <c r="BT58" s="2125"/>
      <c r="BU58" s="699"/>
      <c r="BV58" s="542"/>
      <c r="BW58" s="699"/>
      <c r="BX58" s="78">
        <f t="shared" si="12"/>
        <v>0</v>
      </c>
      <c r="CW58" s="890"/>
      <c r="CX58" s="2125"/>
      <c r="CY58" s="139"/>
      <c r="CZ58" s="734"/>
      <c r="DA58" s="941"/>
      <c r="DB58" s="78">
        <f t="shared" si="16"/>
        <v>633217.30000000005</v>
      </c>
      <c r="DE58" s="890"/>
      <c r="DF58" s="2125"/>
      <c r="DG58" s="139"/>
      <c r="DJ58" s="78">
        <f t="shared" si="17"/>
        <v>633217.30000000005</v>
      </c>
      <c r="FJ58" s="424"/>
      <c r="FK58" s="49"/>
      <c r="FL58" s="1325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21"/>
      <c r="JJ58" s="104"/>
      <c r="JK58" s="320"/>
      <c r="JL58" s="389"/>
      <c r="JM58" s="78">
        <f t="shared" si="38"/>
        <v>90</v>
      </c>
      <c r="JO58" s="321"/>
      <c r="JP58" s="2125"/>
      <c r="JQ58" s="699"/>
      <c r="JR58" s="790"/>
      <c r="JS58" s="699"/>
      <c r="JT58" s="78">
        <f t="shared" si="39"/>
        <v>90</v>
      </c>
      <c r="JV58" s="321"/>
      <c r="JW58" s="2125"/>
      <c r="JX58" s="699"/>
      <c r="JY58" s="790"/>
      <c r="JZ58" s="699"/>
      <c r="KA58" s="78">
        <f t="shared" si="40"/>
        <v>90</v>
      </c>
      <c r="KD58" s="809"/>
      <c r="KH58" s="78">
        <f t="shared" si="277"/>
        <v>82735.600000000006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22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25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25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21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6"/>
      <c r="AOB58" s="1867"/>
      <c r="AOC58" s="1868"/>
      <c r="AOD58" s="1926"/>
      <c r="AOE58" s="779"/>
      <c r="AOF58" s="1940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25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24"/>
      <c r="AXA58" s="773"/>
      <c r="AXB58" s="76"/>
      <c r="AXY58" s="404"/>
      <c r="AXZ58" s="2125"/>
      <c r="AYA58" s="699"/>
      <c r="AYB58" s="404"/>
      <c r="AYC58" s="773"/>
      <c r="AYD58" s="78">
        <f t="shared" si="137"/>
        <v>0</v>
      </c>
      <c r="AYF58" s="404"/>
      <c r="AYG58" s="2125"/>
      <c r="AYH58" s="699"/>
      <c r="AYJ58" s="773"/>
      <c r="AYK58" s="78">
        <f t="shared" si="138"/>
        <v>0</v>
      </c>
      <c r="AYM58" s="404"/>
      <c r="AYN58" s="2125"/>
      <c r="AYQ58" s="773"/>
      <c r="AYR58" s="78">
        <f t="shared" si="139"/>
        <v>0</v>
      </c>
      <c r="AYT58" s="404"/>
      <c r="AYU58" s="2124"/>
      <c r="AYX58" s="773"/>
      <c r="AYY58" s="76"/>
      <c r="AZO58" s="321"/>
      <c r="AZP58" s="2125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3" t="s">
        <v>2556</v>
      </c>
      <c r="BBO58" s="2019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74"/>
      <c r="BDQ58" s="404"/>
      <c r="BDR58" s="404"/>
      <c r="BDS58" s="2124"/>
      <c r="BDV58" s="773"/>
      <c r="BDW58" s="76"/>
      <c r="BDY58" s="2124"/>
      <c r="BDZ58" s="2124"/>
      <c r="BEA58" s="2124"/>
      <c r="BED58" s="773"/>
      <c r="BEE58" s="76"/>
      <c r="BEG58" s="321">
        <v>42051</v>
      </c>
      <c r="BEH58" s="732" t="s">
        <v>2368</v>
      </c>
      <c r="BEI58" s="1332">
        <v>12270</v>
      </c>
      <c r="BEJ58" s="1979">
        <v>9531.92</v>
      </c>
      <c r="BEK58" s="790">
        <v>42063</v>
      </c>
      <c r="BEL58" s="773">
        <v>9531.92</v>
      </c>
      <c r="BEM58" s="78">
        <f t="shared" si="158"/>
        <v>-17000</v>
      </c>
      <c r="BEQ58" s="809"/>
      <c r="BEU58" s="78">
        <f t="shared" si="159"/>
        <v>-3554.84</v>
      </c>
      <c r="BFK58" s="320"/>
      <c r="BFL58" s="2122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6"/>
      <c r="BIG58" s="1851"/>
      <c r="BIH58" s="1851"/>
      <c r="BII58" s="1851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11430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22"/>
      <c r="BQW58" s="139"/>
      <c r="BQX58" s="424"/>
      <c r="BQY58" s="139"/>
      <c r="BQZ58" s="78">
        <f t="shared" si="190"/>
        <v>70000</v>
      </c>
      <c r="BRA58" s="2124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25"/>
      <c r="AL59" s="699"/>
      <c r="AM59" s="404"/>
      <c r="AN59" s="699"/>
      <c r="AO59" s="78">
        <f t="shared" si="7"/>
        <v>1390</v>
      </c>
      <c r="AQ59" s="321"/>
      <c r="AR59" s="2125"/>
      <c r="AS59" s="699"/>
      <c r="AU59" s="699"/>
      <c r="AV59" s="78">
        <f t="shared" si="8"/>
        <v>317405.71999999997</v>
      </c>
      <c r="BT59" s="2125"/>
      <c r="BU59" s="699"/>
      <c r="BV59" s="542"/>
      <c r="BW59" s="699"/>
      <c r="BX59" s="78">
        <f t="shared" si="12"/>
        <v>0</v>
      </c>
      <c r="CW59" s="890"/>
      <c r="CX59" s="2125"/>
      <c r="CY59" s="139"/>
      <c r="CZ59" s="424"/>
      <c r="DA59" s="139"/>
      <c r="DB59" s="78">
        <f t="shared" si="16"/>
        <v>633217.30000000005</v>
      </c>
      <c r="DE59" s="890"/>
      <c r="DF59" s="2125"/>
      <c r="DG59" s="139"/>
      <c r="DJ59" s="78">
        <f t="shared" si="17"/>
        <v>633217.30000000005</v>
      </c>
      <c r="FJ59" s="424"/>
      <c r="FK59" s="49"/>
      <c r="FL59" s="1325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21"/>
      <c r="JJ59" s="104"/>
      <c r="JK59" s="320"/>
      <c r="JL59" s="389"/>
      <c r="JM59" s="78">
        <f t="shared" si="38"/>
        <v>90</v>
      </c>
      <c r="JO59" s="321"/>
      <c r="JP59" s="2125"/>
      <c r="JQ59" s="699"/>
      <c r="JR59" s="790"/>
      <c r="JS59" s="699"/>
      <c r="JT59" s="78">
        <f t="shared" si="39"/>
        <v>90</v>
      </c>
      <c r="JV59" s="321"/>
      <c r="JW59" s="2125"/>
      <c r="JX59" s="699"/>
      <c r="JY59" s="790"/>
      <c r="JZ59" s="699"/>
      <c r="KA59" s="78">
        <f t="shared" si="40"/>
        <v>90</v>
      </c>
      <c r="KD59" s="809"/>
      <c r="KH59" s="78">
        <f t="shared" si="277"/>
        <v>82735.600000000006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22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25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25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24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1"/>
      <c r="AOB59" s="1860"/>
      <c r="AOC59" s="1833"/>
      <c r="AOD59" s="1391"/>
      <c r="AOE59" s="779"/>
      <c r="AOF59" s="1940"/>
      <c r="AOG59" s="1391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25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24"/>
      <c r="AXA59" s="773"/>
      <c r="AXB59" s="76"/>
      <c r="AXY59" s="404"/>
      <c r="AXZ59" s="2125"/>
      <c r="AYA59" s="699"/>
      <c r="AYB59" s="404"/>
      <c r="AYC59" s="773"/>
      <c r="AYD59" s="78">
        <f t="shared" si="137"/>
        <v>0</v>
      </c>
      <c r="AYF59" s="404"/>
      <c r="AYG59" s="2125"/>
      <c r="AYH59" s="699"/>
      <c r="AYJ59" s="773"/>
      <c r="AYK59" s="78">
        <f t="shared" si="138"/>
        <v>0</v>
      </c>
      <c r="AYM59" s="404"/>
      <c r="AYN59" s="2125"/>
      <c r="AYQ59" s="773"/>
      <c r="AYR59" s="78">
        <f t="shared" si="139"/>
        <v>0</v>
      </c>
      <c r="AYT59" s="404"/>
      <c r="AYU59" s="2124"/>
      <c r="AYX59" s="773"/>
      <c r="AYY59" s="76"/>
      <c r="AZO59" s="321"/>
      <c r="AZP59" s="2125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3" t="s">
        <v>2557</v>
      </c>
      <c r="BBO59" s="2019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74"/>
      <c r="BDQ59" s="404"/>
      <c r="BDR59" s="404"/>
      <c r="BDS59" s="2124"/>
      <c r="BDV59" s="773"/>
      <c r="BDW59" s="76"/>
      <c r="BDY59" s="2124"/>
      <c r="BDZ59" s="2124"/>
      <c r="BEA59" s="2124"/>
      <c r="BED59" s="773"/>
      <c r="BEE59" s="76"/>
      <c r="BEG59" s="321">
        <v>42058</v>
      </c>
      <c r="BEH59" s="732" t="s">
        <v>2381</v>
      </c>
      <c r="BEI59" s="1332">
        <v>12962</v>
      </c>
      <c r="BEJ59" s="1979">
        <v>7657.76</v>
      </c>
      <c r="BEK59" s="790">
        <v>42081</v>
      </c>
      <c r="BEL59" s="773">
        <v>7657.76</v>
      </c>
      <c r="BEM59" s="78">
        <f t="shared" si="158"/>
        <v>-17000</v>
      </c>
      <c r="BEQ59" s="809"/>
      <c r="BEU59" s="78">
        <f t="shared" si="159"/>
        <v>-3554.84</v>
      </c>
      <c r="BFK59" s="320"/>
      <c r="BFL59" s="2122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6"/>
      <c r="BIG59" s="1851"/>
      <c r="BIH59" s="1851"/>
      <c r="BII59" s="1851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11430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22"/>
      <c r="BQW59" s="139"/>
      <c r="BQX59" s="424"/>
      <c r="BQY59" s="139"/>
      <c r="BQZ59" s="78">
        <f t="shared" si="190"/>
        <v>70000</v>
      </c>
      <c r="BRA59" s="2124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25"/>
      <c r="AL60" s="699"/>
      <c r="AM60" s="404"/>
      <c r="AN60" s="699"/>
      <c r="AO60" s="78">
        <f t="shared" si="7"/>
        <v>1390</v>
      </c>
      <c r="AQ60" s="321"/>
      <c r="AR60" s="2125"/>
      <c r="AS60" s="699"/>
      <c r="AU60" s="699"/>
      <c r="AV60" s="78">
        <f t="shared" si="8"/>
        <v>317405.71999999997</v>
      </c>
      <c r="BT60" s="2125"/>
      <c r="BU60" s="699"/>
      <c r="BV60" s="542"/>
      <c r="BW60" s="699"/>
      <c r="BX60" s="78">
        <f t="shared" si="12"/>
        <v>0</v>
      </c>
      <c r="CW60" s="890"/>
      <c r="CX60" s="2125"/>
      <c r="CY60" s="139"/>
      <c r="CZ60" s="481"/>
      <c r="DA60" s="388"/>
      <c r="DB60" s="78">
        <f t="shared" si="16"/>
        <v>633217.30000000005</v>
      </c>
      <c r="DE60" s="890"/>
      <c r="DF60" s="2125"/>
      <c r="DG60" s="139"/>
      <c r="DJ60" s="78">
        <f t="shared" si="17"/>
        <v>633217.30000000005</v>
      </c>
      <c r="FJ60" s="424"/>
      <c r="FK60" s="49"/>
      <c r="FL60" s="1325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22"/>
      <c r="JJ60" s="389"/>
      <c r="JK60" s="320"/>
      <c r="JL60" s="389"/>
      <c r="JM60" s="78">
        <f t="shared" si="38"/>
        <v>90</v>
      </c>
      <c r="JO60" s="321"/>
      <c r="JP60" s="2125"/>
      <c r="JQ60" s="699"/>
      <c r="JR60" s="790"/>
      <c r="JS60" s="699"/>
      <c r="JT60" s="78">
        <f t="shared" si="39"/>
        <v>90</v>
      </c>
      <c r="JV60" s="321"/>
      <c r="JW60" s="2125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2"/>
      <c r="KH60" s="888">
        <f t="shared" si="277"/>
        <v>82735.600000000006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22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25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24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1"/>
      <c r="AOB60" s="1860"/>
      <c r="AOC60" s="1833"/>
      <c r="AOD60" s="1391"/>
      <c r="AOE60" s="779"/>
      <c r="AOF60" s="1940"/>
      <c r="AOG60" s="1391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24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24"/>
      <c r="AYX60" s="773"/>
      <c r="AYY60" s="76"/>
      <c r="AZO60" s="321"/>
      <c r="AZP60" s="2125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3" t="s">
        <v>2558</v>
      </c>
      <c r="BBO60" s="2019">
        <v>183125</v>
      </c>
      <c r="BBP60" s="392"/>
      <c r="BBQ60" s="389"/>
      <c r="BBR60" s="131">
        <f t="shared" si="148"/>
        <v>362369.03</v>
      </c>
      <c r="BBT60" s="918"/>
      <c r="BCA60" s="2074"/>
      <c r="BDQ60" s="404"/>
      <c r="BDR60" s="404"/>
      <c r="BDS60" s="2124"/>
      <c r="BDV60" s="773"/>
      <c r="BDW60" s="76"/>
      <c r="BDY60" s="2124"/>
      <c r="BDZ60" s="2124"/>
      <c r="BEA60" s="2124"/>
      <c r="BED60" s="773"/>
      <c r="BEE60" s="76"/>
      <c r="BEG60" s="321">
        <v>42065</v>
      </c>
      <c r="BEH60" s="732" t="s">
        <v>2371</v>
      </c>
      <c r="BEI60" s="1332">
        <v>13690</v>
      </c>
      <c r="BEJ60" s="1979">
        <v>6988.96</v>
      </c>
      <c r="BEK60" s="790">
        <v>42069</v>
      </c>
      <c r="BEL60" s="773">
        <v>6988.96</v>
      </c>
      <c r="BEM60" s="78">
        <f t="shared" si="158"/>
        <v>-17000</v>
      </c>
      <c r="BEQ60" s="809"/>
      <c r="BEU60" s="78">
        <f t="shared" si="159"/>
        <v>-3554.84</v>
      </c>
      <c r="BFK60" s="320"/>
      <c r="BFL60" s="2122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6"/>
      <c r="BIG60" s="1851"/>
      <c r="BIH60" s="1851"/>
      <c r="BII60" s="1851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11430</v>
      </c>
      <c r="BQO60" s="809"/>
      <c r="BQP60" s="699"/>
      <c r="BQR60" s="773"/>
      <c r="BQS60" s="888">
        <f t="shared" si="189"/>
        <v>9018.5</v>
      </c>
      <c r="BQU60" s="320"/>
      <c r="BQV60" s="2122"/>
      <c r="BQW60" s="139"/>
      <c r="BQX60" s="424"/>
      <c r="BQY60" s="139"/>
      <c r="BQZ60" s="78">
        <f t="shared" si="190"/>
        <v>70000</v>
      </c>
      <c r="BRA60" s="2124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22"/>
      <c r="AL61" s="389"/>
      <c r="AM61" s="855"/>
      <c r="AN61" s="389"/>
      <c r="AO61" s="78">
        <f t="shared" si="7"/>
        <v>1390</v>
      </c>
      <c r="AQ61" s="321"/>
      <c r="AR61" s="2125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25"/>
      <c r="CY61" s="139"/>
      <c r="CZ61" s="481"/>
      <c r="DA61" s="388"/>
      <c r="DB61" s="78">
        <f t="shared" si="16"/>
        <v>633217.30000000005</v>
      </c>
      <c r="DE61" s="890"/>
      <c r="DF61" s="2125"/>
      <c r="DG61" s="139"/>
      <c r="DJ61" s="78">
        <f t="shared" si="17"/>
        <v>633217.30000000005</v>
      </c>
      <c r="FJ61" s="424"/>
      <c r="FK61" s="2121"/>
      <c r="FL61" s="243"/>
      <c r="FM61" s="243"/>
      <c r="FN61" s="2121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22"/>
      <c r="JJ61" s="389"/>
      <c r="JK61" s="320"/>
      <c r="JL61" s="389"/>
      <c r="JM61" s="78">
        <f t="shared" si="38"/>
        <v>90</v>
      </c>
      <c r="JO61" s="321"/>
      <c r="JP61" s="2125"/>
      <c r="JQ61" s="699"/>
      <c r="JR61" s="790"/>
      <c r="JS61" s="699"/>
      <c r="JT61" s="78">
        <f t="shared" si="39"/>
        <v>90</v>
      </c>
      <c r="JV61" s="321"/>
      <c r="JW61" s="2125"/>
      <c r="JX61" s="699"/>
      <c r="JY61" s="790"/>
      <c r="JZ61" s="699"/>
      <c r="KA61" s="78">
        <f t="shared" si="40"/>
        <v>90</v>
      </c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22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22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24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1"/>
      <c r="AOB61" s="1860"/>
      <c r="AOC61" s="1833"/>
      <c r="AOD61" s="1391"/>
      <c r="AOE61" s="779"/>
      <c r="AOF61" s="1940"/>
      <c r="AOG61" s="1391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24"/>
      <c r="AXA61" s="773"/>
      <c r="AXB61" s="76"/>
      <c r="AXY61" s="404"/>
      <c r="AXZ61" s="2124"/>
      <c r="AYC61" s="773"/>
      <c r="AYD61" s="76"/>
      <c r="AYF61" s="404"/>
      <c r="AYG61" s="2124"/>
      <c r="AYJ61" s="773"/>
      <c r="AYK61" s="76"/>
      <c r="AYM61" s="404"/>
      <c r="AYN61" s="2124"/>
      <c r="AYQ61" s="773"/>
      <c r="AYR61" s="76"/>
      <c r="AYT61" s="404"/>
      <c r="AYU61" s="2124"/>
      <c r="AYX61" s="773"/>
      <c r="AYY61" s="76"/>
      <c r="AZO61" s="321"/>
      <c r="AZP61" s="2125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2559</v>
      </c>
      <c r="BBO61" s="1908">
        <v>336428</v>
      </c>
      <c r="BBP61" s="392"/>
      <c r="BBQ61" s="389"/>
      <c r="BBR61" s="131">
        <f t="shared" si="148"/>
        <v>698797.03</v>
      </c>
      <c r="BDQ61" s="404"/>
      <c r="BDR61" s="404"/>
      <c r="BDS61" s="2124"/>
      <c r="BDV61" s="773"/>
      <c r="BDW61" s="76"/>
      <c r="BDY61" s="2124"/>
      <c r="BDZ61" s="2124"/>
      <c r="BEA61" s="2124"/>
      <c r="BED61" s="773"/>
      <c r="BEE61" s="76"/>
      <c r="BEG61" s="321">
        <v>42072</v>
      </c>
      <c r="BEH61" s="732" t="s">
        <v>2388</v>
      </c>
      <c r="BEI61" s="1332">
        <v>14375</v>
      </c>
      <c r="BEJ61" s="1979">
        <v>7583.28</v>
      </c>
      <c r="BEK61" s="790">
        <v>42081</v>
      </c>
      <c r="BEL61" s="773">
        <v>7583.28</v>
      </c>
      <c r="BEM61" s="78">
        <f t="shared" si="158"/>
        <v>-17000</v>
      </c>
      <c r="BEQ61" s="809"/>
      <c r="BEU61" s="78">
        <f t="shared" si="159"/>
        <v>-3554.84</v>
      </c>
      <c r="BFK61" s="320"/>
      <c r="BFL61" s="2122"/>
      <c r="BFM61" s="260"/>
      <c r="BFN61" s="855"/>
      <c r="BFO61" s="389"/>
      <c r="BFP61" s="76">
        <f t="shared" si="162"/>
        <v>0</v>
      </c>
      <c r="BIF61" s="1846"/>
      <c r="BIG61" s="1851"/>
      <c r="BIH61" s="1851"/>
      <c r="BII61" s="1851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22"/>
      <c r="BQW61" s="139"/>
      <c r="BQX61" s="424"/>
      <c r="BQY61" s="139"/>
      <c r="BQZ61" s="78">
        <f t="shared" si="190"/>
        <v>70000</v>
      </c>
      <c r="BRA61" s="2124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22"/>
      <c r="AL62" s="389"/>
      <c r="AM62" s="855"/>
      <c r="AN62" s="389"/>
      <c r="AO62" s="78">
        <f t="shared" si="7"/>
        <v>1390</v>
      </c>
      <c r="AQ62" s="321"/>
      <c r="AR62" s="2125"/>
      <c r="AS62" s="699"/>
      <c r="AU62" s="699"/>
      <c r="AV62" s="78">
        <f t="shared" si="8"/>
        <v>317405.71999999997</v>
      </c>
      <c r="CW62" s="890"/>
      <c r="CX62" s="2125"/>
      <c r="CY62" s="139"/>
      <c r="CZ62" s="481"/>
      <c r="DA62" s="430"/>
      <c r="DB62" s="78">
        <f t="shared" si="16"/>
        <v>633217.30000000005</v>
      </c>
      <c r="DE62" s="890"/>
      <c r="DF62" s="2125"/>
      <c r="DG62" s="139"/>
      <c r="DJ62" s="78">
        <f t="shared" si="17"/>
        <v>633217.30000000005</v>
      </c>
      <c r="FJ62" s="404"/>
      <c r="FK62" s="2124"/>
      <c r="FN62" s="2124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22"/>
      <c r="JJ62" s="389"/>
      <c r="JK62" s="320"/>
      <c r="JL62" s="389"/>
      <c r="JM62" s="78">
        <f t="shared" si="38"/>
        <v>90</v>
      </c>
      <c r="JO62" s="321"/>
      <c r="JP62" s="2125"/>
      <c r="JQ62" s="699"/>
      <c r="JR62" s="790"/>
      <c r="JS62" s="699"/>
      <c r="JT62" s="78">
        <f t="shared" si="39"/>
        <v>90</v>
      </c>
      <c r="JV62" s="321"/>
      <c r="JW62" s="2125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25"/>
      <c r="RP62" s="699"/>
      <c r="RQ62" s="404"/>
      <c r="RR62" s="699"/>
      <c r="RS62" s="78">
        <f t="shared" si="67"/>
        <v>16041.099999999999</v>
      </c>
      <c r="ZI62" s="76"/>
      <c r="ZJ62" s="351"/>
      <c r="AHC62" s="1231"/>
      <c r="AHD62" s="1231"/>
      <c r="AHE62" s="2122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24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1"/>
      <c r="AOB62" s="1860"/>
      <c r="AOC62" s="1833"/>
      <c r="AOD62" s="1391"/>
      <c r="AOE62" s="779"/>
      <c r="AOF62" s="1940"/>
      <c r="AOG62" s="1391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24"/>
      <c r="AXA62" s="773"/>
      <c r="AXB62" s="76"/>
      <c r="AXY62" s="404"/>
      <c r="AXZ62" s="2124"/>
      <c r="AYC62" s="773"/>
      <c r="AYD62" s="76"/>
      <c r="AYF62" s="404"/>
      <c r="AYG62" s="2124"/>
      <c r="AYJ62" s="773"/>
      <c r="AYK62" s="76"/>
      <c r="AYM62" s="404"/>
      <c r="AYN62" s="2124"/>
      <c r="AYQ62" s="773"/>
      <c r="AYR62" s="76"/>
      <c r="AYT62" s="404"/>
      <c r="AYU62" s="2124"/>
      <c r="AYX62" s="773"/>
      <c r="AYY62" s="76"/>
      <c r="AZO62" s="321"/>
      <c r="AZP62" s="2125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23" t="s">
        <v>2560</v>
      </c>
      <c r="BBO62" s="1979">
        <v>354246</v>
      </c>
      <c r="BBQ62" s="1979"/>
      <c r="BBR62" s="131">
        <f t="shared" si="148"/>
        <v>1053043.03</v>
      </c>
      <c r="BDQ62" s="404"/>
      <c r="BDR62" s="404"/>
      <c r="BDS62" s="2124"/>
      <c r="BDV62" s="773"/>
      <c r="BDW62" s="76"/>
      <c r="BDY62" s="2124"/>
      <c r="BDZ62" s="2124"/>
      <c r="BEA62" s="2124"/>
      <c r="BED62" s="773"/>
      <c r="BEE62" s="76"/>
      <c r="BEG62" s="321">
        <v>42079</v>
      </c>
      <c r="BEH62" s="732" t="s">
        <v>2389</v>
      </c>
      <c r="BEI62" s="1332">
        <v>15052</v>
      </c>
      <c r="BEJ62" s="1979">
        <v>8367.6</v>
      </c>
      <c r="BEK62" s="790">
        <v>42101</v>
      </c>
      <c r="BEL62" s="773">
        <v>8367.6</v>
      </c>
      <c r="BEM62" s="78">
        <f t="shared" si="158"/>
        <v>-17000</v>
      </c>
      <c r="BEO62" s="351"/>
      <c r="BEP62" s="351"/>
      <c r="BEQ62" s="809"/>
      <c r="BEU62" s="78">
        <f t="shared" si="159"/>
        <v>-3554.84</v>
      </c>
      <c r="BFK62" s="320"/>
      <c r="BFL62" s="2122"/>
      <c r="BFM62" s="260"/>
      <c r="BFN62" s="855"/>
      <c r="BFO62" s="389"/>
      <c r="BFP62" s="76">
        <f t="shared" si="162"/>
        <v>0</v>
      </c>
      <c r="BIF62" s="1846"/>
      <c r="BIG62" s="1851"/>
      <c r="BIH62" s="1851"/>
      <c r="BII62" s="1851"/>
      <c r="BIO62" s="809"/>
      <c r="BIP62" s="699"/>
      <c r="BIR62" s="699"/>
      <c r="BIS62" s="78">
        <f t="shared" si="173"/>
        <v>86</v>
      </c>
      <c r="BQN62" s="320">
        <v>41720</v>
      </c>
      <c r="BQO62" s="2122" t="s">
        <v>2185</v>
      </c>
      <c r="BQP62" s="139">
        <v>8448</v>
      </c>
      <c r="BQQ62" s="542">
        <v>41863</v>
      </c>
      <c r="BQR62" s="699">
        <v>8448</v>
      </c>
      <c r="BQU62" s="320"/>
      <c r="BQV62" s="2122"/>
      <c r="BQW62" s="139"/>
      <c r="BQX62" s="424"/>
      <c r="BQY62" s="139"/>
      <c r="BQZ62" s="78">
        <f t="shared" si="190"/>
        <v>70000</v>
      </c>
      <c r="BRA62" s="2124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22"/>
      <c r="AL63" s="389"/>
      <c r="AM63" s="855"/>
      <c r="AN63" s="389"/>
      <c r="AO63" s="78">
        <f t="shared" si="7"/>
        <v>1390</v>
      </c>
      <c r="AQ63" s="321"/>
      <c r="AR63" s="2125"/>
      <c r="AS63" s="699"/>
      <c r="AU63" s="699"/>
      <c r="AV63" s="78">
        <f t="shared" si="8"/>
        <v>317405.71999999997</v>
      </c>
      <c r="CW63" s="890"/>
      <c r="CX63" s="2125"/>
      <c r="CY63" s="139"/>
      <c r="CZ63" s="481"/>
      <c r="DA63" s="916"/>
      <c r="DB63" s="78">
        <f t="shared" si="16"/>
        <v>633217.30000000005</v>
      </c>
      <c r="DE63" s="890"/>
      <c r="DF63" s="2125"/>
      <c r="DG63" s="139"/>
      <c r="DJ63" s="78">
        <f t="shared" si="17"/>
        <v>633217.30000000005</v>
      </c>
      <c r="FJ63" s="404"/>
      <c r="FK63" s="2124"/>
      <c r="FN63" s="2124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22"/>
      <c r="JJ63" s="389"/>
      <c r="JK63" s="320"/>
      <c r="JL63" s="389"/>
      <c r="JM63" s="78">
        <f t="shared" si="38"/>
        <v>90</v>
      </c>
      <c r="JO63" s="321"/>
      <c r="JP63" s="2125"/>
      <c r="JQ63" s="699"/>
      <c r="JR63" s="790"/>
      <c r="JS63" s="699"/>
      <c r="JT63" s="78">
        <f t="shared" si="39"/>
        <v>90</v>
      </c>
      <c r="JV63" s="321"/>
      <c r="JW63" s="2125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25"/>
      <c r="RP63" s="699"/>
      <c r="RQ63" s="404"/>
      <c r="RR63" s="699"/>
      <c r="RS63" s="78">
        <f t="shared" si="67"/>
        <v>16041.099999999999</v>
      </c>
      <c r="AHC63" s="320"/>
      <c r="AHD63" s="320"/>
      <c r="AHE63" s="2122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25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1"/>
      <c r="AOB63" s="1860"/>
      <c r="AOC63" s="1833"/>
      <c r="AOD63" s="1391"/>
      <c r="AOE63" s="779"/>
      <c r="AOF63" s="1940"/>
      <c r="AOG63" s="1391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24"/>
      <c r="AXA63" s="773"/>
      <c r="AXB63" s="76"/>
      <c r="AXY63" s="404"/>
      <c r="AXZ63" s="2124"/>
      <c r="AYC63" s="773"/>
      <c r="AYD63" s="76"/>
      <c r="AYF63" s="404"/>
      <c r="AYG63" s="2124"/>
      <c r="AYJ63" s="773"/>
      <c r="AYK63" s="76"/>
      <c r="AYM63" s="404"/>
      <c r="AYN63" s="2124"/>
      <c r="AYQ63" s="773"/>
      <c r="AYR63" s="76"/>
      <c r="AYT63" s="404"/>
      <c r="AYU63" s="2124"/>
      <c r="AYX63" s="773"/>
      <c r="AYY63" s="76"/>
      <c r="AZO63" s="321"/>
      <c r="AZP63" s="2125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3"/>
      <c r="BBO63" s="2019"/>
      <c r="BBP63" s="392"/>
      <c r="BBQ63" s="2019"/>
      <c r="BBR63" s="131">
        <f t="shared" si="148"/>
        <v>1053043.03</v>
      </c>
      <c r="BDQ63" s="404"/>
      <c r="BDR63" s="404"/>
      <c r="BDS63" s="2124"/>
      <c r="BDV63" s="773"/>
      <c r="BDW63" s="76"/>
      <c r="BDY63" s="2124"/>
      <c r="BDZ63" s="2124"/>
      <c r="BEA63" s="2124"/>
      <c r="BED63" s="773"/>
      <c r="BEE63" s="76"/>
      <c r="BEG63" s="321">
        <v>42086</v>
      </c>
      <c r="BEH63" s="732" t="s">
        <v>2390</v>
      </c>
      <c r="BEI63" s="1332">
        <v>15769</v>
      </c>
      <c r="BEJ63" s="1979">
        <v>8587.24</v>
      </c>
      <c r="BEK63" s="790">
        <v>42101</v>
      </c>
      <c r="BEL63" s="773">
        <v>8587.24</v>
      </c>
      <c r="BEM63" s="78">
        <f t="shared" si="158"/>
        <v>-17000</v>
      </c>
      <c r="BEO63" s="351"/>
      <c r="BEP63" s="351"/>
      <c r="BEQ63" s="809"/>
      <c r="BER63" s="351"/>
      <c r="BES63" s="351"/>
      <c r="BEU63" s="78">
        <f t="shared" si="159"/>
        <v>-3554.84</v>
      </c>
      <c r="BFK63" s="320"/>
      <c r="BFL63" s="2122"/>
      <c r="BFM63" s="260"/>
      <c r="BFN63" s="855"/>
      <c r="BFO63" s="389"/>
      <c r="BFP63" s="76">
        <f t="shared" si="162"/>
        <v>0</v>
      </c>
      <c r="BIF63" s="1846"/>
      <c r="BIG63" s="1851"/>
      <c r="BIH63" s="1851"/>
      <c r="BII63" s="1851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24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25"/>
      <c r="AL64" s="699"/>
      <c r="AM64" s="542"/>
      <c r="AN64" s="699"/>
      <c r="AO64" s="78">
        <f t="shared" si="7"/>
        <v>1390</v>
      </c>
      <c r="AQ64" s="321"/>
      <c r="AR64" s="2125"/>
      <c r="AS64" s="699"/>
      <c r="AU64" s="699"/>
      <c r="AV64" s="78">
        <f t="shared" si="8"/>
        <v>317405.71999999997</v>
      </c>
      <c r="CW64" s="890"/>
      <c r="CX64" s="2125"/>
      <c r="CY64" s="139"/>
      <c r="CZ64" s="734"/>
      <c r="DA64" s="941"/>
      <c r="DB64" s="78">
        <f t="shared" si="16"/>
        <v>633217.30000000005</v>
      </c>
      <c r="DE64" s="890"/>
      <c r="DF64" s="2125"/>
      <c r="DG64" s="139"/>
      <c r="DJ64" s="78">
        <f t="shared" si="17"/>
        <v>633217.30000000005</v>
      </c>
      <c r="FJ64" s="404"/>
      <c r="FK64" s="2124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22"/>
      <c r="JJ64" s="389"/>
      <c r="JK64" s="320"/>
      <c r="JL64" s="389"/>
      <c r="JM64" s="78">
        <f t="shared" si="38"/>
        <v>90</v>
      </c>
      <c r="JO64" s="321"/>
      <c r="JP64" s="2125"/>
      <c r="JQ64" s="699"/>
      <c r="JR64" s="790"/>
      <c r="JS64" s="699"/>
      <c r="JT64" s="78">
        <f t="shared" si="39"/>
        <v>90</v>
      </c>
      <c r="JV64" s="321"/>
      <c r="JW64" s="2125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25"/>
      <c r="RP64" s="699"/>
      <c r="RQ64" s="404"/>
      <c r="RR64" s="699"/>
      <c r="RS64" s="78">
        <f t="shared" si="67"/>
        <v>16041.099999999999</v>
      </c>
      <c r="AHC64" s="320"/>
      <c r="AHD64" s="320"/>
      <c r="AHE64" s="2122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25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4"/>
      <c r="AOB64" s="1861"/>
      <c r="AOC64" s="1835"/>
      <c r="AOD64" s="1391"/>
      <c r="AOE64" s="779"/>
      <c r="AOF64" s="1940"/>
      <c r="AOG64" s="1391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24"/>
      <c r="AXA64" s="773"/>
      <c r="AXB64" s="76"/>
      <c r="AXY64" s="404"/>
      <c r="AXZ64" s="2124"/>
      <c r="AYC64" s="773"/>
      <c r="AYD64" s="76"/>
      <c r="AYF64" s="404"/>
      <c r="AYG64" s="2124"/>
      <c r="AYJ64" s="773"/>
      <c r="AYK64" s="76"/>
      <c r="AYM64" s="404"/>
      <c r="AYN64" s="2124"/>
      <c r="AYQ64" s="773"/>
      <c r="AYR64" s="76"/>
      <c r="AYT64" s="404"/>
      <c r="AYU64" s="2124"/>
      <c r="AYX64" s="773"/>
      <c r="AYY64" s="76"/>
      <c r="AZO64" s="321"/>
      <c r="AZP64" s="2125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21"/>
      <c r="BBO64" s="1908"/>
      <c r="BBP64" s="392"/>
      <c r="BBQ64" s="2019"/>
      <c r="BBR64" s="131">
        <f t="shared" si="148"/>
        <v>1053043.03</v>
      </c>
      <c r="BDQ64" s="404"/>
      <c r="BDR64" s="404"/>
      <c r="BDS64" s="2124"/>
      <c r="BDV64" s="773"/>
      <c r="BDW64" s="76"/>
      <c r="BDY64" s="2124"/>
      <c r="BDZ64" s="2124"/>
      <c r="BEA64" s="2124"/>
      <c r="BED64" s="773"/>
      <c r="BEE64" s="76"/>
      <c r="BEG64" s="321">
        <v>42093</v>
      </c>
      <c r="BEH64" s="732" t="s">
        <v>2391</v>
      </c>
      <c r="BEI64" s="1332">
        <v>16425</v>
      </c>
      <c r="BEJ64" s="1979">
        <v>10712.2</v>
      </c>
      <c r="BEK64" s="790">
        <v>42101</v>
      </c>
      <c r="BEL64" s="773">
        <v>10712.2</v>
      </c>
      <c r="BEM64" s="78">
        <f t="shared" si="158"/>
        <v>-17000</v>
      </c>
      <c r="BEO64" s="712"/>
      <c r="BEP64" s="712"/>
      <c r="BEQ64" s="1963"/>
      <c r="BER64" s="2077"/>
      <c r="BES64" s="2034"/>
      <c r="BEU64" s="78">
        <f t="shared" si="159"/>
        <v>-3554.84</v>
      </c>
      <c r="BFK64" s="320"/>
      <c r="BFL64" s="2122"/>
      <c r="BFM64" s="260"/>
      <c r="BFN64" s="855"/>
      <c r="BFO64" s="389"/>
      <c r="BFP64" s="76">
        <f t="shared" si="162"/>
        <v>0</v>
      </c>
      <c r="BIF64" s="1846"/>
      <c r="BIG64" s="1851"/>
      <c r="BIH64" s="1851"/>
      <c r="BII64" s="1851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24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25"/>
      <c r="AL65" s="699"/>
      <c r="AM65" s="542"/>
      <c r="AN65" s="699"/>
      <c r="AO65" s="78">
        <f t="shared" si="7"/>
        <v>1390</v>
      </c>
      <c r="AQ65" s="321"/>
      <c r="AR65" s="2125"/>
      <c r="AS65" s="699"/>
      <c r="AT65" s="790"/>
      <c r="AU65" s="699"/>
      <c r="AV65" s="78">
        <f t="shared" si="8"/>
        <v>317405.71999999997</v>
      </c>
      <c r="BE65" s="790"/>
      <c r="BL65" s="542"/>
      <c r="BQ65" s="2282"/>
      <c r="BR65" s="2282"/>
      <c r="BS65" s="942"/>
      <c r="BT65" s="2120"/>
      <c r="BU65" s="2120"/>
      <c r="BV65" s="2120"/>
      <c r="BW65" s="2120"/>
      <c r="BX65" s="2120"/>
      <c r="BY65" s="2120"/>
      <c r="BZ65" s="943"/>
      <c r="CA65" s="943"/>
      <c r="CB65" s="2120"/>
      <c r="CC65" s="2120"/>
      <c r="CD65" s="2120"/>
      <c r="CE65" s="2120"/>
      <c r="CF65" s="2120"/>
      <c r="CG65" s="2120"/>
      <c r="CH65" s="943"/>
      <c r="CI65" s="2120"/>
      <c r="CJ65" s="2120"/>
      <c r="CK65" s="2120"/>
      <c r="CL65" s="2120"/>
      <c r="CM65" s="2120"/>
      <c r="CN65" s="2120"/>
      <c r="CO65" s="943"/>
      <c r="CP65" s="2120"/>
      <c r="CQ65" s="2120"/>
      <c r="CR65" s="2120"/>
      <c r="CS65" s="2120"/>
      <c r="CT65" s="2120"/>
      <c r="CU65" s="2120"/>
      <c r="CV65" s="404"/>
      <c r="CW65" s="890"/>
      <c r="CX65" s="2125"/>
      <c r="CY65" s="139"/>
      <c r="CZ65" s="481"/>
      <c r="DA65" s="944"/>
      <c r="DB65" s="78">
        <f t="shared" si="16"/>
        <v>633217.30000000005</v>
      </c>
      <c r="DC65" s="2120"/>
      <c r="DD65" s="943"/>
      <c r="DE65" s="945"/>
      <c r="DF65" s="946"/>
      <c r="DG65" s="2120"/>
      <c r="DH65" s="943"/>
      <c r="DI65" s="1859"/>
      <c r="DJ65" s="78">
        <f t="shared" si="17"/>
        <v>633217.30000000005</v>
      </c>
      <c r="DK65" s="2120"/>
      <c r="DL65" s="942"/>
      <c r="DM65" s="2120"/>
      <c r="DN65" s="2120"/>
      <c r="DO65" s="2120"/>
      <c r="DP65" s="2120"/>
      <c r="DQ65" s="2120"/>
      <c r="DR65" s="2120"/>
      <c r="DS65" s="2120"/>
      <c r="DT65" s="2120"/>
      <c r="DU65" s="2120"/>
      <c r="DV65" s="2120"/>
      <c r="DW65" s="2120"/>
      <c r="DX65" s="2120"/>
      <c r="DY65" s="2120"/>
      <c r="DZ65" s="2120"/>
      <c r="EA65" s="2120"/>
      <c r="EB65" s="2120"/>
      <c r="EC65" s="2120"/>
      <c r="ED65" s="2120"/>
      <c r="EE65" s="2120"/>
      <c r="EF65" s="2120"/>
      <c r="EG65" s="942"/>
      <c r="EH65" s="2120"/>
      <c r="EI65" s="2120"/>
      <c r="EJ65" s="2120"/>
      <c r="EK65" s="2120"/>
      <c r="EL65" s="2120"/>
      <c r="EM65" s="2120"/>
      <c r="EN65" s="943"/>
      <c r="EO65" s="2120"/>
      <c r="EP65" s="2120"/>
      <c r="EQ65" s="2120"/>
      <c r="ER65" s="2120"/>
      <c r="ES65" s="2120"/>
      <c r="ET65" s="2120"/>
      <c r="EU65" s="943"/>
      <c r="EV65" s="2120"/>
      <c r="EW65" s="2120"/>
      <c r="EX65" s="2120"/>
      <c r="EY65" s="2120"/>
      <c r="EZ65" s="2120"/>
      <c r="FA65" s="2120"/>
      <c r="FB65" s="2120"/>
      <c r="FC65" s="2120"/>
      <c r="FD65" s="2120"/>
      <c r="FE65" s="2120"/>
      <c r="FF65" s="2120"/>
      <c r="FG65" s="2120"/>
      <c r="FH65" s="2120"/>
      <c r="FI65" s="2120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24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22"/>
      <c r="JJ65" s="389"/>
      <c r="JK65" s="320"/>
      <c r="JL65" s="389"/>
      <c r="JM65" s="78">
        <f t="shared" si="38"/>
        <v>90</v>
      </c>
      <c r="JO65" s="321"/>
      <c r="JP65" s="2125"/>
      <c r="JQ65" s="699"/>
      <c r="JR65" s="790"/>
      <c r="JS65" s="699"/>
      <c r="JT65" s="78">
        <f t="shared" si="39"/>
        <v>90</v>
      </c>
      <c r="JV65" s="321"/>
      <c r="JW65" s="2125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24"/>
      <c r="OT65" s="542"/>
      <c r="PH65" s="473"/>
      <c r="PI65" s="947"/>
      <c r="PJ65" s="461"/>
      <c r="PK65" s="1413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24"/>
      <c r="QD65" s="790"/>
      <c r="QK65" s="790"/>
      <c r="RM65" s="404"/>
      <c r="RN65" s="734"/>
      <c r="RO65" s="2125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24"/>
      <c r="WQ65" s="542"/>
      <c r="XE65" s="542"/>
      <c r="XH65" s="2124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24"/>
      <c r="AAC65" s="321"/>
      <c r="AAG65" s="790"/>
      <c r="AAJ65" s="321"/>
      <c r="AAN65" s="542"/>
      <c r="AAO65" s="542"/>
      <c r="AAR65" s="790"/>
      <c r="AAV65" s="790"/>
      <c r="AAW65" s="2124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22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24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25"/>
      <c r="AJY65" s="787"/>
      <c r="AJZ65" s="882"/>
      <c r="AKA65" s="349"/>
      <c r="AKB65" s="76">
        <f t="shared" si="125"/>
        <v>32534.5</v>
      </c>
      <c r="AOA65" s="1834"/>
      <c r="AOB65" s="1835"/>
      <c r="AOC65" s="1835"/>
      <c r="AOD65" s="1391"/>
      <c r="AOE65" s="779"/>
      <c r="AOF65" s="1940"/>
      <c r="AOG65" s="1391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24"/>
      <c r="AXA65" s="773"/>
      <c r="AXB65" s="76"/>
      <c r="AXD65" s="542"/>
      <c r="AXK65" s="542"/>
      <c r="AXY65" s="404"/>
      <c r="AXZ65" s="2124"/>
      <c r="AYB65" s="542"/>
      <c r="AYC65" s="773"/>
      <c r="AYD65" s="76"/>
      <c r="AYF65" s="404"/>
      <c r="AYG65" s="2124"/>
      <c r="AYJ65" s="773"/>
      <c r="AYK65" s="76"/>
      <c r="AYM65" s="404"/>
      <c r="AYN65" s="2124"/>
      <c r="AYQ65" s="773"/>
      <c r="AYR65" s="76"/>
      <c r="AYT65" s="404"/>
      <c r="AYU65" s="2124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24"/>
      <c r="BAD65" s="809"/>
      <c r="BAF65" s="2124"/>
      <c r="BAH65" s="78">
        <f t="shared" si="145"/>
        <v>11550.9</v>
      </c>
      <c r="BAJ65" s="542"/>
      <c r="BAM65" s="542"/>
      <c r="BAQ65" s="542"/>
      <c r="BAT65" s="2124"/>
      <c r="BAV65" s="78"/>
      <c r="BBL65" s="320"/>
      <c r="BBM65" s="1901"/>
      <c r="BBN65" s="2042"/>
      <c r="BBO65" s="2033"/>
      <c r="BBP65" s="2032"/>
      <c r="BBQ65" s="2033"/>
      <c r="BBR65" s="131">
        <f t="shared" si="148"/>
        <v>1053043.03</v>
      </c>
      <c r="BCA65" s="542"/>
      <c r="BCV65" s="542"/>
      <c r="BDC65" s="542"/>
      <c r="BDF65" s="2124"/>
      <c r="BDJ65" s="790"/>
      <c r="BDQ65" s="404"/>
      <c r="BDR65" s="404"/>
      <c r="BDS65" s="2124"/>
      <c r="BDU65" s="542"/>
      <c r="BDV65" s="773"/>
      <c r="BDW65" s="76"/>
      <c r="BDY65" s="2124"/>
      <c r="BDZ65" s="2124"/>
      <c r="BEA65" s="2124"/>
      <c r="BED65" s="773"/>
      <c r="BEE65" s="76"/>
      <c r="BEG65" s="321">
        <v>42100</v>
      </c>
      <c r="BEH65" s="732" t="s">
        <v>2394</v>
      </c>
      <c r="BEI65" s="1332">
        <v>17000</v>
      </c>
      <c r="BEJ65" s="1979">
        <v>5656.68</v>
      </c>
      <c r="BEK65" s="790">
        <v>42104</v>
      </c>
      <c r="BEL65" s="773">
        <v>5656.68</v>
      </c>
      <c r="BEM65" s="78">
        <f t="shared" si="158"/>
        <v>-17000</v>
      </c>
      <c r="BEO65" s="1833"/>
      <c r="BEP65" s="1833"/>
      <c r="BEQ65" s="2087"/>
      <c r="BER65" s="2034"/>
      <c r="BES65" s="1813"/>
      <c r="BEU65" s="78">
        <f t="shared" si="159"/>
        <v>-3554.84</v>
      </c>
      <c r="BEW65" s="790"/>
      <c r="BFD65" s="790"/>
      <c r="BFK65" s="320"/>
      <c r="BFL65" s="2122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6"/>
      <c r="BIG65" s="1851"/>
      <c r="BIH65" s="1851"/>
      <c r="BII65" s="1851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24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24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24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25"/>
      <c r="AL66" s="699"/>
      <c r="AM66" s="1423"/>
      <c r="AN66" s="699"/>
      <c r="AO66" s="78">
        <f t="shared" si="7"/>
        <v>1390</v>
      </c>
      <c r="AQ66" s="321"/>
      <c r="AR66" s="2125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24"/>
      <c r="CV66" s="404"/>
      <c r="CW66" s="890"/>
      <c r="CX66" s="2125"/>
      <c r="CY66" s="139"/>
      <c r="CZ66" s="734"/>
      <c r="DA66" s="941"/>
      <c r="DB66" s="78">
        <f t="shared" si="16"/>
        <v>633217.30000000005</v>
      </c>
      <c r="DD66" s="404"/>
      <c r="DE66" s="890"/>
      <c r="DF66" s="2125"/>
      <c r="DH66" s="542"/>
      <c r="DI66" s="699"/>
      <c r="DJ66" s="78">
        <f t="shared" si="17"/>
        <v>633217.30000000005</v>
      </c>
      <c r="DL66" s="790"/>
      <c r="EC66" s="2124"/>
      <c r="EG66" s="790"/>
      <c r="EN66" s="542"/>
      <c r="EU66" s="542"/>
      <c r="FF66" s="2124"/>
      <c r="FJ66" s="542"/>
      <c r="FR66" s="542"/>
      <c r="FV66" s="2124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22"/>
      <c r="JJ66" s="389"/>
      <c r="JK66" s="320"/>
      <c r="JL66" s="389"/>
      <c r="JM66" s="78">
        <f t="shared" si="38"/>
        <v>90</v>
      </c>
      <c r="JO66" s="321"/>
      <c r="JP66" s="2125"/>
      <c r="JQ66" s="699"/>
      <c r="JR66" s="790"/>
      <c r="JS66" s="699"/>
      <c r="JT66" s="78">
        <f t="shared" si="39"/>
        <v>90</v>
      </c>
      <c r="JV66" s="321"/>
      <c r="JW66" s="2125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24"/>
      <c r="OT66" s="542"/>
      <c r="PH66" s="790"/>
      <c r="PO66" s="790"/>
      <c r="PV66" s="790"/>
      <c r="PZ66" s="2124"/>
      <c r="QD66" s="790"/>
      <c r="QK66" s="790"/>
      <c r="RM66" s="404"/>
      <c r="RN66" s="734"/>
      <c r="RO66" s="2125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24"/>
      <c r="WQ66" s="542"/>
      <c r="XE66" s="542"/>
      <c r="XH66" s="2124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24"/>
      <c r="AAC66" s="321"/>
      <c r="AAG66" s="790"/>
      <c r="AAJ66" s="321"/>
      <c r="AAN66" s="542"/>
      <c r="AAO66" s="542"/>
      <c r="AAR66" s="790"/>
      <c r="AAV66" s="790"/>
      <c r="AAW66" s="2124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22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25"/>
      <c r="AJY66" s="699"/>
      <c r="AJZ66" s="321"/>
      <c r="AKA66" s="699"/>
      <c r="AKB66" s="76">
        <f t="shared" si="125"/>
        <v>32534.5</v>
      </c>
      <c r="AOA66" s="1834"/>
      <c r="AOB66" s="1835"/>
      <c r="AOC66" s="1835"/>
      <c r="AOD66" s="1391"/>
      <c r="AOE66" s="779"/>
      <c r="AOF66" s="1940"/>
      <c r="AOG66" s="1391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24"/>
      <c r="AXA66" s="773"/>
      <c r="AXB66" s="76"/>
      <c r="AXD66" s="542"/>
      <c r="AXK66" s="542"/>
      <c r="AXY66" s="404"/>
      <c r="AXZ66" s="2124"/>
      <c r="AYB66" s="542"/>
      <c r="AYC66" s="773"/>
      <c r="AYD66" s="76"/>
      <c r="AYF66" s="404"/>
      <c r="AYG66" s="2124"/>
      <c r="AYJ66" s="773"/>
      <c r="AYK66" s="76"/>
      <c r="AYM66" s="404"/>
      <c r="AYN66" s="2124"/>
      <c r="AYQ66" s="773"/>
      <c r="AYR66" s="76"/>
      <c r="AYT66" s="404"/>
      <c r="AYU66" s="2124"/>
      <c r="AYX66" s="773"/>
      <c r="AYY66" s="76"/>
      <c r="AZA66" s="542"/>
      <c r="AZO66" s="321"/>
      <c r="AZP66" s="2124"/>
      <c r="AZS66" s="773"/>
      <c r="AZT66" s="76"/>
      <c r="BAC66" s="2124"/>
      <c r="BAD66" s="809"/>
      <c r="BAF66" s="2124"/>
      <c r="BAH66" s="78">
        <f t="shared" si="145"/>
        <v>11550.9</v>
      </c>
      <c r="BAJ66" s="542"/>
      <c r="BAM66" s="542"/>
      <c r="BAQ66" s="542"/>
      <c r="BAT66" s="2124"/>
      <c r="BAV66" s="78"/>
      <c r="BBL66" s="320"/>
      <c r="BBM66" s="1901"/>
      <c r="BBN66" s="2042"/>
      <c r="BBO66" s="2033"/>
      <c r="BBP66" s="1901"/>
      <c r="BBQ66" s="2033"/>
      <c r="BBR66" s="131">
        <f t="shared" si="148"/>
        <v>1053043.03</v>
      </c>
      <c r="BCA66" s="542"/>
      <c r="BCV66" s="542"/>
      <c r="BDC66" s="542"/>
      <c r="BDF66" s="2124"/>
      <c r="BDJ66" s="790"/>
      <c r="BDQ66" s="404"/>
      <c r="BDR66" s="404"/>
      <c r="BDS66" s="2124"/>
      <c r="BDU66" s="542"/>
      <c r="BDV66" s="773"/>
      <c r="BDW66" s="76"/>
      <c r="BDY66" s="2124"/>
      <c r="BDZ66" s="2124"/>
      <c r="BEA66" s="2124"/>
      <c r="BED66" s="773"/>
      <c r="BEE66" s="76"/>
      <c r="BEG66" s="321">
        <v>42107</v>
      </c>
      <c r="BEH66" s="732" t="s">
        <v>2393</v>
      </c>
      <c r="BEI66" s="1332">
        <v>17766</v>
      </c>
      <c r="BEJ66" s="1979">
        <v>10564.76</v>
      </c>
      <c r="BEK66" s="790">
        <v>42118</v>
      </c>
      <c r="BEL66" s="773">
        <v>10564.76</v>
      </c>
      <c r="BEM66" s="78">
        <f t="shared" si="158"/>
        <v>-17000</v>
      </c>
      <c r="BEQ66" s="809"/>
      <c r="BEU66" s="78">
        <f t="shared" si="159"/>
        <v>-3554.84</v>
      </c>
      <c r="BEW66" s="790"/>
      <c r="BFD66" s="790"/>
      <c r="BFK66" s="320"/>
      <c r="BFL66" s="2122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6"/>
      <c r="BIG66" s="1851"/>
      <c r="BIH66" s="1851"/>
      <c r="BII66" s="1851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24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24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24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25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24"/>
      <c r="CV67" s="404"/>
      <c r="CW67" s="890"/>
      <c r="CX67" s="2125"/>
      <c r="CY67" s="139"/>
      <c r="CZ67" s="424"/>
      <c r="DA67" s="139"/>
      <c r="DB67" s="78">
        <f t="shared" si="16"/>
        <v>633217.30000000005</v>
      </c>
      <c r="DD67" s="404"/>
      <c r="DE67" s="890"/>
      <c r="DF67" s="2125"/>
      <c r="DH67" s="542"/>
      <c r="DI67" s="699"/>
      <c r="DJ67" s="78">
        <f t="shared" si="17"/>
        <v>633217.30000000005</v>
      </c>
      <c r="DL67" s="790"/>
      <c r="EC67" s="2124"/>
      <c r="EG67" s="790"/>
      <c r="EN67" s="542"/>
      <c r="EU67" s="542"/>
      <c r="FF67" s="2124"/>
      <c r="FJ67" s="542"/>
      <c r="FR67" s="542"/>
      <c r="FV67" s="2124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22"/>
      <c r="JJ67" s="389"/>
      <c r="JK67" s="320"/>
      <c r="JL67" s="389"/>
      <c r="JM67" s="78">
        <f t="shared" si="38"/>
        <v>90</v>
      </c>
      <c r="JO67" s="321"/>
      <c r="JP67" s="2125"/>
      <c r="JQ67" s="699"/>
      <c r="JR67" s="790"/>
      <c r="JS67" s="699"/>
      <c r="JT67" s="78">
        <f t="shared" si="39"/>
        <v>90</v>
      </c>
      <c r="JV67" s="321"/>
      <c r="JW67" s="2125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24"/>
      <c r="OT67" s="542"/>
      <c r="PH67" s="790"/>
      <c r="PO67" s="790"/>
      <c r="PV67" s="790"/>
      <c r="PZ67" s="2124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24"/>
      <c r="WQ67" s="542"/>
      <c r="XE67" s="542"/>
      <c r="XH67" s="2124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24"/>
      <c r="AAC67" s="321"/>
      <c r="AAG67" s="790"/>
      <c r="AAJ67" s="321"/>
      <c r="AAN67" s="542"/>
      <c r="AAO67" s="542"/>
      <c r="AAR67" s="790"/>
      <c r="AAV67" s="790"/>
      <c r="AAW67" s="2124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22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25"/>
      <c r="AJY67" s="389"/>
      <c r="AJZ67" s="320"/>
      <c r="AKA67" s="699"/>
      <c r="AKB67" s="76">
        <f t="shared" si="125"/>
        <v>32534.5</v>
      </c>
      <c r="AOA67" s="1834"/>
      <c r="AOB67" s="1835"/>
      <c r="AOC67" s="1835"/>
      <c r="AOD67" s="1391"/>
      <c r="AOE67" s="779"/>
      <c r="AOF67" s="1940"/>
      <c r="AOG67" s="1391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24"/>
      <c r="AXA67" s="773"/>
      <c r="AXB67" s="76"/>
      <c r="AXD67" s="542"/>
      <c r="AXK67" s="542"/>
      <c r="AXY67" s="404"/>
      <c r="AXZ67" s="2124"/>
      <c r="AYB67" s="542"/>
      <c r="AYC67" s="773"/>
      <c r="AYD67" s="76"/>
      <c r="AYF67" s="404"/>
      <c r="AYG67" s="2124"/>
      <c r="AYJ67" s="773"/>
      <c r="AYK67" s="76"/>
      <c r="AYM67" s="404"/>
      <c r="AYN67" s="2124"/>
      <c r="AYQ67" s="773"/>
      <c r="AYR67" s="76"/>
      <c r="AYT67" s="404"/>
      <c r="AYU67" s="2124"/>
      <c r="AYX67" s="773"/>
      <c r="AYY67" s="76"/>
      <c r="AZA67" s="542"/>
      <c r="AZO67" s="321"/>
      <c r="AZP67" s="2124"/>
      <c r="AZS67" s="773"/>
      <c r="AZT67" s="76"/>
      <c r="BAC67" s="2124"/>
      <c r="BAD67" s="809"/>
      <c r="BAF67" s="2124"/>
      <c r="BAH67" s="78">
        <f t="shared" si="145"/>
        <v>11550.9</v>
      </c>
      <c r="BAJ67" s="542"/>
      <c r="BAM67" s="542"/>
      <c r="BAQ67" s="542"/>
      <c r="BAT67" s="2124"/>
      <c r="BAV67" s="78"/>
      <c r="BBL67" s="320"/>
      <c r="BBM67" s="1901"/>
      <c r="BBN67" s="2042"/>
      <c r="BBO67" s="2033"/>
      <c r="BBP67" s="1901"/>
      <c r="BBQ67" s="2033"/>
      <c r="BBR67" s="131">
        <f t="shared" si="148"/>
        <v>1053043.03</v>
      </c>
      <c r="BCA67" s="542"/>
      <c r="BCV67" s="542"/>
      <c r="BDC67" s="542"/>
      <c r="BDF67" s="2124"/>
      <c r="BDJ67" s="790"/>
      <c r="BDQ67" s="404"/>
      <c r="BDR67" s="404"/>
      <c r="BDS67" s="2124"/>
      <c r="BDU67" s="542"/>
      <c r="BDV67" s="773"/>
      <c r="BDW67" s="76"/>
      <c r="BDY67" s="2124"/>
      <c r="BDZ67" s="2124"/>
      <c r="BEA67" s="2124"/>
      <c r="BED67" s="773"/>
      <c r="BEE67" s="76"/>
      <c r="BEG67" s="321">
        <v>42114</v>
      </c>
      <c r="BEH67" s="732" t="s">
        <v>2395</v>
      </c>
      <c r="BEI67" s="1332">
        <v>18490</v>
      </c>
      <c r="BEJ67" s="1979">
        <v>8424.6</v>
      </c>
      <c r="BEK67" s="790">
        <v>42118</v>
      </c>
      <c r="BEL67" s="773">
        <v>8424.6</v>
      </c>
      <c r="BEM67" s="78">
        <f t="shared" si="158"/>
        <v>-17000</v>
      </c>
      <c r="BEQ67" s="809"/>
      <c r="BEU67" s="78">
        <f t="shared" si="159"/>
        <v>-3554.84</v>
      </c>
      <c r="BEW67" s="790"/>
      <c r="BFD67" s="790"/>
      <c r="BFK67" s="320"/>
      <c r="BFL67" s="2122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6"/>
      <c r="BIG67" s="1851"/>
      <c r="BIH67" s="1851"/>
      <c r="BII67" s="1851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24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24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24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25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24"/>
      <c r="CV68" s="404"/>
      <c r="CW68" s="890"/>
      <c r="CX68" s="2125"/>
      <c r="CY68" s="139"/>
      <c r="CZ68" s="481"/>
      <c r="DA68" s="388"/>
      <c r="DB68" s="78">
        <f t="shared" si="16"/>
        <v>633217.30000000005</v>
      </c>
      <c r="DD68" s="404"/>
      <c r="DE68" s="890"/>
      <c r="DF68" s="2125"/>
      <c r="DH68" s="542"/>
      <c r="DI68" s="699"/>
      <c r="DJ68" s="78">
        <f t="shared" si="17"/>
        <v>633217.30000000005</v>
      </c>
      <c r="DL68" s="790"/>
      <c r="EC68" s="2124"/>
      <c r="EG68" s="790"/>
      <c r="EN68" s="542"/>
      <c r="EU68" s="542"/>
      <c r="FF68" s="2124"/>
      <c r="FJ68" s="542"/>
      <c r="FR68" s="542"/>
      <c r="FV68" s="2124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22"/>
      <c r="JJ68" s="389"/>
      <c r="JK68" s="320"/>
      <c r="JL68" s="389"/>
      <c r="JM68" s="78">
        <f t="shared" si="38"/>
        <v>90</v>
      </c>
      <c r="JO68" s="321"/>
      <c r="JP68" s="2125"/>
      <c r="JQ68" s="699"/>
      <c r="JR68" s="790"/>
      <c r="JS68" s="699"/>
      <c r="JT68" s="78">
        <f t="shared" si="39"/>
        <v>90</v>
      </c>
      <c r="JV68" s="321"/>
      <c r="JW68" s="2125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24"/>
      <c r="OT68" s="542"/>
      <c r="PH68" s="790"/>
      <c r="PO68" s="790"/>
      <c r="PV68" s="790"/>
      <c r="PZ68" s="2124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24"/>
      <c r="WQ68" s="542"/>
      <c r="XE68" s="542"/>
      <c r="XH68" s="2124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24"/>
      <c r="AAC68" s="321"/>
      <c r="AAG68" s="790"/>
      <c r="AAJ68" s="321"/>
      <c r="AAN68" s="542"/>
      <c r="AAO68" s="542"/>
      <c r="AAR68" s="790"/>
      <c r="AAV68" s="790"/>
      <c r="AAW68" s="2124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25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25"/>
      <c r="AJY68" s="699"/>
      <c r="AJZ68" s="321"/>
      <c r="AKA68" s="699"/>
      <c r="AKB68" s="76">
        <f t="shared" si="125"/>
        <v>32534.5</v>
      </c>
      <c r="AOA68" s="1834"/>
      <c r="AOB68" s="1835"/>
      <c r="AOC68" s="1835"/>
      <c r="AOD68" s="1391"/>
      <c r="AOE68" s="779"/>
      <c r="AOF68" s="1940"/>
      <c r="AOG68" s="1391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24"/>
      <c r="AXA68" s="773"/>
      <c r="AXB68" s="76"/>
      <c r="AXD68" s="542"/>
      <c r="AXK68" s="542"/>
      <c r="AXY68" s="404"/>
      <c r="AXZ68" s="2124"/>
      <c r="AYB68" s="542"/>
      <c r="AYC68" s="773"/>
      <c r="AYD68" s="76"/>
      <c r="AYF68" s="404"/>
      <c r="AYG68" s="2124"/>
      <c r="AYJ68" s="773"/>
      <c r="AYK68" s="76"/>
      <c r="AYM68" s="404"/>
      <c r="AYN68" s="2124"/>
      <c r="AYQ68" s="773"/>
      <c r="AYR68" s="76"/>
      <c r="AYT68" s="404"/>
      <c r="AYU68" s="2124"/>
      <c r="AYX68" s="773"/>
      <c r="AYY68" s="76"/>
      <c r="AZA68" s="542"/>
      <c r="AZO68" s="321"/>
      <c r="AZP68" s="2124"/>
      <c r="AZS68" s="773"/>
      <c r="AZT68" s="76"/>
      <c r="BAC68" s="2124"/>
      <c r="BAD68" s="809"/>
      <c r="BAF68" s="2124"/>
      <c r="BAH68" s="78">
        <f t="shared" si="145"/>
        <v>11550.9</v>
      </c>
      <c r="BAJ68" s="542"/>
      <c r="BAM68" s="542"/>
      <c r="BAQ68" s="542"/>
      <c r="BAT68" s="2124"/>
      <c r="BBL68" s="320"/>
      <c r="BBM68" s="320"/>
      <c r="BBN68" s="883"/>
      <c r="BBO68" s="1908"/>
      <c r="BBP68" s="320"/>
      <c r="BBQ68" s="1980"/>
      <c r="BBR68" s="131">
        <f t="shared" si="148"/>
        <v>1053043.03</v>
      </c>
      <c r="BCA68" s="542"/>
      <c r="BCV68" s="542"/>
      <c r="BDC68" s="542"/>
      <c r="BDF68" s="2124"/>
      <c r="BDJ68" s="790"/>
      <c r="BDQ68" s="404"/>
      <c r="BDR68" s="404"/>
      <c r="BDS68" s="2124"/>
      <c r="BDU68" s="542"/>
      <c r="BDV68" s="773"/>
      <c r="BDW68" s="76"/>
      <c r="BDY68" s="2124"/>
      <c r="BDZ68" s="2124"/>
      <c r="BEA68" s="2124"/>
      <c r="BED68" s="773"/>
      <c r="BEE68" s="76"/>
      <c r="BEG68" s="321">
        <v>2904</v>
      </c>
      <c r="BEH68" s="732" t="s">
        <v>2399</v>
      </c>
      <c r="BEI68" s="1332">
        <v>19415</v>
      </c>
      <c r="BEJ68" s="1979">
        <v>411.32</v>
      </c>
      <c r="BEK68" s="790">
        <v>42136</v>
      </c>
      <c r="BEL68" s="773">
        <v>411.32</v>
      </c>
      <c r="BEM68" s="78">
        <f t="shared" si="158"/>
        <v>-17000</v>
      </c>
      <c r="BEQ68" s="809"/>
      <c r="BEU68" s="78">
        <f t="shared" si="159"/>
        <v>-3554.84</v>
      </c>
      <c r="BEW68" s="790"/>
      <c r="BFD68" s="790"/>
      <c r="BFK68" s="320"/>
      <c r="BFL68" s="2122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6"/>
      <c r="BIG68" s="1851"/>
      <c r="BIH68" s="1851"/>
      <c r="BII68" s="1851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24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24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25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24"/>
      <c r="CV69" s="404"/>
      <c r="CW69" s="890"/>
      <c r="CX69" s="2125"/>
      <c r="CY69" s="139"/>
      <c r="CZ69" s="481"/>
      <c r="DA69" s="388"/>
      <c r="DB69" s="78">
        <f t="shared" si="16"/>
        <v>633217.30000000005</v>
      </c>
      <c r="DD69" s="404"/>
      <c r="DE69" s="890"/>
      <c r="DF69" s="2125"/>
      <c r="DH69" s="542"/>
      <c r="DI69" s="699"/>
      <c r="DJ69" s="78">
        <f t="shared" si="17"/>
        <v>633217.30000000005</v>
      </c>
      <c r="DL69" s="790"/>
      <c r="EC69" s="2124"/>
      <c r="EG69" s="790"/>
      <c r="EN69" s="542"/>
      <c r="EU69" s="542"/>
      <c r="FF69" s="2124"/>
      <c r="FJ69" s="542"/>
      <c r="FR69" s="542"/>
      <c r="FV69" s="2124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22"/>
      <c r="JJ69" s="389"/>
      <c r="JK69" s="320"/>
      <c r="JL69" s="389"/>
      <c r="JM69" s="78">
        <f t="shared" si="38"/>
        <v>90</v>
      </c>
      <c r="JO69" s="321"/>
      <c r="JP69" s="2125"/>
      <c r="JQ69" s="699"/>
      <c r="JR69" s="790"/>
      <c r="JS69" s="389"/>
      <c r="JT69" s="78">
        <f t="shared" si="39"/>
        <v>90</v>
      </c>
      <c r="JV69" s="321"/>
      <c r="JW69" s="2125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24"/>
      <c r="OT69" s="542"/>
      <c r="PH69" s="790"/>
      <c r="PO69" s="790"/>
      <c r="PV69" s="790"/>
      <c r="PZ69" s="2124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24"/>
      <c r="WQ69" s="542"/>
      <c r="XE69" s="542"/>
      <c r="XH69" s="2124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24"/>
      <c r="AAC69" s="321"/>
      <c r="AAG69" s="790"/>
      <c r="AAJ69" s="321"/>
      <c r="AAN69" s="542"/>
      <c r="AAO69" s="542"/>
      <c r="AAR69" s="790"/>
      <c r="AAV69" s="790"/>
      <c r="AAW69" s="2124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25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22"/>
      <c r="AJY69" s="389"/>
      <c r="AJZ69" s="320"/>
      <c r="AKA69" s="389"/>
      <c r="AKB69" s="76">
        <f t="shared" si="125"/>
        <v>32534.5</v>
      </c>
      <c r="AOA69" s="1834"/>
      <c r="AOB69" s="1835"/>
      <c r="AOC69" s="1835"/>
      <c r="AOD69" s="1391"/>
      <c r="AOE69" s="779"/>
      <c r="AOF69" s="1940"/>
      <c r="AOG69" s="1391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24"/>
      <c r="BAD69" s="809"/>
      <c r="BAF69" s="2124"/>
      <c r="BAH69" s="78">
        <f t="shared" si="145"/>
        <v>11550.9</v>
      </c>
      <c r="BAJ69" s="542"/>
      <c r="BAM69" s="542"/>
      <c r="BAQ69" s="542"/>
      <c r="BAT69" s="2124"/>
      <c r="BBL69" s="424"/>
      <c r="BBM69" s="778"/>
      <c r="BBN69" s="2043"/>
      <c r="BBO69" s="2034"/>
      <c r="BBP69" s="320"/>
      <c r="BBQ69" s="1980"/>
      <c r="BBR69" s="131">
        <f t="shared" si="148"/>
        <v>1053043.03</v>
      </c>
      <c r="BCA69" s="542"/>
      <c r="BCV69" s="542"/>
      <c r="BDC69" s="542"/>
      <c r="BDF69" s="2124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2402</v>
      </c>
      <c r="BEI69" s="1332">
        <v>19229</v>
      </c>
      <c r="BEJ69" s="1979">
        <v>9196.76</v>
      </c>
      <c r="BEK69" s="2085">
        <v>42156</v>
      </c>
      <c r="BEL69" s="1191">
        <v>9196.76</v>
      </c>
      <c r="BEM69" s="78">
        <f t="shared" si="158"/>
        <v>-17000</v>
      </c>
      <c r="BEQ69" s="809"/>
      <c r="BEU69" s="78">
        <f t="shared" si="159"/>
        <v>-3554.84</v>
      </c>
      <c r="BEW69" s="790"/>
      <c r="BFD69" s="790"/>
      <c r="BFK69" s="320"/>
      <c r="BFL69" s="2122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6"/>
      <c r="BIG69" s="1851"/>
      <c r="BIH69" s="1851"/>
      <c r="BII69" s="1851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24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24"/>
      <c r="BNU69" s="910"/>
      <c r="BOW69" s="790"/>
      <c r="BPD69" s="542"/>
      <c r="BPK69" s="542"/>
      <c r="BQN69" s="790"/>
      <c r="BQU69" s="320"/>
      <c r="BQV69" s="2122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24"/>
      <c r="CV70" s="404"/>
      <c r="CW70" s="890"/>
      <c r="CX70" s="2125"/>
      <c r="CY70" s="139"/>
      <c r="CZ70" s="481"/>
      <c r="DA70" s="430"/>
      <c r="DB70" s="78">
        <f t="shared" si="16"/>
        <v>633217.30000000005</v>
      </c>
      <c r="DD70" s="404"/>
      <c r="DE70" s="890"/>
      <c r="DF70" s="2125"/>
      <c r="DH70" s="542"/>
      <c r="DI70" s="699"/>
      <c r="DJ70" s="78">
        <f t="shared" si="17"/>
        <v>633217.30000000005</v>
      </c>
      <c r="DL70" s="790"/>
      <c r="EC70" s="2124"/>
      <c r="EG70" s="790"/>
      <c r="EN70" s="542"/>
      <c r="EU70" s="542"/>
      <c r="FF70" s="2124"/>
      <c r="FJ70" s="542"/>
      <c r="FR70" s="542"/>
      <c r="FV70" s="2124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24"/>
      <c r="OT70" s="542"/>
      <c r="PH70" s="790"/>
      <c r="PO70" s="790"/>
      <c r="PV70" s="790"/>
      <c r="PZ70" s="2124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24"/>
      <c r="WQ70" s="542"/>
      <c r="XE70" s="542"/>
      <c r="XH70" s="2124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24"/>
      <c r="AAC70" s="321"/>
      <c r="AAG70" s="790"/>
      <c r="AAJ70" s="321"/>
      <c r="AAN70" s="542"/>
      <c r="AAO70" s="542"/>
      <c r="AAR70" s="790"/>
      <c r="AAV70" s="790"/>
      <c r="AAW70" s="2124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22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24"/>
      <c r="BBL70" s="424"/>
      <c r="BBM70" s="320"/>
      <c r="BBN70" s="2043"/>
      <c r="BBO70" s="2019"/>
      <c r="BBP70" s="392"/>
      <c r="BBQ70" s="2019"/>
      <c r="BBR70" s="131">
        <f t="shared" si="148"/>
        <v>1053043.03</v>
      </c>
      <c r="BCA70" s="542"/>
      <c r="BCV70" s="542"/>
      <c r="BDC70" s="542"/>
      <c r="BDF70" s="2124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2400</v>
      </c>
      <c r="BEI70" s="1332">
        <v>19982</v>
      </c>
      <c r="BEJ70" s="1979">
        <v>9881.52</v>
      </c>
      <c r="BEK70" s="790">
        <v>42138</v>
      </c>
      <c r="BEL70" s="32">
        <v>9881.52</v>
      </c>
      <c r="BEM70" s="78">
        <f t="shared" si="158"/>
        <v>-17000</v>
      </c>
      <c r="BEQ70" s="809"/>
      <c r="BEU70" s="78">
        <f t="shared" si="159"/>
        <v>-3554.84</v>
      </c>
      <c r="BEW70" s="790"/>
      <c r="BFD70" s="790"/>
      <c r="BFK70" s="392"/>
      <c r="BFL70" s="1325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6"/>
      <c r="BIG70" s="1851"/>
      <c r="BIH70" s="1851"/>
      <c r="BII70" s="1851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24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24"/>
      <c r="BNU70" s="910"/>
      <c r="BOW70" s="790"/>
      <c r="BPD70" s="542"/>
      <c r="BPK70" s="542"/>
      <c r="BQN70" s="790"/>
      <c r="BQU70" s="320"/>
      <c r="BQV70" s="2121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24"/>
      <c r="CV71" s="952"/>
      <c r="CW71" s="1383"/>
      <c r="CX71" s="43"/>
      <c r="CY71" s="903"/>
      <c r="CZ71" s="1388"/>
      <c r="DA71" s="1389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24"/>
      <c r="EG71" s="790"/>
      <c r="EN71" s="542"/>
      <c r="EU71" s="542"/>
      <c r="FF71" s="2124"/>
      <c r="FJ71" s="542"/>
      <c r="FR71" s="542"/>
      <c r="FV71" s="2124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24"/>
      <c r="OT71" s="542"/>
      <c r="PH71" s="790"/>
      <c r="PO71" s="790"/>
      <c r="PV71" s="790"/>
      <c r="PZ71" s="2124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24"/>
      <c r="WQ71" s="542"/>
      <c r="XE71" s="542"/>
      <c r="XH71" s="2124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24"/>
      <c r="AAC71" s="321"/>
      <c r="AAG71" s="790"/>
      <c r="AAJ71" s="321"/>
      <c r="AAN71" s="542"/>
      <c r="AAO71" s="542"/>
      <c r="AAR71" s="790"/>
      <c r="AAV71" s="790"/>
      <c r="AAW71" s="2124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24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22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24"/>
      <c r="BAF71" s="2124"/>
      <c r="BAJ71" s="542"/>
      <c r="BAM71" s="542"/>
      <c r="BAQ71" s="542"/>
      <c r="BAT71" s="2124"/>
      <c r="BBL71" s="2091"/>
      <c r="BBM71" s="1804"/>
      <c r="BBN71" s="2090"/>
      <c r="BBO71" s="2040"/>
      <c r="BBP71" s="392"/>
      <c r="BBQ71" s="139"/>
      <c r="BBR71" s="131">
        <f t="shared" si="148"/>
        <v>1053043.03</v>
      </c>
      <c r="BCA71" s="542"/>
      <c r="BCV71" s="542"/>
      <c r="BDC71" s="542"/>
      <c r="BDF71" s="2124"/>
      <c r="BDJ71" s="790"/>
      <c r="BDQ71" s="542"/>
      <c r="BDR71" s="542"/>
      <c r="BDU71" s="542"/>
      <c r="BEG71" s="790">
        <v>42135</v>
      </c>
      <c r="BEH71" s="732" t="s">
        <v>2401</v>
      </c>
      <c r="BEI71" s="1332">
        <v>20769</v>
      </c>
      <c r="BEJ71" s="1979">
        <v>14197.56</v>
      </c>
      <c r="BEK71" s="790">
        <v>42138</v>
      </c>
      <c r="BEL71" s="1979">
        <v>14197.56</v>
      </c>
      <c r="BEM71" s="78">
        <f t="shared" si="158"/>
        <v>-17000</v>
      </c>
      <c r="BEQ71" s="809"/>
      <c r="BEU71" s="78">
        <f t="shared" si="159"/>
        <v>-3554.84</v>
      </c>
      <c r="BEW71" s="790"/>
      <c r="BFD71" s="790"/>
      <c r="BFK71" s="320"/>
      <c r="BFL71" s="2121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24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24"/>
      <c r="BNU71" s="910"/>
      <c r="BOW71" s="790"/>
      <c r="BPD71" s="542"/>
      <c r="BPK71" s="542"/>
      <c r="BQN71" s="790"/>
      <c r="BQU71" s="320"/>
      <c r="BQV71" s="2121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8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24"/>
      <c r="CV72" s="404"/>
      <c r="CW72" s="404"/>
      <c r="CZ72" s="404"/>
      <c r="DD72" s="404"/>
      <c r="DE72" s="734"/>
      <c r="DH72" s="542"/>
      <c r="DI72" s="699"/>
      <c r="DL72" s="790"/>
      <c r="EC72" s="2124"/>
      <c r="EG72" s="790"/>
      <c r="EN72" s="542"/>
      <c r="EU72" s="542"/>
      <c r="FF72" s="2124"/>
      <c r="FJ72" s="542"/>
      <c r="FR72" s="542"/>
      <c r="FV72" s="2124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24"/>
      <c r="OT72" s="542"/>
      <c r="PH72" s="790"/>
      <c r="PO72" s="790"/>
      <c r="PV72" s="790"/>
      <c r="PZ72" s="2124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24"/>
      <c r="WQ72" s="542"/>
      <c r="XE72" s="542"/>
      <c r="XH72" s="2124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24"/>
      <c r="AAC72" s="321"/>
      <c r="AAG72" s="790"/>
      <c r="AAJ72" s="321"/>
      <c r="AAN72" s="542"/>
      <c r="AAO72" s="542"/>
      <c r="AAR72" s="790"/>
      <c r="AAV72" s="790"/>
      <c r="AAW72" s="2124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22"/>
      <c r="AJY72" s="389"/>
      <c r="AJZ72" s="320"/>
      <c r="AKA72" s="389"/>
      <c r="AKB72" s="76">
        <f t="shared" ref="AKB72:AKB80" si="289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24"/>
      <c r="APZ72" s="861"/>
      <c r="AQC72" s="699"/>
      <c r="AQF72" s="2124"/>
      <c r="AQG72" s="861"/>
      <c r="AQJ72" s="699"/>
      <c r="AQM72" s="2124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24"/>
      <c r="BAF72" s="2124"/>
      <c r="BAJ72" s="542"/>
      <c r="BAM72" s="542"/>
      <c r="BAQ72" s="542"/>
      <c r="BAT72" s="2124"/>
      <c r="BBL72" s="2091"/>
      <c r="BBM72" s="1804"/>
      <c r="BBN72" s="2090"/>
      <c r="BBO72" s="2040"/>
      <c r="BBP72" s="712"/>
      <c r="BBQ72" s="139"/>
      <c r="BBR72" s="131">
        <f t="shared" ref="BBR72:BBR90" si="290">BBR71+BBO72-BBQ72</f>
        <v>1053043.03</v>
      </c>
      <c r="BCA72" s="542"/>
      <c r="BCV72" s="542"/>
      <c r="BDC72" s="542"/>
      <c r="BDF72" s="2124"/>
      <c r="BDJ72" s="790"/>
      <c r="BDQ72" s="542"/>
      <c r="BDR72" s="542"/>
      <c r="BDU72" s="542"/>
      <c r="BEG72" s="790">
        <v>42142</v>
      </c>
      <c r="BEH72" s="732" t="s">
        <v>2403</v>
      </c>
      <c r="BEI72" s="1332">
        <v>21518</v>
      </c>
      <c r="BEJ72" s="1979">
        <v>10634.68</v>
      </c>
      <c r="BEK72" s="2085">
        <v>42156</v>
      </c>
      <c r="BEL72" s="910">
        <v>10634.68</v>
      </c>
      <c r="BEM72" s="78">
        <f t="shared" ref="BEM72:BEM81" si="291">BEM71+BEJ72-BEL72</f>
        <v>-17000</v>
      </c>
      <c r="BEQ72" s="809"/>
      <c r="BEU72" s="78">
        <f t="shared" ref="BEU72:BEU80" si="292">BEU71+BER72-BET72</f>
        <v>-3554.84</v>
      </c>
      <c r="BEW72" s="790"/>
      <c r="BFD72" s="790"/>
      <c r="BFK72" s="320"/>
      <c r="BFL72" s="2121"/>
      <c r="BFM72" s="389"/>
      <c r="BFN72" s="855"/>
      <c r="BFO72" s="389"/>
      <c r="BFP72" s="76">
        <f t="shared" ref="BFP72:BFP80" si="293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24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24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4">BQZ71+BQW72-BQY72</f>
        <v>70000</v>
      </c>
      <c r="BRB72" s="404"/>
      <c r="BRC72" s="809"/>
      <c r="BRD72" s="699"/>
      <c r="BRE72" s="404"/>
      <c r="BRF72" s="699"/>
      <c r="BRG72" s="139">
        <f t="shared" ref="BRG72:BRG80" si="295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8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24"/>
      <c r="CV73" s="404"/>
      <c r="CW73" s="404"/>
      <c r="CZ73" s="404"/>
      <c r="DD73" s="404"/>
      <c r="DE73" s="734"/>
      <c r="DH73" s="542"/>
      <c r="DI73" s="699"/>
      <c r="DL73" s="790"/>
      <c r="EC73" s="2124"/>
      <c r="EG73" s="790"/>
      <c r="EN73" s="542"/>
      <c r="EU73" s="542"/>
      <c r="FF73" s="2124"/>
      <c r="FJ73" s="542"/>
      <c r="FR73" s="542"/>
      <c r="FV73" s="2124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24"/>
      <c r="OT73" s="542"/>
      <c r="PH73" s="790"/>
      <c r="PO73" s="790"/>
      <c r="PV73" s="790"/>
      <c r="PZ73" s="2124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24"/>
      <c r="WQ73" s="542"/>
      <c r="XE73" s="542"/>
      <c r="XH73" s="2124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24"/>
      <c r="AAC73" s="321"/>
      <c r="AAG73" s="790"/>
      <c r="AAJ73" s="321"/>
      <c r="AAN73" s="542"/>
      <c r="AAO73" s="542"/>
      <c r="AAR73" s="790"/>
      <c r="AAV73" s="790"/>
      <c r="AAW73" s="2124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25"/>
      <c r="AJY73" s="699"/>
      <c r="AJZ73" s="321"/>
      <c r="AKA73" s="699"/>
      <c r="AKB73" s="76">
        <f t="shared" si="289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24"/>
      <c r="BAF73" s="2124"/>
      <c r="BAJ73" s="542"/>
      <c r="BAM73" s="542"/>
      <c r="BAQ73" s="542"/>
      <c r="BAT73" s="2124"/>
      <c r="BBL73" s="2092"/>
      <c r="BBM73" s="1803"/>
      <c r="BBN73" s="2090"/>
      <c r="BBO73" s="2041"/>
      <c r="BBP73" s="712"/>
      <c r="BBQ73" s="389"/>
      <c r="BBR73" s="131">
        <f t="shared" si="290"/>
        <v>1053043.03</v>
      </c>
      <c r="BCA73" s="542"/>
      <c r="BCV73" s="542"/>
      <c r="BDC73" s="542"/>
      <c r="BDF73" s="2124"/>
      <c r="BDJ73" s="790"/>
      <c r="BDQ73" s="542"/>
      <c r="BDR73" s="542"/>
      <c r="BDU73" s="542"/>
      <c r="BEG73" s="790">
        <v>42149</v>
      </c>
      <c r="BEH73" s="732" t="s">
        <v>2404</v>
      </c>
      <c r="BEI73" s="1332">
        <v>22220</v>
      </c>
      <c r="BEJ73" s="1979">
        <v>9994.76</v>
      </c>
      <c r="BEK73" s="2085">
        <v>42156</v>
      </c>
      <c r="BEL73" s="910">
        <v>9994.76</v>
      </c>
      <c r="BEM73" s="78">
        <f t="shared" si="291"/>
        <v>-17000</v>
      </c>
      <c r="BEQ73" s="809"/>
      <c r="BEU73" s="78">
        <f t="shared" si="292"/>
        <v>-3554.84</v>
      </c>
      <c r="BEW73" s="790"/>
      <c r="BFD73" s="790"/>
      <c r="BFK73" s="320"/>
      <c r="BFL73" s="2121"/>
      <c r="BFM73" s="389"/>
      <c r="BFN73" s="855"/>
      <c r="BFO73" s="389"/>
      <c r="BFP73" s="76">
        <f t="shared" si="293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24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24"/>
      <c r="BNU73" s="910"/>
      <c r="BOW73" s="790"/>
      <c r="BPD73" s="542"/>
      <c r="BPK73" s="542"/>
      <c r="BQN73" s="790"/>
      <c r="BQU73" s="320"/>
      <c r="BQV73" s="2121"/>
      <c r="BQW73" s="104"/>
      <c r="BQX73" s="424"/>
      <c r="BQY73" s="139"/>
      <c r="BQZ73" s="78">
        <f t="shared" si="294"/>
        <v>70000</v>
      </c>
      <c r="BRB73" s="404"/>
      <c r="BRC73" s="809"/>
      <c r="BRD73" s="699"/>
      <c r="BRE73" s="404"/>
      <c r="BRF73" s="699"/>
      <c r="BRG73" s="139">
        <f t="shared" si="295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8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24"/>
      <c r="CV74" s="404"/>
      <c r="CW74" s="404"/>
      <c r="CZ74" s="404"/>
      <c r="DD74" s="712"/>
      <c r="DE74" s="1829"/>
      <c r="DF74" s="1903"/>
      <c r="DG74" s="1825"/>
      <c r="DH74" s="1391"/>
      <c r="DI74" s="779"/>
      <c r="DJ74" s="139"/>
      <c r="DK74" s="458">
        <f t="shared" ref="DK74:DK81" si="296">DH74-DJ74</f>
        <v>0</v>
      </c>
      <c r="DL74" s="790"/>
      <c r="EC74" s="2124"/>
      <c r="EG74" s="790"/>
      <c r="EN74" s="542"/>
      <c r="EU74" s="542"/>
      <c r="FF74" s="2124"/>
      <c r="FJ74" s="542"/>
      <c r="FR74" s="542"/>
      <c r="FV74" s="2124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24"/>
      <c r="OT74" s="542"/>
      <c r="PH74" s="790"/>
      <c r="PO74" s="790"/>
      <c r="PV74" s="790"/>
      <c r="PZ74" s="2124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24"/>
      <c r="WQ74" s="542"/>
      <c r="XE74" s="542"/>
      <c r="XH74" s="2124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24"/>
      <c r="AAC74" s="321"/>
      <c r="AAG74" s="790"/>
      <c r="AAJ74" s="321"/>
      <c r="AAN74" s="542"/>
      <c r="AAO74" s="542"/>
      <c r="AAR74" s="790"/>
      <c r="AAV74" s="790"/>
      <c r="AAW74" s="2124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25"/>
      <c r="AJY74" s="699"/>
      <c r="AJZ74" s="321"/>
      <c r="AKA74" s="699"/>
      <c r="AKB74" s="76">
        <f t="shared" si="289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24"/>
      <c r="BAF74" s="2124"/>
      <c r="BAJ74" s="542"/>
      <c r="BAM74" s="542"/>
      <c r="BAQ74" s="542"/>
      <c r="BAT74" s="2124"/>
      <c r="BBL74" s="2092"/>
      <c r="BBM74" s="1803"/>
      <c r="BBN74" s="2093"/>
      <c r="BBO74" s="2023"/>
      <c r="BBP74" s="712"/>
      <c r="BBQ74" s="699"/>
      <c r="BBR74" s="131">
        <f t="shared" si="290"/>
        <v>1053043.03</v>
      </c>
      <c r="BCA74" s="542"/>
      <c r="BCV74" s="542"/>
      <c r="BDC74" s="542"/>
      <c r="BDF74" s="2124"/>
      <c r="BDJ74" s="790"/>
      <c r="BDQ74" s="542"/>
      <c r="BDR74" s="542"/>
      <c r="BDU74" s="542"/>
      <c r="BEG74" s="790">
        <v>42156</v>
      </c>
      <c r="BEH74" s="732" t="s">
        <v>2439</v>
      </c>
      <c r="BEI74" s="1332">
        <v>22947</v>
      </c>
      <c r="BEJ74" s="1979">
        <v>11068.64</v>
      </c>
      <c r="BEK74" s="790">
        <v>42156</v>
      </c>
      <c r="BEL74" s="32">
        <v>11068.64</v>
      </c>
      <c r="BEM74" s="78">
        <f t="shared" si="291"/>
        <v>-17000</v>
      </c>
      <c r="BEQ74" s="809"/>
      <c r="BEU74" s="78">
        <f t="shared" si="292"/>
        <v>-3554.84</v>
      </c>
      <c r="BEW74" s="790"/>
      <c r="BFD74" s="790"/>
      <c r="BFK74" s="320"/>
      <c r="BFL74" s="2121"/>
      <c r="BFM74" s="389"/>
      <c r="BFN74" s="855"/>
      <c r="BFO74" s="389"/>
      <c r="BFP74" s="76">
        <f t="shared" si="293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24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24"/>
      <c r="BNU74" s="910"/>
      <c r="BOW74" s="790"/>
      <c r="BPD74" s="542"/>
      <c r="BPK74" s="542"/>
      <c r="BQN74" s="790"/>
      <c r="BQU74" s="341"/>
      <c r="BQV74" s="2121"/>
      <c r="BQW74" s="104"/>
      <c r="BQX74" s="424"/>
      <c r="BQY74" s="139"/>
      <c r="BQZ74" s="78">
        <f t="shared" si="294"/>
        <v>70000</v>
      </c>
      <c r="BRB74" s="404"/>
      <c r="BRC74" s="949"/>
      <c r="BRD74" s="699"/>
      <c r="BRE74" s="404"/>
      <c r="BRF74" s="318"/>
      <c r="BRG74" s="139">
        <f t="shared" si="295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8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24"/>
      <c r="CV75" s="404"/>
      <c r="CW75" s="404"/>
      <c r="CZ75" s="404"/>
      <c r="DD75" s="712"/>
      <c r="DE75" s="1833"/>
      <c r="DF75" s="1831"/>
      <c r="DG75" s="1825"/>
      <c r="DH75" s="1391"/>
      <c r="DI75" s="722"/>
      <c r="DJ75" s="1391"/>
      <c r="DK75" s="1263">
        <f t="shared" si="296"/>
        <v>0</v>
      </c>
      <c r="DL75" s="790"/>
      <c r="EC75" s="2124"/>
      <c r="EG75" s="790"/>
      <c r="EN75" s="542"/>
      <c r="EU75" s="542"/>
      <c r="FF75" s="2124"/>
      <c r="FJ75" s="542"/>
      <c r="FR75" s="542"/>
      <c r="FV75" s="2124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24"/>
      <c r="OT75" s="542"/>
      <c r="PH75" s="790"/>
      <c r="PO75" s="790"/>
      <c r="PV75" s="790"/>
      <c r="PZ75" s="2124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24"/>
      <c r="WQ75" s="542"/>
      <c r="XE75" s="542"/>
      <c r="XH75" s="2124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24"/>
      <c r="AAC75" s="321"/>
      <c r="AAG75" s="790"/>
      <c r="AAJ75" s="321"/>
      <c r="AAN75" s="542"/>
      <c r="AAO75" s="542"/>
      <c r="AAR75" s="790"/>
      <c r="AAV75" s="790"/>
      <c r="AAW75" s="2124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25"/>
      <c r="AJY75" s="699"/>
      <c r="AJZ75" s="321"/>
      <c r="AKA75" s="699"/>
      <c r="AKB75" s="76">
        <f t="shared" si="289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24"/>
      <c r="BAF75" s="2124"/>
      <c r="BAJ75" s="542"/>
      <c r="BAM75" s="542"/>
      <c r="BAQ75" s="542"/>
      <c r="BAT75" s="2124"/>
      <c r="BBL75" s="2092"/>
      <c r="BBM75" s="1803"/>
      <c r="BBN75" s="2093"/>
      <c r="BBO75" s="2023"/>
      <c r="BBP75" s="712"/>
      <c r="BBQ75" s="139"/>
      <c r="BBR75" s="131">
        <f t="shared" si="290"/>
        <v>1053043.03</v>
      </c>
      <c r="BCA75" s="542"/>
      <c r="BCV75" s="542"/>
      <c r="BDC75" s="542"/>
      <c r="BDF75" s="2124"/>
      <c r="BDJ75" s="790"/>
      <c r="BDQ75" s="542"/>
      <c r="BDR75" s="542"/>
      <c r="BDU75" s="542"/>
      <c r="BEG75" s="790">
        <v>42163</v>
      </c>
      <c r="BEH75" s="910" t="s">
        <v>2434</v>
      </c>
      <c r="BEI75" s="1332">
        <v>23622</v>
      </c>
      <c r="BEJ75" s="1979">
        <v>11686.52</v>
      </c>
      <c r="BEK75" s="790">
        <v>42172</v>
      </c>
      <c r="BEL75" s="32">
        <v>11686.52</v>
      </c>
      <c r="BEM75" s="78">
        <f t="shared" si="291"/>
        <v>-17000</v>
      </c>
      <c r="BEQ75" s="809"/>
      <c r="BEU75" s="78">
        <f t="shared" si="292"/>
        <v>-3554.84</v>
      </c>
      <c r="BEW75" s="790"/>
      <c r="BFD75" s="790"/>
      <c r="BFK75" s="320"/>
      <c r="BFL75" s="2121"/>
      <c r="BFM75" s="389"/>
      <c r="BFN75" s="855"/>
      <c r="BFO75" s="389"/>
      <c r="BFP75" s="76">
        <f t="shared" si="293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24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24"/>
      <c r="BNU75" s="910"/>
      <c r="BOW75" s="790"/>
      <c r="BPD75" s="542"/>
      <c r="BPK75" s="542"/>
      <c r="BQN75" s="790"/>
      <c r="BQU75" s="320"/>
      <c r="BQV75" s="2121"/>
      <c r="BQW75" s="104"/>
      <c r="BQX75" s="712"/>
      <c r="BQY75" s="139"/>
      <c r="BQZ75" s="78">
        <f t="shared" si="294"/>
        <v>70000</v>
      </c>
      <c r="BRB75" s="404"/>
      <c r="BRC75" s="809"/>
      <c r="BRD75" s="699"/>
      <c r="BRE75" s="404"/>
      <c r="BRF75" s="699"/>
      <c r="BRG75" s="139">
        <f t="shared" si="295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8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24"/>
      <c r="CV76" s="404"/>
      <c r="CW76" s="404"/>
      <c r="CZ76" s="404"/>
      <c r="DD76" s="712"/>
      <c r="DE76" s="1829"/>
      <c r="DF76" s="1903"/>
      <c r="DG76" s="1825"/>
      <c r="DH76" s="1391"/>
      <c r="DI76" s="722"/>
      <c r="DJ76" s="1391"/>
      <c r="DK76" s="1263">
        <f t="shared" si="296"/>
        <v>0</v>
      </c>
      <c r="DL76" s="790"/>
      <c r="EC76" s="2124"/>
      <c r="EG76" s="790"/>
      <c r="EN76" s="542"/>
      <c r="EU76" s="542"/>
      <c r="FF76" s="2124"/>
      <c r="FJ76" s="542"/>
      <c r="FR76" s="542"/>
      <c r="FV76" s="2124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24"/>
      <c r="OT76" s="542"/>
      <c r="PH76" s="790"/>
      <c r="PO76" s="790"/>
      <c r="PV76" s="790"/>
      <c r="PZ76" s="2124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24"/>
      <c r="WQ76" s="542"/>
      <c r="XE76" s="542"/>
      <c r="XH76" s="2124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24"/>
      <c r="AAC76" s="321"/>
      <c r="AAG76" s="790"/>
      <c r="AAJ76" s="321"/>
      <c r="AAN76" s="542"/>
      <c r="AAO76" s="542"/>
      <c r="AAR76" s="790"/>
      <c r="AAV76" s="790"/>
      <c r="AAW76" s="2124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25"/>
      <c r="AJY76" s="699"/>
      <c r="AJZ76" s="321"/>
      <c r="AKA76" s="699"/>
      <c r="AKB76" s="76">
        <f t="shared" si="289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24"/>
      <c r="BAF76" s="2124"/>
      <c r="BAJ76" s="542"/>
      <c r="BAM76" s="542"/>
      <c r="BAQ76" s="542"/>
      <c r="BAT76" s="2124"/>
      <c r="BBL76" s="424"/>
      <c r="BBM76" s="320"/>
      <c r="BBN76" s="2094"/>
      <c r="BBO76" s="2019"/>
      <c r="BBP76" s="404"/>
      <c r="BBQ76" s="699"/>
      <c r="BBR76" s="131">
        <f t="shared" si="290"/>
        <v>1053043.03</v>
      </c>
      <c r="BCA76" s="542"/>
      <c r="BCV76" s="542"/>
      <c r="BDC76" s="542"/>
      <c r="BDF76" s="2124"/>
      <c r="BDJ76" s="790"/>
      <c r="BDQ76" s="542"/>
      <c r="BDR76" s="542"/>
      <c r="BDU76" s="542"/>
      <c r="BEG76" s="790">
        <v>42170</v>
      </c>
      <c r="BEH76" s="910" t="s">
        <v>2440</v>
      </c>
      <c r="BEI76" s="1332">
        <v>24301</v>
      </c>
      <c r="BEJ76" s="1979">
        <v>7052.8</v>
      </c>
      <c r="BEK76" s="790">
        <v>42187</v>
      </c>
      <c r="BEL76" s="1979">
        <v>7052.8</v>
      </c>
      <c r="BEM76" s="78">
        <f t="shared" si="291"/>
        <v>-17000</v>
      </c>
      <c r="BEQ76" s="809"/>
      <c r="BEU76" s="78">
        <f t="shared" si="292"/>
        <v>-3554.84</v>
      </c>
      <c r="BEW76" s="790"/>
      <c r="BFD76" s="790"/>
      <c r="BFK76" s="321"/>
      <c r="BFL76" s="2124"/>
      <c r="BFM76" s="699"/>
      <c r="BFN76" s="542"/>
      <c r="BFO76" s="699"/>
      <c r="BFP76" s="76">
        <f t="shared" si="293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24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24"/>
      <c r="BNU76" s="910"/>
      <c r="BOW76" s="790"/>
      <c r="BPD76" s="542"/>
      <c r="BPK76" s="542"/>
      <c r="BQN76" s="790"/>
      <c r="BQU76" s="320"/>
      <c r="BQV76" s="2121"/>
      <c r="BQW76" s="955"/>
      <c r="BQX76" s="712"/>
      <c r="BQY76" s="139"/>
      <c r="BQZ76" s="78">
        <f t="shared" si="294"/>
        <v>70000</v>
      </c>
      <c r="BRB76" s="404"/>
      <c r="BRC76" s="949"/>
      <c r="BRD76" s="699"/>
      <c r="BRE76" s="404"/>
      <c r="BRF76" s="699"/>
      <c r="BRG76" s="139">
        <f t="shared" si="295"/>
        <v>70000</v>
      </c>
      <c r="BRP76" s="790"/>
    </row>
    <row r="77" spans="36:964 1067:1836" s="32" customFormat="1" x14ac:dyDescent="0.25">
      <c r="AJ77" s="2124"/>
      <c r="AK77" s="809"/>
      <c r="AL77" s="699"/>
      <c r="AO77" s="78">
        <f t="shared" si="288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24"/>
      <c r="CV77" s="404"/>
      <c r="CW77" s="404"/>
      <c r="CZ77" s="404"/>
      <c r="DD77" s="712"/>
      <c r="DE77" s="1829"/>
      <c r="DF77" s="1903"/>
      <c r="DG77" s="1825"/>
      <c r="DH77" s="1391"/>
      <c r="DI77" s="1943"/>
      <c r="DJ77" s="1391"/>
      <c r="DK77" s="1263">
        <f t="shared" si="296"/>
        <v>0</v>
      </c>
      <c r="DL77" s="790"/>
      <c r="EC77" s="2124"/>
      <c r="EG77" s="790"/>
      <c r="EN77" s="542"/>
      <c r="EU77" s="542"/>
      <c r="FF77" s="2124"/>
      <c r="FJ77" s="542"/>
      <c r="FR77" s="542"/>
      <c r="FV77" s="2124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24"/>
      <c r="OT77" s="542"/>
      <c r="PH77" s="790"/>
      <c r="PO77" s="790"/>
      <c r="PV77" s="790"/>
      <c r="PZ77" s="2124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24"/>
      <c r="WQ77" s="542"/>
      <c r="XE77" s="542"/>
      <c r="XH77" s="2124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24"/>
      <c r="AAC77" s="321"/>
      <c r="AAG77" s="790"/>
      <c r="AAJ77" s="321"/>
      <c r="AAN77" s="542"/>
      <c r="AAO77" s="542"/>
      <c r="AAR77" s="790"/>
      <c r="AAV77" s="790"/>
      <c r="AAW77" s="2124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25"/>
      <c r="AJY77" s="699"/>
      <c r="AJZ77" s="321"/>
      <c r="AKA77" s="699"/>
      <c r="AKB77" s="76">
        <f t="shared" si="289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24"/>
      <c r="BAF77" s="2124"/>
      <c r="BAJ77" s="542"/>
      <c r="BAM77" s="542"/>
      <c r="BAQ77" s="542"/>
      <c r="BAT77" s="2124"/>
      <c r="BBL77" s="424"/>
      <c r="BBM77" s="320"/>
      <c r="BBN77" s="2094"/>
      <c r="BBO77" s="2019"/>
      <c r="BBP77" s="712"/>
      <c r="BBQ77" s="349"/>
      <c r="BBR77" s="131">
        <f t="shared" si="290"/>
        <v>1053043.03</v>
      </c>
      <c r="BCA77" s="542"/>
      <c r="BCV77" s="542"/>
      <c r="BDC77" s="542"/>
      <c r="BDF77" s="2124"/>
      <c r="BDJ77" s="790"/>
      <c r="BDQ77" s="542"/>
      <c r="BDR77" s="542"/>
      <c r="BDU77" s="542"/>
      <c r="BEG77" s="790">
        <v>42178</v>
      </c>
      <c r="BEH77" s="910" t="s">
        <v>2441</v>
      </c>
      <c r="BEI77" s="1332" t="s">
        <v>2435</v>
      </c>
      <c r="BEJ77" s="1979">
        <v>11097.52</v>
      </c>
      <c r="BEK77" s="790">
        <v>42187</v>
      </c>
      <c r="BEL77" s="32">
        <v>11097.52</v>
      </c>
      <c r="BEM77" s="78">
        <f t="shared" si="291"/>
        <v>-17000</v>
      </c>
      <c r="BEQ77" s="809"/>
      <c r="BEU77" s="78">
        <f t="shared" si="292"/>
        <v>-3554.84</v>
      </c>
      <c r="BEW77" s="790"/>
      <c r="BFD77" s="790"/>
      <c r="BFK77" s="321"/>
      <c r="BFL77" s="2124"/>
      <c r="BFM77" s="699"/>
      <c r="BFN77" s="542"/>
      <c r="BFO77" s="699"/>
      <c r="BFP77" s="76">
        <f t="shared" si="293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24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24"/>
      <c r="BNU77" s="910"/>
      <c r="BOW77" s="790"/>
      <c r="BPD77" s="542"/>
      <c r="BPK77" s="542"/>
      <c r="BQN77" s="790"/>
      <c r="BQU77" s="320"/>
      <c r="BQV77" s="2121"/>
      <c r="BQW77" s="693"/>
      <c r="BQX77" s="712"/>
      <c r="BQY77" s="139"/>
      <c r="BQZ77" s="78">
        <f t="shared" si="294"/>
        <v>70000</v>
      </c>
      <c r="BRB77" s="404"/>
      <c r="BRC77" s="809"/>
      <c r="BRD77" s="699"/>
      <c r="BRE77" s="404"/>
      <c r="BRF77" s="699"/>
      <c r="BRG77" s="139">
        <f t="shared" si="295"/>
        <v>70000</v>
      </c>
      <c r="BRP77" s="790"/>
    </row>
    <row r="78" spans="36:964 1067:1836" s="32" customFormat="1" x14ac:dyDescent="0.25">
      <c r="AJ78" s="2124"/>
      <c r="AK78" s="809"/>
      <c r="AL78" s="699"/>
      <c r="AO78" s="78">
        <f t="shared" si="288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24"/>
      <c r="CV78" s="404"/>
      <c r="CW78" s="404"/>
      <c r="CZ78" s="404"/>
      <c r="DD78" s="712"/>
      <c r="DE78" s="1829"/>
      <c r="DF78" s="1903"/>
      <c r="DG78" s="1825"/>
      <c r="DH78" s="1391"/>
      <c r="DI78" s="722"/>
      <c r="DJ78" s="1391"/>
      <c r="DK78" s="1263">
        <f t="shared" si="296"/>
        <v>0</v>
      </c>
      <c r="DL78" s="790"/>
      <c r="EC78" s="2124"/>
      <c r="EG78" s="790"/>
      <c r="EN78" s="542"/>
      <c r="EU78" s="542"/>
      <c r="FF78" s="2124"/>
      <c r="FJ78" s="542"/>
      <c r="FR78" s="542"/>
      <c r="FV78" s="2124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24"/>
      <c r="OT78" s="542"/>
      <c r="PH78" s="790"/>
      <c r="PO78" s="790"/>
      <c r="PV78" s="790"/>
      <c r="PZ78" s="2124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24"/>
      <c r="WQ78" s="542"/>
      <c r="XE78" s="542"/>
      <c r="XH78" s="2124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24"/>
      <c r="AAC78" s="321"/>
      <c r="AAG78" s="790"/>
      <c r="AAJ78" s="321"/>
      <c r="AAN78" s="542"/>
      <c r="AAO78" s="542"/>
      <c r="AAR78" s="790"/>
      <c r="AAV78" s="790"/>
      <c r="AAW78" s="2124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25"/>
      <c r="AJY78" s="699"/>
      <c r="AJZ78" s="321"/>
      <c r="AKA78" s="699"/>
      <c r="AKB78" s="76">
        <f t="shared" si="289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24"/>
      <c r="BAF78" s="2124"/>
      <c r="BAJ78" s="542"/>
      <c r="BAM78" s="542"/>
      <c r="BAQ78" s="542"/>
      <c r="BAT78" s="2124"/>
      <c r="BBL78" s="424"/>
      <c r="BBM78" s="320"/>
      <c r="BBN78" s="2094"/>
      <c r="BBO78" s="2019"/>
      <c r="BBP78" s="712"/>
      <c r="BBQ78" s="139"/>
      <c r="BBR78" s="131">
        <f t="shared" si="290"/>
        <v>1053043.03</v>
      </c>
      <c r="BCA78" s="542"/>
      <c r="BCV78" s="542"/>
      <c r="BDC78" s="542"/>
      <c r="BDF78" s="2124"/>
      <c r="BDJ78" s="790"/>
      <c r="BDQ78" s="542"/>
      <c r="BDR78" s="542"/>
      <c r="BDU78" s="542"/>
      <c r="BEG78" s="790">
        <v>42185</v>
      </c>
      <c r="BEH78" s="910"/>
      <c r="BEI78" s="1332" t="s">
        <v>2436</v>
      </c>
      <c r="BEJ78" s="1979">
        <v>15230.02</v>
      </c>
      <c r="BEK78" s="790">
        <v>42192</v>
      </c>
      <c r="BEL78" s="1979">
        <v>15230.02</v>
      </c>
      <c r="BEM78" s="78">
        <f t="shared" si="291"/>
        <v>-17000</v>
      </c>
      <c r="BEQ78" s="809"/>
      <c r="BEU78" s="78">
        <f t="shared" si="292"/>
        <v>-3554.84</v>
      </c>
      <c r="BEW78" s="790"/>
      <c r="BFD78" s="790"/>
      <c r="BFK78" s="321"/>
      <c r="BFL78" s="2124"/>
      <c r="BFM78" s="699"/>
      <c r="BFN78" s="542"/>
      <c r="BFO78" s="699"/>
      <c r="BFP78" s="76">
        <f t="shared" si="293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24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24"/>
      <c r="BNU78" s="910"/>
      <c r="BOW78" s="790"/>
      <c r="BPD78" s="542"/>
      <c r="BPK78" s="542"/>
      <c r="BQN78" s="790"/>
      <c r="BQU78" s="320"/>
      <c r="BQV78" s="2121"/>
      <c r="BQW78" s="693"/>
      <c r="BQX78" s="712"/>
      <c r="BQY78" s="139"/>
      <c r="BQZ78" s="78">
        <f t="shared" si="294"/>
        <v>70000</v>
      </c>
      <c r="BRB78" s="404"/>
      <c r="BRC78" s="809"/>
      <c r="BRD78" s="699"/>
      <c r="BRE78" s="404"/>
      <c r="BRF78" s="699"/>
      <c r="BRG78" s="139">
        <f t="shared" si="295"/>
        <v>70000</v>
      </c>
      <c r="BRP78" s="790"/>
    </row>
    <row r="79" spans="36:964 1067:1836" s="32" customFormat="1" x14ac:dyDescent="0.25">
      <c r="AJ79" s="2124"/>
      <c r="AK79" s="809"/>
      <c r="AL79" s="699"/>
      <c r="AO79" s="78">
        <f t="shared" si="288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24"/>
      <c r="CV79" s="404"/>
      <c r="CW79" s="404"/>
      <c r="CZ79" s="404"/>
      <c r="DD79" s="712"/>
      <c r="DE79" s="1829"/>
      <c r="DF79" s="1903"/>
      <c r="DG79" s="1825"/>
      <c r="DH79" s="1391"/>
      <c r="DI79" s="722"/>
      <c r="DJ79" s="1391"/>
      <c r="DK79" s="1263">
        <f t="shared" si="296"/>
        <v>0</v>
      </c>
      <c r="DL79" s="790"/>
      <c r="EC79" s="2124"/>
      <c r="EG79" s="790"/>
      <c r="EN79" s="542"/>
      <c r="EU79" s="542"/>
      <c r="FF79" s="2124"/>
      <c r="FJ79" s="542"/>
      <c r="FR79" s="542"/>
      <c r="FV79" s="2124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24"/>
      <c r="OT79" s="542"/>
      <c r="PH79" s="790"/>
      <c r="PO79" s="790"/>
      <c r="PV79" s="790"/>
      <c r="PZ79" s="2124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24"/>
      <c r="WQ79" s="542"/>
      <c r="XE79" s="542"/>
      <c r="XH79" s="2124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24"/>
      <c r="AAC79" s="321"/>
      <c r="AAG79" s="790"/>
      <c r="AAJ79" s="321"/>
      <c r="AAN79" s="542"/>
      <c r="AAO79" s="542"/>
      <c r="AAR79" s="790"/>
      <c r="AAV79" s="790"/>
      <c r="AAW79" s="2124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25"/>
      <c r="AJY79" s="699"/>
      <c r="AJZ79" s="321"/>
      <c r="AKA79" s="699"/>
      <c r="AKB79" s="76">
        <f t="shared" si="289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24"/>
      <c r="BAF79" s="2124"/>
      <c r="BAJ79" s="542"/>
      <c r="BAM79" s="542"/>
      <c r="BAQ79" s="542"/>
      <c r="BAT79" s="2124"/>
      <c r="BBL79" s="424"/>
      <c r="BBM79" s="320"/>
      <c r="BBN79" s="2094"/>
      <c r="BBO79" s="2019"/>
      <c r="BBP79" s="712"/>
      <c r="BBQ79" s="349"/>
      <c r="BBR79" s="131">
        <f t="shared" si="290"/>
        <v>1053043.03</v>
      </c>
      <c r="BCA79" s="542"/>
      <c r="BCV79" s="542"/>
      <c r="BDC79" s="542"/>
      <c r="BDF79" s="2124"/>
      <c r="BDJ79" s="790"/>
      <c r="BDQ79" s="542"/>
      <c r="BDR79" s="542"/>
      <c r="BDU79" s="542"/>
      <c r="BEG79" s="790">
        <v>42191</v>
      </c>
      <c r="BEH79" s="732" t="s">
        <v>2448</v>
      </c>
      <c r="BEI79" s="1332" t="s">
        <v>2438</v>
      </c>
      <c r="BEJ79" s="1979">
        <v>11950.24</v>
      </c>
      <c r="BEK79" s="790">
        <v>42201</v>
      </c>
      <c r="BEL79" s="1979">
        <v>11950.24</v>
      </c>
      <c r="BEM79" s="78">
        <f t="shared" si="291"/>
        <v>-17000</v>
      </c>
      <c r="BEQ79" s="809"/>
      <c r="BEU79" s="78">
        <f t="shared" si="292"/>
        <v>-3554.84</v>
      </c>
      <c r="BEW79" s="790"/>
      <c r="BFD79" s="790"/>
      <c r="BFK79" s="321"/>
      <c r="BFL79" s="2124"/>
      <c r="BFM79" s="699"/>
      <c r="BFN79" s="542"/>
      <c r="BFO79" s="699"/>
      <c r="BFP79" s="76">
        <f t="shared" si="293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24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24"/>
      <c r="BNU79" s="910"/>
      <c r="BOW79" s="790"/>
      <c r="BPD79" s="542"/>
      <c r="BPK79" s="542"/>
      <c r="BQN79" s="790"/>
      <c r="BQU79" s="321"/>
      <c r="BQV79" s="2125"/>
      <c r="BQW79" s="787"/>
      <c r="BQX79" s="804"/>
      <c r="BQY79" s="76"/>
      <c r="BQZ79" s="78">
        <f t="shared" si="294"/>
        <v>70000</v>
      </c>
      <c r="BRB79" s="404"/>
      <c r="BRC79" s="809"/>
      <c r="BRD79" s="699"/>
      <c r="BRE79" s="404"/>
      <c r="BRF79" s="699"/>
      <c r="BRG79" s="139">
        <f t="shared" si="295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8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24"/>
      <c r="CV80" s="404"/>
      <c r="CW80" s="404"/>
      <c r="CZ80" s="404"/>
      <c r="DD80" s="712"/>
      <c r="DE80" s="1829"/>
      <c r="DF80" s="1903"/>
      <c r="DG80" s="1825"/>
      <c r="DH80" s="1391"/>
      <c r="DI80" s="722"/>
      <c r="DJ80" s="1391"/>
      <c r="DK80" s="1263">
        <f t="shared" si="296"/>
        <v>0</v>
      </c>
      <c r="DL80" s="790"/>
      <c r="EC80" s="2124"/>
      <c r="EG80" s="790"/>
      <c r="EN80" s="542"/>
      <c r="EU80" s="542"/>
      <c r="FF80" s="2124"/>
      <c r="FJ80" s="542"/>
      <c r="FR80" s="542"/>
      <c r="FV80" s="2124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24"/>
      <c r="OT80" s="542"/>
      <c r="PH80" s="790"/>
      <c r="PO80" s="790"/>
      <c r="PV80" s="790"/>
      <c r="PZ80" s="2124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24"/>
      <c r="WQ80" s="542"/>
      <c r="XE80" s="542"/>
      <c r="XH80" s="2124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24"/>
      <c r="AAC80" s="321"/>
      <c r="AAG80" s="790"/>
      <c r="AAJ80" s="321"/>
      <c r="AAN80" s="542"/>
      <c r="AAO80" s="542"/>
      <c r="AAR80" s="790"/>
      <c r="AAV80" s="790"/>
      <c r="AAW80" s="2124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8"/>
      <c r="AKA80" s="958"/>
      <c r="AKB80" s="896">
        <f t="shared" si="289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24"/>
      <c r="BAF80" s="2124"/>
      <c r="BAJ80" s="542"/>
      <c r="BAM80" s="542"/>
      <c r="BAQ80" s="542"/>
      <c r="BAT80" s="2124"/>
      <c r="BBL80" s="404"/>
      <c r="BBM80" s="321"/>
      <c r="BBN80" s="2095"/>
      <c r="BBO80" s="699"/>
      <c r="BBP80" s="712"/>
      <c r="BBQ80" s="349"/>
      <c r="BBR80" s="131">
        <f t="shared" si="290"/>
        <v>1053043.03</v>
      </c>
      <c r="BCA80" s="542"/>
      <c r="BCV80" s="542"/>
      <c r="BDC80" s="542"/>
      <c r="BDF80" s="2124"/>
      <c r="BDJ80" s="790"/>
      <c r="BDQ80" s="542"/>
      <c r="BDR80" s="542"/>
      <c r="BDU80" s="542"/>
      <c r="BEG80" s="790">
        <v>42205</v>
      </c>
      <c r="BEH80" s="732" t="s">
        <v>2446</v>
      </c>
      <c r="BEI80" s="1332" t="s">
        <v>2444</v>
      </c>
      <c r="BEJ80" s="1979">
        <v>14905.12</v>
      </c>
      <c r="BEK80" s="790">
        <v>42222</v>
      </c>
      <c r="BEL80" s="1979">
        <v>14905.12</v>
      </c>
      <c r="BEM80" s="78">
        <f t="shared" si="291"/>
        <v>-17000</v>
      </c>
      <c r="BEQ80" s="809"/>
      <c r="BEU80" s="78">
        <f t="shared" si="292"/>
        <v>-3554.84</v>
      </c>
      <c r="BEW80" s="790"/>
      <c r="BFD80" s="790"/>
      <c r="BFK80" s="394"/>
      <c r="BFL80" s="4"/>
      <c r="BFM80" s="924"/>
      <c r="BFN80" s="891"/>
      <c r="BFO80" s="922"/>
      <c r="BFP80" s="887">
        <f t="shared" si="293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24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24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4"/>
        <v>70000</v>
      </c>
      <c r="BRB80" s="713"/>
      <c r="BRC80" s="925"/>
      <c r="BRD80" s="924"/>
      <c r="BRE80" s="713"/>
      <c r="BRF80" s="922"/>
      <c r="BRG80" s="461">
        <f t="shared" si="295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24"/>
      <c r="CV81" s="404"/>
      <c r="CW81" s="404"/>
      <c r="CZ81" s="404"/>
      <c r="DD81" s="712"/>
      <c r="DE81" s="1829"/>
      <c r="DF81" s="1903"/>
      <c r="DG81" s="1825"/>
      <c r="DH81" s="1391"/>
      <c r="DI81" s="779"/>
      <c r="DJ81" s="1391"/>
      <c r="DK81" s="1263">
        <f t="shared" si="296"/>
        <v>0</v>
      </c>
      <c r="DL81" s="790"/>
      <c r="EC81" s="2124"/>
      <c r="EG81" s="790"/>
      <c r="EN81" s="542"/>
      <c r="EU81" s="542"/>
      <c r="FF81" s="2124"/>
      <c r="FJ81" s="542"/>
      <c r="FR81" s="542"/>
      <c r="FV81" s="2124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24"/>
      <c r="OT81" s="542"/>
      <c r="PH81" s="790"/>
      <c r="PO81" s="790"/>
      <c r="PV81" s="790"/>
      <c r="PZ81" s="2124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24"/>
      <c r="WQ81" s="542"/>
      <c r="XE81" s="542"/>
      <c r="XH81" s="2124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24"/>
      <c r="AAC81" s="321"/>
      <c r="AAG81" s="790"/>
      <c r="AAJ81" s="321"/>
      <c r="AAN81" s="542"/>
      <c r="AAO81" s="542"/>
      <c r="AAR81" s="790"/>
      <c r="AAV81" s="790"/>
      <c r="AAW81" s="2124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24"/>
      <c r="BAF81" s="2124"/>
      <c r="BAJ81" s="542"/>
      <c r="BAM81" s="542"/>
      <c r="BAQ81" s="542"/>
      <c r="BAT81" s="2124"/>
      <c r="BBL81" s="404"/>
      <c r="BBM81" s="321"/>
      <c r="BBN81" s="2095"/>
      <c r="BBO81" s="699"/>
      <c r="BBP81" s="2098"/>
      <c r="BBQ81" s="826"/>
      <c r="BBR81" s="131">
        <f t="shared" si="290"/>
        <v>1053043.03</v>
      </c>
      <c r="BCA81" s="542"/>
      <c r="BCV81" s="542"/>
      <c r="BDC81" s="542"/>
      <c r="BDF81" s="2124"/>
      <c r="BDJ81" s="790"/>
      <c r="BDQ81" s="542"/>
      <c r="BDR81" s="542"/>
      <c r="BDU81" s="542"/>
      <c r="BEG81" s="892">
        <v>42212</v>
      </c>
      <c r="BEH81" s="1262" t="s">
        <v>2447</v>
      </c>
      <c r="BEI81" s="1332" t="s">
        <v>2445</v>
      </c>
      <c r="BEJ81" s="2022">
        <v>9813.1200000000008</v>
      </c>
      <c r="BEK81" s="892">
        <v>42222</v>
      </c>
      <c r="BEL81" s="2022">
        <v>9813.1200000000008</v>
      </c>
      <c r="BEM81" s="78">
        <f t="shared" si="291"/>
        <v>-17000</v>
      </c>
      <c r="BEN81" s="351"/>
      <c r="BEO81" s="351"/>
      <c r="BEP81" s="351"/>
      <c r="BEQ81" s="809"/>
      <c r="BER81" s="351"/>
      <c r="BES81" s="351"/>
      <c r="BET81" s="351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24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24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24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24"/>
      <c r="EG82" s="790"/>
      <c r="EN82" s="542"/>
      <c r="EU82" s="542"/>
      <c r="FF82" s="2124"/>
      <c r="FJ82" s="542"/>
      <c r="FR82" s="542"/>
      <c r="FV82" s="2124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24"/>
      <c r="OT82" s="542"/>
      <c r="PH82" s="790"/>
      <c r="PO82" s="790"/>
      <c r="PV82" s="790"/>
      <c r="PZ82" s="2124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24"/>
      <c r="WQ82" s="542"/>
      <c r="XE82" s="542"/>
      <c r="XH82" s="2124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24"/>
      <c r="AAC82" s="321"/>
      <c r="AAG82" s="790"/>
      <c r="AAJ82" s="321"/>
      <c r="AAN82" s="542"/>
      <c r="AAO82" s="542"/>
      <c r="AAR82" s="790"/>
      <c r="AAV82" s="790"/>
      <c r="AAW82" s="2124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24"/>
      <c r="BAF82" s="2124"/>
      <c r="BAJ82" s="542"/>
      <c r="BAM82" s="542"/>
      <c r="BAQ82" s="542"/>
      <c r="BAT82" s="2124"/>
      <c r="BBL82" s="404"/>
      <c r="BBM82" s="321"/>
      <c r="BBN82" s="2095"/>
      <c r="BBO82" s="699"/>
      <c r="BBP82" s="2098"/>
      <c r="BBQ82" s="826"/>
      <c r="BBR82" s="78">
        <f t="shared" si="290"/>
        <v>1053043.03</v>
      </c>
      <c r="BCA82" s="542"/>
      <c r="BCV82" s="542"/>
      <c r="BDC82" s="542"/>
      <c r="BDF82" s="2124"/>
      <c r="BDJ82" s="790"/>
      <c r="BDQ82" s="542"/>
      <c r="BDR82" s="542"/>
      <c r="BDU82" s="542"/>
      <c r="BEG82" s="893"/>
      <c r="BEH82" s="922"/>
      <c r="BEI82" s="2008"/>
      <c r="BEJ82" s="2372"/>
      <c r="BEK82" s="2373"/>
      <c r="BEL82" s="2373"/>
      <c r="BEM82" s="922"/>
      <c r="BEN82" s="922"/>
      <c r="BEO82" s="922"/>
      <c r="BEP82" s="922"/>
      <c r="BEQ82" s="922"/>
      <c r="BER82" s="922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24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24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24"/>
      <c r="CV83" s="404"/>
      <c r="CW83" s="404"/>
      <c r="CZ83" s="404"/>
      <c r="DD83" s="404"/>
      <c r="DE83" s="734"/>
      <c r="DH83" s="542"/>
      <c r="DI83" s="699"/>
      <c r="DL83" s="790"/>
      <c r="EC83" s="2124"/>
      <c r="EG83" s="790"/>
      <c r="EN83" s="542"/>
      <c r="EU83" s="542"/>
      <c r="FF83" s="2124"/>
      <c r="FJ83" s="542"/>
      <c r="FR83" s="542"/>
      <c r="FV83" s="2124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24"/>
      <c r="OT83" s="542"/>
      <c r="PH83" s="790"/>
      <c r="PO83" s="790"/>
      <c r="PV83" s="790"/>
      <c r="PZ83" s="2124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24"/>
      <c r="WQ83" s="542"/>
      <c r="XE83" s="542"/>
      <c r="XH83" s="2124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24"/>
      <c r="AAC83" s="321"/>
      <c r="AAG83" s="790"/>
      <c r="AAJ83" s="321"/>
      <c r="AAN83" s="542"/>
      <c r="AAO83" s="542"/>
      <c r="AAR83" s="790"/>
      <c r="AAV83" s="790"/>
      <c r="AAW83" s="2124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24"/>
      <c r="BAF83" s="2124"/>
      <c r="BAJ83" s="542"/>
      <c r="BAM83" s="542"/>
      <c r="BAQ83" s="542"/>
      <c r="BAT83" s="2124"/>
      <c r="BBL83" s="404"/>
      <c r="BBM83" s="321"/>
      <c r="BBN83" s="2095"/>
      <c r="BBO83" s="699"/>
      <c r="BBP83" s="2098"/>
      <c r="BBQ83" s="826"/>
      <c r="BBR83" s="78">
        <f t="shared" si="290"/>
        <v>1053043.03</v>
      </c>
      <c r="BCA83" s="542"/>
      <c r="BCV83" s="542"/>
      <c r="BDC83" s="542"/>
      <c r="BDF83" s="2124"/>
      <c r="BDJ83" s="790"/>
      <c r="BDQ83" s="542"/>
      <c r="BDR83" s="542"/>
      <c r="BDU83" s="542"/>
      <c r="BEG83" s="790"/>
      <c r="BEJ83" s="1979"/>
      <c r="BEK83" s="790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24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24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24"/>
      <c r="CV84" s="404"/>
      <c r="CW84" s="404"/>
      <c r="CZ84" s="404"/>
      <c r="DD84" s="404"/>
      <c r="DE84" s="734"/>
      <c r="DH84" s="542"/>
      <c r="DI84" s="699"/>
      <c r="DL84" s="790"/>
      <c r="EC84" s="2124"/>
      <c r="EG84" s="790"/>
      <c r="EN84" s="542"/>
      <c r="EU84" s="542"/>
      <c r="FF84" s="2124"/>
      <c r="FJ84" s="542"/>
      <c r="FR84" s="542"/>
      <c r="FV84" s="2124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24"/>
      <c r="OT84" s="542"/>
      <c r="PH84" s="790"/>
      <c r="PO84" s="790"/>
      <c r="PV84" s="790"/>
      <c r="PZ84" s="2124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24"/>
      <c r="WQ84" s="542"/>
      <c r="XE84" s="542"/>
      <c r="XH84" s="2124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24"/>
      <c r="AAC84" s="321"/>
      <c r="AAG84" s="790"/>
      <c r="AAJ84" s="321"/>
      <c r="AAN84" s="542"/>
      <c r="AAO84" s="542"/>
      <c r="AAR84" s="790"/>
      <c r="AAV84" s="790"/>
      <c r="AAW84" s="2124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24"/>
      <c r="BAF84" s="2124"/>
      <c r="BAJ84" s="542"/>
      <c r="BAM84" s="542"/>
      <c r="BAQ84" s="542"/>
      <c r="BAT84" s="2124"/>
      <c r="BBL84" s="404"/>
      <c r="BBM84" s="321"/>
      <c r="BBN84" s="2096"/>
      <c r="BBO84" s="699"/>
      <c r="BBP84" s="2098"/>
      <c r="BBQ84" s="826"/>
      <c r="BBR84" s="78">
        <f t="shared" si="290"/>
        <v>1053043.03</v>
      </c>
      <c r="BCA84" s="542"/>
      <c r="BCV84" s="542"/>
      <c r="BDC84" s="542"/>
      <c r="BDF84" s="2124"/>
      <c r="BDJ84" s="790"/>
      <c r="BDQ84" s="542"/>
      <c r="BDR84" s="542"/>
      <c r="BDU84" s="542"/>
      <c r="BEG84" s="790"/>
      <c r="BEJ84" s="1979"/>
      <c r="BEK84" s="790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24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24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24"/>
      <c r="CV85" s="404"/>
      <c r="CW85" s="404"/>
      <c r="CZ85" s="404"/>
      <c r="DD85" s="404"/>
      <c r="DE85" s="734"/>
      <c r="DH85" s="542"/>
      <c r="DI85" s="699"/>
      <c r="DL85" s="790"/>
      <c r="EC85" s="2124"/>
      <c r="EG85" s="790"/>
      <c r="EN85" s="542"/>
      <c r="EU85" s="542"/>
      <c r="FF85" s="2124"/>
      <c r="FJ85" s="542"/>
      <c r="FR85" s="542"/>
      <c r="FV85" s="2124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24"/>
      <c r="OT85" s="542"/>
      <c r="PH85" s="790"/>
      <c r="PO85" s="790"/>
      <c r="PV85" s="790"/>
      <c r="PZ85" s="2124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24"/>
      <c r="WQ85" s="542"/>
      <c r="XE85" s="542"/>
      <c r="XH85" s="2124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24"/>
      <c r="AAC85" s="321"/>
      <c r="AAG85" s="790"/>
      <c r="AAJ85" s="321"/>
      <c r="AAN85" s="542"/>
      <c r="AAO85" s="542"/>
      <c r="AAR85" s="790"/>
      <c r="AAV85" s="790"/>
      <c r="AAW85" s="2124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24"/>
      <c r="BAF85" s="2124"/>
      <c r="BAJ85" s="542"/>
      <c r="BAM85" s="542"/>
      <c r="BAQ85" s="542"/>
      <c r="BAT85" s="2124"/>
      <c r="BBL85" s="404"/>
      <c r="BBM85" s="321"/>
      <c r="BBN85" s="2096"/>
      <c r="BBO85" s="699"/>
      <c r="BBP85" s="889">
        <v>41547</v>
      </c>
      <c r="BBQ85" s="916">
        <v>20289.5</v>
      </c>
      <c r="BBR85" s="78">
        <f t="shared" si="290"/>
        <v>1032753.53</v>
      </c>
      <c r="BCA85" s="542"/>
      <c r="BCV85" s="542"/>
      <c r="BDC85" s="542"/>
      <c r="BDF85" s="2124"/>
      <c r="BDJ85" s="790"/>
      <c r="BDQ85" s="542"/>
      <c r="BDR85" s="542"/>
      <c r="BDU85" s="542"/>
      <c r="BEG85" s="790"/>
      <c r="BEJ85" s="1979"/>
      <c r="BEK85" s="790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24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24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24"/>
      <c r="CV86" s="404"/>
      <c r="CW86" s="404"/>
      <c r="CZ86" s="404"/>
      <c r="DD86" s="404"/>
      <c r="DE86" s="734"/>
      <c r="DH86" s="542"/>
      <c r="DI86" s="699"/>
      <c r="DL86" s="790"/>
      <c r="EC86" s="2124"/>
      <c r="EG86" s="790"/>
      <c r="EN86" s="542"/>
      <c r="EU86" s="542"/>
      <c r="FF86" s="2124"/>
      <c r="FJ86" s="542"/>
      <c r="FR86" s="542"/>
      <c r="FV86" s="2124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24"/>
      <c r="OT86" s="542"/>
      <c r="PH86" s="790"/>
      <c r="PO86" s="790"/>
      <c r="PV86" s="790"/>
      <c r="PZ86" s="2124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24"/>
      <c r="WQ86" s="542"/>
      <c r="XE86" s="542"/>
      <c r="XH86" s="2124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24"/>
      <c r="AAC86" s="321"/>
      <c r="AAG86" s="790"/>
      <c r="AAJ86" s="321"/>
      <c r="AAN86" s="542"/>
      <c r="AAO86" s="542"/>
      <c r="AAR86" s="790"/>
      <c r="AAV86" s="790"/>
      <c r="AAW86" s="2124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24"/>
      <c r="BAF86" s="2124"/>
      <c r="BAJ86" s="542"/>
      <c r="BAM86" s="542"/>
      <c r="BAQ86" s="542"/>
      <c r="BAT86" s="2124"/>
      <c r="BBL86" s="404"/>
      <c r="BBM86" s="321"/>
      <c r="BBN86" s="2096"/>
      <c r="BBO86" s="699"/>
      <c r="BBP86" s="1904">
        <v>41185</v>
      </c>
      <c r="BBQ86" s="205">
        <v>18530</v>
      </c>
      <c r="BBR86" s="78">
        <f t="shared" si="290"/>
        <v>1014223.53</v>
      </c>
      <c r="BCA86" s="542"/>
      <c r="BCV86" s="542"/>
      <c r="BDC86" s="542"/>
      <c r="BDF86" s="2124"/>
      <c r="BDJ86" s="790"/>
      <c r="BDQ86" s="542"/>
      <c r="BDR86" s="542"/>
      <c r="BDU86" s="542"/>
      <c r="BEG86" s="790"/>
      <c r="BEH86" s="1261"/>
      <c r="BEI86" s="543"/>
      <c r="BEJ86" s="543"/>
      <c r="BEK86" s="1925"/>
      <c r="BEL86" s="2040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24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24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24"/>
      <c r="CV87" s="404"/>
      <c r="CW87" s="404"/>
      <c r="CZ87" s="404"/>
      <c r="DD87" s="404"/>
      <c r="DE87" s="734"/>
      <c r="DH87" s="542"/>
      <c r="DI87" s="699"/>
      <c r="DL87" s="790"/>
      <c r="EC87" s="2124"/>
      <c r="EG87" s="790"/>
      <c r="EN87" s="542"/>
      <c r="EU87" s="542"/>
      <c r="FF87" s="2124"/>
      <c r="FJ87" s="542"/>
      <c r="FR87" s="542"/>
      <c r="FV87" s="2124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24"/>
      <c r="OT87" s="542"/>
      <c r="PH87" s="790"/>
      <c r="PO87" s="790"/>
      <c r="PV87" s="790"/>
      <c r="PZ87" s="2124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24"/>
      <c r="WQ87" s="542"/>
      <c r="XE87" s="542"/>
      <c r="XH87" s="2124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24"/>
      <c r="AAC87" s="321"/>
      <c r="AAG87" s="790"/>
      <c r="AAJ87" s="321"/>
      <c r="AAN87" s="542"/>
      <c r="AAO87" s="542"/>
      <c r="AAR87" s="790"/>
      <c r="AAV87" s="790"/>
      <c r="AAW87" s="2124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24"/>
      <c r="BAF87" s="2124"/>
      <c r="BAJ87" s="542"/>
      <c r="BAM87" s="542"/>
      <c r="BAQ87" s="542"/>
      <c r="BAT87" s="2124"/>
      <c r="BBL87" s="321"/>
      <c r="BBM87" s="321"/>
      <c r="BBN87" s="2097"/>
      <c r="BBO87" s="699"/>
      <c r="BBP87" s="934">
        <v>41304</v>
      </c>
      <c r="BBQ87" s="838">
        <v>13654</v>
      </c>
      <c r="BBR87" s="78">
        <f t="shared" si="290"/>
        <v>1000569.53</v>
      </c>
      <c r="BCA87" s="542"/>
      <c r="BCV87" s="542"/>
      <c r="BDC87" s="542"/>
      <c r="BDF87" s="2124"/>
      <c r="BDJ87" s="790"/>
      <c r="BDQ87" s="542"/>
      <c r="BDR87" s="542"/>
      <c r="BDU87" s="542"/>
      <c r="BEG87" s="790"/>
      <c r="BEH87" s="1261"/>
      <c r="BEI87" s="543"/>
      <c r="BEJ87" s="543"/>
      <c r="BEK87" s="1925"/>
      <c r="BEL87" s="2040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24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24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24"/>
      <c r="CV88" s="404"/>
      <c r="CW88" s="404"/>
      <c r="CZ88" s="404"/>
      <c r="DD88" s="404"/>
      <c r="DE88" s="734"/>
      <c r="DH88" s="542"/>
      <c r="DI88" s="699"/>
      <c r="DL88" s="790"/>
      <c r="EC88" s="2124"/>
      <c r="EG88" s="790"/>
      <c r="EN88" s="542"/>
      <c r="EU88" s="542"/>
      <c r="FF88" s="2124"/>
      <c r="FJ88" s="542"/>
      <c r="FR88" s="542"/>
      <c r="FV88" s="2124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24"/>
      <c r="OT88" s="542"/>
      <c r="PH88" s="790"/>
      <c r="PO88" s="790"/>
      <c r="PV88" s="790"/>
      <c r="PZ88" s="2124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24"/>
      <c r="WQ88" s="542"/>
      <c r="XE88" s="542"/>
      <c r="XH88" s="2124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24"/>
      <c r="AAC88" s="321"/>
      <c r="AAG88" s="790"/>
      <c r="AAJ88" s="321"/>
      <c r="AAN88" s="542"/>
      <c r="AAO88" s="542"/>
      <c r="AAR88" s="790"/>
      <c r="AAV88" s="790"/>
      <c r="AAW88" s="2124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24"/>
      <c r="BAF88" s="2124"/>
      <c r="BAJ88" s="542"/>
      <c r="BAM88" s="542"/>
      <c r="BAQ88" s="542"/>
      <c r="BAT88" s="2124"/>
      <c r="BBL88" s="321"/>
      <c r="BBM88" s="341"/>
      <c r="BBN88" s="316" t="s">
        <v>2274</v>
      </c>
      <c r="BBO88" s="104"/>
      <c r="BBP88" s="2099">
        <v>41830</v>
      </c>
      <c r="BBQ88" s="1810">
        <v>6826.6</v>
      </c>
      <c r="BBR88" s="78">
        <f t="shared" si="290"/>
        <v>993742.93</v>
      </c>
      <c r="BCA88" s="542"/>
      <c r="BCV88" s="542"/>
      <c r="BDC88" s="542"/>
      <c r="BDF88" s="2124"/>
      <c r="BDJ88" s="790"/>
      <c r="BDQ88" s="542"/>
      <c r="BDR88" s="542"/>
      <c r="BDU88" s="542"/>
      <c r="BEG88" s="790"/>
      <c r="BEJ88" s="1979"/>
      <c r="BEK88" s="790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24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24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24"/>
      <c r="CV89" s="404"/>
      <c r="CW89" s="404"/>
      <c r="CZ89" s="404"/>
      <c r="DD89" s="404"/>
      <c r="DE89" s="734"/>
      <c r="DH89" s="542"/>
      <c r="DI89" s="699"/>
      <c r="DL89" s="790"/>
      <c r="EC89" s="2124"/>
      <c r="EG89" s="790"/>
      <c r="EN89" s="542"/>
      <c r="EU89" s="542"/>
      <c r="FF89" s="2124"/>
      <c r="FJ89" s="542"/>
      <c r="FR89" s="542"/>
      <c r="FV89" s="2124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24"/>
      <c r="OT89" s="542"/>
      <c r="PH89" s="790"/>
      <c r="PO89" s="790"/>
      <c r="PV89" s="790"/>
      <c r="PZ89" s="2124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24"/>
      <c r="WQ89" s="542"/>
      <c r="XE89" s="542"/>
      <c r="XH89" s="2124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24"/>
      <c r="AAC89" s="321"/>
      <c r="AAG89" s="790"/>
      <c r="AAJ89" s="321"/>
      <c r="AAN89" s="542"/>
      <c r="AAO89" s="542"/>
      <c r="AAR89" s="790"/>
      <c r="AAV89" s="790"/>
      <c r="AAW89" s="2124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24"/>
      <c r="BAF89" s="2124"/>
      <c r="BAJ89" s="542"/>
      <c r="BAM89" s="542"/>
      <c r="BAQ89" s="542"/>
      <c r="BAT89" s="2124"/>
      <c r="BBL89" s="321"/>
      <c r="BBM89" s="321"/>
      <c r="BBN89" s="2097"/>
      <c r="BBO89" s="699"/>
      <c r="BBP89" s="321"/>
      <c r="BBQ89" s="699"/>
      <c r="BBR89" s="78">
        <f t="shared" si="290"/>
        <v>993742.93</v>
      </c>
      <c r="BCA89" s="542"/>
      <c r="BCV89" s="542"/>
      <c r="BDC89" s="542"/>
      <c r="BDF89" s="2124"/>
      <c r="BDJ89" s="790"/>
      <c r="BDQ89" s="542"/>
      <c r="BDR89" s="542"/>
      <c r="BDU89" s="542"/>
      <c r="BEG89" s="790"/>
      <c r="BEJ89" s="1979"/>
      <c r="BEK89" s="790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24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24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24"/>
      <c r="CV90" s="404"/>
      <c r="CW90" s="404"/>
      <c r="CZ90" s="404"/>
      <c r="DD90" s="404"/>
      <c r="DE90" s="734"/>
      <c r="DH90" s="542"/>
      <c r="DI90" s="699"/>
      <c r="DL90" s="790"/>
      <c r="EC90" s="2124"/>
      <c r="EG90" s="790"/>
      <c r="EN90" s="542"/>
      <c r="EU90" s="542"/>
      <c r="FF90" s="2124"/>
      <c r="FJ90" s="542"/>
      <c r="FR90" s="542"/>
      <c r="FV90" s="2124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24"/>
      <c r="OT90" s="542"/>
      <c r="PH90" s="790"/>
      <c r="PO90" s="790"/>
      <c r="PV90" s="790"/>
      <c r="PZ90" s="2124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24"/>
      <c r="WQ90" s="542"/>
      <c r="XE90" s="542"/>
      <c r="XH90" s="2124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24"/>
      <c r="AAC90" s="321"/>
      <c r="AAG90" s="790"/>
      <c r="AAJ90" s="321"/>
      <c r="AAN90" s="542"/>
      <c r="AAO90" s="542"/>
      <c r="AAR90" s="790"/>
      <c r="AAV90" s="790"/>
      <c r="AAW90" s="2124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24"/>
      <c r="BAF90" s="2124"/>
      <c r="BAJ90" s="542"/>
      <c r="BAM90" s="542"/>
      <c r="BAQ90" s="542"/>
      <c r="BAT90" s="2124"/>
      <c r="BBL90" s="321"/>
      <c r="BBM90" s="321"/>
      <c r="BBN90" s="925"/>
      <c r="BBO90" s="924"/>
      <c r="BBP90" s="394"/>
      <c r="BBQ90" s="924"/>
      <c r="BBR90" s="888">
        <f t="shared" si="290"/>
        <v>993742.93</v>
      </c>
      <c r="BCA90" s="542"/>
      <c r="BCV90" s="542"/>
      <c r="BDC90" s="542"/>
      <c r="BDF90" s="2124"/>
      <c r="BDJ90" s="790"/>
      <c r="BDQ90" s="542"/>
      <c r="BDR90" s="542"/>
      <c r="BDU90" s="542"/>
      <c r="BEG90" s="790"/>
      <c r="BEJ90" s="1979"/>
      <c r="BEK90" s="790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24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24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24"/>
      <c r="CV91" s="404"/>
      <c r="CW91" s="404"/>
      <c r="CZ91" s="404"/>
      <c r="DD91" s="404"/>
      <c r="DE91" s="734"/>
      <c r="DH91" s="542"/>
      <c r="DI91" s="699"/>
      <c r="DL91" s="790"/>
      <c r="EC91" s="2124"/>
      <c r="EG91" s="790"/>
      <c r="EN91" s="542"/>
      <c r="EU91" s="542"/>
      <c r="FF91" s="2124"/>
      <c r="FJ91" s="542"/>
      <c r="FR91" s="542"/>
      <c r="FV91" s="2124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24"/>
      <c r="OT91" s="542"/>
      <c r="PH91" s="790"/>
      <c r="PO91" s="790"/>
      <c r="PV91" s="790"/>
      <c r="PZ91" s="2124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24"/>
      <c r="WQ91" s="542"/>
      <c r="XE91" s="542"/>
      <c r="XH91" s="2124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24"/>
      <c r="AAC91" s="321"/>
      <c r="AAG91" s="790"/>
      <c r="AAJ91" s="321"/>
      <c r="AAN91" s="542"/>
      <c r="AAO91" s="542"/>
      <c r="AAR91" s="790"/>
      <c r="AAV91" s="790"/>
      <c r="AAW91" s="2124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24"/>
      <c r="BAF91" s="2124"/>
      <c r="BAJ91" s="542"/>
      <c r="BAM91" s="542"/>
      <c r="BAQ91" s="542"/>
      <c r="BAT91" s="2124"/>
      <c r="BBL91" s="321"/>
      <c r="BBM91" s="321"/>
      <c r="BBP91" s="321"/>
      <c r="BCA91" s="542"/>
      <c r="BCV91" s="542"/>
      <c r="BDC91" s="542"/>
      <c r="BDF91" s="2124"/>
      <c r="BDJ91" s="790"/>
      <c r="BDQ91" s="542"/>
      <c r="BDR91" s="542"/>
      <c r="BDU91" s="542"/>
      <c r="BEG91" s="790"/>
      <c r="BEJ91" s="1979"/>
      <c r="BEK91" s="790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24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24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24"/>
      <c r="CV92" s="404"/>
      <c r="CW92" s="404"/>
      <c r="CZ92" s="404"/>
      <c r="DD92" s="404"/>
      <c r="DE92" s="734"/>
      <c r="DH92" s="542"/>
      <c r="DI92" s="699"/>
      <c r="DL92" s="790"/>
      <c r="EC92" s="2124"/>
      <c r="EG92" s="790"/>
      <c r="EN92" s="542"/>
      <c r="EU92" s="542"/>
      <c r="FF92" s="2124"/>
      <c r="FJ92" s="542"/>
      <c r="FR92" s="542"/>
      <c r="FV92" s="2124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24"/>
      <c r="OT92" s="542"/>
      <c r="PH92" s="790"/>
      <c r="PO92" s="790"/>
      <c r="PV92" s="790"/>
      <c r="PZ92" s="2124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24"/>
      <c r="WQ92" s="542"/>
      <c r="XE92" s="542"/>
      <c r="XH92" s="2124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24"/>
      <c r="AAC92" s="321"/>
      <c r="AAG92" s="790"/>
      <c r="AAJ92" s="321"/>
      <c r="AAN92" s="542"/>
      <c r="AAO92" s="542"/>
      <c r="AAR92" s="790"/>
      <c r="AAV92" s="790"/>
      <c r="AAW92" s="2124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24"/>
      <c r="BAF92" s="2124"/>
      <c r="BAJ92" s="542"/>
      <c r="BAM92" s="542"/>
      <c r="BAQ92" s="542"/>
      <c r="BAT92" s="2124"/>
      <c r="BBL92" s="321"/>
      <c r="BBM92" s="321"/>
      <c r="BBP92" s="321"/>
      <c r="BCA92" s="542"/>
      <c r="BCV92" s="542"/>
      <c r="BDC92" s="542"/>
      <c r="BDF92" s="2124"/>
      <c r="BDJ92" s="790"/>
      <c r="BDQ92" s="542"/>
      <c r="BDR92" s="542"/>
      <c r="BDU92" s="542"/>
      <c r="BEG92" s="790"/>
      <c r="BEJ92" s="1979"/>
      <c r="BEK92" s="790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24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24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24"/>
      <c r="CV93" s="404"/>
      <c r="CW93" s="404"/>
      <c r="CZ93" s="404"/>
      <c r="DD93" s="404"/>
      <c r="DE93" s="734"/>
      <c r="DH93" s="542"/>
      <c r="DI93" s="699"/>
      <c r="DL93" s="790"/>
      <c r="EC93" s="2124"/>
      <c r="EG93" s="790"/>
      <c r="EN93" s="542"/>
      <c r="EU93" s="542"/>
      <c r="FF93" s="2124"/>
      <c r="FJ93" s="542"/>
      <c r="FR93" s="542"/>
      <c r="FV93" s="2124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24"/>
      <c r="OT93" s="542"/>
      <c r="PH93" s="790"/>
      <c r="PO93" s="790"/>
      <c r="PV93" s="790"/>
      <c r="PZ93" s="2124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24"/>
      <c r="WQ93" s="542"/>
      <c r="XE93" s="542"/>
      <c r="XH93" s="2124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24"/>
      <c r="AAC93" s="321"/>
      <c r="AAG93" s="790"/>
      <c r="AAJ93" s="321"/>
      <c r="AAN93" s="542"/>
      <c r="AAO93" s="542"/>
      <c r="AAR93" s="790"/>
      <c r="AAV93" s="790"/>
      <c r="AAW93" s="2124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24"/>
      <c r="BAF93" s="2124"/>
      <c r="BAJ93" s="542"/>
      <c r="BAM93" s="542"/>
      <c r="BAQ93" s="542"/>
      <c r="BAT93" s="2124"/>
      <c r="BBL93" s="321"/>
      <c r="BBM93" s="321"/>
      <c r="BBP93" s="321"/>
      <c r="BCA93" s="542"/>
      <c r="BCV93" s="542"/>
      <c r="BDC93" s="542"/>
      <c r="BDF93" s="2124"/>
      <c r="BDJ93" s="790"/>
      <c r="BDQ93" s="542"/>
      <c r="BDR93" s="542"/>
      <c r="BDU93" s="542"/>
      <c r="BEG93" s="790"/>
      <c r="BEJ93" s="1979"/>
      <c r="BEK93" s="790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24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24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24"/>
      <c r="CV94" s="404"/>
      <c r="CW94" s="404"/>
      <c r="CZ94" s="404"/>
      <c r="DD94" s="404"/>
      <c r="DE94" s="734"/>
      <c r="DH94" s="542"/>
      <c r="DI94" s="699"/>
      <c r="DL94" s="790"/>
      <c r="EC94" s="2124"/>
      <c r="EG94" s="790"/>
      <c r="EN94" s="542"/>
      <c r="EU94" s="542"/>
      <c r="FF94" s="2124"/>
      <c r="FJ94" s="542"/>
      <c r="FR94" s="542"/>
      <c r="FV94" s="2124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24"/>
      <c r="OT94" s="542"/>
      <c r="PH94" s="790"/>
      <c r="PO94" s="790"/>
      <c r="PV94" s="790"/>
      <c r="PZ94" s="2124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24"/>
      <c r="WQ94" s="542"/>
      <c r="XE94" s="542"/>
      <c r="XH94" s="2124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24"/>
      <c r="AAC94" s="321"/>
      <c r="AAG94" s="790"/>
      <c r="AAJ94" s="321"/>
      <c r="AAN94" s="542"/>
      <c r="AAO94" s="542"/>
      <c r="AAR94" s="790"/>
      <c r="AAV94" s="790"/>
      <c r="AAW94" s="2124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24"/>
      <c r="BAF94" s="2124"/>
      <c r="BAJ94" s="542"/>
      <c r="BAM94" s="542"/>
      <c r="BAQ94" s="542"/>
      <c r="BAT94" s="2124"/>
      <c r="BBL94" s="321"/>
      <c r="BBM94" s="321"/>
      <c r="BBP94" s="321"/>
      <c r="BCA94" s="542"/>
      <c r="BCV94" s="542"/>
      <c r="BDC94" s="542"/>
      <c r="BDF94" s="2124"/>
      <c r="BDJ94" s="790"/>
      <c r="BDQ94" s="542"/>
      <c r="BDR94" s="542"/>
      <c r="BDU94" s="542"/>
      <c r="BEG94" s="790"/>
      <c r="BEJ94" s="1979"/>
      <c r="BEK94" s="790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24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24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24"/>
      <c r="CV95" s="404"/>
      <c r="CW95" s="404"/>
      <c r="CZ95" s="404"/>
      <c r="DD95" s="404"/>
      <c r="DE95" s="734"/>
      <c r="DH95" s="542"/>
      <c r="DI95" s="699"/>
      <c r="DL95" s="790"/>
      <c r="EC95" s="2124"/>
      <c r="EG95" s="790"/>
      <c r="EN95" s="542"/>
      <c r="EU95" s="542"/>
      <c r="FF95" s="2124"/>
      <c r="FJ95" s="542"/>
      <c r="FR95" s="542"/>
      <c r="FV95" s="2124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24"/>
      <c r="OT95" s="542"/>
      <c r="PH95" s="790"/>
      <c r="PO95" s="790"/>
      <c r="PV95" s="790"/>
      <c r="PZ95" s="2124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24"/>
      <c r="WQ95" s="542"/>
      <c r="XE95" s="542"/>
      <c r="XH95" s="2124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24"/>
      <c r="AAC95" s="321"/>
      <c r="AAG95" s="790"/>
      <c r="AAJ95" s="321"/>
      <c r="AAN95" s="542"/>
      <c r="AAO95" s="542"/>
      <c r="AAR95" s="790"/>
      <c r="AAV95" s="790"/>
      <c r="AAW95" s="2124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24"/>
      <c r="BAF95" s="2124"/>
      <c r="BAJ95" s="542"/>
      <c r="BAM95" s="542"/>
      <c r="BAQ95" s="542"/>
      <c r="BAT95" s="2124"/>
      <c r="BBL95" s="321"/>
      <c r="BBM95" s="321"/>
      <c r="BBP95" s="321"/>
      <c r="BCA95" s="542"/>
      <c r="BCV95" s="542"/>
      <c r="BDC95" s="542"/>
      <c r="BDF95" s="2124"/>
      <c r="BDJ95" s="790"/>
      <c r="BDQ95" s="542"/>
      <c r="BDR95" s="542"/>
      <c r="BDU95" s="542"/>
      <c r="BEG95" s="790"/>
      <c r="BEJ95" s="1979"/>
      <c r="BEK95" s="790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24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24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24"/>
      <c r="CV96" s="404"/>
      <c r="CW96" s="404"/>
      <c r="CZ96" s="404"/>
      <c r="DD96" s="404"/>
      <c r="DE96" s="734"/>
      <c r="DH96" s="542"/>
      <c r="DI96" s="699"/>
      <c r="DL96" s="790"/>
      <c r="EC96" s="2124"/>
      <c r="EG96" s="790"/>
      <c r="EN96" s="542"/>
      <c r="EU96" s="542"/>
      <c r="FF96" s="2124"/>
      <c r="FJ96" s="542"/>
      <c r="FR96" s="542"/>
      <c r="FV96" s="2124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24"/>
      <c r="OT96" s="542"/>
      <c r="PH96" s="790"/>
      <c r="PO96" s="790"/>
      <c r="PV96" s="790"/>
      <c r="PZ96" s="2124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24"/>
      <c r="WQ96" s="542"/>
      <c r="XE96" s="542"/>
      <c r="XH96" s="2124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24"/>
      <c r="AAC96" s="321"/>
      <c r="AAG96" s="790"/>
      <c r="AAJ96" s="321"/>
      <c r="AAN96" s="542"/>
      <c r="AAO96" s="542"/>
      <c r="AAR96" s="790"/>
      <c r="AAV96" s="790"/>
      <c r="AAW96" s="2124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24"/>
      <c r="BAF96" s="2124"/>
      <c r="BAJ96" s="542"/>
      <c r="BAM96" s="542"/>
      <c r="BAQ96" s="542"/>
      <c r="BAT96" s="2124"/>
      <c r="BBL96" s="321"/>
      <c r="BBM96" s="321"/>
      <c r="BBP96" s="321"/>
      <c r="BCA96" s="542"/>
      <c r="BCV96" s="542"/>
      <c r="BDC96" s="542"/>
      <c r="BDF96" s="2124"/>
      <c r="BDJ96" s="790"/>
      <c r="BDQ96" s="542"/>
      <c r="BDR96" s="542"/>
      <c r="BDU96" s="542"/>
      <c r="BEG96" s="790"/>
      <c r="BEJ96" s="1979"/>
      <c r="BEK96" s="790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24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24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24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24"/>
      <c r="BCA97" s="542"/>
      <c r="BEG97" s="790"/>
      <c r="BEJ97" s="1979"/>
      <c r="BEK97" s="790"/>
      <c r="BHI97" s="542"/>
      <c r="BIF97" s="790"/>
      <c r="BJL97" s="2124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24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24"/>
      <c r="BCA98" s="542"/>
      <c r="BEG98" s="790"/>
      <c r="BEJ98" s="1979"/>
      <c r="BEK98" s="790"/>
      <c r="BHI98" s="542"/>
      <c r="BIF98" s="790"/>
      <c r="BJL98" s="2124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24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24"/>
      <c r="BCA99" s="542"/>
      <c r="BEG99" s="790"/>
      <c r="BEJ99" s="1979"/>
      <c r="BEK99" s="790"/>
      <c r="BHI99" s="542"/>
      <c r="BIF99" s="790"/>
      <c r="BJL99" s="2124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24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24"/>
      <c r="BCA100" s="542"/>
      <c r="BEG100" s="790"/>
      <c r="BEJ100" s="1979"/>
      <c r="BEK100" s="790"/>
      <c r="BHI100" s="542"/>
      <c r="BIF100" s="790"/>
      <c r="BJL100" s="2124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24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24"/>
      <c r="BCA101" s="542"/>
      <c r="BEG101" s="790"/>
      <c r="BEJ101" s="1979"/>
      <c r="BEK101" s="790"/>
      <c r="BHI101" s="542"/>
      <c r="BIF101" s="790"/>
      <c r="BJL101" s="2124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24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24"/>
      <c r="BCA102" s="542"/>
      <c r="BEG102" s="790"/>
      <c r="BEJ102" s="1979"/>
      <c r="BEK102" s="790"/>
      <c r="BHI102" s="542"/>
      <c r="BIF102" s="790"/>
      <c r="BJL102" s="2124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24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24"/>
      <c r="BCA103" s="542"/>
      <c r="BEG103" s="790"/>
      <c r="BEJ103" s="1979"/>
      <c r="BEK103" s="790"/>
      <c r="BHI103" s="542"/>
      <c r="BIF103" s="790"/>
      <c r="BJL103" s="2124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24"/>
      <c r="AJZ104" s="790"/>
      <c r="AOE104" s="790"/>
      <c r="AOF104" s="699"/>
      <c r="APE104" s="768"/>
      <c r="AYB104" s="542"/>
      <c r="BBP104" s="2124"/>
      <c r="BCA104" s="542"/>
      <c r="BEG104" s="790"/>
      <c r="BEJ104" s="1979"/>
      <c r="BEK104" s="790"/>
      <c r="BHI104" s="542"/>
      <c r="BIF104" s="790"/>
      <c r="BJL104" s="2124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24"/>
      <c r="AJZ105" s="790"/>
      <c r="AOE105" s="790"/>
      <c r="AOF105" s="699"/>
      <c r="APE105" s="768"/>
      <c r="AYB105" s="542"/>
      <c r="BBP105" s="2124"/>
      <c r="BCA105" s="542"/>
      <c r="BEG105" s="790"/>
      <c r="BEJ105" s="1979"/>
      <c r="BEK105" s="790"/>
      <c r="BHI105" s="542"/>
      <c r="BIF105" s="790"/>
      <c r="BJL105" s="2124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24"/>
      <c r="AJZ106" s="790"/>
      <c r="AOE106" s="790"/>
      <c r="AOF106" s="699"/>
      <c r="APE106" s="768"/>
      <c r="AYB106" s="542"/>
      <c r="BBP106" s="2124"/>
      <c r="BCA106" s="542"/>
      <c r="BEG106" s="790"/>
      <c r="BEJ106" s="1979"/>
      <c r="BEK106" s="790"/>
      <c r="BHI106" s="542"/>
      <c r="BIF106" s="790"/>
      <c r="BJL106" s="2124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24"/>
      <c r="AJZ107" s="790"/>
      <c r="AOE107" s="790"/>
      <c r="AOF107" s="699"/>
      <c r="APE107" s="768"/>
      <c r="AYB107" s="542"/>
      <c r="BBP107" s="2124"/>
      <c r="BCA107" s="542"/>
      <c r="BEG107" s="790"/>
      <c r="BEJ107" s="1979"/>
      <c r="BEK107" s="790"/>
      <c r="BHI107" s="542"/>
      <c r="BIF107" s="790"/>
      <c r="BJL107" s="2124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24"/>
      <c r="AJZ108" s="790"/>
      <c r="AOE108" s="790"/>
      <c r="AOF108" s="699"/>
      <c r="APE108" s="768"/>
      <c r="AYB108" s="542"/>
      <c r="BBP108" s="2124"/>
      <c r="BCA108" s="542"/>
      <c r="BEG108" s="790"/>
      <c r="BEJ108" s="1979"/>
      <c r="BEK108" s="790"/>
      <c r="BHI108" s="542"/>
      <c r="BIF108" s="790"/>
      <c r="BJL108" s="2124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24"/>
      <c r="AJZ109" s="790"/>
      <c r="AOE109" s="790"/>
      <c r="AOF109" s="699"/>
      <c r="APE109" s="768"/>
      <c r="AYB109" s="542"/>
      <c r="BBP109" s="2124"/>
      <c r="BCA109" s="542"/>
      <c r="BEG109" s="790"/>
      <c r="BEJ109" s="1979"/>
      <c r="BEK109" s="790"/>
      <c r="BHI109" s="542"/>
      <c r="BIF109" s="790"/>
      <c r="BJL109" s="2124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24"/>
      <c r="AJZ110" s="790"/>
      <c r="AOE110" s="790"/>
      <c r="AOF110" s="699"/>
      <c r="APE110" s="768"/>
      <c r="AYB110" s="542"/>
      <c r="BBP110" s="2124"/>
      <c r="BCA110" s="542"/>
      <c r="BEG110" s="790"/>
      <c r="BEJ110" s="1979"/>
      <c r="BEK110" s="790"/>
      <c r="BHI110" s="542"/>
      <c r="BIF110" s="790"/>
      <c r="BJL110" s="2124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24"/>
      <c r="AJZ111" s="790"/>
      <c r="AOE111" s="790"/>
      <c r="AOF111" s="699"/>
      <c r="APE111" s="768"/>
      <c r="AYB111" s="542"/>
      <c r="BBP111" s="2124"/>
      <c r="BCA111" s="542"/>
      <c r="BEG111" s="790"/>
      <c r="BEJ111" s="1979"/>
      <c r="BEK111" s="790"/>
      <c r="BHI111" s="542"/>
      <c r="BIF111" s="790"/>
      <c r="BJL111" s="2124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24"/>
      <c r="AJZ112" s="790"/>
      <c r="AOE112" s="790"/>
      <c r="AOF112" s="699"/>
      <c r="APE112" s="768"/>
      <c r="AYB112" s="542"/>
      <c r="BBP112" s="2124"/>
      <c r="BCA112" s="542"/>
      <c r="BEG112" s="790"/>
      <c r="BEJ112" s="1979"/>
      <c r="BEK112" s="790"/>
      <c r="BHI112" s="542"/>
      <c r="BIF112" s="790"/>
      <c r="BJL112" s="2124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24"/>
      <c r="AJZ113" s="790"/>
      <c r="AOE113" s="790"/>
      <c r="AOF113" s="699"/>
      <c r="AYB113" s="542"/>
      <c r="BBP113" s="2124"/>
      <c r="BCA113" s="542"/>
      <c r="BEG113" s="790"/>
      <c r="BEJ113" s="1979"/>
      <c r="BEK113" s="790"/>
      <c r="BHI113" s="542"/>
      <c r="BIF113" s="790"/>
      <c r="BJL113" s="2124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24"/>
      <c r="AJZ114" s="790"/>
      <c r="AOE114" s="790"/>
      <c r="AYB114" s="542"/>
      <c r="BBP114" s="2124"/>
      <c r="BCA114" s="542"/>
      <c r="BEG114" s="790"/>
      <c r="BEJ114" s="1979"/>
      <c r="BEK114" s="790"/>
      <c r="BHI114" s="542"/>
      <c r="BIF114" s="790"/>
      <c r="BJL114" s="2124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24"/>
      <c r="AJZ115" s="790"/>
      <c r="AOE115" s="790"/>
      <c r="AYB115" s="542"/>
      <c r="BBP115" s="2124"/>
      <c r="BCA115" s="542"/>
      <c r="BEG115" s="790"/>
      <c r="BEJ115" s="1979"/>
      <c r="BEK115" s="790"/>
      <c r="BHI115" s="542"/>
      <c r="BIF115" s="790"/>
      <c r="BJL115" s="2124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24"/>
      <c r="AJZ116" s="790"/>
      <c r="AOE116" s="790"/>
      <c r="AYB116" s="542"/>
      <c r="BBP116" s="2124"/>
      <c r="BCA116" s="542"/>
      <c r="BEG116" s="790"/>
      <c r="BEJ116" s="1979"/>
      <c r="BEK116" s="790"/>
      <c r="BHI116" s="542"/>
      <c r="BIF116" s="790"/>
      <c r="BJL116" s="2124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24"/>
      <c r="AJZ117" s="790"/>
      <c r="AOE117" s="790"/>
      <c r="AYB117" s="542"/>
      <c r="BBP117" s="2124"/>
      <c r="BCA117" s="542"/>
      <c r="BEG117" s="790"/>
      <c r="BEJ117" s="1979"/>
      <c r="BEK117" s="790"/>
      <c r="BHI117" s="542"/>
      <c r="BIF117" s="790"/>
      <c r="BJL117" s="2124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24"/>
      <c r="AJZ118" s="790"/>
      <c r="AOE118" s="790"/>
      <c r="AYB118" s="542"/>
      <c r="BBP118" s="2124"/>
      <c r="BCA118" s="542"/>
      <c r="BEG118" s="790"/>
      <c r="BEJ118" s="1979"/>
      <c r="BEK118" s="790"/>
      <c r="BHI118" s="542"/>
      <c r="BIF118" s="790"/>
      <c r="BJL118" s="2124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24"/>
      <c r="AJZ119" s="790"/>
      <c r="AOE119" s="790"/>
      <c r="AYB119" s="542"/>
      <c r="BBP119" s="2124"/>
      <c r="BCA119" s="542"/>
      <c r="BEG119" s="790"/>
      <c r="BEJ119" s="1979"/>
      <c r="BEK119" s="790"/>
      <c r="BHI119" s="542"/>
      <c r="BIF119" s="790"/>
      <c r="BJL119" s="2124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24"/>
      <c r="AJZ120" s="790"/>
      <c r="AOE120" s="790"/>
      <c r="AYB120" s="542"/>
      <c r="BBP120" s="2124"/>
      <c r="BCA120" s="542"/>
      <c r="BEG120" s="790"/>
      <c r="BEJ120" s="1979"/>
      <c r="BEK120" s="790"/>
      <c r="BHI120" s="542"/>
      <c r="BIF120" s="790"/>
      <c r="BJL120" s="2124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24"/>
      <c r="AJZ121" s="790"/>
      <c r="AOE121" s="790"/>
      <c r="AYB121" s="542"/>
      <c r="BBP121" s="2124"/>
      <c r="BCA121" s="542"/>
      <c r="BEG121" s="790"/>
      <c r="BEJ121" s="1979"/>
      <c r="BEK121" s="790"/>
      <c r="BHI121" s="542"/>
      <c r="BIF121" s="790"/>
      <c r="BJL121" s="2124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24"/>
      <c r="AJZ122" s="790"/>
      <c r="AOE122" s="790"/>
      <c r="AYB122" s="542"/>
      <c r="BBP122" s="2124"/>
      <c r="BCA122" s="542"/>
      <c r="BEG122" s="790"/>
      <c r="BEJ122" s="1979"/>
      <c r="BEK122" s="790"/>
      <c r="BHI122" s="542"/>
      <c r="BIF122" s="790"/>
      <c r="BJL122" s="2124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24"/>
      <c r="AJZ123" s="790"/>
      <c r="AOE123" s="790"/>
      <c r="AYB123" s="542"/>
      <c r="BBP123" s="2124"/>
      <c r="BCA123" s="542"/>
      <c r="BEG123" s="790"/>
      <c r="BEJ123" s="1979"/>
      <c r="BEK123" s="790"/>
      <c r="BHI123" s="542"/>
      <c r="BIF123" s="790"/>
      <c r="BJL123" s="2124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24"/>
      <c r="AJZ124" s="790"/>
      <c r="AOE124" s="790"/>
      <c r="AYB124" s="542"/>
      <c r="BBP124" s="2124"/>
      <c r="BCA124" s="542"/>
      <c r="BEG124" s="790"/>
      <c r="BEJ124" s="1979"/>
      <c r="BEK124" s="790"/>
      <c r="BHI124" s="542"/>
      <c r="BIF124" s="790"/>
      <c r="BJL124" s="2124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24"/>
      <c r="AJZ125" s="790"/>
      <c r="AOE125" s="790"/>
      <c r="AYB125" s="542"/>
      <c r="BBP125" s="2124"/>
      <c r="BCA125" s="542"/>
      <c r="BEG125" s="790"/>
      <c r="BEJ125" s="1979"/>
      <c r="BEK125" s="790"/>
      <c r="BHI125" s="542"/>
      <c r="BIF125" s="790"/>
      <c r="BJL125" s="2124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24"/>
      <c r="AJZ126" s="790"/>
      <c r="AOE126" s="790"/>
      <c r="AYB126" s="542"/>
      <c r="BBP126" s="2124"/>
      <c r="BCA126" s="542"/>
      <c r="BEG126" s="790"/>
      <c r="BEJ126" s="1979"/>
      <c r="BEK126" s="790"/>
      <c r="BHI126" s="542"/>
      <c r="BIF126" s="790"/>
      <c r="BJL126" s="2124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24"/>
      <c r="AJZ127" s="790"/>
      <c r="AOE127" s="790"/>
      <c r="AYB127" s="542"/>
      <c r="BBP127" s="2124"/>
      <c r="BCA127" s="542"/>
      <c r="BEG127" s="790"/>
      <c r="BEJ127" s="1979"/>
      <c r="BEK127" s="790"/>
      <c r="BHI127" s="542"/>
      <c r="BIF127" s="790"/>
      <c r="BJL127" s="2124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24"/>
      <c r="AJZ128" s="790"/>
      <c r="AOE128" s="790"/>
      <c r="AYB128" s="542"/>
      <c r="BBP128" s="2124"/>
      <c r="BCA128" s="542"/>
      <c r="BEG128" s="790"/>
      <c r="BEJ128" s="1979"/>
      <c r="BEK128" s="790"/>
      <c r="BHI128" s="542"/>
      <c r="BIF128" s="790"/>
      <c r="BJL128" s="2124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24"/>
      <c r="AJZ129" s="790"/>
      <c r="AOE129" s="790"/>
      <c r="AYB129" s="542"/>
      <c r="BBP129" s="2124"/>
      <c r="BCA129" s="542"/>
      <c r="BEG129" s="790"/>
      <c r="BEJ129" s="1979"/>
      <c r="BEK129" s="790"/>
      <c r="BHI129" s="542"/>
      <c r="BIF129" s="790"/>
      <c r="BJL129" s="2124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24"/>
      <c r="AJZ130" s="790"/>
      <c r="AOE130" s="790"/>
      <c r="AYB130" s="542"/>
      <c r="BBP130" s="2124"/>
      <c r="BCA130" s="542"/>
      <c r="BEG130" s="790"/>
      <c r="BEJ130" s="1979"/>
      <c r="BEK130" s="790"/>
      <c r="BHI130" s="542"/>
      <c r="BIF130" s="790"/>
      <c r="BJL130" s="2124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24"/>
      <c r="AJZ131" s="790"/>
      <c r="AOE131" s="790"/>
      <c r="AYB131" s="542"/>
      <c r="BBP131" s="2124"/>
      <c r="BCA131" s="542"/>
      <c r="BEG131" s="790"/>
      <c r="BEJ131" s="1979"/>
      <c r="BEK131" s="790"/>
      <c r="BHI131" s="542"/>
      <c r="BIF131" s="790"/>
      <c r="BJL131" s="2124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24"/>
      <c r="AJZ132" s="790"/>
      <c r="AOE132" s="790"/>
      <c r="AYB132" s="542"/>
      <c r="BBP132" s="2124"/>
      <c r="BCA132" s="542"/>
      <c r="BEG132" s="790"/>
      <c r="BEJ132" s="1979"/>
      <c r="BEK132" s="790"/>
      <c r="BHI132" s="542"/>
      <c r="BIF132" s="790"/>
      <c r="BJL132" s="2124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24"/>
      <c r="AJZ133" s="790"/>
      <c r="AOE133" s="790"/>
      <c r="AYB133" s="542"/>
      <c r="BBP133" s="2124"/>
      <c r="BCA133" s="542"/>
      <c r="BEG133" s="790"/>
      <c r="BEJ133" s="1979"/>
      <c r="BEK133" s="790"/>
      <c r="BHI133" s="542"/>
      <c r="BIF133" s="790"/>
      <c r="BJL133" s="2124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24"/>
      <c r="AJZ134" s="790"/>
      <c r="AOE134" s="790"/>
      <c r="AYB134" s="542"/>
      <c r="BBP134" s="2124"/>
      <c r="BCA134" s="542"/>
      <c r="BEG134" s="790"/>
      <c r="BEJ134" s="1979"/>
      <c r="BEK134" s="790"/>
      <c r="BHI134" s="542"/>
      <c r="BIF134" s="790"/>
      <c r="BJL134" s="2124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24"/>
      <c r="AJZ135" s="790"/>
      <c r="AOE135" s="790"/>
      <c r="AYB135" s="542"/>
      <c r="BBP135" s="2124"/>
      <c r="BCA135" s="542"/>
      <c r="BEG135" s="790"/>
      <c r="BEJ135" s="1979"/>
      <c r="BEK135" s="790"/>
      <c r="BHI135" s="542"/>
      <c r="BIF135" s="790"/>
      <c r="BJL135" s="2124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24"/>
      <c r="AJZ136" s="790"/>
      <c r="AOE136" s="790"/>
      <c r="AYB136" s="542"/>
      <c r="BBP136" s="2124"/>
      <c r="BCA136" s="542"/>
      <c r="BEG136" s="790"/>
      <c r="BEJ136" s="1979"/>
      <c r="BEK136" s="790"/>
      <c r="BHI136" s="542"/>
      <c r="BIF136" s="790"/>
      <c r="BJL136" s="2124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24"/>
      <c r="AJZ137" s="790"/>
      <c r="AOE137" s="790"/>
      <c r="AYB137" s="542"/>
      <c r="BBP137" s="2124"/>
      <c r="BCA137" s="542"/>
      <c r="BEG137" s="790"/>
      <c r="BEJ137" s="1979"/>
      <c r="BEK137" s="790"/>
      <c r="BHI137" s="542"/>
      <c r="BIF137" s="790"/>
      <c r="BJL137" s="2124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24"/>
      <c r="AJZ138" s="790"/>
      <c r="AOE138" s="790"/>
      <c r="AYB138" s="542"/>
      <c r="BBP138" s="2124"/>
      <c r="BCA138" s="542"/>
      <c r="BEG138" s="790"/>
      <c r="BEJ138" s="1979"/>
      <c r="BEK138" s="790"/>
      <c r="BHI138" s="542"/>
      <c r="BIF138" s="790"/>
      <c r="BJL138" s="2124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24"/>
      <c r="AJZ139" s="790"/>
      <c r="AOE139" s="790"/>
      <c r="AYB139" s="542"/>
      <c r="BBP139" s="2124"/>
      <c r="BCA139" s="542"/>
      <c r="BEG139" s="790"/>
      <c r="BEJ139" s="1979"/>
      <c r="BEK139" s="790"/>
      <c r="BHI139" s="542"/>
      <c r="BIF139" s="790"/>
      <c r="BJL139" s="2124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24"/>
      <c r="AJZ140" s="790"/>
      <c r="AOE140" s="790"/>
      <c r="AYB140" s="542"/>
      <c r="BBP140" s="2124"/>
      <c r="BCA140" s="542"/>
      <c r="BEG140" s="790"/>
      <c r="BEJ140" s="1979"/>
      <c r="BEK140" s="790"/>
      <c r="BHI140" s="542"/>
      <c r="BIF140" s="790"/>
      <c r="BJL140" s="2124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24"/>
      <c r="AJZ141" s="790"/>
      <c r="AOE141" s="790"/>
      <c r="AYB141" s="542"/>
      <c r="BBP141" s="2124"/>
      <c r="BCA141" s="542"/>
      <c r="BEG141" s="790"/>
      <c r="BEJ141" s="1979"/>
      <c r="BEK141" s="790"/>
      <c r="BHI141" s="542"/>
      <c r="BIF141" s="790"/>
      <c r="BJL141" s="2124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24"/>
      <c r="AJZ142" s="790"/>
      <c r="AOE142" s="790"/>
      <c r="AYB142" s="542"/>
      <c r="BBP142" s="2124"/>
      <c r="BCA142" s="542"/>
      <c r="BEG142" s="790"/>
      <c r="BEJ142" s="1979"/>
      <c r="BEK142" s="790"/>
      <c r="BHI142" s="542"/>
      <c r="BIF142" s="790"/>
      <c r="BJL142" s="2124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24"/>
      <c r="AJZ143" s="790"/>
      <c r="AOE143" s="790"/>
      <c r="AYB143" s="542"/>
      <c r="BBP143" s="2124"/>
      <c r="BCA143" s="542"/>
      <c r="BEG143" s="790"/>
      <c r="BEJ143" s="1979"/>
      <c r="BEK143" s="790"/>
      <c r="BHI143" s="542"/>
      <c r="BIF143" s="790"/>
      <c r="BJL143" s="2124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24"/>
      <c r="AJZ144" s="790"/>
      <c r="AOE144" s="790"/>
      <c r="AYB144" s="542"/>
      <c r="BBP144" s="2124"/>
      <c r="BCA144" s="542"/>
      <c r="BEG144" s="790"/>
      <c r="BEJ144" s="1979"/>
      <c r="BEK144" s="790"/>
      <c r="BHI144" s="542"/>
      <c r="BIF144" s="790"/>
      <c r="BJL144" s="2124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24"/>
      <c r="AJZ145" s="790"/>
      <c r="AOE145" s="790"/>
      <c r="AYB145" s="542"/>
      <c r="BBP145" s="2124"/>
      <c r="BCA145" s="542"/>
      <c r="BEG145" s="790"/>
      <c r="BEJ145" s="1979"/>
      <c r="BEK145" s="790"/>
      <c r="BHI145" s="542"/>
      <c r="BIF145" s="790"/>
      <c r="BJL145" s="2124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24"/>
      <c r="AJZ146" s="790"/>
      <c r="AOE146" s="790"/>
      <c r="AYB146" s="542"/>
      <c r="BBP146" s="2124"/>
      <c r="BCA146" s="542"/>
      <c r="BEG146" s="790"/>
      <c r="BEJ146" s="1979"/>
      <c r="BEK146" s="790"/>
      <c r="BHI146" s="542"/>
      <c r="BIF146" s="790"/>
      <c r="BJL146" s="2124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24"/>
      <c r="AJZ147" s="790"/>
      <c r="AOE147" s="790"/>
      <c r="AYB147" s="542"/>
      <c r="BBP147" s="2124"/>
      <c r="BCA147" s="542"/>
      <c r="BEG147" s="790"/>
      <c r="BEJ147" s="1979"/>
      <c r="BEK147" s="790"/>
      <c r="BHI147" s="542"/>
      <c r="BIF147" s="790"/>
      <c r="BJL147" s="2124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24"/>
      <c r="AJZ148" s="790"/>
      <c r="AOE148" s="790"/>
      <c r="AYB148" s="542"/>
      <c r="BBP148" s="2124"/>
      <c r="BCA148" s="542"/>
      <c r="BEG148" s="790"/>
      <c r="BEJ148" s="1979"/>
      <c r="BEK148" s="790"/>
      <c r="BHI148" s="542"/>
      <c r="BIF148" s="790"/>
      <c r="BJL148" s="2124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24"/>
      <c r="AJZ149" s="790"/>
      <c r="AOE149" s="790"/>
      <c r="AYB149" s="542"/>
      <c r="BBP149" s="2124"/>
      <c r="BCA149" s="542"/>
      <c r="BEG149" s="790"/>
      <c r="BEJ149" s="1979"/>
      <c r="BEK149" s="790"/>
      <c r="BHI149" s="542"/>
      <c r="BIF149" s="790"/>
      <c r="BJL149" s="2124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24"/>
      <c r="AJZ150" s="790"/>
      <c r="AOE150" s="790"/>
      <c r="AYB150" s="542"/>
      <c r="BBP150" s="2124"/>
      <c r="BCA150" s="542"/>
      <c r="BEG150" s="790"/>
      <c r="BEJ150" s="1979"/>
      <c r="BEK150" s="790"/>
      <c r="BHI150" s="542"/>
      <c r="BIF150" s="790"/>
      <c r="BJL150" s="2124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24"/>
      <c r="AJZ151" s="790"/>
      <c r="AOE151" s="790"/>
      <c r="AYB151" s="542"/>
      <c r="BBP151" s="2124"/>
      <c r="BCA151" s="542"/>
      <c r="BEG151" s="790"/>
      <c r="BEJ151" s="1979"/>
      <c r="BEK151" s="790"/>
      <c r="BHI151" s="542"/>
      <c r="BIF151" s="790"/>
      <c r="BJL151" s="2124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24"/>
      <c r="AJZ152" s="790"/>
      <c r="AOE152" s="790"/>
      <c r="AYB152" s="542"/>
      <c r="BBP152" s="2124"/>
      <c r="BCA152" s="542"/>
      <c r="BEG152" s="790"/>
      <c r="BEJ152" s="1979"/>
      <c r="BEK152" s="790"/>
      <c r="BHI152" s="542"/>
      <c r="BIF152" s="790"/>
      <c r="BJL152" s="2124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24"/>
      <c r="AJZ153" s="790"/>
      <c r="AOE153" s="790"/>
      <c r="AYB153" s="542"/>
      <c r="BBP153" s="2124"/>
      <c r="BCA153" s="542"/>
      <c r="BEG153" s="790"/>
      <c r="BEJ153" s="1979"/>
      <c r="BEK153" s="790"/>
      <c r="BHI153" s="542"/>
      <c r="BIF153" s="790"/>
      <c r="BJL153" s="2124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24"/>
      <c r="AJZ154" s="790"/>
      <c r="AOE154" s="790"/>
      <c r="AYB154" s="542"/>
      <c r="BBP154" s="2124"/>
      <c r="BCA154" s="542"/>
      <c r="BEG154" s="790"/>
      <c r="BEJ154" s="1979"/>
      <c r="BEK154" s="790"/>
      <c r="BHI154" s="542"/>
      <c r="BIF154" s="790"/>
      <c r="BJL154" s="2124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24"/>
      <c r="AJZ155" s="790"/>
      <c r="AOE155" s="790"/>
      <c r="AYB155" s="542"/>
      <c r="BBP155" s="2124"/>
      <c r="BCA155" s="542"/>
      <c r="BEG155" s="790"/>
      <c r="BEJ155" s="1979"/>
      <c r="BEK155" s="790"/>
      <c r="BHI155" s="542"/>
      <c r="BIF155" s="790"/>
      <c r="BJL155" s="2124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24"/>
      <c r="AJZ156" s="790"/>
      <c r="AOE156" s="790"/>
      <c r="AYB156" s="542"/>
      <c r="BBP156" s="2124"/>
      <c r="BCA156" s="542"/>
      <c r="BEG156" s="790"/>
      <c r="BEJ156" s="1979"/>
      <c r="BEK156" s="790"/>
      <c r="BHI156" s="542"/>
      <c r="BIF156" s="790"/>
      <c r="BJL156" s="2124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24"/>
      <c r="AJZ157" s="790"/>
      <c r="AOE157" s="790"/>
      <c r="AYB157" s="542"/>
      <c r="BBP157" s="2124"/>
      <c r="BCA157" s="542"/>
      <c r="BEG157" s="790"/>
      <c r="BEJ157" s="1979"/>
      <c r="BEK157" s="790"/>
      <c r="BHI157" s="542"/>
      <c r="BIF157" s="790"/>
      <c r="BJL157" s="2124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24"/>
      <c r="AJZ158" s="790"/>
      <c r="AOE158" s="790"/>
      <c r="AYB158" s="542"/>
      <c r="BBP158" s="2124"/>
      <c r="BCA158" s="542"/>
      <c r="BEG158" s="790"/>
      <c r="BEJ158" s="1979"/>
      <c r="BEK158" s="790"/>
      <c r="BHI158" s="542"/>
      <c r="BIF158" s="790"/>
      <c r="BJL158" s="2124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24"/>
      <c r="AJZ159" s="790"/>
      <c r="AOE159" s="790"/>
      <c r="AYB159" s="542"/>
      <c r="BBP159" s="2124"/>
      <c r="BCA159" s="542"/>
      <c r="BEG159" s="790"/>
      <c r="BEJ159" s="1979"/>
      <c r="BEK159" s="790"/>
      <c r="BHI159" s="542"/>
      <c r="BIF159" s="790"/>
      <c r="BJL159" s="2124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24"/>
      <c r="AJZ160" s="790"/>
      <c r="AOE160" s="790"/>
      <c r="AYB160" s="542"/>
      <c r="BBP160" s="2124"/>
      <c r="BCA160" s="542"/>
      <c r="BEG160" s="790"/>
      <c r="BEJ160" s="1979"/>
      <c r="BEK160" s="790"/>
      <c r="BHI160" s="542"/>
      <c r="BIF160" s="790"/>
      <c r="BJL160" s="2124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24"/>
      <c r="AJZ161" s="790"/>
      <c r="AOE161" s="790"/>
      <c r="AYB161" s="542"/>
      <c r="BBP161" s="2124"/>
      <c r="BCA161" s="542"/>
      <c r="BEG161" s="790"/>
      <c r="BEJ161" s="1979"/>
      <c r="BEK161" s="790"/>
      <c r="BHI161" s="542"/>
      <c r="BIF161" s="790"/>
      <c r="BJL161" s="2124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24"/>
      <c r="AJZ162" s="790"/>
      <c r="AOE162" s="790"/>
      <c r="AYB162" s="542"/>
      <c r="BBP162" s="2124"/>
      <c r="BCA162" s="542"/>
      <c r="BEG162" s="790"/>
      <c r="BEJ162" s="1979"/>
      <c r="BEK162" s="790"/>
      <c r="BHI162" s="542"/>
      <c r="BIF162" s="790"/>
      <c r="BJL162" s="2124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24"/>
      <c r="AJZ163" s="790"/>
      <c r="AOE163" s="790"/>
      <c r="AYB163" s="542"/>
      <c r="BBP163" s="2124"/>
      <c r="BCA163" s="542"/>
      <c r="BEG163" s="790"/>
      <c r="BEJ163" s="1979"/>
      <c r="BEK163" s="790"/>
      <c r="BHI163" s="542"/>
      <c r="BIF163" s="790"/>
      <c r="BJL163" s="2124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24"/>
      <c r="AJZ164" s="790"/>
      <c r="AOE164" s="790"/>
      <c r="AYB164" s="542"/>
      <c r="BBP164" s="2124"/>
      <c r="BCA164" s="542"/>
      <c r="BEG164" s="790"/>
      <c r="BEJ164" s="1979"/>
      <c r="BEK164" s="790"/>
      <c r="BHI164" s="542"/>
      <c r="BIF164" s="790"/>
      <c r="BJL164" s="2124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24"/>
      <c r="AJZ165" s="790"/>
      <c r="AOE165" s="790"/>
      <c r="AYB165" s="542"/>
      <c r="BBP165" s="2124"/>
      <c r="BCA165" s="542"/>
      <c r="BEG165" s="790"/>
      <c r="BEJ165" s="1979"/>
      <c r="BEK165" s="790"/>
      <c r="BHI165" s="542"/>
      <c r="BIF165" s="790"/>
      <c r="BJL165" s="2124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24"/>
      <c r="AJZ166" s="790"/>
      <c r="AOE166" s="790"/>
      <c r="AYB166" s="542"/>
      <c r="BBP166" s="2124"/>
      <c r="BCA166" s="542"/>
      <c r="BEG166" s="790"/>
      <c r="BEJ166" s="1979"/>
      <c r="BEK166" s="790"/>
      <c r="BHI166" s="542"/>
      <c r="BIF166" s="790"/>
      <c r="BJL166" s="2124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24"/>
      <c r="AJZ167" s="790"/>
      <c r="AOE167" s="790"/>
      <c r="AYB167" s="542"/>
      <c r="BBP167" s="2124"/>
      <c r="BCA167" s="542"/>
      <c r="BEG167" s="790"/>
      <c r="BEJ167" s="1979"/>
      <c r="BEK167" s="790"/>
      <c r="BHI167" s="542"/>
      <c r="BIF167" s="790"/>
      <c r="BJL167" s="2124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24"/>
      <c r="AJZ168" s="790"/>
      <c r="AOE168" s="790"/>
      <c r="AYB168" s="542"/>
      <c r="BBP168" s="2124"/>
      <c r="BCA168" s="542"/>
      <c r="BEG168" s="790"/>
      <c r="BEJ168" s="1979"/>
      <c r="BEK168" s="790"/>
      <c r="BHI168" s="542"/>
      <c r="BIF168" s="790"/>
      <c r="BJL168" s="2124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24"/>
      <c r="AJZ169" s="790"/>
      <c r="AOE169" s="790"/>
      <c r="AYB169" s="542"/>
      <c r="BBP169" s="2124"/>
      <c r="BCA169" s="542"/>
      <c r="BEG169" s="790"/>
      <c r="BEJ169" s="1979"/>
      <c r="BEK169" s="790"/>
      <c r="BHI169" s="542"/>
      <c r="BIF169" s="790"/>
      <c r="BJL169" s="2124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24"/>
      <c r="AJZ170" s="790"/>
      <c r="AOE170" s="790"/>
      <c r="AYB170" s="542"/>
      <c r="BBP170" s="2124"/>
      <c r="BCA170" s="542"/>
      <c r="BEG170" s="790"/>
      <c r="BEJ170" s="1979"/>
      <c r="BEK170" s="790"/>
      <c r="BHI170" s="542"/>
      <c r="BIF170" s="790"/>
      <c r="BJL170" s="2124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24"/>
      <c r="AJZ171" s="790"/>
      <c r="AOE171" s="790"/>
      <c r="AYB171" s="542"/>
      <c r="BBP171" s="2124"/>
      <c r="BCA171" s="542"/>
      <c r="BEG171" s="790"/>
      <c r="BEJ171" s="1979"/>
      <c r="BEK171" s="790"/>
      <c r="BHI171" s="542"/>
      <c r="BIF171" s="790"/>
      <c r="BJL171" s="2124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24"/>
      <c r="AJZ172" s="790"/>
      <c r="AOE172" s="790"/>
      <c r="AYB172" s="542"/>
      <c r="BBP172" s="2124"/>
      <c r="BCA172" s="542"/>
      <c r="BEG172" s="790"/>
      <c r="BEJ172" s="1979"/>
      <c r="BEK172" s="790"/>
      <c r="BHI172" s="542"/>
      <c r="BIF172" s="790"/>
      <c r="BJL172" s="2124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24"/>
      <c r="AJZ173" s="790"/>
      <c r="AOE173" s="790"/>
      <c r="AYB173" s="542"/>
      <c r="BBP173" s="2124"/>
      <c r="BCA173" s="542"/>
      <c r="BEG173" s="790"/>
      <c r="BEJ173" s="1979"/>
      <c r="BEK173" s="790"/>
      <c r="BHI173" s="542"/>
      <c r="BIF173" s="790"/>
      <c r="BJL173" s="2124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24"/>
      <c r="AJZ174" s="790"/>
      <c r="AOE174" s="790"/>
      <c r="AYB174" s="542"/>
      <c r="BBP174" s="2124"/>
      <c r="BCA174" s="542"/>
      <c r="BEG174" s="790"/>
      <c r="BEJ174" s="1979"/>
      <c r="BEK174" s="790"/>
      <c r="BHI174" s="542"/>
      <c r="BIF174" s="790"/>
      <c r="BJL174" s="2124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24"/>
      <c r="AJZ175" s="790"/>
      <c r="AOE175" s="790"/>
      <c r="AYB175" s="542"/>
      <c r="BBP175" s="2124"/>
      <c r="BCA175" s="542"/>
      <c r="BEG175" s="790"/>
      <c r="BEJ175" s="1979"/>
      <c r="BEK175" s="790"/>
      <c r="BHI175" s="542"/>
      <c r="BIF175" s="790"/>
      <c r="BJL175" s="2124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24"/>
      <c r="AJZ176" s="790"/>
      <c r="AOE176" s="790"/>
      <c r="AYB176" s="542"/>
      <c r="BBP176" s="2124"/>
      <c r="BCA176" s="542"/>
      <c r="BEG176" s="790"/>
      <c r="BEJ176" s="1979"/>
      <c r="BEK176" s="790"/>
      <c r="BHI176" s="542"/>
      <c r="BIF176" s="790"/>
      <c r="BJL176" s="2124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24"/>
      <c r="AJZ177" s="790"/>
      <c r="AOE177" s="790"/>
      <c r="AYB177" s="542"/>
      <c r="BBP177" s="2124"/>
      <c r="BCA177" s="542"/>
      <c r="BEG177" s="790"/>
      <c r="BEJ177" s="1979"/>
      <c r="BEK177" s="790"/>
      <c r="BHI177" s="542"/>
      <c r="BIF177" s="790"/>
      <c r="BJL177" s="2124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24"/>
      <c r="AJZ178" s="790"/>
      <c r="AOE178" s="790"/>
      <c r="AYB178" s="542"/>
      <c r="BBP178" s="2124"/>
      <c r="BCA178" s="542"/>
      <c r="BEG178" s="790"/>
      <c r="BEJ178" s="1979"/>
      <c r="BEK178" s="790"/>
      <c r="BHI178" s="542"/>
      <c r="BIF178" s="790"/>
      <c r="BJL178" s="2124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24"/>
      <c r="AJZ179" s="790"/>
      <c r="AOE179" s="790"/>
      <c r="AYB179" s="542"/>
      <c r="BBP179" s="2124"/>
      <c r="BCA179" s="542"/>
      <c r="BEG179" s="790"/>
      <c r="BEJ179" s="1979"/>
      <c r="BEK179" s="790"/>
      <c r="BHI179" s="542"/>
      <c r="BIF179" s="790"/>
      <c r="BJL179" s="2124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24"/>
      <c r="AJZ180" s="790"/>
      <c r="AOE180" s="790"/>
      <c r="AYB180" s="542"/>
      <c r="BBP180" s="2124"/>
      <c r="BCA180" s="542"/>
      <c r="BEG180" s="790"/>
      <c r="BEJ180" s="1979"/>
      <c r="BEK180" s="790"/>
      <c r="BHI180" s="542"/>
      <c r="BIF180" s="790"/>
      <c r="BJL180" s="2124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24"/>
      <c r="AJZ181" s="790"/>
      <c r="AOE181" s="790"/>
      <c r="AYB181" s="542"/>
      <c r="BBP181" s="2124"/>
      <c r="BCA181" s="542"/>
      <c r="BEG181" s="790"/>
      <c r="BEJ181" s="1979"/>
      <c r="BEK181" s="790"/>
      <c r="BHI181" s="542"/>
      <c r="BIF181" s="790"/>
      <c r="BJL181" s="2124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24"/>
      <c r="AJZ182" s="790"/>
      <c r="AOE182" s="790"/>
      <c r="AYB182" s="542"/>
      <c r="BBP182" s="2124"/>
      <c r="BCA182" s="542"/>
      <c r="BEG182" s="790"/>
      <c r="BEJ182" s="1979"/>
      <c r="BEK182" s="790"/>
      <c r="BHI182" s="542"/>
      <c r="BIF182" s="790"/>
      <c r="BJL182" s="2124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24"/>
      <c r="AJZ183" s="790"/>
      <c r="AOE183" s="790"/>
      <c r="AYB183" s="542"/>
      <c r="BBP183" s="2124"/>
      <c r="BCA183" s="542"/>
      <c r="BEG183" s="790"/>
      <c r="BEJ183" s="1979"/>
      <c r="BEK183" s="790"/>
      <c r="BHI183" s="542"/>
      <c r="BIF183" s="790"/>
      <c r="BJL183" s="2124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24"/>
      <c r="AJZ184" s="790"/>
      <c r="AOE184" s="790"/>
      <c r="AYB184" s="542"/>
      <c r="BBP184" s="2124"/>
      <c r="BCA184" s="542"/>
      <c r="BEG184" s="790"/>
      <c r="BEJ184" s="1979"/>
      <c r="BEK184" s="790"/>
      <c r="BHI184" s="542"/>
      <c r="BIF184" s="790"/>
      <c r="BJL184" s="2124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24"/>
      <c r="AJZ185" s="790"/>
      <c r="AOE185" s="790"/>
      <c r="AYB185" s="542"/>
      <c r="BBP185" s="2124"/>
      <c r="BCA185" s="542"/>
      <c r="BEG185" s="790"/>
      <c r="BEJ185" s="1979"/>
      <c r="BEK185" s="790"/>
      <c r="BHI185" s="542"/>
      <c r="BIF185" s="790"/>
      <c r="BJL185" s="2124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24"/>
      <c r="AJZ186" s="790"/>
      <c r="AOE186" s="790"/>
      <c r="AYB186" s="542"/>
      <c r="BBP186" s="2124"/>
      <c r="BCA186" s="542"/>
      <c r="BEG186" s="790"/>
      <c r="BEJ186" s="1979"/>
      <c r="BEK186" s="790"/>
      <c r="BHI186" s="542"/>
      <c r="BIF186" s="790"/>
      <c r="BJL186" s="2124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24"/>
      <c r="AJZ187" s="790"/>
      <c r="AOE187" s="790"/>
      <c r="AYB187" s="542"/>
      <c r="BBP187" s="2124"/>
      <c r="BCA187" s="542"/>
      <c r="BEG187" s="790"/>
      <c r="BEJ187" s="1979"/>
      <c r="BEK187" s="790"/>
      <c r="BHI187" s="542"/>
      <c r="BIF187" s="790"/>
      <c r="BJL187" s="2124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24"/>
      <c r="AJZ188" s="790"/>
      <c r="AOE188" s="790"/>
      <c r="AYB188" s="542"/>
      <c r="BBP188" s="2124"/>
      <c r="BCA188" s="542"/>
      <c r="BEG188" s="790"/>
      <c r="BEJ188" s="1979"/>
      <c r="BEK188" s="790"/>
      <c r="BHI188" s="542"/>
      <c r="BIF188" s="790"/>
      <c r="BJL188" s="2124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24"/>
      <c r="AJZ189" s="790"/>
      <c r="AOE189" s="790"/>
      <c r="AYB189" s="542"/>
      <c r="BBP189" s="2124"/>
      <c r="BCA189" s="542"/>
      <c r="BEG189" s="790"/>
      <c r="BEJ189" s="1979"/>
      <c r="BEK189" s="790"/>
      <c r="BHI189" s="542"/>
      <c r="BIF189" s="790"/>
      <c r="BJL189" s="2124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24"/>
      <c r="AJZ190" s="790"/>
      <c r="AOE190" s="790"/>
      <c r="AYB190" s="542"/>
      <c r="BBP190" s="2124"/>
      <c r="BCA190" s="542"/>
      <c r="BEG190" s="790"/>
      <c r="BEJ190" s="1979"/>
      <c r="BEK190" s="790"/>
      <c r="BHI190" s="542"/>
      <c r="BIF190" s="790"/>
      <c r="BJL190" s="2124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24"/>
      <c r="AJZ191" s="790"/>
      <c r="AOE191" s="790"/>
      <c r="AYB191" s="542"/>
      <c r="BBP191" s="2124"/>
      <c r="BCA191" s="542"/>
      <c r="BEG191" s="790"/>
      <c r="BEJ191" s="1979"/>
      <c r="BEK191" s="790"/>
      <c r="BHI191" s="542"/>
      <c r="BIF191" s="790"/>
      <c r="BJL191" s="2124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24"/>
      <c r="AJZ192" s="790"/>
      <c r="AOE192" s="790"/>
      <c r="AYB192" s="542"/>
      <c r="BBP192" s="2124"/>
      <c r="BCA192" s="542"/>
      <c r="BEG192" s="790"/>
      <c r="BEJ192" s="1979"/>
      <c r="BEK192" s="790"/>
      <c r="BHI192" s="542"/>
      <c r="BIF192" s="790"/>
      <c r="BJL192" s="2124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24"/>
      <c r="AJZ193" s="790"/>
      <c r="AOE193" s="790"/>
      <c r="AYB193" s="542"/>
      <c r="BBP193" s="2124"/>
      <c r="BCA193" s="542"/>
      <c r="BEG193" s="790"/>
      <c r="BEJ193" s="1979"/>
      <c r="BEK193" s="790"/>
      <c r="BHI193" s="542"/>
      <c r="BIF193" s="790"/>
      <c r="BJL193" s="2124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24"/>
      <c r="AJZ194" s="790"/>
      <c r="AOE194" s="790"/>
      <c r="AYB194" s="542"/>
      <c r="BBP194" s="2124"/>
      <c r="BCA194" s="542"/>
      <c r="BEG194" s="790"/>
      <c r="BEJ194" s="1979"/>
      <c r="BEK194" s="790"/>
      <c r="BHI194" s="542"/>
      <c r="BIF194" s="790"/>
      <c r="BJL194" s="2124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24"/>
      <c r="AJZ195" s="790"/>
      <c r="AOE195" s="790"/>
      <c r="AYB195" s="542"/>
      <c r="BBP195" s="2124"/>
      <c r="BCA195" s="542"/>
      <c r="BEG195" s="790"/>
      <c r="BEJ195" s="1979"/>
      <c r="BEK195" s="790"/>
      <c r="BHI195" s="542"/>
      <c r="BIF195" s="790"/>
      <c r="BJL195" s="2124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24"/>
      <c r="AJZ196" s="790"/>
      <c r="AOE196" s="790"/>
      <c r="AYB196" s="542"/>
      <c r="BBP196" s="2124"/>
      <c r="BCA196" s="542"/>
      <c r="BEG196" s="790"/>
      <c r="BEJ196" s="1979"/>
      <c r="BEK196" s="790"/>
      <c r="BHI196" s="542"/>
      <c r="BIF196" s="790"/>
      <c r="BJL196" s="2124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24"/>
      <c r="AJZ197" s="790"/>
      <c r="AOE197" s="790"/>
      <c r="AYB197" s="542"/>
      <c r="BBP197" s="2124"/>
      <c r="BCA197" s="542"/>
      <c r="BEG197" s="790"/>
      <c r="BEJ197" s="1979"/>
      <c r="BEK197" s="790"/>
      <c r="BHI197" s="542"/>
      <c r="BIF197" s="790"/>
      <c r="BJL197" s="2124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24"/>
      <c r="AJZ198" s="790"/>
      <c r="AOE198" s="790"/>
      <c r="AYB198" s="542"/>
      <c r="BBP198" s="2124"/>
      <c r="BCA198" s="542"/>
      <c r="BEG198" s="790"/>
      <c r="BEJ198" s="1979"/>
      <c r="BEK198" s="790"/>
      <c r="BHI198" s="542"/>
      <c r="BIF198" s="790"/>
      <c r="BJL198" s="2124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24"/>
      <c r="AJZ199" s="790"/>
      <c r="AOE199" s="790"/>
      <c r="AYB199" s="542"/>
      <c r="BBP199" s="2124"/>
      <c r="BCA199" s="542"/>
      <c r="BEG199" s="790"/>
      <c r="BEJ199" s="1979"/>
      <c r="BEK199" s="790"/>
      <c r="BHI199" s="542"/>
      <c r="BIF199" s="790"/>
      <c r="BJL199" s="2124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24"/>
      <c r="AJZ200" s="790"/>
      <c r="AOE200" s="790"/>
      <c r="AYB200" s="542"/>
      <c r="BBP200" s="2124"/>
      <c r="BCA200" s="542"/>
      <c r="BEG200" s="790"/>
      <c r="BEJ200" s="1979"/>
      <c r="BEK200" s="790"/>
      <c r="BHI200" s="542"/>
      <c r="BIF200" s="790"/>
      <c r="BJL200" s="2124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24"/>
      <c r="AJZ201" s="790"/>
      <c r="AOE201" s="790"/>
      <c r="AYB201" s="542"/>
      <c r="BBP201" s="2124"/>
      <c r="BCA201" s="542"/>
      <c r="BEG201" s="790"/>
      <c r="BEJ201" s="1979"/>
      <c r="BEK201" s="790"/>
      <c r="BHI201" s="542"/>
      <c r="BIF201" s="790"/>
      <c r="BJL201" s="2124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24"/>
      <c r="AJZ202" s="790"/>
      <c r="AOE202" s="790"/>
      <c r="AYB202" s="542"/>
      <c r="BBP202" s="2124"/>
      <c r="BCA202" s="542"/>
      <c r="BEG202" s="790"/>
      <c r="BEJ202" s="1979"/>
      <c r="BEK202" s="790"/>
      <c r="BHI202" s="542"/>
      <c r="BIF202" s="790"/>
      <c r="BJL202" s="2124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24"/>
      <c r="AJZ203" s="790"/>
      <c r="AOE203" s="790"/>
      <c r="AYB203" s="542"/>
      <c r="BBP203" s="2124"/>
      <c r="BCA203" s="542"/>
      <c r="BEG203" s="790"/>
      <c r="BEJ203" s="1979"/>
      <c r="BEK203" s="790"/>
      <c r="BHI203" s="542"/>
      <c r="BIF203" s="790"/>
      <c r="BJL203" s="2124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24"/>
      <c r="AJZ204" s="790"/>
      <c r="AOE204" s="790"/>
      <c r="AYB204" s="542"/>
      <c r="BBP204" s="2124"/>
      <c r="BCA204" s="542"/>
      <c r="BEG204" s="790"/>
      <c r="BEJ204" s="1979"/>
      <c r="BEK204" s="790"/>
      <c r="BHI204" s="542"/>
      <c r="BIF204" s="790"/>
      <c r="BJL204" s="2124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24"/>
      <c r="AJZ205" s="790"/>
      <c r="AOE205" s="790"/>
      <c r="AYB205" s="542"/>
      <c r="BBP205" s="2124"/>
      <c r="BCA205" s="542"/>
      <c r="BEG205" s="790"/>
      <c r="BEJ205" s="1979"/>
      <c r="BEK205" s="790"/>
      <c r="BHI205" s="542"/>
      <c r="BIF205" s="790"/>
      <c r="BJL205" s="2124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24"/>
      <c r="AJZ206" s="790"/>
      <c r="AOE206" s="790"/>
      <c r="AYB206" s="542"/>
      <c r="BBP206" s="2124"/>
      <c r="BCA206" s="542"/>
      <c r="BEG206" s="790"/>
      <c r="BEJ206" s="1979"/>
      <c r="BEK206" s="790"/>
      <c r="BHI206" s="542"/>
      <c r="BIF206" s="790"/>
      <c r="BJL206" s="2124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24"/>
      <c r="AJZ207" s="790"/>
      <c r="AOE207" s="790"/>
      <c r="AYB207" s="542"/>
      <c r="BBP207" s="2124"/>
      <c r="BCA207" s="542"/>
      <c r="BEG207" s="790"/>
      <c r="BEJ207" s="1979"/>
      <c r="BEK207" s="790"/>
      <c r="BHI207" s="542"/>
      <c r="BIF207" s="790"/>
      <c r="BJL207" s="2124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24"/>
      <c r="AJZ208" s="790"/>
      <c r="AOE208" s="790"/>
      <c r="AYB208" s="542"/>
      <c r="BBP208" s="2124"/>
      <c r="BCA208" s="542"/>
      <c r="BEG208" s="790"/>
      <c r="BEJ208" s="1979"/>
      <c r="BEK208" s="790"/>
      <c r="BHI208" s="542"/>
      <c r="BIF208" s="790"/>
      <c r="BJL208" s="2124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24"/>
      <c r="AJZ209" s="790"/>
      <c r="AOE209" s="790"/>
      <c r="AYB209" s="542"/>
      <c r="BBP209" s="2124"/>
      <c r="BCA209" s="542"/>
      <c r="BEG209" s="790"/>
      <c r="BEJ209" s="1979"/>
      <c r="BEK209" s="790"/>
      <c r="BHI209" s="542"/>
      <c r="BIF209" s="790"/>
      <c r="BJL209" s="2124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24"/>
      <c r="AJZ210" s="790"/>
      <c r="AOE210" s="790"/>
      <c r="AYB210" s="542"/>
      <c r="BBP210" s="2124"/>
      <c r="BCA210" s="542"/>
      <c r="BEG210" s="790"/>
      <c r="BEJ210" s="1979"/>
      <c r="BEK210" s="790"/>
      <c r="BHI210" s="542"/>
      <c r="BIF210" s="790"/>
      <c r="BJL210" s="2124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24"/>
      <c r="AJZ211" s="790"/>
      <c r="AOE211" s="790"/>
      <c r="AYB211" s="542"/>
      <c r="BBP211" s="2124"/>
      <c r="BCA211" s="542"/>
      <c r="BEG211" s="790"/>
      <c r="BEJ211" s="1979"/>
      <c r="BEK211" s="790"/>
      <c r="BHI211" s="542"/>
      <c r="BIF211" s="790"/>
      <c r="BJL211" s="2124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24"/>
      <c r="AJZ212" s="790"/>
      <c r="AOE212" s="790"/>
      <c r="AYB212" s="542"/>
      <c r="BBP212" s="2124"/>
      <c r="BCA212" s="542"/>
      <c r="BEG212" s="790"/>
      <c r="BEJ212" s="1979"/>
      <c r="BEK212" s="790"/>
      <c r="BHI212" s="542"/>
      <c r="BIF212" s="790"/>
      <c r="BJL212" s="2124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24"/>
      <c r="AJZ213" s="790"/>
      <c r="AOE213" s="790"/>
      <c r="AYB213" s="542"/>
      <c r="BBP213" s="2124"/>
      <c r="BCA213" s="542"/>
      <c r="BEG213" s="790"/>
      <c r="BEJ213" s="1979"/>
      <c r="BEK213" s="790"/>
      <c r="BHI213" s="542"/>
      <c r="BIF213" s="790"/>
      <c r="BJL213" s="2124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24"/>
      <c r="AJZ214" s="790"/>
      <c r="AOE214" s="790"/>
      <c r="AYB214" s="542"/>
      <c r="BBP214" s="2124"/>
      <c r="BCA214" s="542"/>
      <c r="BEG214" s="790"/>
      <c r="BEJ214" s="1979"/>
      <c r="BEK214" s="790"/>
      <c r="BHI214" s="542"/>
      <c r="BIF214" s="790"/>
      <c r="BJL214" s="2124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24"/>
      <c r="AJZ215" s="790"/>
      <c r="AOE215" s="790"/>
      <c r="AYB215" s="542"/>
      <c r="BBP215" s="2124"/>
      <c r="BCA215" s="542"/>
      <c r="BEG215" s="790"/>
      <c r="BEJ215" s="1979"/>
      <c r="BEK215" s="790"/>
      <c r="BHI215" s="542"/>
      <c r="BIF215" s="790"/>
      <c r="BJL215" s="2124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24"/>
      <c r="AJZ216" s="790"/>
      <c r="AOE216" s="790"/>
      <c r="AYB216" s="542"/>
      <c r="BBP216" s="2124"/>
      <c r="BCA216" s="542"/>
      <c r="BEG216" s="790"/>
      <c r="BEJ216" s="1979"/>
      <c r="BEK216" s="790"/>
      <c r="BHI216" s="542"/>
      <c r="BIF216" s="790"/>
      <c r="BJL216" s="2124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24"/>
      <c r="AJZ217" s="790"/>
      <c r="AOE217" s="790"/>
      <c r="AYB217" s="542"/>
      <c r="BBP217" s="2124"/>
      <c r="BCA217" s="542"/>
      <c r="BEG217" s="790"/>
      <c r="BEJ217" s="1979"/>
      <c r="BEK217" s="790"/>
      <c r="BHI217" s="542"/>
      <c r="BIF217" s="790"/>
      <c r="BJL217" s="2124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24"/>
      <c r="AJZ218" s="790"/>
      <c r="AOE218" s="790"/>
      <c r="AYB218" s="542"/>
      <c r="BBP218" s="2124"/>
      <c r="BCA218" s="542"/>
      <c r="BEG218" s="790"/>
      <c r="BEJ218" s="1979"/>
      <c r="BEK218" s="790"/>
      <c r="BHI218" s="542"/>
      <c r="BIF218" s="790"/>
      <c r="BJL218" s="2124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24"/>
      <c r="AJZ219" s="790"/>
      <c r="AOE219" s="790"/>
      <c r="AYB219" s="542"/>
      <c r="BBP219" s="2124"/>
      <c r="BCA219" s="542"/>
      <c r="BEG219" s="790"/>
      <c r="BEJ219" s="1979"/>
      <c r="BEK219" s="790"/>
      <c r="BHI219" s="542"/>
      <c r="BIF219" s="790"/>
      <c r="BJL219" s="2124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24"/>
      <c r="AJZ220" s="790"/>
      <c r="AOE220" s="790"/>
      <c r="AYB220" s="542"/>
      <c r="BBP220" s="2124"/>
      <c r="BCA220" s="542"/>
      <c r="BEG220" s="790"/>
      <c r="BEJ220" s="1979"/>
      <c r="BEK220" s="790"/>
      <c r="BHI220" s="542"/>
      <c r="BIF220" s="790"/>
      <c r="BJL220" s="2124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24"/>
      <c r="AJZ221" s="790"/>
      <c r="AOE221" s="790"/>
      <c r="AYB221" s="542"/>
      <c r="BBP221" s="2124"/>
      <c r="BCA221" s="542"/>
      <c r="BEG221" s="790"/>
      <c r="BEJ221" s="1979"/>
      <c r="BEK221" s="790"/>
      <c r="BHI221" s="542"/>
      <c r="BIF221" s="790"/>
      <c r="BJL221" s="2124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52"/>
  <sheetViews>
    <sheetView topLeftCell="A831" workbookViewId="0">
      <selection activeCell="A848" sqref="A848"/>
    </sheetView>
  </sheetViews>
  <sheetFormatPr baseColWidth="10" defaultRowHeight="15" x14ac:dyDescent="0.25"/>
  <cols>
    <col min="1" max="1" width="18.7109375" style="321" bestFit="1" customWidth="1"/>
    <col min="2" max="2" width="7.5703125" style="2116" customWidth="1"/>
    <col min="3" max="3" width="6" style="2110" customWidth="1"/>
    <col min="4" max="4" width="45.7109375" style="32" customWidth="1"/>
    <col min="5" max="5" width="21" style="1979" bestFit="1" customWidth="1"/>
    <col min="6" max="6" width="11.42578125" style="790"/>
    <col min="7" max="7" width="19.28515625" style="699" customWidth="1"/>
    <col min="8" max="8" width="21" style="1980" bestFit="1" customWidth="1"/>
    <col min="9" max="9" width="2" style="32" customWidth="1"/>
    <col min="10" max="10" width="11.42578125" style="1650"/>
    <col min="11" max="11" width="5.7109375" style="243" customWidth="1"/>
    <col min="12" max="12" width="4.42578125" style="243" customWidth="1"/>
    <col min="13" max="13" width="26.140625" style="2036" customWidth="1"/>
    <col min="14" max="16384" width="11.42578125" style="32"/>
  </cols>
  <sheetData>
    <row r="1" spans="1:13" ht="18.75" x14ac:dyDescent="0.3">
      <c r="B1" s="2215" t="s">
        <v>2625</v>
      </c>
      <c r="C1" s="2215"/>
      <c r="D1" s="2215"/>
      <c r="E1" s="2215"/>
      <c r="F1" s="2215"/>
      <c r="G1" s="2215"/>
      <c r="H1" s="2053"/>
      <c r="I1" s="452"/>
    </row>
    <row r="2" spans="1:13" ht="16.5" thickBot="1" x14ac:dyDescent="0.3">
      <c r="A2" s="1428"/>
      <c r="B2" s="2216"/>
      <c r="C2" s="2216"/>
      <c r="D2" s="2216"/>
      <c r="E2" s="1977"/>
      <c r="F2" s="1900"/>
      <c r="G2" s="1468"/>
      <c r="H2" s="2054"/>
      <c r="I2" s="452"/>
    </row>
    <row r="3" spans="1:13" ht="32.25" thickBot="1" x14ac:dyDescent="0.4">
      <c r="A3" s="2081" t="s">
        <v>0</v>
      </c>
      <c r="B3" s="1549" t="s">
        <v>110</v>
      </c>
      <c r="C3" s="1549" t="s">
        <v>2259</v>
      </c>
      <c r="D3" s="1550" t="s">
        <v>1628</v>
      </c>
      <c r="E3" s="1978" t="s">
        <v>2</v>
      </c>
      <c r="F3" s="1574" t="s">
        <v>6</v>
      </c>
      <c r="G3" s="1469" t="s">
        <v>7</v>
      </c>
      <c r="H3" s="2055" t="s">
        <v>8</v>
      </c>
      <c r="I3" s="452"/>
      <c r="J3" s="1470"/>
      <c r="K3" s="2375"/>
      <c r="L3" s="2376"/>
      <c r="M3" s="2037" t="s">
        <v>2141</v>
      </c>
    </row>
    <row r="4" spans="1:13" s="243" customFormat="1" ht="17.25" customHeight="1" thickTop="1" x14ac:dyDescent="0.35">
      <c r="A4" s="32" t="s">
        <v>2626</v>
      </c>
      <c r="B4" s="32" t="s">
        <v>2627</v>
      </c>
      <c r="C4" s="32" t="s">
        <v>66</v>
      </c>
      <c r="D4" s="32" t="s">
        <v>2495</v>
      </c>
      <c r="E4" s="32" t="s">
        <v>2628</v>
      </c>
      <c r="F4" s="2060"/>
      <c r="G4" s="2061"/>
      <c r="H4" s="2045">
        <f t="shared" ref="H4:H67" si="0">E4-G4</f>
        <v>1872</v>
      </c>
      <c r="J4" s="2062"/>
      <c r="K4" s="2063"/>
      <c r="L4" s="2064"/>
      <c r="M4" s="2078"/>
    </row>
    <row r="5" spans="1:13" s="243" customFormat="1" ht="17.25" customHeight="1" x14ac:dyDescent="0.35">
      <c r="A5" s="32" t="s">
        <v>2629</v>
      </c>
      <c r="B5" s="32" t="s">
        <v>2630</v>
      </c>
      <c r="C5" s="32" t="s">
        <v>66</v>
      </c>
      <c r="D5" s="32" t="s">
        <v>2495</v>
      </c>
      <c r="E5" s="32" t="s">
        <v>2631</v>
      </c>
      <c r="F5" s="2060"/>
      <c r="G5" s="2061"/>
      <c r="H5" s="2045">
        <f t="shared" si="0"/>
        <v>1911</v>
      </c>
      <c r="J5" s="2062"/>
      <c r="K5" s="2063"/>
      <c r="L5" s="2064"/>
      <c r="M5" s="2078"/>
    </row>
    <row r="6" spans="1:13" s="243" customFormat="1" ht="17.25" customHeight="1" x14ac:dyDescent="0.35">
      <c r="A6" s="32" t="s">
        <v>2632</v>
      </c>
      <c r="B6" s="32" t="s">
        <v>2633</v>
      </c>
      <c r="C6" s="32" t="s">
        <v>66</v>
      </c>
      <c r="D6" s="32" t="s">
        <v>2518</v>
      </c>
      <c r="E6" s="32" t="s">
        <v>2634</v>
      </c>
      <c r="F6" s="2060"/>
      <c r="G6" s="2061"/>
      <c r="H6" s="2045">
        <f t="shared" si="0"/>
        <v>1790</v>
      </c>
      <c r="J6" s="2062"/>
      <c r="K6" s="2063"/>
      <c r="L6" s="2064"/>
      <c r="M6" s="2078"/>
    </row>
    <row r="7" spans="1:13" s="243" customFormat="1" ht="17.25" customHeight="1" x14ac:dyDescent="0.35">
      <c r="A7" s="32" t="s">
        <v>2635</v>
      </c>
      <c r="B7" s="32" t="s">
        <v>2636</v>
      </c>
      <c r="C7" s="32" t="s">
        <v>66</v>
      </c>
      <c r="D7" s="32" t="s">
        <v>2518</v>
      </c>
      <c r="E7" s="32" t="s">
        <v>2637</v>
      </c>
      <c r="F7" s="2060"/>
      <c r="G7" s="2061"/>
      <c r="H7" s="2045">
        <f t="shared" si="0"/>
        <v>1810</v>
      </c>
      <c r="J7" s="2062"/>
      <c r="K7" s="2063"/>
      <c r="L7" s="2064"/>
      <c r="M7" s="2078"/>
    </row>
    <row r="8" spans="1:13" s="243" customFormat="1" ht="17.25" customHeight="1" x14ac:dyDescent="0.35">
      <c r="A8" s="32" t="s">
        <v>2638</v>
      </c>
      <c r="B8" s="32" t="s">
        <v>2639</v>
      </c>
      <c r="C8" s="32" t="s">
        <v>66</v>
      </c>
      <c r="D8" s="32" t="s">
        <v>2518</v>
      </c>
      <c r="E8" s="32" t="s">
        <v>2640</v>
      </c>
      <c r="F8" s="2060"/>
      <c r="G8" s="2061"/>
      <c r="H8" s="2045">
        <f t="shared" si="0"/>
        <v>1830</v>
      </c>
      <c r="J8" s="2062"/>
      <c r="K8" s="2063"/>
      <c r="L8" s="2064"/>
      <c r="M8" s="2086"/>
    </row>
    <row r="9" spans="1:13" s="243" customFormat="1" ht="17.25" customHeight="1" x14ac:dyDescent="0.35">
      <c r="A9" s="32" t="s">
        <v>2641</v>
      </c>
      <c r="B9" s="32" t="s">
        <v>2642</v>
      </c>
      <c r="C9" s="32" t="s">
        <v>66</v>
      </c>
      <c r="D9" s="32" t="s">
        <v>2518</v>
      </c>
      <c r="E9" s="32" t="s">
        <v>2643</v>
      </c>
      <c r="F9" s="2060"/>
      <c r="G9" s="2061"/>
      <c r="H9" s="2045">
        <f t="shared" si="0"/>
        <v>1850</v>
      </c>
      <c r="J9" s="2062"/>
      <c r="K9" s="2063"/>
      <c r="L9" s="2064"/>
      <c r="M9" s="2078"/>
    </row>
    <row r="10" spans="1:13" s="243" customFormat="1" ht="17.25" customHeight="1" x14ac:dyDescent="0.35">
      <c r="A10" s="32" t="s">
        <v>2644</v>
      </c>
      <c r="B10" s="32" t="s">
        <v>2645</v>
      </c>
      <c r="C10" s="32" t="s">
        <v>66</v>
      </c>
      <c r="D10" s="32" t="s">
        <v>2518</v>
      </c>
      <c r="E10" s="32" t="s">
        <v>2646</v>
      </c>
      <c r="F10" s="2060"/>
      <c r="G10" s="2061"/>
      <c r="H10" s="2045">
        <f t="shared" si="0"/>
        <v>1617</v>
      </c>
      <c r="J10" s="2062"/>
      <c r="K10" s="2063"/>
      <c r="L10" s="2064"/>
      <c r="M10" s="2078"/>
    </row>
    <row r="11" spans="1:13" s="243" customFormat="1" ht="17.25" customHeight="1" x14ac:dyDescent="0.35">
      <c r="A11" s="32" t="s">
        <v>2647</v>
      </c>
      <c r="B11" s="32" t="s">
        <v>2648</v>
      </c>
      <c r="C11" s="32" t="s">
        <v>66</v>
      </c>
      <c r="D11" s="32" t="s">
        <v>2518</v>
      </c>
      <c r="E11" s="32" t="s">
        <v>2649</v>
      </c>
      <c r="F11" s="2060"/>
      <c r="G11" s="2061"/>
      <c r="H11" s="2045">
        <f t="shared" si="0"/>
        <v>1749</v>
      </c>
      <c r="J11" s="2062"/>
      <c r="K11" s="2063"/>
      <c r="L11" s="2064"/>
      <c r="M11" s="2078"/>
    </row>
    <row r="12" spans="1:13" s="243" customFormat="1" ht="17.25" customHeight="1" x14ac:dyDescent="0.35">
      <c r="A12" s="32" t="s">
        <v>2650</v>
      </c>
      <c r="B12" s="32" t="s">
        <v>2651</v>
      </c>
      <c r="C12" s="32" t="s">
        <v>66</v>
      </c>
      <c r="D12" s="32" t="s">
        <v>2518</v>
      </c>
      <c r="E12" s="32" t="s">
        <v>2652</v>
      </c>
      <c r="F12" s="2060"/>
      <c r="G12" s="2061"/>
      <c r="H12" s="2045">
        <f t="shared" si="0"/>
        <v>1650</v>
      </c>
      <c r="J12" s="2062"/>
      <c r="K12" s="2063"/>
      <c r="L12" s="2064"/>
      <c r="M12" s="2078"/>
    </row>
    <row r="13" spans="1:13" s="243" customFormat="1" ht="17.25" customHeight="1" x14ac:dyDescent="0.35">
      <c r="A13" s="32" t="s">
        <v>2653</v>
      </c>
      <c r="B13" s="32" t="s">
        <v>2654</v>
      </c>
      <c r="C13" s="32" t="s">
        <v>66</v>
      </c>
      <c r="D13" s="32" t="s">
        <v>2452</v>
      </c>
      <c r="E13" s="32" t="s">
        <v>2655</v>
      </c>
      <c r="F13" s="2060"/>
      <c r="G13" s="2061"/>
      <c r="H13" s="2045">
        <f t="shared" si="0"/>
        <v>3735.58</v>
      </c>
      <c r="J13" s="2062"/>
      <c r="K13" s="2063"/>
      <c r="L13" s="2064"/>
      <c r="M13" s="2078"/>
    </row>
    <row r="14" spans="1:13" s="243" customFormat="1" ht="17.25" customHeight="1" x14ac:dyDescent="0.35">
      <c r="A14" s="32" t="s">
        <v>2656</v>
      </c>
      <c r="B14" s="32" t="s">
        <v>2657</v>
      </c>
      <c r="C14" s="32" t="s">
        <v>66</v>
      </c>
      <c r="D14" s="32" t="s">
        <v>2519</v>
      </c>
      <c r="E14" s="32" t="s">
        <v>2658</v>
      </c>
      <c r="F14" s="2060"/>
      <c r="G14" s="2061"/>
      <c r="H14" s="2045">
        <f t="shared" si="0"/>
        <v>1774.5</v>
      </c>
      <c r="J14" s="2062"/>
      <c r="K14" s="2063"/>
      <c r="L14" s="2064"/>
      <c r="M14" s="2078"/>
    </row>
    <row r="15" spans="1:13" s="243" customFormat="1" ht="17.25" customHeight="1" x14ac:dyDescent="0.35">
      <c r="A15" s="32" t="s">
        <v>2659</v>
      </c>
      <c r="B15" s="32" t="s">
        <v>2660</v>
      </c>
      <c r="C15" s="32" t="s">
        <v>66</v>
      </c>
      <c r="D15" s="32" t="s">
        <v>2453</v>
      </c>
      <c r="E15" s="32" t="s">
        <v>2661</v>
      </c>
      <c r="F15" s="2060"/>
      <c r="G15" s="2061"/>
      <c r="H15" s="2045">
        <f t="shared" si="0"/>
        <v>1980</v>
      </c>
      <c r="J15" s="2062"/>
      <c r="K15" s="2063"/>
      <c r="L15" s="2064"/>
      <c r="M15" s="2078"/>
    </row>
    <row r="16" spans="1:13" s="243" customFormat="1" ht="17.25" customHeight="1" x14ac:dyDescent="0.35">
      <c r="A16" s="32" t="s">
        <v>2662</v>
      </c>
      <c r="B16" s="32" t="s">
        <v>2663</v>
      </c>
      <c r="C16" s="32" t="s">
        <v>66</v>
      </c>
      <c r="D16" s="32" t="s">
        <v>2453</v>
      </c>
      <c r="E16" s="32" t="s">
        <v>2664</v>
      </c>
      <c r="F16" s="2060"/>
      <c r="G16" s="2061"/>
      <c r="H16" s="2045">
        <f t="shared" si="0"/>
        <v>1800</v>
      </c>
      <c r="J16" s="2062"/>
      <c r="K16" s="2063"/>
      <c r="L16" s="2064"/>
      <c r="M16" s="2078"/>
    </row>
    <row r="17" spans="1:13" x14ac:dyDescent="0.25">
      <c r="A17" s="32" t="s">
        <v>2665</v>
      </c>
      <c r="B17" s="32" t="s">
        <v>2666</v>
      </c>
      <c r="C17" s="32" t="s">
        <v>66</v>
      </c>
      <c r="D17" s="32" t="s">
        <v>2453</v>
      </c>
      <c r="E17" s="32" t="s">
        <v>2667</v>
      </c>
      <c r="F17" s="399"/>
      <c r="G17" s="389"/>
      <c r="H17" s="2045">
        <f t="shared" si="0"/>
        <v>1710</v>
      </c>
      <c r="I17" s="243"/>
      <c r="J17" s="1325"/>
      <c r="K17" s="1325"/>
      <c r="L17" s="518"/>
      <c r="M17" s="2078"/>
    </row>
    <row r="18" spans="1:13" x14ac:dyDescent="0.25">
      <c r="A18" s="32" t="s">
        <v>2668</v>
      </c>
      <c r="B18" s="32" t="s">
        <v>2669</v>
      </c>
      <c r="C18" s="32" t="s">
        <v>66</v>
      </c>
      <c r="D18" s="32" t="s">
        <v>2422</v>
      </c>
      <c r="E18" s="32" t="s">
        <v>2670</v>
      </c>
      <c r="F18" s="399"/>
      <c r="G18" s="389"/>
      <c r="H18" s="2045">
        <f t="shared" si="0"/>
        <v>1960</v>
      </c>
      <c r="I18" s="243"/>
      <c r="J18" s="1325"/>
      <c r="K18" s="1325"/>
      <c r="L18" s="518"/>
      <c r="M18" s="2078"/>
    </row>
    <row r="19" spans="1:13" x14ac:dyDescent="0.25">
      <c r="A19" s="32" t="s">
        <v>2671</v>
      </c>
      <c r="B19" s="32" t="s">
        <v>2672</v>
      </c>
      <c r="C19" s="32" t="s">
        <v>66</v>
      </c>
      <c r="D19" s="32" t="s">
        <v>2422</v>
      </c>
      <c r="E19" s="32" t="s">
        <v>2673</v>
      </c>
      <c r="F19" s="399"/>
      <c r="G19" s="389"/>
      <c r="H19" s="2045">
        <f t="shared" si="0"/>
        <v>1947</v>
      </c>
      <c r="I19" s="243"/>
      <c r="J19" s="1325"/>
      <c r="K19" s="1325"/>
      <c r="L19" s="518"/>
      <c r="M19" s="2078"/>
    </row>
    <row r="20" spans="1:13" x14ac:dyDescent="0.25">
      <c r="A20" s="32" t="s">
        <v>2674</v>
      </c>
      <c r="B20" s="32" t="s">
        <v>2675</v>
      </c>
      <c r="C20" s="32" t="s">
        <v>66</v>
      </c>
      <c r="D20" s="32" t="s">
        <v>2423</v>
      </c>
      <c r="E20" s="32" t="s">
        <v>2676</v>
      </c>
      <c r="F20" s="399"/>
      <c r="G20" s="389"/>
      <c r="H20" s="2045">
        <f t="shared" si="0"/>
        <v>1890</v>
      </c>
      <c r="I20" s="243"/>
      <c r="J20" s="1325"/>
      <c r="K20" s="1325"/>
      <c r="L20" s="518"/>
      <c r="M20" s="2078"/>
    </row>
    <row r="21" spans="1:13" x14ac:dyDescent="0.25">
      <c r="A21" s="32" t="s">
        <v>2677</v>
      </c>
      <c r="B21" s="32" t="s">
        <v>2678</v>
      </c>
      <c r="C21" s="32" t="s">
        <v>66</v>
      </c>
      <c r="D21" s="32" t="s">
        <v>2679</v>
      </c>
      <c r="E21" s="32" t="s">
        <v>2680</v>
      </c>
      <c r="F21" s="399"/>
      <c r="G21" s="389"/>
      <c r="H21" s="2045">
        <f t="shared" si="0"/>
        <v>8200</v>
      </c>
      <c r="I21" s="243"/>
      <c r="J21" s="1325"/>
      <c r="K21" s="1325"/>
      <c r="L21" s="518"/>
      <c r="M21" s="2078"/>
    </row>
    <row r="22" spans="1:13" x14ac:dyDescent="0.25">
      <c r="A22" s="32" t="s">
        <v>2681</v>
      </c>
      <c r="B22" s="32" t="s">
        <v>2682</v>
      </c>
      <c r="C22" s="32" t="s">
        <v>66</v>
      </c>
      <c r="D22" s="32" t="s">
        <v>2495</v>
      </c>
      <c r="E22" s="32" t="s">
        <v>2683</v>
      </c>
      <c r="F22" s="399"/>
      <c r="G22" s="389"/>
      <c r="H22" s="2045">
        <f t="shared" si="0"/>
        <v>1833</v>
      </c>
      <c r="I22" s="243"/>
      <c r="J22" s="1325"/>
      <c r="K22" s="1325"/>
      <c r="L22" s="518"/>
      <c r="M22" s="2078"/>
    </row>
    <row r="23" spans="1:13" x14ac:dyDescent="0.25">
      <c r="A23" s="32" t="s">
        <v>2684</v>
      </c>
      <c r="B23" s="32" t="s">
        <v>2685</v>
      </c>
      <c r="C23" s="32" t="s">
        <v>66</v>
      </c>
      <c r="D23" s="32" t="s">
        <v>2495</v>
      </c>
      <c r="E23" s="32" t="s">
        <v>2631</v>
      </c>
      <c r="F23" s="399"/>
      <c r="G23" s="389"/>
      <c r="H23" s="2045">
        <f t="shared" si="0"/>
        <v>1911</v>
      </c>
      <c r="I23" s="243"/>
      <c r="J23" s="1325"/>
      <c r="K23" s="1325"/>
      <c r="L23" s="518"/>
      <c r="M23" s="2078"/>
    </row>
    <row r="24" spans="1:13" x14ac:dyDescent="0.25">
      <c r="A24" s="32" t="s">
        <v>2686</v>
      </c>
      <c r="B24" s="32" t="s">
        <v>2687</v>
      </c>
      <c r="C24" s="32" t="s">
        <v>66</v>
      </c>
      <c r="D24" s="32" t="s">
        <v>2465</v>
      </c>
      <c r="E24" s="32" t="s">
        <v>2688</v>
      </c>
      <c r="F24" s="399"/>
      <c r="G24" s="389"/>
      <c r="H24" s="2045">
        <f t="shared" si="0"/>
        <v>1071.9000000000001</v>
      </c>
      <c r="I24" s="243"/>
      <c r="J24" s="1325"/>
      <c r="K24" s="1325"/>
      <c r="L24" s="518"/>
      <c r="M24" s="2078"/>
    </row>
    <row r="25" spans="1:13" x14ac:dyDescent="0.25">
      <c r="A25" s="32" t="s">
        <v>2689</v>
      </c>
      <c r="B25" s="32" t="s">
        <v>2690</v>
      </c>
      <c r="C25" s="32" t="s">
        <v>66</v>
      </c>
      <c r="D25" s="32" t="s">
        <v>2475</v>
      </c>
      <c r="E25" s="32" t="s">
        <v>2691</v>
      </c>
      <c r="F25" s="399"/>
      <c r="G25" s="389"/>
      <c r="H25" s="2045">
        <f t="shared" si="0"/>
        <v>1518</v>
      </c>
      <c r="I25" s="243"/>
      <c r="J25" s="1325"/>
      <c r="K25" s="1325"/>
      <c r="L25" s="518"/>
      <c r="M25" s="2078"/>
    </row>
    <row r="26" spans="1:13" x14ac:dyDescent="0.25">
      <c r="A26" s="32" t="s">
        <v>2692</v>
      </c>
      <c r="B26" s="32" t="s">
        <v>2693</v>
      </c>
      <c r="C26" s="32" t="s">
        <v>66</v>
      </c>
      <c r="D26" s="32" t="s">
        <v>2518</v>
      </c>
      <c r="E26" s="32" t="s">
        <v>2694</v>
      </c>
      <c r="F26" s="399"/>
      <c r="G26" s="389"/>
      <c r="H26" s="2045">
        <f t="shared" si="0"/>
        <v>1860</v>
      </c>
      <c r="I26" s="243"/>
      <c r="J26" s="1325"/>
      <c r="K26" s="1325"/>
      <c r="L26" s="518"/>
      <c r="M26" s="2078"/>
    </row>
    <row r="27" spans="1:13" x14ac:dyDescent="0.25">
      <c r="A27" s="32" t="s">
        <v>2695</v>
      </c>
      <c r="B27" s="32" t="s">
        <v>2696</v>
      </c>
      <c r="C27" s="32" t="s">
        <v>66</v>
      </c>
      <c r="D27" s="32" t="s">
        <v>2518</v>
      </c>
      <c r="E27" s="32" t="s">
        <v>2697</v>
      </c>
      <c r="F27" s="399"/>
      <c r="G27" s="389"/>
      <c r="H27" s="2045">
        <f t="shared" si="0"/>
        <v>1880</v>
      </c>
      <c r="I27" s="243"/>
      <c r="J27" s="1325"/>
      <c r="K27" s="1325"/>
      <c r="L27" s="518"/>
      <c r="M27" s="2078"/>
    </row>
    <row r="28" spans="1:13" x14ac:dyDescent="0.25">
      <c r="A28" s="32" t="s">
        <v>2698</v>
      </c>
      <c r="B28" s="32" t="s">
        <v>2699</v>
      </c>
      <c r="C28" s="32" t="s">
        <v>66</v>
      </c>
      <c r="D28" s="32" t="s">
        <v>2518</v>
      </c>
      <c r="E28" s="32" t="s">
        <v>2700</v>
      </c>
      <c r="F28" s="399"/>
      <c r="G28" s="389"/>
      <c r="H28" s="2045">
        <f t="shared" si="0"/>
        <v>1900</v>
      </c>
      <c r="I28" s="243"/>
      <c r="J28" s="1325"/>
      <c r="K28" s="1325"/>
      <c r="L28" s="518"/>
      <c r="M28" s="2078"/>
    </row>
    <row r="29" spans="1:13" x14ac:dyDescent="0.25">
      <c r="A29" s="32" t="s">
        <v>2701</v>
      </c>
      <c r="B29" s="32" t="s">
        <v>2702</v>
      </c>
      <c r="C29" s="32" t="s">
        <v>66</v>
      </c>
      <c r="D29" s="32" t="s">
        <v>2518</v>
      </c>
      <c r="E29" s="32" t="s">
        <v>2703</v>
      </c>
      <c r="F29" s="399"/>
      <c r="G29" s="389"/>
      <c r="H29" s="2045">
        <f t="shared" si="0"/>
        <v>1920</v>
      </c>
      <c r="I29" s="243"/>
      <c r="J29" s="1325"/>
      <c r="K29" s="1325"/>
      <c r="L29" s="518"/>
      <c r="M29" s="2078"/>
    </row>
    <row r="30" spans="1:13" x14ac:dyDescent="0.25">
      <c r="A30" s="32" t="s">
        <v>2704</v>
      </c>
      <c r="B30" s="32" t="s">
        <v>2705</v>
      </c>
      <c r="C30" s="32" t="s">
        <v>66</v>
      </c>
      <c r="D30" s="32" t="s">
        <v>2518</v>
      </c>
      <c r="E30" s="32" t="s">
        <v>2706</v>
      </c>
      <c r="F30" s="399"/>
      <c r="G30" s="389"/>
      <c r="H30" s="2045">
        <f t="shared" si="0"/>
        <v>1485</v>
      </c>
      <c r="I30" s="243"/>
      <c r="J30" s="1325"/>
      <c r="K30" s="1325"/>
      <c r="L30" s="518"/>
      <c r="M30" s="2078"/>
    </row>
    <row r="31" spans="1:13" x14ac:dyDescent="0.25">
      <c r="A31" s="32" t="s">
        <v>2707</v>
      </c>
      <c r="B31" s="32" t="s">
        <v>2708</v>
      </c>
      <c r="C31" s="32" t="s">
        <v>66</v>
      </c>
      <c r="D31" s="32" t="s">
        <v>2518</v>
      </c>
      <c r="E31" s="32" t="s">
        <v>2709</v>
      </c>
      <c r="F31" s="399"/>
      <c r="G31" s="389"/>
      <c r="H31" s="2045">
        <f t="shared" si="0"/>
        <v>1551</v>
      </c>
      <c r="I31" s="243"/>
      <c r="J31" s="1325"/>
      <c r="K31" s="1325"/>
      <c r="L31" s="518"/>
      <c r="M31" s="2078"/>
    </row>
    <row r="32" spans="1:13" x14ac:dyDescent="0.25">
      <c r="A32" s="32" t="s">
        <v>2710</v>
      </c>
      <c r="B32" s="32" t="s">
        <v>2711</v>
      </c>
      <c r="C32" s="32" t="s">
        <v>66</v>
      </c>
      <c r="D32" s="32" t="s">
        <v>2518</v>
      </c>
      <c r="E32" s="32" t="s">
        <v>2646</v>
      </c>
      <c r="F32" s="399"/>
      <c r="G32" s="389"/>
      <c r="H32" s="2045">
        <f t="shared" si="0"/>
        <v>1617</v>
      </c>
      <c r="I32" s="243"/>
      <c r="J32" s="1325"/>
      <c r="K32" s="1325"/>
      <c r="L32" s="518"/>
      <c r="M32" s="2078"/>
    </row>
    <row r="33" spans="1:13" x14ac:dyDescent="0.25">
      <c r="A33" s="32" t="s">
        <v>2712</v>
      </c>
      <c r="B33" s="32" t="s">
        <v>2713</v>
      </c>
      <c r="C33" s="32" t="s">
        <v>66</v>
      </c>
      <c r="D33" s="32" t="s">
        <v>2452</v>
      </c>
      <c r="E33" s="32" t="s">
        <v>2714</v>
      </c>
      <c r="F33" s="399"/>
      <c r="G33" s="389"/>
      <c r="H33" s="2045">
        <f t="shared" si="0"/>
        <v>3693.76</v>
      </c>
      <c r="I33" s="243"/>
      <c r="J33" s="1325"/>
      <c r="K33" s="1325"/>
      <c r="L33" s="518"/>
      <c r="M33" s="2078"/>
    </row>
    <row r="34" spans="1:13" x14ac:dyDescent="0.25">
      <c r="A34" s="32" t="s">
        <v>2715</v>
      </c>
      <c r="B34" s="32" t="s">
        <v>2716</v>
      </c>
      <c r="C34" s="32" t="s">
        <v>66</v>
      </c>
      <c r="D34" s="32" t="s">
        <v>2519</v>
      </c>
      <c r="E34" s="32" t="s">
        <v>2683</v>
      </c>
      <c r="F34" s="399"/>
      <c r="G34" s="389"/>
      <c r="H34" s="2045">
        <f t="shared" si="0"/>
        <v>1833</v>
      </c>
      <c r="I34" s="243"/>
      <c r="J34" s="1325"/>
      <c r="K34" s="1325"/>
      <c r="L34" s="518"/>
      <c r="M34" s="2078"/>
    </row>
    <row r="35" spans="1:13" x14ac:dyDescent="0.25">
      <c r="A35" s="32" t="s">
        <v>2717</v>
      </c>
      <c r="B35" s="32" t="s">
        <v>2718</v>
      </c>
      <c r="C35" s="32" t="s">
        <v>66</v>
      </c>
      <c r="D35" s="32" t="s">
        <v>2477</v>
      </c>
      <c r="E35" s="32" t="s">
        <v>2661</v>
      </c>
      <c r="F35" s="399"/>
      <c r="G35" s="389"/>
      <c r="H35" s="2045">
        <f t="shared" si="0"/>
        <v>1980</v>
      </c>
      <c r="I35" s="243"/>
      <c r="J35" s="1325"/>
      <c r="K35" s="1325"/>
      <c r="L35" s="518"/>
      <c r="M35" s="2078"/>
    </row>
    <row r="36" spans="1:13" x14ac:dyDescent="0.25">
      <c r="A36" s="32" t="s">
        <v>2719</v>
      </c>
      <c r="B36" s="32" t="s">
        <v>2720</v>
      </c>
      <c r="C36" s="32" t="s">
        <v>66</v>
      </c>
      <c r="D36" s="32" t="s">
        <v>2473</v>
      </c>
      <c r="E36" s="32" t="s">
        <v>2721</v>
      </c>
      <c r="F36" s="399"/>
      <c r="G36" s="389"/>
      <c r="H36" s="2045">
        <f t="shared" si="0"/>
        <v>1290</v>
      </c>
      <c r="I36" s="243"/>
      <c r="J36" s="1325"/>
      <c r="K36" s="1325"/>
      <c r="L36" s="518"/>
      <c r="M36" s="2078"/>
    </row>
    <row r="37" spans="1:13" x14ac:dyDescent="0.25">
      <c r="A37" s="32" t="s">
        <v>2722</v>
      </c>
      <c r="B37" s="32" t="s">
        <v>2723</v>
      </c>
      <c r="C37" s="32" t="s">
        <v>66</v>
      </c>
      <c r="D37" s="32" t="s">
        <v>2418</v>
      </c>
      <c r="E37" s="32" t="s">
        <v>2700</v>
      </c>
      <c r="F37" s="399"/>
      <c r="G37" s="389"/>
      <c r="H37" s="2045">
        <f t="shared" si="0"/>
        <v>1900</v>
      </c>
      <c r="I37" s="243"/>
      <c r="J37" s="1325"/>
      <c r="K37" s="1325"/>
      <c r="L37" s="518"/>
      <c r="M37" s="2078"/>
    </row>
    <row r="38" spans="1:13" x14ac:dyDescent="0.25">
      <c r="A38" s="32" t="s">
        <v>2724</v>
      </c>
      <c r="B38" s="32" t="s">
        <v>2725</v>
      </c>
      <c r="C38" s="32" t="s">
        <v>66</v>
      </c>
      <c r="D38" s="32" t="s">
        <v>2474</v>
      </c>
      <c r="E38" s="32" t="s">
        <v>2700</v>
      </c>
      <c r="F38" s="399"/>
      <c r="G38" s="389"/>
      <c r="H38" s="2045">
        <f t="shared" si="0"/>
        <v>1900</v>
      </c>
      <c r="I38" s="243"/>
      <c r="J38" s="1325"/>
      <c r="K38" s="1325"/>
      <c r="L38" s="518"/>
      <c r="M38" s="2078"/>
    </row>
    <row r="39" spans="1:13" x14ac:dyDescent="0.25">
      <c r="A39" s="32" t="s">
        <v>2726</v>
      </c>
      <c r="B39" s="32" t="s">
        <v>2727</v>
      </c>
      <c r="C39" s="32" t="s">
        <v>66</v>
      </c>
      <c r="D39" s="32" t="s">
        <v>2420</v>
      </c>
      <c r="E39" s="32" t="s">
        <v>2728</v>
      </c>
      <c r="F39" s="399"/>
      <c r="G39" s="389"/>
      <c r="H39" s="2045">
        <f t="shared" si="0"/>
        <v>1470</v>
      </c>
      <c r="I39" s="243"/>
      <c r="J39" s="1325"/>
      <c r="K39" s="1325"/>
      <c r="L39" s="518"/>
      <c r="M39" s="2078"/>
    </row>
    <row r="40" spans="1:13" x14ac:dyDescent="0.25">
      <c r="A40" s="32" t="s">
        <v>2729</v>
      </c>
      <c r="B40" s="32" t="s">
        <v>2730</v>
      </c>
      <c r="C40" s="32" t="s">
        <v>66</v>
      </c>
      <c r="D40" s="32" t="s">
        <v>2453</v>
      </c>
      <c r="E40" s="32" t="s">
        <v>2661</v>
      </c>
      <c r="F40" s="399"/>
      <c r="G40" s="287"/>
      <c r="H40" s="2045">
        <f t="shared" si="0"/>
        <v>1980</v>
      </c>
      <c r="I40" s="243"/>
      <c r="J40" s="1325"/>
      <c r="K40" s="1325"/>
      <c r="L40" s="518"/>
      <c r="M40" s="2078"/>
    </row>
    <row r="41" spans="1:13" x14ac:dyDescent="0.25">
      <c r="A41" s="32" t="s">
        <v>2731</v>
      </c>
      <c r="B41" s="32" t="s">
        <v>2732</v>
      </c>
      <c r="C41" s="32" t="s">
        <v>66</v>
      </c>
      <c r="D41" s="32" t="s">
        <v>2453</v>
      </c>
      <c r="E41" s="32" t="s">
        <v>2664</v>
      </c>
      <c r="F41" s="399"/>
      <c r="G41" s="389"/>
      <c r="H41" s="2045">
        <f t="shared" si="0"/>
        <v>1800</v>
      </c>
      <c r="I41" s="243"/>
      <c r="J41" s="1325"/>
      <c r="K41" s="1325"/>
      <c r="L41" s="518"/>
      <c r="M41" s="2078"/>
    </row>
    <row r="42" spans="1:13" x14ac:dyDescent="0.25">
      <c r="A42" s="32" t="s">
        <v>2733</v>
      </c>
      <c r="B42" s="32" t="s">
        <v>2734</v>
      </c>
      <c r="C42" s="32" t="s">
        <v>66</v>
      </c>
      <c r="D42" s="32" t="s">
        <v>2453</v>
      </c>
      <c r="E42" s="32" t="s">
        <v>2735</v>
      </c>
      <c r="F42" s="399"/>
      <c r="G42" s="389"/>
      <c r="H42" s="2045">
        <f t="shared" si="0"/>
        <v>1750.5</v>
      </c>
      <c r="I42" s="243"/>
      <c r="J42" s="1325"/>
      <c r="K42" s="1325"/>
      <c r="L42" s="518"/>
      <c r="M42" s="2078"/>
    </row>
    <row r="43" spans="1:13" x14ac:dyDescent="0.25">
      <c r="A43" s="32" t="s">
        <v>2736</v>
      </c>
      <c r="B43" s="32" t="s">
        <v>2737</v>
      </c>
      <c r="C43" s="32" t="s">
        <v>66</v>
      </c>
      <c r="D43" s="32" t="s">
        <v>2479</v>
      </c>
      <c r="E43" s="32" t="s">
        <v>2661</v>
      </c>
      <c r="F43" s="399"/>
      <c r="G43" s="389"/>
      <c r="H43" s="2045">
        <f t="shared" si="0"/>
        <v>1980</v>
      </c>
      <c r="I43" s="243"/>
      <c r="J43" s="1325"/>
      <c r="K43" s="1325"/>
      <c r="L43" s="518"/>
      <c r="M43" s="2078"/>
    </row>
    <row r="44" spans="1:13" x14ac:dyDescent="0.25">
      <c r="A44" s="32" t="s">
        <v>2738</v>
      </c>
      <c r="B44" s="32" t="s">
        <v>2739</v>
      </c>
      <c r="C44" s="32" t="s">
        <v>66</v>
      </c>
      <c r="D44" s="32" t="s">
        <v>2471</v>
      </c>
      <c r="E44" s="32" t="s">
        <v>2740</v>
      </c>
      <c r="F44" s="399"/>
      <c r="G44" s="389"/>
      <c r="H44" s="2045">
        <f t="shared" si="0"/>
        <v>1505</v>
      </c>
      <c r="I44" s="243"/>
      <c r="J44" s="1325"/>
      <c r="K44" s="1325"/>
      <c r="L44" s="518"/>
      <c r="M44" s="2078"/>
    </row>
    <row r="45" spans="1:13" x14ac:dyDescent="0.25">
      <c r="A45" s="32" t="s">
        <v>2741</v>
      </c>
      <c r="B45" s="32" t="s">
        <v>2742</v>
      </c>
      <c r="C45" s="32" t="s">
        <v>66</v>
      </c>
      <c r="D45" s="32" t="s">
        <v>2472</v>
      </c>
      <c r="E45" s="32" t="s">
        <v>2743</v>
      </c>
      <c r="F45" s="399"/>
      <c r="G45" s="389"/>
      <c r="H45" s="2045">
        <f t="shared" si="0"/>
        <v>1125</v>
      </c>
      <c r="I45" s="243"/>
      <c r="J45" s="1325"/>
      <c r="K45" s="1325"/>
      <c r="L45" s="518"/>
      <c r="M45" s="2078"/>
    </row>
    <row r="46" spans="1:13" x14ac:dyDescent="0.25">
      <c r="A46" s="32" t="s">
        <v>2744</v>
      </c>
      <c r="B46" s="32" t="s">
        <v>2745</v>
      </c>
      <c r="C46" s="32" t="s">
        <v>66</v>
      </c>
      <c r="D46" s="32" t="s">
        <v>2413</v>
      </c>
      <c r="E46" s="32" t="s">
        <v>2746</v>
      </c>
      <c r="F46" s="399"/>
      <c r="G46" s="389"/>
      <c r="H46" s="2045">
        <f t="shared" si="0"/>
        <v>11216.6</v>
      </c>
      <c r="I46" s="243"/>
      <c r="J46" s="1325"/>
      <c r="K46" s="1325"/>
      <c r="L46" s="518"/>
      <c r="M46" s="2078"/>
    </row>
    <row r="47" spans="1:13" x14ac:dyDescent="0.25">
      <c r="A47" s="32" t="s">
        <v>2747</v>
      </c>
      <c r="B47" s="32" t="s">
        <v>2748</v>
      </c>
      <c r="C47" s="32" t="s">
        <v>66</v>
      </c>
      <c r="D47" s="32" t="s">
        <v>2412</v>
      </c>
      <c r="E47" s="32" t="s">
        <v>2531</v>
      </c>
      <c r="F47" s="399"/>
      <c r="G47" s="389"/>
      <c r="H47" s="2045">
        <f t="shared" si="0"/>
        <v>10073</v>
      </c>
      <c r="I47" s="243"/>
      <c r="J47" s="1325"/>
      <c r="K47" s="1325"/>
      <c r="L47" s="518"/>
      <c r="M47" s="2078"/>
    </row>
    <row r="48" spans="1:13" x14ac:dyDescent="0.25">
      <c r="A48" s="32" t="s">
        <v>2749</v>
      </c>
      <c r="B48" s="32" t="s">
        <v>2750</v>
      </c>
      <c r="C48" s="32" t="s">
        <v>66</v>
      </c>
      <c r="D48" s="32" t="s">
        <v>2414</v>
      </c>
      <c r="E48" s="32" t="s">
        <v>2751</v>
      </c>
      <c r="F48" s="399"/>
      <c r="G48" s="389"/>
      <c r="H48" s="2045">
        <f t="shared" si="0"/>
        <v>13266.74</v>
      </c>
      <c r="I48" s="243"/>
      <c r="J48" s="1325"/>
      <c r="K48" s="1325"/>
      <c r="L48" s="518"/>
      <c r="M48" s="2078"/>
    </row>
    <row r="49" spans="1:13" x14ac:dyDescent="0.25">
      <c r="A49" s="32" t="s">
        <v>2752</v>
      </c>
      <c r="B49" s="32" t="s">
        <v>2753</v>
      </c>
      <c r="C49" s="32" t="s">
        <v>66</v>
      </c>
      <c r="D49" s="32" t="s">
        <v>2527</v>
      </c>
      <c r="E49" s="32" t="s">
        <v>2661</v>
      </c>
      <c r="F49" s="399"/>
      <c r="G49" s="389"/>
      <c r="H49" s="2045">
        <f t="shared" si="0"/>
        <v>1980</v>
      </c>
      <c r="I49" s="243"/>
      <c r="J49" s="1325"/>
      <c r="K49" s="1325"/>
      <c r="L49" s="518"/>
      <c r="M49" s="2078"/>
    </row>
    <row r="50" spans="1:13" x14ac:dyDescent="0.25">
      <c r="A50" s="32" t="s">
        <v>2754</v>
      </c>
      <c r="B50" s="32" t="s">
        <v>2755</v>
      </c>
      <c r="C50" s="32" t="s">
        <v>66</v>
      </c>
      <c r="D50" s="32" t="s">
        <v>2526</v>
      </c>
      <c r="E50" s="32" t="s">
        <v>2661</v>
      </c>
      <c r="F50" s="399"/>
      <c r="G50" s="389"/>
      <c r="H50" s="2045">
        <f t="shared" si="0"/>
        <v>1980</v>
      </c>
      <c r="I50" s="243"/>
      <c r="J50" s="1325"/>
      <c r="K50" s="1325"/>
      <c r="L50" s="518"/>
      <c r="M50" s="2078"/>
    </row>
    <row r="51" spans="1:13" x14ac:dyDescent="0.25">
      <c r="A51" s="32" t="s">
        <v>2756</v>
      </c>
      <c r="B51" s="32" t="s">
        <v>2757</v>
      </c>
      <c r="C51" s="32" t="s">
        <v>66</v>
      </c>
      <c r="D51" s="32" t="s">
        <v>2470</v>
      </c>
      <c r="E51" s="32" t="s">
        <v>2740</v>
      </c>
      <c r="F51" s="399"/>
      <c r="G51" s="389"/>
      <c r="H51" s="2045">
        <f t="shared" si="0"/>
        <v>1505</v>
      </c>
      <c r="I51" s="243"/>
      <c r="J51" s="1325"/>
      <c r="K51" s="1325"/>
      <c r="L51" s="518"/>
      <c r="M51" s="2078"/>
    </row>
    <row r="52" spans="1:13" x14ac:dyDescent="0.25">
      <c r="A52" s="32" t="s">
        <v>2758</v>
      </c>
      <c r="B52" s="32" t="s">
        <v>2759</v>
      </c>
      <c r="C52" s="32" t="s">
        <v>66</v>
      </c>
      <c r="D52" s="32" t="s">
        <v>2469</v>
      </c>
      <c r="E52" s="32" t="s">
        <v>2760</v>
      </c>
      <c r="F52" s="399"/>
      <c r="G52" s="389"/>
      <c r="H52" s="2045">
        <f t="shared" si="0"/>
        <v>1720</v>
      </c>
      <c r="I52" s="243"/>
      <c r="J52" s="1325"/>
      <c r="K52" s="1325"/>
      <c r="L52" s="518"/>
      <c r="M52" s="2078"/>
    </row>
    <row r="53" spans="1:13" x14ac:dyDescent="0.25">
      <c r="A53" s="32" t="s">
        <v>2761</v>
      </c>
      <c r="B53" s="32" t="s">
        <v>2762</v>
      </c>
      <c r="C53" s="32" t="s">
        <v>66</v>
      </c>
      <c r="D53" s="32" t="s">
        <v>2468</v>
      </c>
      <c r="E53" s="32" t="s">
        <v>2763</v>
      </c>
      <c r="F53" s="399"/>
      <c r="G53" s="389"/>
      <c r="H53" s="2045">
        <f t="shared" si="0"/>
        <v>860</v>
      </c>
      <c r="I53" s="243"/>
      <c r="J53" s="1325"/>
      <c r="K53" s="1325"/>
      <c r="L53" s="518"/>
      <c r="M53" s="2078"/>
    </row>
    <row r="54" spans="1:13" x14ac:dyDescent="0.25">
      <c r="A54" s="32" t="s">
        <v>2764</v>
      </c>
      <c r="B54" s="32" t="s">
        <v>2765</v>
      </c>
      <c r="C54" s="32" t="s">
        <v>66</v>
      </c>
      <c r="D54" s="32" t="s">
        <v>2467</v>
      </c>
      <c r="E54" s="32" t="s">
        <v>2721</v>
      </c>
      <c r="F54" s="399"/>
      <c r="G54" s="389"/>
      <c r="H54" s="2045">
        <f t="shared" si="0"/>
        <v>1290</v>
      </c>
      <c r="I54" s="243"/>
      <c r="J54" s="1325"/>
      <c r="K54" s="1325"/>
      <c r="L54" s="518"/>
      <c r="M54" s="2078"/>
    </row>
    <row r="55" spans="1:13" x14ac:dyDescent="0.25">
      <c r="A55" s="32" t="s">
        <v>2766</v>
      </c>
      <c r="B55" s="32" t="s">
        <v>2767</v>
      </c>
      <c r="C55" s="32" t="s">
        <v>66</v>
      </c>
      <c r="D55" s="32" t="s">
        <v>2417</v>
      </c>
      <c r="E55" s="32" t="s">
        <v>2768</v>
      </c>
      <c r="F55" s="399"/>
      <c r="G55" s="389"/>
      <c r="H55" s="2045">
        <f t="shared" si="0"/>
        <v>1950</v>
      </c>
      <c r="I55" s="243"/>
      <c r="J55" s="1325"/>
      <c r="K55" s="1325"/>
      <c r="L55" s="518"/>
      <c r="M55" s="2078"/>
    </row>
    <row r="56" spans="1:13" x14ac:dyDescent="0.25">
      <c r="A56" s="32" t="s">
        <v>2769</v>
      </c>
      <c r="B56" s="32" t="s">
        <v>2770</v>
      </c>
      <c r="C56" s="32" t="s">
        <v>66</v>
      </c>
      <c r="D56" s="32" t="s">
        <v>2423</v>
      </c>
      <c r="E56" s="32" t="s">
        <v>2661</v>
      </c>
      <c r="F56" s="399"/>
      <c r="G56" s="389"/>
      <c r="H56" s="2045">
        <f t="shared" si="0"/>
        <v>1980</v>
      </c>
      <c r="I56" s="243"/>
      <c r="J56" s="1325"/>
      <c r="K56" s="1325"/>
      <c r="L56" s="518"/>
      <c r="M56" s="2078"/>
    </row>
    <row r="57" spans="1:13" x14ac:dyDescent="0.25">
      <c r="A57" s="32" t="s">
        <v>2771</v>
      </c>
      <c r="B57" s="32" t="s">
        <v>2772</v>
      </c>
      <c r="C57" s="32" t="s">
        <v>66</v>
      </c>
      <c r="D57" s="32" t="s">
        <v>2773</v>
      </c>
      <c r="E57" s="32" t="s">
        <v>2774</v>
      </c>
      <c r="F57" s="399"/>
      <c r="G57" s="389"/>
      <c r="H57" s="2045">
        <f t="shared" si="0"/>
        <v>40521.199999999997</v>
      </c>
      <c r="I57" s="243"/>
      <c r="J57" s="1325"/>
      <c r="K57" s="1325"/>
      <c r="L57" s="518"/>
      <c r="M57" s="2078"/>
    </row>
    <row r="58" spans="1:13" x14ac:dyDescent="0.25">
      <c r="A58" s="32" t="s">
        <v>2775</v>
      </c>
      <c r="B58" s="32" t="s">
        <v>2776</v>
      </c>
      <c r="C58" s="32" t="s">
        <v>66</v>
      </c>
      <c r="D58" s="32" t="s">
        <v>2773</v>
      </c>
      <c r="E58" s="32" t="s">
        <v>2777</v>
      </c>
      <c r="F58" s="399"/>
      <c r="G58" s="389"/>
      <c r="H58" s="2045">
        <f t="shared" si="0"/>
        <v>10847.2</v>
      </c>
      <c r="I58" s="243"/>
      <c r="J58" s="1325"/>
      <c r="K58" s="1325"/>
      <c r="L58" s="518"/>
      <c r="M58" s="2078"/>
    </row>
    <row r="59" spans="1:13" x14ac:dyDescent="0.25">
      <c r="A59" s="32" t="s">
        <v>2778</v>
      </c>
      <c r="B59" s="32" t="s">
        <v>2779</v>
      </c>
      <c r="C59" s="32" t="s">
        <v>66</v>
      </c>
      <c r="D59" s="32" t="s">
        <v>2493</v>
      </c>
      <c r="E59" s="32" t="s">
        <v>2780</v>
      </c>
      <c r="F59" s="399"/>
      <c r="G59" s="389"/>
      <c r="H59" s="2045">
        <f t="shared" si="0"/>
        <v>15164.25</v>
      </c>
      <c r="I59" s="243"/>
      <c r="J59" s="1325"/>
      <c r="K59" s="1325"/>
      <c r="L59" s="518"/>
      <c r="M59" s="2078"/>
    </row>
    <row r="60" spans="1:13" x14ac:dyDescent="0.25">
      <c r="A60" s="32" t="s">
        <v>2781</v>
      </c>
      <c r="B60" s="32" t="s">
        <v>2782</v>
      </c>
      <c r="C60" s="32" t="s">
        <v>66</v>
      </c>
      <c r="D60" s="32" t="s">
        <v>2414</v>
      </c>
      <c r="E60" s="32" t="s">
        <v>2783</v>
      </c>
      <c r="F60" s="399"/>
      <c r="G60" s="389"/>
      <c r="H60" s="2045">
        <f t="shared" si="0"/>
        <v>7378.8</v>
      </c>
      <c r="I60" s="243"/>
      <c r="J60" s="1325"/>
      <c r="K60" s="1325"/>
      <c r="L60" s="518"/>
      <c r="M60" s="2078"/>
    </row>
    <row r="61" spans="1:13" x14ac:dyDescent="0.25">
      <c r="A61" s="32" t="s">
        <v>2784</v>
      </c>
      <c r="B61" s="32" t="s">
        <v>2785</v>
      </c>
      <c r="C61" s="32" t="s">
        <v>66</v>
      </c>
      <c r="D61" s="32" t="s">
        <v>2419</v>
      </c>
      <c r="E61" s="32" t="s">
        <v>2786</v>
      </c>
      <c r="F61" s="399"/>
      <c r="G61" s="389"/>
      <c r="H61" s="2045">
        <f t="shared" si="0"/>
        <v>9675.56</v>
      </c>
      <c r="I61" s="243"/>
      <c r="J61" s="1325"/>
      <c r="K61" s="1325"/>
      <c r="L61" s="518"/>
      <c r="M61" s="2078"/>
    </row>
    <row r="62" spans="1:13" x14ac:dyDescent="0.25">
      <c r="A62" s="32" t="s">
        <v>2787</v>
      </c>
      <c r="B62" s="32" t="s">
        <v>2788</v>
      </c>
      <c r="C62" s="32" t="s">
        <v>66</v>
      </c>
      <c r="D62" s="32" t="s">
        <v>2419</v>
      </c>
      <c r="E62" s="32" t="s">
        <v>2789</v>
      </c>
      <c r="F62" s="399"/>
      <c r="G62" s="389"/>
      <c r="H62" s="2045">
        <f t="shared" si="0"/>
        <v>2685.08</v>
      </c>
      <c r="I62" s="243"/>
      <c r="J62" s="1325"/>
      <c r="K62" s="1325"/>
      <c r="L62" s="518"/>
      <c r="M62" s="2078"/>
    </row>
    <row r="63" spans="1:13" x14ac:dyDescent="0.25">
      <c r="A63" s="32" t="s">
        <v>2790</v>
      </c>
      <c r="B63" s="32" t="s">
        <v>2791</v>
      </c>
      <c r="C63" s="32" t="s">
        <v>66</v>
      </c>
      <c r="D63" s="32" t="s">
        <v>2792</v>
      </c>
      <c r="E63" s="32" t="s">
        <v>2793</v>
      </c>
      <c r="F63" s="399"/>
      <c r="G63" s="389"/>
      <c r="H63" s="2045">
        <f t="shared" si="0"/>
        <v>4042</v>
      </c>
      <c r="I63" s="243"/>
      <c r="J63" s="1325"/>
      <c r="K63" s="1325"/>
      <c r="L63" s="518"/>
      <c r="M63" s="2078"/>
    </row>
    <row r="64" spans="1:13" x14ac:dyDescent="0.25">
      <c r="A64" s="32" t="s">
        <v>2794</v>
      </c>
      <c r="B64" s="32" t="s">
        <v>2795</v>
      </c>
      <c r="C64" s="32" t="s">
        <v>66</v>
      </c>
      <c r="D64" s="32" t="s">
        <v>2496</v>
      </c>
      <c r="E64" s="32" t="s">
        <v>2796</v>
      </c>
      <c r="F64" s="399"/>
      <c r="G64" s="389"/>
      <c r="H64" s="2045">
        <f t="shared" si="0"/>
        <v>2920</v>
      </c>
      <c r="I64" s="243"/>
      <c r="J64" s="1325"/>
      <c r="K64" s="1325"/>
      <c r="L64" s="518"/>
      <c r="M64" s="2078"/>
    </row>
    <row r="65" spans="1:13" x14ac:dyDescent="0.25">
      <c r="A65" s="32" t="s">
        <v>2797</v>
      </c>
      <c r="B65" s="32" t="s">
        <v>2798</v>
      </c>
      <c r="C65" s="32" t="s">
        <v>66</v>
      </c>
      <c r="D65" s="32" t="s">
        <v>2491</v>
      </c>
      <c r="E65" s="32" t="s">
        <v>2799</v>
      </c>
      <c r="F65" s="399"/>
      <c r="G65" s="389"/>
      <c r="H65" s="2045">
        <f t="shared" si="0"/>
        <v>1000</v>
      </c>
      <c r="I65" s="243"/>
      <c r="J65" s="1325"/>
      <c r="K65" s="1325"/>
      <c r="L65" s="518"/>
      <c r="M65" s="2078"/>
    </row>
    <row r="66" spans="1:13" x14ac:dyDescent="0.25">
      <c r="A66" s="32" t="s">
        <v>2800</v>
      </c>
      <c r="B66" s="32" t="s">
        <v>2801</v>
      </c>
      <c r="C66" s="32" t="s">
        <v>66</v>
      </c>
      <c r="D66" s="32" t="s">
        <v>2490</v>
      </c>
      <c r="E66" s="32" t="s">
        <v>2802</v>
      </c>
      <c r="F66" s="399"/>
      <c r="G66" s="389"/>
      <c r="H66" s="2045">
        <f t="shared" si="0"/>
        <v>700</v>
      </c>
      <c r="I66" s="243"/>
      <c r="J66" s="1325"/>
      <c r="K66" s="1325"/>
      <c r="L66" s="518"/>
      <c r="M66" s="2078"/>
    </row>
    <row r="67" spans="1:13" x14ac:dyDescent="0.25">
      <c r="A67" s="32" t="s">
        <v>2803</v>
      </c>
      <c r="B67" s="32" t="s">
        <v>2804</v>
      </c>
      <c r="C67" s="32" t="s">
        <v>66</v>
      </c>
      <c r="D67" s="32" t="s">
        <v>2493</v>
      </c>
      <c r="E67" s="32" t="s">
        <v>2805</v>
      </c>
      <c r="F67" s="399"/>
      <c r="G67" s="389"/>
      <c r="H67" s="2045">
        <f t="shared" si="0"/>
        <v>4977.6000000000004</v>
      </c>
      <c r="I67" s="243"/>
      <c r="J67" s="1325"/>
      <c r="K67" s="1325"/>
      <c r="L67" s="518"/>
      <c r="M67" s="2078"/>
    </row>
    <row r="68" spans="1:13" x14ac:dyDescent="0.25">
      <c r="A68" s="32" t="s">
        <v>2806</v>
      </c>
      <c r="B68" s="32" t="s">
        <v>2807</v>
      </c>
      <c r="C68" s="32" t="s">
        <v>66</v>
      </c>
      <c r="D68" s="32" t="s">
        <v>2493</v>
      </c>
      <c r="E68" s="32" t="s">
        <v>2808</v>
      </c>
      <c r="F68" s="399"/>
      <c r="G68" s="389"/>
      <c r="H68" s="2045">
        <f t="shared" ref="H68:H222" si="1">E68-G68</f>
        <v>18935.75</v>
      </c>
      <c r="I68" s="243"/>
      <c r="J68" s="1325"/>
      <c r="K68" s="1325"/>
      <c r="L68" s="518"/>
      <c r="M68" s="2078"/>
    </row>
    <row r="69" spans="1:13" x14ac:dyDescent="0.25">
      <c r="A69" s="32" t="s">
        <v>2809</v>
      </c>
      <c r="B69" s="32" t="s">
        <v>2810</v>
      </c>
      <c r="C69" s="32" t="s">
        <v>66</v>
      </c>
      <c r="D69" s="32" t="s">
        <v>2495</v>
      </c>
      <c r="E69" s="32" t="s">
        <v>2811</v>
      </c>
      <c r="F69" s="399"/>
      <c r="G69" s="389"/>
      <c r="H69" s="2045">
        <f t="shared" si="1"/>
        <v>1716</v>
      </c>
      <c r="I69" s="243"/>
      <c r="J69" s="1325"/>
      <c r="K69" s="1325"/>
      <c r="L69" s="518"/>
      <c r="M69" s="2078"/>
    </row>
    <row r="70" spans="1:13" x14ac:dyDescent="0.25">
      <c r="A70" s="32" t="s">
        <v>2812</v>
      </c>
      <c r="B70" s="32" t="s">
        <v>2813</v>
      </c>
      <c r="C70" s="32" t="s">
        <v>66</v>
      </c>
      <c r="D70" s="32" t="s">
        <v>2495</v>
      </c>
      <c r="E70" s="32" t="s">
        <v>2628</v>
      </c>
      <c r="F70" s="399"/>
      <c r="G70" s="389"/>
      <c r="H70" s="2045">
        <f t="shared" si="1"/>
        <v>1872</v>
      </c>
      <c r="I70" s="243"/>
      <c r="J70" s="1325"/>
      <c r="K70" s="1325"/>
      <c r="L70" s="518"/>
      <c r="M70" s="2078"/>
    </row>
    <row r="71" spans="1:13" x14ac:dyDescent="0.25">
      <c r="A71" s="32" t="s">
        <v>2814</v>
      </c>
      <c r="B71" s="32" t="s">
        <v>2815</v>
      </c>
      <c r="C71" s="32" t="s">
        <v>66</v>
      </c>
      <c r="D71" s="32" t="s">
        <v>2415</v>
      </c>
      <c r="E71" s="32" t="s">
        <v>2816</v>
      </c>
      <c r="F71" s="399"/>
      <c r="G71" s="389"/>
      <c r="H71" s="2045">
        <f t="shared" si="1"/>
        <v>1510.96</v>
      </c>
      <c r="I71" s="243"/>
      <c r="J71" s="1325"/>
      <c r="K71" s="1325"/>
      <c r="L71" s="518"/>
      <c r="M71" s="2078"/>
    </row>
    <row r="72" spans="1:13" x14ac:dyDescent="0.25">
      <c r="A72" s="32" t="s">
        <v>2817</v>
      </c>
      <c r="B72" s="32" t="s">
        <v>2818</v>
      </c>
      <c r="C72" s="32" t="s">
        <v>66</v>
      </c>
      <c r="D72" s="32" t="s">
        <v>2518</v>
      </c>
      <c r="E72" s="32" t="s">
        <v>2819</v>
      </c>
      <c r="F72" s="399"/>
      <c r="G72" s="389"/>
      <c r="H72" s="2045">
        <f t="shared" si="1"/>
        <v>1840</v>
      </c>
      <c r="I72" s="243"/>
      <c r="J72" s="1325"/>
      <c r="K72" s="1325"/>
      <c r="L72" s="518"/>
      <c r="M72" s="2078"/>
    </row>
    <row r="73" spans="1:13" x14ac:dyDescent="0.25">
      <c r="A73" s="32" t="s">
        <v>2820</v>
      </c>
      <c r="B73" s="32" t="s">
        <v>2821</v>
      </c>
      <c r="C73" s="32" t="s">
        <v>66</v>
      </c>
      <c r="D73" s="32" t="s">
        <v>2518</v>
      </c>
      <c r="E73" s="32" t="s">
        <v>2694</v>
      </c>
      <c r="F73" s="399"/>
      <c r="G73" s="389"/>
      <c r="H73" s="2045">
        <f t="shared" si="1"/>
        <v>1860</v>
      </c>
      <c r="I73" s="243"/>
      <c r="J73" s="1325"/>
      <c r="K73" s="1325"/>
      <c r="L73" s="518"/>
      <c r="M73" s="2078"/>
    </row>
    <row r="74" spans="1:13" x14ac:dyDescent="0.25">
      <c r="A74" s="32" t="s">
        <v>2822</v>
      </c>
      <c r="B74" s="32" t="s">
        <v>2823</v>
      </c>
      <c r="C74" s="32" t="s">
        <v>66</v>
      </c>
      <c r="D74" s="32" t="s">
        <v>2518</v>
      </c>
      <c r="E74" s="32" t="s">
        <v>2697</v>
      </c>
      <c r="F74" s="399"/>
      <c r="G74" s="389"/>
      <c r="H74" s="2045">
        <f t="shared" si="1"/>
        <v>1880</v>
      </c>
      <c r="I74" s="243"/>
      <c r="J74" s="1325"/>
      <c r="K74" s="1325"/>
      <c r="L74" s="518"/>
      <c r="M74" s="2078"/>
    </row>
    <row r="75" spans="1:13" x14ac:dyDescent="0.25">
      <c r="A75" s="32" t="s">
        <v>2824</v>
      </c>
      <c r="B75" s="32" t="s">
        <v>2825</v>
      </c>
      <c r="C75" s="32" t="s">
        <v>66</v>
      </c>
      <c r="D75" s="32" t="s">
        <v>2518</v>
      </c>
      <c r="E75" s="32" t="s">
        <v>2700</v>
      </c>
      <c r="F75" s="399"/>
      <c r="G75" s="389"/>
      <c r="H75" s="2045">
        <f t="shared" si="1"/>
        <v>1900</v>
      </c>
      <c r="I75" s="243"/>
      <c r="J75" s="1325"/>
      <c r="K75" s="1325"/>
      <c r="L75" s="518"/>
      <c r="M75" s="2078"/>
    </row>
    <row r="76" spans="1:13" x14ac:dyDescent="0.25">
      <c r="A76" s="32" t="s">
        <v>2826</v>
      </c>
      <c r="B76" s="32" t="s">
        <v>2827</v>
      </c>
      <c r="C76" s="32" t="s">
        <v>66</v>
      </c>
      <c r="D76" s="32" t="s">
        <v>2518</v>
      </c>
      <c r="E76" s="32" t="s">
        <v>2828</v>
      </c>
      <c r="F76" s="2079"/>
      <c r="G76" s="405"/>
      <c r="H76" s="2045">
        <f t="shared" si="1"/>
        <v>1649.67</v>
      </c>
      <c r="I76" s="243"/>
      <c r="J76" s="1325"/>
      <c r="K76" s="1325"/>
      <c r="L76" s="518"/>
      <c r="M76" s="2078"/>
    </row>
    <row r="77" spans="1:13" x14ac:dyDescent="0.25">
      <c r="A77" s="32" t="s">
        <v>2829</v>
      </c>
      <c r="B77" s="32" t="s">
        <v>2830</v>
      </c>
      <c r="C77" s="32" t="s">
        <v>66</v>
      </c>
      <c r="D77" s="32" t="s">
        <v>2518</v>
      </c>
      <c r="E77" s="32" t="s">
        <v>2831</v>
      </c>
      <c r="F77" s="399"/>
      <c r="G77" s="389"/>
      <c r="H77" s="2045">
        <f t="shared" si="1"/>
        <v>1782</v>
      </c>
      <c r="I77" s="243"/>
      <c r="J77" s="1325"/>
      <c r="K77" s="1325"/>
      <c r="L77" s="518"/>
      <c r="M77" s="2078"/>
    </row>
    <row r="78" spans="1:13" x14ac:dyDescent="0.25">
      <c r="A78" s="32" t="s">
        <v>2832</v>
      </c>
      <c r="B78" s="32" t="s">
        <v>2833</v>
      </c>
      <c r="C78" s="32" t="s">
        <v>66</v>
      </c>
      <c r="D78" s="32" t="s">
        <v>2518</v>
      </c>
      <c r="E78" s="32" t="s">
        <v>2834</v>
      </c>
      <c r="F78" s="399"/>
      <c r="G78" s="389"/>
      <c r="H78" s="2045">
        <f t="shared" si="1"/>
        <v>1833.15</v>
      </c>
      <c r="I78" s="243"/>
      <c r="J78" s="1325"/>
      <c r="K78" s="1325"/>
      <c r="L78" s="518"/>
      <c r="M78" s="2078"/>
    </row>
    <row r="79" spans="1:13" x14ac:dyDescent="0.25">
      <c r="A79" s="32" t="s">
        <v>2835</v>
      </c>
      <c r="B79" s="32" t="s">
        <v>2836</v>
      </c>
      <c r="C79" s="32" t="s">
        <v>66</v>
      </c>
      <c r="D79" s="32" t="s">
        <v>2407</v>
      </c>
      <c r="E79" s="32" t="s">
        <v>2837</v>
      </c>
      <c r="F79" s="399"/>
      <c r="G79" s="389"/>
      <c r="H79" s="2045">
        <f t="shared" si="1"/>
        <v>111435.39</v>
      </c>
      <c r="I79" s="243"/>
      <c r="J79" s="1325"/>
      <c r="K79" s="1325"/>
      <c r="L79" s="518"/>
      <c r="M79" s="2078"/>
    </row>
    <row r="80" spans="1:13" x14ac:dyDescent="0.25">
      <c r="A80" s="32" t="s">
        <v>2838</v>
      </c>
      <c r="B80" s="32" t="s">
        <v>2839</v>
      </c>
      <c r="C80" s="32" t="s">
        <v>66</v>
      </c>
      <c r="D80" s="32" t="s">
        <v>2416</v>
      </c>
      <c r="E80" s="32" t="s">
        <v>2661</v>
      </c>
      <c r="F80" s="399"/>
      <c r="G80" s="389"/>
      <c r="H80" s="2045">
        <f t="shared" si="1"/>
        <v>1980</v>
      </c>
      <c r="I80" s="243"/>
      <c r="J80" s="1325"/>
      <c r="K80" s="1325"/>
      <c r="L80" s="518"/>
      <c r="M80" s="2078"/>
    </row>
    <row r="81" spans="1:13" x14ac:dyDescent="0.25">
      <c r="A81" s="32" t="s">
        <v>2840</v>
      </c>
      <c r="B81" s="32" t="s">
        <v>2841</v>
      </c>
      <c r="C81" s="32" t="s">
        <v>66</v>
      </c>
      <c r="D81" s="32" t="s">
        <v>2416</v>
      </c>
      <c r="E81" s="32" t="s">
        <v>2842</v>
      </c>
      <c r="F81" s="399"/>
      <c r="G81" s="389"/>
      <c r="H81" s="2045">
        <f t="shared" si="1"/>
        <v>1876</v>
      </c>
      <c r="I81" s="243"/>
      <c r="J81" s="1325"/>
      <c r="K81" s="1325"/>
      <c r="L81" s="518"/>
      <c r="M81" s="2078"/>
    </row>
    <row r="82" spans="1:13" x14ac:dyDescent="0.25">
      <c r="A82" s="32" t="s">
        <v>2843</v>
      </c>
      <c r="B82" s="32" t="s">
        <v>2844</v>
      </c>
      <c r="C82" s="32" t="s">
        <v>66</v>
      </c>
      <c r="D82" s="32" t="s">
        <v>2416</v>
      </c>
      <c r="E82" s="32" t="s">
        <v>2845</v>
      </c>
      <c r="F82" s="399"/>
      <c r="G82" s="389"/>
      <c r="H82" s="2045">
        <f t="shared" si="1"/>
        <v>1809</v>
      </c>
      <c r="I82" s="243"/>
      <c r="J82" s="1325"/>
      <c r="K82" s="1325"/>
      <c r="L82" s="518"/>
      <c r="M82" s="2078"/>
    </row>
    <row r="83" spans="1:13" x14ac:dyDescent="0.25">
      <c r="A83" s="32" t="s">
        <v>2846</v>
      </c>
      <c r="B83" s="32" t="s">
        <v>2847</v>
      </c>
      <c r="C83" s="32" t="s">
        <v>66</v>
      </c>
      <c r="D83" s="32" t="s">
        <v>2416</v>
      </c>
      <c r="E83" s="32" t="s">
        <v>2848</v>
      </c>
      <c r="F83" s="399"/>
      <c r="G83" s="389"/>
      <c r="H83" s="2045">
        <f t="shared" si="1"/>
        <v>891.1</v>
      </c>
      <c r="I83" s="243"/>
      <c r="J83" s="1325"/>
      <c r="K83" s="1325"/>
      <c r="L83" s="518"/>
      <c r="M83" s="2078"/>
    </row>
    <row r="84" spans="1:13" x14ac:dyDescent="0.25">
      <c r="A84" s="32" t="s">
        <v>2849</v>
      </c>
      <c r="B84" s="32" t="s">
        <v>2850</v>
      </c>
      <c r="C84" s="32" t="s">
        <v>66</v>
      </c>
      <c r="D84" s="32" t="s">
        <v>2416</v>
      </c>
      <c r="E84" s="32" t="s">
        <v>2851</v>
      </c>
      <c r="F84" s="399"/>
      <c r="G84" s="389"/>
      <c r="H84" s="2045">
        <f t="shared" si="1"/>
        <v>1558</v>
      </c>
      <c r="I84" s="243"/>
      <c r="J84" s="1325"/>
      <c r="K84" s="1325"/>
      <c r="L84" s="518"/>
      <c r="M84" s="2078"/>
    </row>
    <row r="85" spans="1:13" x14ac:dyDescent="0.25">
      <c r="A85" s="32" t="s">
        <v>2852</v>
      </c>
      <c r="B85" s="32" t="s">
        <v>2853</v>
      </c>
      <c r="C85" s="32" t="s">
        <v>66</v>
      </c>
      <c r="D85" s="32" t="s">
        <v>2416</v>
      </c>
      <c r="E85" s="32" t="s">
        <v>2854</v>
      </c>
      <c r="F85" s="399"/>
      <c r="G85" s="389"/>
      <c r="H85" s="2045">
        <f t="shared" si="1"/>
        <v>1804</v>
      </c>
      <c r="I85" s="243"/>
      <c r="J85" s="1325"/>
      <c r="K85" s="1325"/>
      <c r="L85" s="518"/>
      <c r="M85" s="2078"/>
    </row>
    <row r="86" spans="1:13" x14ac:dyDescent="0.25">
      <c r="A86" s="32" t="s">
        <v>2855</v>
      </c>
      <c r="B86" s="32" t="s">
        <v>2856</v>
      </c>
      <c r="C86" s="32" t="s">
        <v>66</v>
      </c>
      <c r="D86" s="32" t="s">
        <v>2416</v>
      </c>
      <c r="E86" s="32" t="s">
        <v>2857</v>
      </c>
      <c r="F86" s="399"/>
      <c r="G86" s="389"/>
      <c r="H86" s="2045">
        <f t="shared" si="1"/>
        <v>1664.6</v>
      </c>
      <c r="I86" s="243"/>
      <c r="J86" s="1325"/>
      <c r="K86" s="1325"/>
      <c r="L86" s="518"/>
      <c r="M86" s="2078"/>
    </row>
    <row r="87" spans="1:13" x14ac:dyDescent="0.25">
      <c r="A87" s="32" t="s">
        <v>2858</v>
      </c>
      <c r="B87" s="32" t="s">
        <v>2859</v>
      </c>
      <c r="C87" s="32" t="s">
        <v>66</v>
      </c>
      <c r="D87" s="32" t="s">
        <v>2416</v>
      </c>
      <c r="E87" s="32" t="s">
        <v>2860</v>
      </c>
      <c r="F87" s="399"/>
      <c r="G87" s="389"/>
      <c r="H87" s="2045">
        <f t="shared" si="1"/>
        <v>772.2</v>
      </c>
      <c r="I87" s="243"/>
      <c r="J87" s="1325"/>
      <c r="K87" s="1325"/>
      <c r="L87" s="518"/>
      <c r="M87" s="2078"/>
    </row>
    <row r="88" spans="1:13" x14ac:dyDescent="0.25">
      <c r="A88" s="32" t="s">
        <v>2861</v>
      </c>
      <c r="B88" s="32" t="s">
        <v>2862</v>
      </c>
      <c r="C88" s="32" t="s">
        <v>66</v>
      </c>
      <c r="D88" s="32" t="s">
        <v>2416</v>
      </c>
      <c r="E88" s="32" t="s">
        <v>2863</v>
      </c>
      <c r="F88" s="399"/>
      <c r="G88" s="389"/>
      <c r="H88" s="2045">
        <f t="shared" si="1"/>
        <v>629</v>
      </c>
      <c r="I88" s="243"/>
      <c r="J88" s="1325"/>
      <c r="K88" s="1325"/>
      <c r="L88" s="518"/>
      <c r="M88" s="2078"/>
    </row>
    <row r="89" spans="1:13" x14ac:dyDescent="0.25">
      <c r="A89" s="32" t="s">
        <v>2864</v>
      </c>
      <c r="B89" s="32" t="s">
        <v>2865</v>
      </c>
      <c r="C89" s="32" t="s">
        <v>66</v>
      </c>
      <c r="D89" s="32" t="s">
        <v>2416</v>
      </c>
      <c r="E89" s="32" t="s">
        <v>2866</v>
      </c>
      <c r="F89" s="399"/>
      <c r="G89" s="389"/>
      <c r="H89" s="2045">
        <f t="shared" si="1"/>
        <v>1264</v>
      </c>
      <c r="I89" s="243"/>
      <c r="J89" s="1325"/>
      <c r="K89" s="1325"/>
      <c r="L89" s="518"/>
      <c r="M89" s="2078"/>
    </row>
    <row r="90" spans="1:13" x14ac:dyDescent="0.25">
      <c r="A90" s="32" t="s">
        <v>2867</v>
      </c>
      <c r="B90" s="32" t="s">
        <v>2868</v>
      </c>
      <c r="C90" s="32" t="s">
        <v>66</v>
      </c>
      <c r="D90" s="32" t="s">
        <v>2416</v>
      </c>
      <c r="E90" s="32" t="s">
        <v>2869</v>
      </c>
      <c r="F90" s="399"/>
      <c r="G90" s="389"/>
      <c r="H90" s="2045">
        <f t="shared" si="1"/>
        <v>187</v>
      </c>
      <c r="I90" s="243"/>
      <c r="J90" s="1325"/>
      <c r="K90" s="1325"/>
      <c r="L90" s="518"/>
      <c r="M90" s="2078"/>
    </row>
    <row r="91" spans="1:13" x14ac:dyDescent="0.25">
      <c r="A91" s="32" t="s">
        <v>2870</v>
      </c>
      <c r="B91" s="32" t="s">
        <v>2871</v>
      </c>
      <c r="C91" s="32" t="s">
        <v>66</v>
      </c>
      <c r="D91" s="32" t="s">
        <v>2492</v>
      </c>
      <c r="E91" s="32" t="s">
        <v>2664</v>
      </c>
      <c r="F91" s="399"/>
      <c r="G91" s="389"/>
      <c r="H91" s="2045">
        <f t="shared" si="1"/>
        <v>1800</v>
      </c>
      <c r="I91" s="243"/>
      <c r="J91" s="1325"/>
      <c r="K91" s="1325"/>
      <c r="L91" s="518"/>
      <c r="M91" s="2078"/>
    </row>
    <row r="92" spans="1:13" x14ac:dyDescent="0.25">
      <c r="A92" s="32" t="s">
        <v>2872</v>
      </c>
      <c r="B92" s="32" t="s">
        <v>2873</v>
      </c>
      <c r="C92" s="32" t="s">
        <v>66</v>
      </c>
      <c r="D92" s="32" t="s">
        <v>2453</v>
      </c>
      <c r="E92" s="32" t="s">
        <v>2661</v>
      </c>
      <c r="F92" s="399"/>
      <c r="G92" s="389"/>
      <c r="H92" s="2045">
        <f t="shared" si="1"/>
        <v>1980</v>
      </c>
      <c r="I92" s="243"/>
      <c r="J92" s="1325"/>
      <c r="K92" s="1325"/>
      <c r="L92" s="518"/>
      <c r="M92" s="2078"/>
    </row>
    <row r="93" spans="1:13" x14ac:dyDescent="0.25">
      <c r="A93" s="32" t="s">
        <v>2874</v>
      </c>
      <c r="B93" s="32" t="s">
        <v>2875</v>
      </c>
      <c r="C93" s="32" t="s">
        <v>66</v>
      </c>
      <c r="D93" s="32" t="s">
        <v>2453</v>
      </c>
      <c r="E93" s="32" t="s">
        <v>2661</v>
      </c>
      <c r="F93" s="399"/>
      <c r="G93" s="389"/>
      <c r="H93" s="2045">
        <f t="shared" si="1"/>
        <v>1980</v>
      </c>
      <c r="I93" s="243"/>
      <c r="J93" s="1325"/>
      <c r="K93" s="1325"/>
      <c r="L93" s="518"/>
      <c r="M93" s="2078"/>
    </row>
    <row r="94" spans="1:13" x14ac:dyDescent="0.25">
      <c r="A94" s="32" t="s">
        <v>2876</v>
      </c>
      <c r="B94" s="32" t="s">
        <v>2877</v>
      </c>
      <c r="C94" s="32" t="s">
        <v>66</v>
      </c>
      <c r="D94" s="32" t="s">
        <v>2453</v>
      </c>
      <c r="E94" s="32" t="s">
        <v>2878</v>
      </c>
      <c r="F94" s="399"/>
      <c r="G94" s="389"/>
      <c r="H94" s="2045">
        <f t="shared" si="1"/>
        <v>1683</v>
      </c>
      <c r="I94" s="243"/>
      <c r="J94" s="1325"/>
      <c r="K94" s="1325"/>
      <c r="L94" s="518"/>
      <c r="M94" s="2078"/>
    </row>
    <row r="95" spans="1:13" x14ac:dyDescent="0.25">
      <c r="A95" s="32" t="s">
        <v>2879</v>
      </c>
      <c r="B95" s="32" t="s">
        <v>2880</v>
      </c>
      <c r="C95" s="32" t="s">
        <v>66</v>
      </c>
      <c r="D95" s="32" t="s">
        <v>2422</v>
      </c>
      <c r="E95" s="32" t="s">
        <v>2881</v>
      </c>
      <c r="F95" s="399"/>
      <c r="G95" s="389"/>
      <c r="H95" s="2045">
        <f t="shared" si="1"/>
        <v>1866.48</v>
      </c>
      <c r="I95" s="243"/>
      <c r="J95" s="1325"/>
      <c r="K95" s="1325"/>
      <c r="L95" s="518"/>
      <c r="M95" s="2078"/>
    </row>
    <row r="96" spans="1:13" x14ac:dyDescent="0.25">
      <c r="A96" s="32" t="s">
        <v>2882</v>
      </c>
      <c r="B96" s="32" t="s">
        <v>2883</v>
      </c>
      <c r="C96" s="32" t="s">
        <v>66</v>
      </c>
      <c r="D96" s="32" t="s">
        <v>2422</v>
      </c>
      <c r="E96" s="32" t="s">
        <v>2884</v>
      </c>
      <c r="F96" s="399"/>
      <c r="G96" s="389"/>
      <c r="H96" s="2045">
        <f t="shared" si="1"/>
        <v>1466.52</v>
      </c>
      <c r="I96" s="243"/>
      <c r="J96" s="1325"/>
      <c r="K96" s="1325"/>
      <c r="L96" s="518"/>
      <c r="M96" s="2078"/>
    </row>
    <row r="97" spans="1:13" x14ac:dyDescent="0.25">
      <c r="A97" s="32" t="s">
        <v>2885</v>
      </c>
      <c r="B97" s="32" t="s">
        <v>2886</v>
      </c>
      <c r="C97" s="32" t="s">
        <v>66</v>
      </c>
      <c r="D97" s="32" t="s">
        <v>2405</v>
      </c>
      <c r="E97" s="32" t="s">
        <v>2887</v>
      </c>
      <c r="F97" s="399"/>
      <c r="G97" s="389"/>
      <c r="H97" s="2045">
        <f t="shared" si="1"/>
        <v>299999.83</v>
      </c>
      <c r="I97" s="243"/>
      <c r="J97" s="1325"/>
      <c r="K97" s="1325"/>
      <c r="L97" s="518"/>
      <c r="M97" s="2078"/>
    </row>
    <row r="98" spans="1:13" x14ac:dyDescent="0.25">
      <c r="A98" s="32" t="s">
        <v>2888</v>
      </c>
      <c r="B98" s="32" t="s">
        <v>2889</v>
      </c>
      <c r="C98" s="32" t="s">
        <v>66</v>
      </c>
      <c r="D98" s="32" t="s">
        <v>2405</v>
      </c>
      <c r="E98" s="32" t="s">
        <v>2887</v>
      </c>
      <c r="F98" s="399"/>
      <c r="G98" s="389"/>
      <c r="H98" s="2045">
        <f t="shared" si="1"/>
        <v>299999.83</v>
      </c>
      <c r="I98" s="243"/>
      <c r="J98" s="1325"/>
      <c r="K98" s="1325"/>
      <c r="L98" s="518"/>
      <c r="M98" s="2078"/>
    </row>
    <row r="99" spans="1:13" x14ac:dyDescent="0.25">
      <c r="A99" s="32" t="s">
        <v>2890</v>
      </c>
      <c r="B99" s="32" t="s">
        <v>2891</v>
      </c>
      <c r="C99" s="32" t="s">
        <v>66</v>
      </c>
      <c r="D99" s="32" t="s">
        <v>2405</v>
      </c>
      <c r="E99" s="32" t="s">
        <v>2887</v>
      </c>
      <c r="F99" s="399"/>
      <c r="G99" s="389"/>
      <c r="H99" s="2045">
        <f t="shared" si="1"/>
        <v>299999.83</v>
      </c>
      <c r="I99" s="243"/>
      <c r="J99" s="1325"/>
      <c r="K99" s="1325"/>
      <c r="L99" s="518"/>
      <c r="M99" s="2078"/>
    </row>
    <row r="100" spans="1:13" x14ac:dyDescent="0.25">
      <c r="A100" s="32" t="s">
        <v>2892</v>
      </c>
      <c r="B100" s="32" t="s">
        <v>2893</v>
      </c>
      <c r="C100" s="32" t="s">
        <v>66</v>
      </c>
      <c r="D100" s="32" t="s">
        <v>2405</v>
      </c>
      <c r="E100" s="32" t="s">
        <v>2887</v>
      </c>
      <c r="F100" s="399"/>
      <c r="G100" s="389"/>
      <c r="H100" s="2045">
        <f t="shared" si="1"/>
        <v>299999.83</v>
      </c>
      <c r="I100" s="243"/>
      <c r="J100" s="1325"/>
      <c r="K100" s="1325"/>
      <c r="L100" s="518"/>
      <c r="M100" s="2078"/>
    </row>
    <row r="101" spans="1:13" x14ac:dyDescent="0.25">
      <c r="A101" s="32" t="s">
        <v>2894</v>
      </c>
      <c r="B101" s="32" t="s">
        <v>2895</v>
      </c>
      <c r="C101" s="32" t="s">
        <v>66</v>
      </c>
      <c r="D101" s="32" t="s">
        <v>2405</v>
      </c>
      <c r="E101" s="32" t="s">
        <v>2887</v>
      </c>
      <c r="F101" s="399"/>
      <c r="G101" s="389"/>
      <c r="H101" s="2045">
        <f t="shared" si="1"/>
        <v>299999.83</v>
      </c>
      <c r="I101" s="243"/>
      <c r="J101" s="1325"/>
      <c r="K101" s="1325"/>
      <c r="L101" s="518"/>
      <c r="M101" s="2078"/>
    </row>
    <row r="102" spans="1:13" x14ac:dyDescent="0.25">
      <c r="A102" s="32" t="s">
        <v>2896</v>
      </c>
      <c r="B102" s="32" t="s">
        <v>2897</v>
      </c>
      <c r="C102" s="32" t="s">
        <v>66</v>
      </c>
      <c r="D102" s="32" t="s">
        <v>2423</v>
      </c>
      <c r="E102" s="32" t="s">
        <v>2661</v>
      </c>
      <c r="F102" s="399"/>
      <c r="G102" s="389"/>
      <c r="H102" s="2045">
        <f t="shared" si="1"/>
        <v>1980</v>
      </c>
      <c r="I102" s="243"/>
      <c r="J102" s="1325"/>
      <c r="K102" s="1325"/>
      <c r="L102" s="518"/>
      <c r="M102" s="2078"/>
    </row>
    <row r="103" spans="1:13" x14ac:dyDescent="0.25">
      <c r="A103" s="32" t="s">
        <v>2898</v>
      </c>
      <c r="B103" s="32" t="s">
        <v>2899</v>
      </c>
      <c r="C103" s="32" t="s">
        <v>66</v>
      </c>
      <c r="D103" s="32" t="s">
        <v>2900</v>
      </c>
      <c r="E103" s="32" t="s">
        <v>2901</v>
      </c>
      <c r="F103" s="399"/>
      <c r="G103" s="389"/>
      <c r="H103" s="2045">
        <f t="shared" si="1"/>
        <v>23587.200000000001</v>
      </c>
      <c r="I103" s="243"/>
      <c r="J103" s="1325"/>
      <c r="K103" s="1325"/>
      <c r="L103" s="518"/>
      <c r="M103" s="2078"/>
    </row>
    <row r="104" spans="1:13" x14ac:dyDescent="0.25">
      <c r="A104" s="32" t="s">
        <v>2902</v>
      </c>
      <c r="B104" s="32" t="s">
        <v>2903</v>
      </c>
      <c r="C104" s="32" t="s">
        <v>66</v>
      </c>
      <c r="D104" s="32" t="s">
        <v>2900</v>
      </c>
      <c r="E104" s="32" t="s">
        <v>2904</v>
      </c>
      <c r="F104" s="399"/>
      <c r="G104" s="389"/>
      <c r="H104" s="2045">
        <f t="shared" si="1"/>
        <v>1584.4</v>
      </c>
      <c r="I104" s="243"/>
      <c r="J104" s="1325"/>
      <c r="K104" s="1325"/>
      <c r="L104" s="518"/>
      <c r="M104" s="2078"/>
    </row>
    <row r="105" spans="1:13" x14ac:dyDescent="0.25">
      <c r="A105" s="32" t="s">
        <v>2905</v>
      </c>
      <c r="B105" s="32" t="s">
        <v>2906</v>
      </c>
      <c r="C105" s="32" t="s">
        <v>66</v>
      </c>
      <c r="D105" s="32" t="s">
        <v>2900</v>
      </c>
      <c r="E105" s="32" t="s">
        <v>2907</v>
      </c>
      <c r="F105" s="399"/>
      <c r="G105" s="389"/>
      <c r="H105" s="2045">
        <f t="shared" si="1"/>
        <v>3292.4</v>
      </c>
      <c r="I105" s="243"/>
      <c r="J105" s="1325"/>
      <c r="K105" s="1325"/>
      <c r="L105" s="518"/>
      <c r="M105" s="2078"/>
    </row>
    <row r="106" spans="1:13" x14ac:dyDescent="0.25">
      <c r="A106" s="32" t="s">
        <v>2908</v>
      </c>
      <c r="B106" s="32" t="s">
        <v>2909</v>
      </c>
      <c r="C106" s="32" t="s">
        <v>66</v>
      </c>
      <c r="D106" s="32" t="s">
        <v>2900</v>
      </c>
      <c r="E106" s="32" t="s">
        <v>2910</v>
      </c>
      <c r="F106" s="399"/>
      <c r="G106" s="389"/>
      <c r="H106" s="2045">
        <f t="shared" si="1"/>
        <v>2066</v>
      </c>
      <c r="I106" s="243"/>
      <c r="J106" s="1325"/>
      <c r="K106" s="1325"/>
      <c r="L106" s="518"/>
      <c r="M106" s="2078"/>
    </row>
    <row r="107" spans="1:13" x14ac:dyDescent="0.25">
      <c r="A107" s="32" t="s">
        <v>2911</v>
      </c>
      <c r="B107" s="32" t="s">
        <v>2912</v>
      </c>
      <c r="C107" s="32" t="s">
        <v>66</v>
      </c>
      <c r="D107" s="32" t="s">
        <v>2425</v>
      </c>
      <c r="E107" s="32" t="s">
        <v>2913</v>
      </c>
      <c r="F107" s="399"/>
      <c r="G107" s="389"/>
      <c r="H107" s="2045">
        <f t="shared" si="1"/>
        <v>1635</v>
      </c>
      <c r="I107" s="243"/>
      <c r="J107" s="1325"/>
      <c r="K107" s="1325"/>
      <c r="L107" s="518"/>
      <c r="M107" s="2078"/>
    </row>
    <row r="108" spans="1:13" x14ac:dyDescent="0.25">
      <c r="A108" s="32" t="s">
        <v>2914</v>
      </c>
      <c r="B108" s="32" t="s">
        <v>2915</v>
      </c>
      <c r="C108" s="32" t="s">
        <v>66</v>
      </c>
      <c r="D108" s="32" t="s">
        <v>2916</v>
      </c>
      <c r="E108" s="32" t="s">
        <v>2917</v>
      </c>
      <c r="F108" s="399"/>
      <c r="G108" s="389"/>
      <c r="H108" s="2045">
        <f t="shared" si="1"/>
        <v>97387.5</v>
      </c>
      <c r="I108" s="243"/>
      <c r="J108" s="1325"/>
      <c r="K108" s="1325"/>
      <c r="L108" s="518"/>
      <c r="M108" s="2078"/>
    </row>
    <row r="109" spans="1:13" x14ac:dyDescent="0.25">
      <c r="A109" s="32" t="s">
        <v>2918</v>
      </c>
      <c r="B109" s="32" t="s">
        <v>2919</v>
      </c>
      <c r="C109" s="32" t="s">
        <v>66</v>
      </c>
      <c r="D109" s="32" t="s">
        <v>2411</v>
      </c>
      <c r="E109" s="32" t="s">
        <v>2920</v>
      </c>
      <c r="F109" s="399"/>
      <c r="G109" s="389"/>
      <c r="H109" s="2045">
        <f t="shared" si="1"/>
        <v>28834.799999999999</v>
      </c>
      <c r="I109" s="243"/>
      <c r="J109" s="1325"/>
      <c r="K109" s="1325"/>
      <c r="L109" s="518"/>
      <c r="M109" s="2078"/>
    </row>
    <row r="110" spans="1:13" x14ac:dyDescent="0.25">
      <c r="A110" s="32" t="s">
        <v>2921</v>
      </c>
      <c r="B110" s="32" t="s">
        <v>2922</v>
      </c>
      <c r="C110" s="32" t="s">
        <v>66</v>
      </c>
      <c r="D110" s="32" t="s">
        <v>2411</v>
      </c>
      <c r="E110" s="32" t="s">
        <v>2923</v>
      </c>
      <c r="F110" s="399"/>
      <c r="G110" s="389"/>
      <c r="H110" s="2045">
        <f t="shared" si="1"/>
        <v>13882.2</v>
      </c>
      <c r="I110" s="243"/>
      <c r="J110" s="1325"/>
      <c r="K110" s="1325"/>
      <c r="L110" s="518"/>
      <c r="M110" s="2078"/>
    </row>
    <row r="111" spans="1:13" x14ac:dyDescent="0.25">
      <c r="A111" s="32" t="s">
        <v>2924</v>
      </c>
      <c r="B111" s="32" t="s">
        <v>2925</v>
      </c>
      <c r="C111" s="32" t="s">
        <v>66</v>
      </c>
      <c r="D111" s="32" t="s">
        <v>2411</v>
      </c>
      <c r="E111" s="32" t="s">
        <v>2926</v>
      </c>
      <c r="F111" s="399"/>
      <c r="G111" s="389"/>
      <c r="H111" s="2045">
        <f t="shared" si="1"/>
        <v>56919.1</v>
      </c>
      <c r="I111" s="243"/>
      <c r="J111" s="1325"/>
      <c r="K111" s="1325"/>
      <c r="L111" s="518"/>
      <c r="M111" s="2078"/>
    </row>
    <row r="112" spans="1:13" x14ac:dyDescent="0.25">
      <c r="A112" s="32" t="s">
        <v>2927</v>
      </c>
      <c r="B112" s="32" t="s">
        <v>2928</v>
      </c>
      <c r="C112" s="32" t="s">
        <v>66</v>
      </c>
      <c r="D112" s="32" t="s">
        <v>2411</v>
      </c>
      <c r="E112" s="32" t="s">
        <v>2929</v>
      </c>
      <c r="F112" s="399"/>
      <c r="G112" s="389"/>
      <c r="H112" s="2045">
        <f t="shared" si="1"/>
        <v>19052</v>
      </c>
      <c r="I112" s="243"/>
      <c r="J112" s="1325"/>
      <c r="K112" s="1325"/>
      <c r="L112" s="518"/>
      <c r="M112" s="2078"/>
    </row>
    <row r="113" spans="1:13" x14ac:dyDescent="0.25">
      <c r="A113" s="32" t="s">
        <v>2930</v>
      </c>
      <c r="B113" s="32" t="s">
        <v>2931</v>
      </c>
      <c r="C113" s="32" t="s">
        <v>66</v>
      </c>
      <c r="D113" s="32" t="s">
        <v>2412</v>
      </c>
      <c r="E113" s="32" t="s">
        <v>2932</v>
      </c>
      <c r="F113" s="399"/>
      <c r="G113" s="389"/>
      <c r="H113" s="2045">
        <f t="shared" si="1"/>
        <v>9954.7999999999993</v>
      </c>
      <c r="I113" s="243"/>
      <c r="J113" s="1325"/>
      <c r="K113" s="1325"/>
      <c r="L113" s="518"/>
      <c r="M113" s="2078"/>
    </row>
    <row r="114" spans="1:13" x14ac:dyDescent="0.25">
      <c r="A114" s="32" t="s">
        <v>2933</v>
      </c>
      <c r="B114" s="32" t="s">
        <v>2934</v>
      </c>
      <c r="C114" s="32" t="s">
        <v>66</v>
      </c>
      <c r="D114" s="32" t="s">
        <v>2412</v>
      </c>
      <c r="E114" s="32" t="s">
        <v>2935</v>
      </c>
      <c r="F114" s="399"/>
      <c r="G114" s="389"/>
      <c r="H114" s="2045">
        <f t="shared" si="1"/>
        <v>23830.400000000001</v>
      </c>
      <c r="I114" s="243"/>
      <c r="J114" s="1325"/>
      <c r="K114" s="1325"/>
      <c r="L114" s="518"/>
      <c r="M114" s="2078"/>
    </row>
    <row r="115" spans="1:13" x14ac:dyDescent="0.25">
      <c r="A115" s="32" t="s">
        <v>2936</v>
      </c>
      <c r="B115" s="32" t="s">
        <v>2937</v>
      </c>
      <c r="C115" s="32" t="s">
        <v>66</v>
      </c>
      <c r="D115" s="32" t="s">
        <v>2412</v>
      </c>
      <c r="E115" s="32" t="s">
        <v>2938</v>
      </c>
      <c r="F115" s="399"/>
      <c r="G115" s="389"/>
      <c r="H115" s="2045">
        <f t="shared" si="1"/>
        <v>27157.7</v>
      </c>
      <c r="I115" s="243"/>
      <c r="J115" s="1325"/>
      <c r="K115" s="1325"/>
      <c r="L115" s="518"/>
      <c r="M115" s="2078"/>
    </row>
    <row r="116" spans="1:13" x14ac:dyDescent="0.25">
      <c r="A116" s="32" t="s">
        <v>2939</v>
      </c>
      <c r="B116" s="32" t="s">
        <v>2940</v>
      </c>
      <c r="C116" s="32" t="s">
        <v>66</v>
      </c>
      <c r="D116" s="32" t="s">
        <v>2412</v>
      </c>
      <c r="E116" s="32" t="s">
        <v>2941</v>
      </c>
      <c r="F116" s="399"/>
      <c r="G116" s="389"/>
      <c r="H116" s="2045">
        <f t="shared" si="1"/>
        <v>19451.099999999999</v>
      </c>
      <c r="I116" s="243"/>
      <c r="J116" s="1325"/>
      <c r="K116" s="1325"/>
      <c r="L116" s="518"/>
      <c r="M116" s="2078"/>
    </row>
    <row r="117" spans="1:13" x14ac:dyDescent="0.25">
      <c r="A117" s="32" t="s">
        <v>2942</v>
      </c>
      <c r="B117" s="32" t="s">
        <v>2943</v>
      </c>
      <c r="C117" s="32" t="s">
        <v>66</v>
      </c>
      <c r="D117" s="32" t="s">
        <v>2408</v>
      </c>
      <c r="E117" s="32" t="s">
        <v>2944</v>
      </c>
      <c r="F117" s="399"/>
      <c r="G117" s="389"/>
      <c r="H117" s="2045">
        <f t="shared" si="1"/>
        <v>796.4</v>
      </c>
      <c r="I117" s="243"/>
      <c r="J117" s="1325"/>
      <c r="K117" s="1325"/>
      <c r="L117" s="518"/>
      <c r="M117" s="2078"/>
    </row>
    <row r="118" spans="1:13" x14ac:dyDescent="0.25">
      <c r="A118" s="32" t="s">
        <v>2945</v>
      </c>
      <c r="B118" s="32" t="s">
        <v>2946</v>
      </c>
      <c r="C118" s="32" t="s">
        <v>66</v>
      </c>
      <c r="D118" s="32" t="s">
        <v>2409</v>
      </c>
      <c r="E118" s="32" t="s">
        <v>2947</v>
      </c>
      <c r="F118" s="399"/>
      <c r="G118" s="389"/>
      <c r="H118" s="2045">
        <f t="shared" si="1"/>
        <v>1760</v>
      </c>
      <c r="I118" s="243"/>
      <c r="J118" s="1325"/>
      <c r="K118" s="1325"/>
      <c r="L118" s="518"/>
      <c r="M118" s="2078"/>
    </row>
    <row r="119" spans="1:13" x14ac:dyDescent="0.25">
      <c r="A119" s="32" t="s">
        <v>2948</v>
      </c>
      <c r="B119" s="32" t="s">
        <v>2949</v>
      </c>
      <c r="C119" s="32" t="s">
        <v>66</v>
      </c>
      <c r="D119" s="32" t="s">
        <v>2421</v>
      </c>
      <c r="E119" s="32" t="s">
        <v>2950</v>
      </c>
      <c r="F119" s="399"/>
      <c r="G119" s="389"/>
      <c r="H119" s="2045">
        <f t="shared" si="1"/>
        <v>1764.4</v>
      </c>
      <c r="I119" s="243"/>
      <c r="J119" s="1325"/>
      <c r="K119" s="1325"/>
      <c r="L119" s="518"/>
      <c r="M119" s="2078"/>
    </row>
    <row r="120" spans="1:13" x14ac:dyDescent="0.25">
      <c r="A120" s="32" t="s">
        <v>2951</v>
      </c>
      <c r="B120" s="32" t="s">
        <v>2952</v>
      </c>
      <c r="C120" s="32" t="s">
        <v>66</v>
      </c>
      <c r="D120" s="32" t="s">
        <v>2424</v>
      </c>
      <c r="E120" s="32" t="s">
        <v>2676</v>
      </c>
      <c r="F120" s="399"/>
      <c r="G120" s="389"/>
      <c r="H120" s="2045">
        <f t="shared" si="1"/>
        <v>1890</v>
      </c>
      <c r="I120" s="243"/>
      <c r="J120" s="1325"/>
      <c r="K120" s="1325"/>
      <c r="L120" s="518"/>
      <c r="M120" s="2078"/>
    </row>
    <row r="121" spans="1:13" x14ac:dyDescent="0.25">
      <c r="A121" s="32" t="s">
        <v>2953</v>
      </c>
      <c r="B121" s="32" t="s">
        <v>2954</v>
      </c>
      <c r="C121" s="32" t="s">
        <v>66</v>
      </c>
      <c r="D121" s="32" t="s">
        <v>2413</v>
      </c>
      <c r="E121" s="32" t="s">
        <v>2955</v>
      </c>
      <c r="F121" s="399"/>
      <c r="G121" s="389"/>
      <c r="H121" s="2045">
        <f t="shared" si="1"/>
        <v>52711.9</v>
      </c>
      <c r="I121" s="243"/>
      <c r="J121" s="1325"/>
      <c r="K121" s="1325"/>
      <c r="L121" s="518"/>
      <c r="M121" s="2078"/>
    </row>
    <row r="122" spans="1:13" x14ac:dyDescent="0.25">
      <c r="A122" s="32" t="s">
        <v>2956</v>
      </c>
      <c r="B122" s="32" t="s">
        <v>2957</v>
      </c>
      <c r="C122" s="32" t="s">
        <v>66</v>
      </c>
      <c r="D122" s="32" t="s">
        <v>2413</v>
      </c>
      <c r="E122" s="32" t="s">
        <v>2958</v>
      </c>
      <c r="F122" s="399"/>
      <c r="G122" s="389"/>
      <c r="H122" s="2045">
        <f t="shared" si="1"/>
        <v>23997.599999999999</v>
      </c>
      <c r="I122" s="243"/>
      <c r="J122" s="1325"/>
      <c r="K122" s="1325"/>
      <c r="L122" s="518"/>
      <c r="M122" s="2078"/>
    </row>
    <row r="123" spans="1:13" x14ac:dyDescent="0.25">
      <c r="A123" s="32" t="s">
        <v>2959</v>
      </c>
      <c r="B123" s="32" t="s">
        <v>2960</v>
      </c>
      <c r="C123" s="32" t="s">
        <v>66</v>
      </c>
      <c r="D123" s="32" t="s">
        <v>2495</v>
      </c>
      <c r="E123" s="32" t="s">
        <v>2961</v>
      </c>
      <c r="F123" s="399"/>
      <c r="G123" s="389"/>
      <c r="H123" s="2045">
        <f t="shared" si="1"/>
        <v>1794</v>
      </c>
      <c r="I123" s="243"/>
      <c r="J123" s="1325"/>
      <c r="K123" s="1325"/>
      <c r="L123" s="518"/>
      <c r="M123" s="2078"/>
    </row>
    <row r="124" spans="1:13" x14ac:dyDescent="0.25">
      <c r="A124" s="32" t="s">
        <v>2962</v>
      </c>
      <c r="B124" s="32" t="s">
        <v>2963</v>
      </c>
      <c r="C124" s="32" t="s">
        <v>66</v>
      </c>
      <c r="D124" s="32" t="s">
        <v>2495</v>
      </c>
      <c r="E124" s="32" t="s">
        <v>2811</v>
      </c>
      <c r="F124" s="399"/>
      <c r="G124" s="389"/>
      <c r="H124" s="2045">
        <f t="shared" si="1"/>
        <v>1716</v>
      </c>
      <c r="I124" s="243"/>
      <c r="J124" s="1325"/>
      <c r="K124" s="1325"/>
      <c r="L124" s="518"/>
      <c r="M124" s="2078"/>
    </row>
    <row r="125" spans="1:13" x14ac:dyDescent="0.25">
      <c r="A125" s="32" t="s">
        <v>2964</v>
      </c>
      <c r="B125" s="32" t="s">
        <v>2965</v>
      </c>
      <c r="C125" s="32" t="s">
        <v>66</v>
      </c>
      <c r="D125" s="32" t="s">
        <v>2411</v>
      </c>
      <c r="E125" s="32" t="s">
        <v>2966</v>
      </c>
      <c r="F125" s="399"/>
      <c r="G125" s="389"/>
      <c r="H125" s="2045">
        <f t="shared" si="1"/>
        <v>37257.919999999998</v>
      </c>
      <c r="I125" s="243"/>
      <c r="J125" s="1325"/>
      <c r="K125" s="1325"/>
      <c r="L125" s="518"/>
      <c r="M125" s="2078"/>
    </row>
    <row r="126" spans="1:13" x14ac:dyDescent="0.25">
      <c r="A126" s="32" t="s">
        <v>2967</v>
      </c>
      <c r="B126" s="32" t="s">
        <v>2968</v>
      </c>
      <c r="C126" s="32" t="s">
        <v>66</v>
      </c>
      <c r="D126" s="32" t="s">
        <v>2518</v>
      </c>
      <c r="E126" s="32" t="s">
        <v>2670</v>
      </c>
      <c r="F126" s="399"/>
      <c r="G126" s="389"/>
      <c r="H126" s="2045">
        <f t="shared" si="1"/>
        <v>1960</v>
      </c>
      <c r="I126" s="243"/>
      <c r="J126" s="1325"/>
      <c r="K126" s="1325"/>
      <c r="L126" s="518"/>
      <c r="M126" s="2078"/>
    </row>
    <row r="127" spans="1:13" x14ac:dyDescent="0.25">
      <c r="A127" s="32" t="s">
        <v>2969</v>
      </c>
      <c r="B127" s="32" t="s">
        <v>2970</v>
      </c>
      <c r="C127" s="32" t="s">
        <v>66</v>
      </c>
      <c r="D127" s="32" t="s">
        <v>2518</v>
      </c>
      <c r="E127" s="32" t="s">
        <v>2768</v>
      </c>
      <c r="F127" s="399"/>
      <c r="G127" s="389"/>
      <c r="H127" s="2045">
        <f t="shared" si="1"/>
        <v>1950</v>
      </c>
      <c r="I127" s="243"/>
      <c r="J127" s="1325"/>
      <c r="K127" s="1325"/>
      <c r="L127" s="518"/>
      <c r="M127" s="2078"/>
    </row>
    <row r="128" spans="1:13" x14ac:dyDescent="0.25">
      <c r="A128" s="32" t="s">
        <v>2971</v>
      </c>
      <c r="B128" s="32" t="s">
        <v>2972</v>
      </c>
      <c r="C128" s="32" t="s">
        <v>66</v>
      </c>
      <c r="D128" s="32" t="s">
        <v>2518</v>
      </c>
      <c r="E128" s="32" t="s">
        <v>2973</v>
      </c>
      <c r="F128" s="399"/>
      <c r="G128" s="389"/>
      <c r="H128" s="2045">
        <f t="shared" si="1"/>
        <v>1940</v>
      </c>
      <c r="I128" s="243"/>
      <c r="J128" s="1325"/>
      <c r="K128" s="1325"/>
      <c r="L128" s="518"/>
      <c r="M128" s="2078"/>
    </row>
    <row r="129" spans="1:13" x14ac:dyDescent="0.25">
      <c r="A129" s="32" t="s">
        <v>2974</v>
      </c>
      <c r="B129" s="32" t="s">
        <v>2975</v>
      </c>
      <c r="C129" s="32" t="s">
        <v>66</v>
      </c>
      <c r="D129" s="32" t="s">
        <v>2518</v>
      </c>
      <c r="E129" s="32" t="s">
        <v>2976</v>
      </c>
      <c r="F129" s="399"/>
      <c r="G129" s="389"/>
      <c r="H129" s="2045">
        <f t="shared" si="1"/>
        <v>1930</v>
      </c>
      <c r="I129" s="243"/>
      <c r="J129" s="1325"/>
      <c r="K129" s="1325"/>
      <c r="L129" s="518"/>
      <c r="M129" s="2078"/>
    </row>
    <row r="130" spans="1:13" x14ac:dyDescent="0.25">
      <c r="A130" s="32" t="s">
        <v>2977</v>
      </c>
      <c r="B130" s="32" t="s">
        <v>2978</v>
      </c>
      <c r="C130" s="32" t="s">
        <v>66</v>
      </c>
      <c r="D130" s="32" t="s">
        <v>2518</v>
      </c>
      <c r="E130" s="32" t="s">
        <v>2652</v>
      </c>
      <c r="F130" s="399"/>
      <c r="G130" s="389"/>
      <c r="H130" s="2045">
        <f t="shared" si="1"/>
        <v>1650</v>
      </c>
      <c r="I130" s="243"/>
      <c r="J130" s="1325"/>
      <c r="K130" s="1325"/>
      <c r="L130" s="518"/>
      <c r="M130" s="2078"/>
    </row>
    <row r="131" spans="1:13" x14ac:dyDescent="0.25">
      <c r="A131" s="32" t="s">
        <v>2979</v>
      </c>
      <c r="B131" s="32" t="s">
        <v>2980</v>
      </c>
      <c r="C131" s="32" t="s">
        <v>66</v>
      </c>
      <c r="D131" s="32" t="s">
        <v>2518</v>
      </c>
      <c r="E131" s="32" t="s">
        <v>2811</v>
      </c>
      <c r="F131" s="399"/>
      <c r="G131" s="389"/>
      <c r="H131" s="2045">
        <f t="shared" si="1"/>
        <v>1716</v>
      </c>
      <c r="I131" s="243"/>
      <c r="J131" s="1325"/>
      <c r="K131" s="1325"/>
      <c r="L131" s="518"/>
      <c r="M131" s="2078"/>
    </row>
    <row r="132" spans="1:13" x14ac:dyDescent="0.25">
      <c r="A132" s="32" t="s">
        <v>2981</v>
      </c>
      <c r="B132" s="32" t="s">
        <v>2982</v>
      </c>
      <c r="C132" s="32" t="s">
        <v>66</v>
      </c>
      <c r="D132" s="32" t="s">
        <v>2518</v>
      </c>
      <c r="E132" s="32" t="s">
        <v>2983</v>
      </c>
      <c r="F132" s="399"/>
      <c r="G132" s="389"/>
      <c r="H132" s="2045">
        <f t="shared" si="1"/>
        <v>1584</v>
      </c>
      <c r="I132" s="243"/>
      <c r="J132" s="1325"/>
      <c r="K132" s="1325"/>
      <c r="L132" s="518"/>
      <c r="M132" s="2078"/>
    </row>
    <row r="133" spans="1:13" x14ac:dyDescent="0.25">
      <c r="A133" s="32" t="s">
        <v>2984</v>
      </c>
      <c r="B133" s="32" t="s">
        <v>2985</v>
      </c>
      <c r="C133" s="32" t="s">
        <v>66</v>
      </c>
      <c r="D133" s="32" t="s">
        <v>2452</v>
      </c>
      <c r="E133" s="32" t="s">
        <v>2986</v>
      </c>
      <c r="F133" s="399"/>
      <c r="G133" s="389"/>
      <c r="H133" s="2045">
        <f t="shared" si="1"/>
        <v>4242.42</v>
      </c>
      <c r="I133" s="243"/>
      <c r="J133" s="1325"/>
      <c r="K133" s="1325"/>
      <c r="L133" s="518"/>
      <c r="M133" s="2078"/>
    </row>
    <row r="134" spans="1:13" x14ac:dyDescent="0.25">
      <c r="A134" s="32" t="s">
        <v>2987</v>
      </c>
      <c r="B134" s="32" t="s">
        <v>2988</v>
      </c>
      <c r="C134" s="32" t="s">
        <v>66</v>
      </c>
      <c r="D134" s="32" t="s">
        <v>2407</v>
      </c>
      <c r="E134" s="32" t="s">
        <v>2989</v>
      </c>
      <c r="F134" s="399"/>
      <c r="G134" s="389"/>
      <c r="H134" s="2045">
        <f t="shared" si="1"/>
        <v>97673.39</v>
      </c>
      <c r="I134" s="243"/>
      <c r="J134" s="1325"/>
      <c r="K134" s="1325"/>
      <c r="L134" s="518"/>
      <c r="M134" s="2078"/>
    </row>
    <row r="135" spans="1:13" x14ac:dyDescent="0.25">
      <c r="A135" s="32" t="s">
        <v>2990</v>
      </c>
      <c r="B135" s="32" t="s">
        <v>2991</v>
      </c>
      <c r="C135" s="32" t="s">
        <v>66</v>
      </c>
      <c r="D135" s="32" t="s">
        <v>2519</v>
      </c>
      <c r="E135" s="32" t="s">
        <v>2992</v>
      </c>
      <c r="F135" s="399"/>
      <c r="G135" s="389"/>
      <c r="H135" s="2045">
        <f t="shared" si="1"/>
        <v>1755</v>
      </c>
      <c r="I135" s="243"/>
      <c r="J135" s="1325"/>
      <c r="K135" s="1325"/>
      <c r="L135" s="518"/>
      <c r="M135" s="2078"/>
    </row>
    <row r="136" spans="1:13" x14ac:dyDescent="0.25">
      <c r="A136" s="32" t="s">
        <v>2993</v>
      </c>
      <c r="B136" s="32" t="s">
        <v>2994</v>
      </c>
      <c r="C136" s="32" t="s">
        <v>66</v>
      </c>
      <c r="D136" s="32" t="s">
        <v>2453</v>
      </c>
      <c r="E136" s="32" t="s">
        <v>2661</v>
      </c>
      <c r="F136" s="399"/>
      <c r="G136" s="389"/>
      <c r="H136" s="2045">
        <f t="shared" si="1"/>
        <v>1980</v>
      </c>
      <c r="I136" s="243"/>
      <c r="J136" s="1325"/>
      <c r="K136" s="1325"/>
      <c r="L136" s="518"/>
      <c r="M136" s="2078"/>
    </row>
    <row r="137" spans="1:13" x14ac:dyDescent="0.25">
      <c r="A137" s="32" t="s">
        <v>2995</v>
      </c>
      <c r="B137" s="32" t="s">
        <v>2996</v>
      </c>
      <c r="C137" s="32" t="s">
        <v>66</v>
      </c>
      <c r="D137" s="32" t="s">
        <v>2453</v>
      </c>
      <c r="E137" s="32" t="s">
        <v>2661</v>
      </c>
      <c r="F137" s="399"/>
      <c r="G137" s="389"/>
      <c r="H137" s="2045">
        <f t="shared" si="1"/>
        <v>1980</v>
      </c>
      <c r="I137" s="243"/>
      <c r="J137" s="1325"/>
      <c r="K137" s="1325"/>
      <c r="L137" s="518"/>
      <c r="M137" s="2078"/>
    </row>
    <row r="138" spans="1:13" x14ac:dyDescent="0.25">
      <c r="A138" s="32" t="s">
        <v>2997</v>
      </c>
      <c r="B138" s="32" t="s">
        <v>2998</v>
      </c>
      <c r="C138" s="32" t="s">
        <v>66</v>
      </c>
      <c r="D138" s="32" t="s">
        <v>2453</v>
      </c>
      <c r="E138" s="32" t="s">
        <v>2999</v>
      </c>
      <c r="F138" s="399"/>
      <c r="G138" s="389"/>
      <c r="H138" s="2045">
        <f t="shared" si="1"/>
        <v>1620</v>
      </c>
      <c r="I138" s="243"/>
      <c r="J138" s="1325"/>
      <c r="K138" s="1325"/>
      <c r="L138" s="518"/>
      <c r="M138" s="2078"/>
    </row>
    <row r="139" spans="1:13" x14ac:dyDescent="0.25">
      <c r="A139" s="32" t="s">
        <v>3000</v>
      </c>
      <c r="B139" s="32" t="s">
        <v>3001</v>
      </c>
      <c r="C139" s="32" t="s">
        <v>66</v>
      </c>
      <c r="D139" s="32" t="s">
        <v>2423</v>
      </c>
      <c r="E139" s="32" t="s">
        <v>2664</v>
      </c>
      <c r="F139" s="399"/>
      <c r="G139" s="389"/>
      <c r="H139" s="2045">
        <f t="shared" si="1"/>
        <v>1800</v>
      </c>
      <c r="I139" s="243"/>
      <c r="J139" s="1325"/>
      <c r="K139" s="1325"/>
      <c r="L139" s="518"/>
      <c r="M139" s="2078"/>
    </row>
    <row r="140" spans="1:13" x14ac:dyDescent="0.25">
      <c r="A140" s="32" t="s">
        <v>3002</v>
      </c>
      <c r="B140" s="32" t="s">
        <v>3003</v>
      </c>
      <c r="C140" s="32" t="s">
        <v>66</v>
      </c>
      <c r="D140" s="32" t="s">
        <v>2494</v>
      </c>
      <c r="E140" s="32" t="s">
        <v>3004</v>
      </c>
      <c r="F140" s="399"/>
      <c r="G140" s="389"/>
      <c r="H140" s="2045">
        <f t="shared" si="1"/>
        <v>1197</v>
      </c>
      <c r="I140" s="243"/>
      <c r="J140" s="1325"/>
      <c r="K140" s="1325"/>
      <c r="L140" s="518"/>
      <c r="M140" s="2078"/>
    </row>
    <row r="141" spans="1:13" x14ac:dyDescent="0.25">
      <c r="A141" s="32" t="s">
        <v>3005</v>
      </c>
      <c r="B141" s="32" t="s">
        <v>3006</v>
      </c>
      <c r="C141" s="32" t="s">
        <v>66</v>
      </c>
      <c r="D141" s="32" t="s">
        <v>2413</v>
      </c>
      <c r="E141" s="32" t="s">
        <v>3007</v>
      </c>
      <c r="F141" s="399"/>
      <c r="G141" s="389"/>
      <c r="H141" s="2045">
        <f t="shared" si="1"/>
        <v>21948.799999999999</v>
      </c>
      <c r="I141" s="243"/>
      <c r="J141" s="1325"/>
      <c r="K141" s="1325"/>
      <c r="L141" s="518"/>
      <c r="M141" s="2078"/>
    </row>
    <row r="142" spans="1:13" x14ac:dyDescent="0.25">
      <c r="A142" s="32" t="s">
        <v>3008</v>
      </c>
      <c r="B142" s="32" t="s">
        <v>3009</v>
      </c>
      <c r="C142" s="32" t="s">
        <v>66</v>
      </c>
      <c r="D142" s="32" t="s">
        <v>2426</v>
      </c>
      <c r="E142" s="32" t="s">
        <v>3010</v>
      </c>
      <c r="F142" s="399"/>
      <c r="G142" s="389"/>
      <c r="H142" s="2045">
        <f t="shared" si="1"/>
        <v>2937.48</v>
      </c>
      <c r="I142" s="243"/>
      <c r="J142" s="1325"/>
      <c r="K142" s="1325"/>
      <c r="L142" s="518"/>
      <c r="M142" s="2078"/>
    </row>
    <row r="143" spans="1:13" x14ac:dyDescent="0.25">
      <c r="A143" s="32" t="s">
        <v>3011</v>
      </c>
      <c r="B143" s="32" t="s">
        <v>3012</v>
      </c>
      <c r="C143" s="32" t="s">
        <v>66</v>
      </c>
      <c r="D143" s="32" t="s">
        <v>3013</v>
      </c>
      <c r="E143" s="32" t="s">
        <v>3014</v>
      </c>
      <c r="F143" s="399"/>
      <c r="G143" s="389"/>
      <c r="H143" s="2045">
        <f t="shared" si="1"/>
        <v>8500</v>
      </c>
      <c r="I143" s="243"/>
      <c r="J143" s="1325"/>
      <c r="K143" s="1325"/>
      <c r="L143" s="518"/>
      <c r="M143" s="2078"/>
    </row>
    <row r="144" spans="1:13" x14ac:dyDescent="0.25">
      <c r="A144" s="32" t="s">
        <v>3015</v>
      </c>
      <c r="B144" s="32" t="s">
        <v>3016</v>
      </c>
      <c r="C144" s="32" t="s">
        <v>66</v>
      </c>
      <c r="D144" s="32" t="s">
        <v>2466</v>
      </c>
      <c r="E144" s="32" t="s">
        <v>3017</v>
      </c>
      <c r="F144" s="399"/>
      <c r="G144" s="389"/>
      <c r="H144" s="2045">
        <f t="shared" si="1"/>
        <v>1995</v>
      </c>
      <c r="I144" s="243"/>
      <c r="J144" s="1325"/>
      <c r="K144" s="1325"/>
      <c r="L144" s="518"/>
      <c r="M144" s="2078"/>
    </row>
    <row r="145" spans="1:13" x14ac:dyDescent="0.25">
      <c r="A145" s="32" t="s">
        <v>3018</v>
      </c>
      <c r="B145" s="32" t="s">
        <v>3019</v>
      </c>
      <c r="C145" s="32" t="s">
        <v>66</v>
      </c>
      <c r="D145" s="32" t="s">
        <v>2466</v>
      </c>
      <c r="E145" s="32" t="s">
        <v>3017</v>
      </c>
      <c r="F145" s="399"/>
      <c r="G145" s="389"/>
      <c r="H145" s="2045">
        <f t="shared" si="1"/>
        <v>1995</v>
      </c>
      <c r="I145" s="243"/>
      <c r="J145" s="1325"/>
      <c r="K145" s="1325"/>
      <c r="L145" s="518"/>
      <c r="M145" s="2078"/>
    </row>
    <row r="146" spans="1:13" x14ac:dyDescent="0.25">
      <c r="A146" s="32" t="s">
        <v>3020</v>
      </c>
      <c r="B146" s="32" t="s">
        <v>3021</v>
      </c>
      <c r="C146" s="32" t="s">
        <v>66</v>
      </c>
      <c r="D146" s="32" t="s">
        <v>2466</v>
      </c>
      <c r="E146" s="32" t="s">
        <v>3017</v>
      </c>
      <c r="F146" s="399"/>
      <c r="G146" s="389"/>
      <c r="H146" s="2045">
        <f t="shared" si="1"/>
        <v>1995</v>
      </c>
      <c r="I146" s="243"/>
      <c r="J146" s="1325"/>
      <c r="K146" s="1325"/>
      <c r="L146" s="518"/>
      <c r="M146" s="2078"/>
    </row>
    <row r="147" spans="1:13" x14ac:dyDescent="0.25">
      <c r="A147" s="32" t="s">
        <v>3022</v>
      </c>
      <c r="B147" s="32" t="s">
        <v>3023</v>
      </c>
      <c r="C147" s="32" t="s">
        <v>66</v>
      </c>
      <c r="D147" s="32" t="s">
        <v>2466</v>
      </c>
      <c r="E147" s="32" t="s">
        <v>3017</v>
      </c>
      <c r="F147" s="399"/>
      <c r="G147" s="389"/>
      <c r="H147" s="2045">
        <f t="shared" si="1"/>
        <v>1995</v>
      </c>
      <c r="I147" s="243"/>
      <c r="J147" s="1325"/>
      <c r="K147" s="1325"/>
      <c r="L147" s="518"/>
      <c r="M147" s="2078"/>
    </row>
    <row r="148" spans="1:13" x14ac:dyDescent="0.25">
      <c r="A148" s="32" t="s">
        <v>3024</v>
      </c>
      <c r="B148" s="32" t="s">
        <v>3025</v>
      </c>
      <c r="C148" s="32" t="s">
        <v>66</v>
      </c>
      <c r="D148" s="32" t="s">
        <v>2466</v>
      </c>
      <c r="E148" s="32" t="s">
        <v>3017</v>
      </c>
      <c r="F148" s="399"/>
      <c r="G148" s="389"/>
      <c r="H148" s="2045">
        <f t="shared" si="1"/>
        <v>1995</v>
      </c>
      <c r="I148" s="243"/>
      <c r="J148" s="1325"/>
      <c r="K148" s="1325"/>
      <c r="L148" s="518"/>
      <c r="M148" s="2078"/>
    </row>
    <row r="149" spans="1:13" x14ac:dyDescent="0.25">
      <c r="A149" s="32" t="s">
        <v>3026</v>
      </c>
      <c r="B149" s="32" t="s">
        <v>3027</v>
      </c>
      <c r="C149" s="32" t="s">
        <v>66</v>
      </c>
      <c r="D149" s="32" t="s">
        <v>2466</v>
      </c>
      <c r="E149" s="32" t="s">
        <v>3028</v>
      </c>
      <c r="F149" s="399"/>
      <c r="G149" s="389"/>
      <c r="H149" s="2045">
        <f t="shared" si="1"/>
        <v>1512</v>
      </c>
      <c r="I149" s="243"/>
      <c r="J149" s="1325"/>
      <c r="K149" s="1325"/>
      <c r="L149" s="518"/>
      <c r="M149" s="2078"/>
    </row>
    <row r="150" spans="1:13" x14ac:dyDescent="0.25">
      <c r="A150" s="32" t="s">
        <v>3029</v>
      </c>
      <c r="B150" s="32" t="s">
        <v>3030</v>
      </c>
      <c r="C150" s="32" t="s">
        <v>66</v>
      </c>
      <c r="D150" s="32" t="s">
        <v>3031</v>
      </c>
      <c r="E150" s="32" t="s">
        <v>3032</v>
      </c>
      <c r="F150" s="399"/>
      <c r="G150" s="389"/>
      <c r="H150" s="2045">
        <f t="shared" si="1"/>
        <v>17125.5</v>
      </c>
      <c r="I150" s="243"/>
      <c r="J150" s="1325"/>
      <c r="K150" s="1325"/>
      <c r="L150" s="518"/>
      <c r="M150" s="2078"/>
    </row>
    <row r="151" spans="1:13" x14ac:dyDescent="0.25">
      <c r="A151" s="32" t="s">
        <v>3033</v>
      </c>
      <c r="B151" s="32" t="s">
        <v>3034</v>
      </c>
      <c r="C151" s="32" t="s">
        <v>66</v>
      </c>
      <c r="D151" s="32" t="s">
        <v>3031</v>
      </c>
      <c r="E151" s="32" t="s">
        <v>3035</v>
      </c>
      <c r="F151" s="399"/>
      <c r="G151" s="389"/>
      <c r="H151" s="2045">
        <f t="shared" si="1"/>
        <v>17998.400000000001</v>
      </c>
      <c r="I151" s="243"/>
      <c r="J151" s="1325"/>
      <c r="K151" s="1325"/>
      <c r="L151" s="518"/>
      <c r="M151" s="2078"/>
    </row>
    <row r="152" spans="1:13" x14ac:dyDescent="0.25">
      <c r="A152" s="32" t="s">
        <v>3036</v>
      </c>
      <c r="B152" s="32" t="s">
        <v>3037</v>
      </c>
      <c r="C152" s="32" t="s">
        <v>66</v>
      </c>
      <c r="D152" s="32" t="s">
        <v>2437</v>
      </c>
      <c r="E152" s="32" t="s">
        <v>3038</v>
      </c>
      <c r="F152" s="399"/>
      <c r="G152" s="389"/>
      <c r="H152" s="2045">
        <f t="shared" si="1"/>
        <v>5425</v>
      </c>
      <c r="I152" s="243"/>
      <c r="J152" s="1325"/>
      <c r="K152" s="1325"/>
      <c r="L152" s="518"/>
      <c r="M152" s="2078"/>
    </row>
    <row r="153" spans="1:13" x14ac:dyDescent="0.25">
      <c r="A153" s="32" t="s">
        <v>3039</v>
      </c>
      <c r="B153" s="32" t="s">
        <v>3040</v>
      </c>
      <c r="C153" s="32" t="s">
        <v>66</v>
      </c>
      <c r="D153" s="32" t="s">
        <v>2437</v>
      </c>
      <c r="E153" s="32" t="s">
        <v>3041</v>
      </c>
      <c r="F153" s="399"/>
      <c r="G153" s="389"/>
      <c r="H153" s="2045">
        <f t="shared" si="1"/>
        <v>18550</v>
      </c>
      <c r="I153" s="243"/>
      <c r="J153" s="1325"/>
      <c r="K153" s="1325"/>
      <c r="L153" s="518"/>
      <c r="M153" s="2078"/>
    </row>
    <row r="154" spans="1:13" x14ac:dyDescent="0.25">
      <c r="A154" s="32" t="s">
        <v>3042</v>
      </c>
      <c r="B154" s="32" t="s">
        <v>3043</v>
      </c>
      <c r="C154" s="32" t="s">
        <v>66</v>
      </c>
      <c r="D154" s="32" t="s">
        <v>2475</v>
      </c>
      <c r="E154" s="32" t="s">
        <v>3044</v>
      </c>
      <c r="F154" s="399"/>
      <c r="G154" s="389"/>
      <c r="H154" s="2045">
        <f t="shared" si="1"/>
        <v>17278</v>
      </c>
      <c r="I154" s="243"/>
      <c r="J154" s="1325"/>
      <c r="K154" s="1325"/>
      <c r="L154" s="518"/>
      <c r="M154" s="2078"/>
    </row>
    <row r="155" spans="1:13" x14ac:dyDescent="0.25">
      <c r="A155" s="32" t="s">
        <v>3045</v>
      </c>
      <c r="B155" s="32" t="s">
        <v>3046</v>
      </c>
      <c r="C155" s="32" t="s">
        <v>66</v>
      </c>
      <c r="D155" s="32" t="s">
        <v>2495</v>
      </c>
      <c r="E155" s="32" t="s">
        <v>2961</v>
      </c>
      <c r="F155" s="399"/>
      <c r="G155" s="389"/>
      <c r="H155" s="2045">
        <f t="shared" si="1"/>
        <v>1794</v>
      </c>
      <c r="I155" s="243"/>
      <c r="J155" s="1325"/>
      <c r="K155" s="1325"/>
      <c r="L155" s="518"/>
      <c r="M155" s="2078"/>
    </row>
    <row r="156" spans="1:13" x14ac:dyDescent="0.25">
      <c r="A156" s="32" t="s">
        <v>3047</v>
      </c>
      <c r="B156" s="32" t="s">
        <v>3048</v>
      </c>
      <c r="C156" s="32" t="s">
        <v>66</v>
      </c>
      <c r="D156" s="32" t="s">
        <v>2495</v>
      </c>
      <c r="E156" s="32" t="s">
        <v>3049</v>
      </c>
      <c r="F156" s="399"/>
      <c r="G156" s="389"/>
      <c r="H156" s="2045">
        <f t="shared" si="1"/>
        <v>1772.16</v>
      </c>
      <c r="I156" s="243"/>
      <c r="J156" s="1325"/>
      <c r="K156" s="1325"/>
      <c r="L156" s="518"/>
      <c r="M156" s="2078"/>
    </row>
    <row r="157" spans="1:13" x14ac:dyDescent="0.25">
      <c r="A157" s="32" t="s">
        <v>3050</v>
      </c>
      <c r="B157" s="32" t="s">
        <v>3051</v>
      </c>
      <c r="C157" s="32" t="s">
        <v>66</v>
      </c>
      <c r="D157" s="32" t="s">
        <v>2415</v>
      </c>
      <c r="E157" s="32" t="s">
        <v>3052</v>
      </c>
      <c r="F157" s="399"/>
      <c r="G157" s="389"/>
      <c r="H157" s="2045">
        <f t="shared" si="1"/>
        <v>1932</v>
      </c>
      <c r="I157" s="243"/>
      <c r="J157" s="1325"/>
      <c r="K157" s="1325"/>
      <c r="L157" s="518"/>
      <c r="M157" s="2078"/>
    </row>
    <row r="158" spans="1:13" x14ac:dyDescent="0.25">
      <c r="A158" s="32" t="s">
        <v>3053</v>
      </c>
      <c r="B158" s="32" t="s">
        <v>3054</v>
      </c>
      <c r="C158" s="32" t="s">
        <v>66</v>
      </c>
      <c r="D158" s="32" t="s">
        <v>2518</v>
      </c>
      <c r="E158" s="32" t="s">
        <v>3055</v>
      </c>
      <c r="F158" s="399"/>
      <c r="G158" s="389"/>
      <c r="H158" s="2045">
        <f t="shared" si="1"/>
        <v>1870</v>
      </c>
      <c r="I158" s="243"/>
      <c r="J158" s="1325"/>
      <c r="K158" s="1325"/>
      <c r="L158" s="518"/>
      <c r="M158" s="2078"/>
    </row>
    <row r="159" spans="1:13" x14ac:dyDescent="0.25">
      <c r="A159" s="32" t="s">
        <v>3056</v>
      </c>
      <c r="B159" s="32" t="s">
        <v>3057</v>
      </c>
      <c r="C159" s="32" t="s">
        <v>66</v>
      </c>
      <c r="D159" s="32" t="s">
        <v>2518</v>
      </c>
      <c r="E159" s="32" t="s">
        <v>2697</v>
      </c>
      <c r="F159" s="399"/>
      <c r="G159" s="389"/>
      <c r="H159" s="2045">
        <f t="shared" si="1"/>
        <v>1880</v>
      </c>
      <c r="I159" s="243"/>
      <c r="J159" s="1325"/>
      <c r="K159" s="1325"/>
      <c r="L159" s="518"/>
      <c r="M159" s="2078"/>
    </row>
    <row r="160" spans="1:13" x14ac:dyDescent="0.25">
      <c r="A160" s="32" t="s">
        <v>3058</v>
      </c>
      <c r="B160" s="32" t="s">
        <v>3059</v>
      </c>
      <c r="C160" s="32" t="s">
        <v>66</v>
      </c>
      <c r="D160" s="32" t="s">
        <v>2518</v>
      </c>
      <c r="E160" s="32" t="s">
        <v>2676</v>
      </c>
      <c r="F160" s="399"/>
      <c r="G160" s="389"/>
      <c r="H160" s="2045">
        <f t="shared" si="1"/>
        <v>1890</v>
      </c>
      <c r="I160" s="243"/>
      <c r="J160" s="1325"/>
      <c r="K160" s="1325"/>
      <c r="L160" s="518"/>
      <c r="M160" s="2078"/>
    </row>
    <row r="161" spans="1:13" x14ac:dyDescent="0.25">
      <c r="A161" s="32" t="s">
        <v>3060</v>
      </c>
      <c r="B161" s="32" t="s">
        <v>3061</v>
      </c>
      <c r="C161" s="32" t="s">
        <v>66</v>
      </c>
      <c r="D161" s="32" t="s">
        <v>2518</v>
      </c>
      <c r="E161" s="32" t="s">
        <v>2700</v>
      </c>
      <c r="F161" s="399"/>
      <c r="G161" s="389"/>
      <c r="H161" s="2045">
        <f t="shared" si="1"/>
        <v>1900</v>
      </c>
      <c r="I161" s="243"/>
      <c r="J161" s="1325"/>
      <c r="K161" s="1325"/>
      <c r="L161" s="518"/>
      <c r="M161" s="2078"/>
    </row>
    <row r="162" spans="1:13" x14ac:dyDescent="0.25">
      <c r="A162" s="32" t="s">
        <v>3062</v>
      </c>
      <c r="B162" s="32" t="s">
        <v>3063</v>
      </c>
      <c r="C162" s="32" t="s">
        <v>66</v>
      </c>
      <c r="D162" s="32" t="s">
        <v>2518</v>
      </c>
      <c r="E162" s="32" t="s">
        <v>2983</v>
      </c>
      <c r="F162" s="399"/>
      <c r="G162" s="389"/>
      <c r="H162" s="2045">
        <f t="shared" si="1"/>
        <v>1584</v>
      </c>
      <c r="I162" s="243"/>
      <c r="J162" s="1325"/>
      <c r="K162" s="1325"/>
      <c r="L162" s="518"/>
      <c r="M162" s="2078"/>
    </row>
    <row r="163" spans="1:13" x14ac:dyDescent="0.25">
      <c r="A163" s="32" t="s">
        <v>3064</v>
      </c>
      <c r="B163" s="32" t="s">
        <v>3065</v>
      </c>
      <c r="C163" s="32" t="s">
        <v>66</v>
      </c>
      <c r="D163" s="32" t="s">
        <v>2518</v>
      </c>
      <c r="E163" s="32" t="s">
        <v>2646</v>
      </c>
      <c r="F163" s="399"/>
      <c r="G163" s="389"/>
      <c r="H163" s="2045">
        <f t="shared" si="1"/>
        <v>1617</v>
      </c>
      <c r="I163" s="243"/>
      <c r="J163" s="1325"/>
      <c r="K163" s="1325"/>
      <c r="L163" s="518"/>
      <c r="M163" s="2078"/>
    </row>
    <row r="164" spans="1:13" x14ac:dyDescent="0.25">
      <c r="A164" s="32" t="s">
        <v>3066</v>
      </c>
      <c r="B164" s="32" t="s">
        <v>3067</v>
      </c>
      <c r="C164" s="32" t="s">
        <v>66</v>
      </c>
      <c r="D164" s="32" t="s">
        <v>2518</v>
      </c>
      <c r="E164" s="32" t="s">
        <v>2652</v>
      </c>
      <c r="F164" s="399"/>
      <c r="G164" s="389"/>
      <c r="H164" s="2045">
        <f t="shared" si="1"/>
        <v>1650</v>
      </c>
      <c r="I164" s="243"/>
      <c r="J164" s="1325"/>
      <c r="K164" s="1325"/>
      <c r="L164" s="518"/>
      <c r="M164" s="2078"/>
    </row>
    <row r="165" spans="1:13" x14ac:dyDescent="0.25">
      <c r="A165" s="32" t="s">
        <v>3068</v>
      </c>
      <c r="B165" s="32" t="s">
        <v>3069</v>
      </c>
      <c r="C165" s="32" t="s">
        <v>66</v>
      </c>
      <c r="D165" s="32" t="s">
        <v>2492</v>
      </c>
      <c r="E165" s="32" t="s">
        <v>2664</v>
      </c>
      <c r="F165" s="399"/>
      <c r="G165" s="389"/>
      <c r="H165" s="2045">
        <f t="shared" si="1"/>
        <v>1800</v>
      </c>
      <c r="I165" s="243"/>
      <c r="J165" s="1325"/>
      <c r="K165" s="1325"/>
      <c r="L165" s="518"/>
      <c r="M165" s="2078"/>
    </row>
    <row r="166" spans="1:13" x14ac:dyDescent="0.25">
      <c r="A166" s="32" t="s">
        <v>3070</v>
      </c>
      <c r="B166" s="32" t="s">
        <v>3071</v>
      </c>
      <c r="C166" s="32" t="s">
        <v>66</v>
      </c>
      <c r="D166" s="32" t="s">
        <v>2453</v>
      </c>
      <c r="E166" s="32" t="s">
        <v>2661</v>
      </c>
      <c r="F166" s="399"/>
      <c r="G166" s="389"/>
      <c r="H166" s="2045">
        <f t="shared" si="1"/>
        <v>1980</v>
      </c>
      <c r="I166" s="243"/>
      <c r="J166" s="1325"/>
      <c r="K166" s="1325"/>
      <c r="L166" s="518"/>
      <c r="M166" s="2078"/>
    </row>
    <row r="167" spans="1:13" x14ac:dyDescent="0.25">
      <c r="A167" s="32" t="s">
        <v>3072</v>
      </c>
      <c r="B167" s="32" t="s">
        <v>3073</v>
      </c>
      <c r="C167" s="32" t="s">
        <v>66</v>
      </c>
      <c r="D167" s="32" t="s">
        <v>2453</v>
      </c>
      <c r="E167" s="32" t="s">
        <v>2661</v>
      </c>
      <c r="F167" s="399"/>
      <c r="G167" s="389"/>
      <c r="H167" s="2045">
        <f t="shared" si="1"/>
        <v>1980</v>
      </c>
      <c r="I167" s="243"/>
      <c r="J167" s="1325"/>
      <c r="K167" s="1325"/>
      <c r="L167" s="518"/>
      <c r="M167" s="2078"/>
    </row>
    <row r="168" spans="1:13" x14ac:dyDescent="0.25">
      <c r="A168" s="32" t="s">
        <v>3074</v>
      </c>
      <c r="B168" s="32" t="s">
        <v>3075</v>
      </c>
      <c r="C168" s="32" t="s">
        <v>66</v>
      </c>
      <c r="D168" s="32" t="s">
        <v>2453</v>
      </c>
      <c r="E168" s="32" t="s">
        <v>3076</v>
      </c>
      <c r="F168" s="399"/>
      <c r="G168" s="389"/>
      <c r="H168" s="2045">
        <f t="shared" si="1"/>
        <v>1935</v>
      </c>
      <c r="I168" s="243"/>
      <c r="J168" s="1325"/>
      <c r="K168" s="1325"/>
      <c r="L168" s="518"/>
      <c r="M168" s="2078"/>
    </row>
    <row r="169" spans="1:13" x14ac:dyDescent="0.25">
      <c r="A169" s="32" t="s">
        <v>3077</v>
      </c>
      <c r="B169" s="32" t="s">
        <v>3078</v>
      </c>
      <c r="C169" s="32" t="s">
        <v>66</v>
      </c>
      <c r="D169" s="32" t="s">
        <v>2423</v>
      </c>
      <c r="E169" s="32" t="s">
        <v>2664</v>
      </c>
      <c r="F169" s="399"/>
      <c r="G169" s="389"/>
      <c r="H169" s="2045">
        <f t="shared" si="1"/>
        <v>1800</v>
      </c>
      <c r="I169" s="243"/>
      <c r="J169" s="1325"/>
      <c r="K169" s="1325"/>
      <c r="L169" s="518"/>
      <c r="M169" s="2078"/>
    </row>
    <row r="170" spans="1:13" x14ac:dyDescent="0.25">
      <c r="A170" s="32" t="s">
        <v>3079</v>
      </c>
      <c r="B170" s="32" t="s">
        <v>3080</v>
      </c>
      <c r="C170" s="32" t="s">
        <v>66</v>
      </c>
      <c r="D170" s="32" t="s">
        <v>2443</v>
      </c>
      <c r="E170" s="32" t="s">
        <v>3081</v>
      </c>
      <c r="F170" s="399"/>
      <c r="G170" s="389"/>
      <c r="H170" s="2045">
        <f t="shared" si="1"/>
        <v>3917.7</v>
      </c>
      <c r="I170" s="243"/>
      <c r="J170" s="1325"/>
      <c r="K170" s="1325"/>
      <c r="L170" s="518"/>
      <c r="M170" s="2078"/>
    </row>
    <row r="171" spans="1:13" x14ac:dyDescent="0.25">
      <c r="A171" s="32" t="s">
        <v>3082</v>
      </c>
      <c r="B171" s="32" t="s">
        <v>3083</v>
      </c>
      <c r="C171" s="32" t="s">
        <v>66</v>
      </c>
      <c r="D171" s="32" t="s">
        <v>2475</v>
      </c>
      <c r="E171" s="32" t="s">
        <v>3084</v>
      </c>
      <c r="F171" s="399"/>
      <c r="G171" s="389"/>
      <c r="H171" s="2045">
        <f t="shared" si="1"/>
        <v>16500</v>
      </c>
      <c r="I171" s="243"/>
      <c r="J171" s="1325"/>
      <c r="K171" s="1325"/>
      <c r="L171" s="518"/>
      <c r="M171" s="2078"/>
    </row>
    <row r="172" spans="1:13" x14ac:dyDescent="0.25">
      <c r="A172" s="32" t="s">
        <v>3085</v>
      </c>
      <c r="B172" s="32" t="s">
        <v>3086</v>
      </c>
      <c r="C172" s="32" t="s">
        <v>66</v>
      </c>
      <c r="D172" s="32" t="s">
        <v>2414</v>
      </c>
      <c r="E172" s="32" t="s">
        <v>3087</v>
      </c>
      <c r="F172" s="399"/>
      <c r="G172" s="389"/>
      <c r="H172" s="2045">
        <f t="shared" si="1"/>
        <v>11613.2</v>
      </c>
      <c r="I172" s="243"/>
      <c r="J172" s="1325"/>
      <c r="K172" s="1325"/>
      <c r="L172" s="518"/>
      <c r="M172" s="2078"/>
    </row>
    <row r="173" spans="1:13" x14ac:dyDescent="0.25">
      <c r="A173" s="32" t="s">
        <v>3088</v>
      </c>
      <c r="B173" s="32" t="s">
        <v>3089</v>
      </c>
      <c r="C173" s="32" t="s">
        <v>66</v>
      </c>
      <c r="D173" s="32" t="s">
        <v>2413</v>
      </c>
      <c r="E173" s="32" t="s">
        <v>3090</v>
      </c>
      <c r="F173" s="399"/>
      <c r="G173" s="389"/>
      <c r="H173" s="2045">
        <f t="shared" si="1"/>
        <v>33609.699999999997</v>
      </c>
      <c r="I173" s="243"/>
      <c r="J173" s="1325"/>
      <c r="K173" s="1325"/>
      <c r="L173" s="518"/>
      <c r="M173" s="2078"/>
    </row>
    <row r="174" spans="1:13" x14ac:dyDescent="0.25">
      <c r="A174" s="32" t="s">
        <v>3091</v>
      </c>
      <c r="B174" s="32" t="s">
        <v>3092</v>
      </c>
      <c r="C174" s="32" t="s">
        <v>66</v>
      </c>
      <c r="D174" s="32" t="s">
        <v>2495</v>
      </c>
      <c r="E174" s="32" t="s">
        <v>3093</v>
      </c>
      <c r="F174" s="399"/>
      <c r="G174" s="389"/>
      <c r="H174" s="2045">
        <f t="shared" si="1"/>
        <v>1560</v>
      </c>
      <c r="I174" s="243"/>
      <c r="J174" s="1325"/>
      <c r="K174" s="1325"/>
      <c r="L174" s="518"/>
      <c r="M174" s="2078"/>
    </row>
    <row r="175" spans="1:13" x14ac:dyDescent="0.25">
      <c r="A175" s="32" t="s">
        <v>3094</v>
      </c>
      <c r="B175" s="32" t="s">
        <v>3095</v>
      </c>
      <c r="C175" s="32" t="s">
        <v>66</v>
      </c>
      <c r="D175" s="32" t="s">
        <v>2495</v>
      </c>
      <c r="E175" s="32" t="s">
        <v>3096</v>
      </c>
      <c r="F175" s="399"/>
      <c r="G175" s="389"/>
      <c r="H175" s="2045">
        <f t="shared" si="1"/>
        <v>1677</v>
      </c>
      <c r="I175" s="243"/>
      <c r="J175" s="1325"/>
      <c r="K175" s="1325"/>
      <c r="L175" s="518"/>
      <c r="M175" s="2078"/>
    </row>
    <row r="176" spans="1:13" x14ac:dyDescent="0.25">
      <c r="A176" s="32" t="s">
        <v>3097</v>
      </c>
      <c r="B176" s="32" t="s">
        <v>3098</v>
      </c>
      <c r="C176" s="32" t="s">
        <v>66</v>
      </c>
      <c r="D176" s="32" t="s">
        <v>2453</v>
      </c>
      <c r="E176" s="32" t="s">
        <v>2661</v>
      </c>
      <c r="F176" s="399"/>
      <c r="G176" s="389"/>
      <c r="H176" s="2045">
        <f t="shared" si="1"/>
        <v>1980</v>
      </c>
      <c r="I176" s="243"/>
      <c r="J176" s="1325"/>
      <c r="K176" s="1325"/>
      <c r="L176" s="518"/>
      <c r="M176" s="2078"/>
    </row>
    <row r="177" spans="1:13" x14ac:dyDescent="0.25">
      <c r="A177" s="32" t="s">
        <v>3099</v>
      </c>
      <c r="B177" s="32" t="s">
        <v>3100</v>
      </c>
      <c r="C177" s="32" t="s">
        <v>66</v>
      </c>
      <c r="D177" s="32" t="s">
        <v>2453</v>
      </c>
      <c r="E177" s="32" t="s">
        <v>2661</v>
      </c>
      <c r="F177" s="399"/>
      <c r="G177" s="389"/>
      <c r="H177" s="2045">
        <f t="shared" si="1"/>
        <v>1980</v>
      </c>
      <c r="I177" s="243"/>
      <c r="J177" s="1325"/>
      <c r="K177" s="1325"/>
      <c r="L177" s="518"/>
      <c r="M177" s="2078"/>
    </row>
    <row r="178" spans="1:13" x14ac:dyDescent="0.25">
      <c r="A178" s="32" t="s">
        <v>3101</v>
      </c>
      <c r="B178" s="32" t="s">
        <v>3102</v>
      </c>
      <c r="C178" s="32" t="s">
        <v>66</v>
      </c>
      <c r="D178" s="32" t="s">
        <v>2453</v>
      </c>
      <c r="E178" s="32" t="s">
        <v>3103</v>
      </c>
      <c r="F178" s="399"/>
      <c r="G178" s="389"/>
      <c r="H178" s="2045">
        <f t="shared" si="1"/>
        <v>1530</v>
      </c>
      <c r="I178" s="243"/>
      <c r="J178" s="1325"/>
      <c r="K178" s="1325"/>
      <c r="L178" s="518"/>
      <c r="M178" s="2078"/>
    </row>
    <row r="179" spans="1:13" x14ac:dyDescent="0.25">
      <c r="A179" s="32" t="s">
        <v>3104</v>
      </c>
      <c r="B179" s="32" t="s">
        <v>3105</v>
      </c>
      <c r="C179" s="32" t="s">
        <v>66</v>
      </c>
      <c r="D179" s="32" t="s">
        <v>2452</v>
      </c>
      <c r="E179" s="32" t="s">
        <v>3106</v>
      </c>
      <c r="F179" s="399"/>
      <c r="G179" s="389"/>
      <c r="H179" s="2045">
        <f t="shared" si="1"/>
        <v>1594.6</v>
      </c>
      <c r="I179" s="243"/>
      <c r="J179" s="1325"/>
      <c r="K179" s="1325"/>
      <c r="L179" s="518"/>
      <c r="M179" s="2078"/>
    </row>
    <row r="180" spans="1:13" x14ac:dyDescent="0.25">
      <c r="A180" s="32" t="s">
        <v>3107</v>
      </c>
      <c r="B180" s="32" t="s">
        <v>3108</v>
      </c>
      <c r="C180" s="32" t="s">
        <v>66</v>
      </c>
      <c r="D180" s="32" t="s">
        <v>2519</v>
      </c>
      <c r="E180" s="32" t="s">
        <v>2683</v>
      </c>
      <c r="F180" s="399"/>
      <c r="G180" s="389"/>
      <c r="H180" s="2045">
        <f t="shared" si="1"/>
        <v>1833</v>
      </c>
      <c r="I180" s="243"/>
      <c r="J180" s="1325"/>
      <c r="K180" s="1325"/>
      <c r="L180" s="518"/>
      <c r="M180" s="2078"/>
    </row>
    <row r="181" spans="1:13" x14ac:dyDescent="0.25">
      <c r="A181" s="32" t="s">
        <v>3109</v>
      </c>
      <c r="B181" s="32" t="s">
        <v>3110</v>
      </c>
      <c r="C181" s="32" t="s">
        <v>66</v>
      </c>
      <c r="D181" s="32" t="s">
        <v>2405</v>
      </c>
      <c r="E181" s="32" t="s">
        <v>2887</v>
      </c>
      <c r="F181" s="399"/>
      <c r="G181" s="389"/>
      <c r="H181" s="2045">
        <f t="shared" si="1"/>
        <v>299999.83</v>
      </c>
      <c r="I181" s="243"/>
      <c r="J181" s="1325"/>
      <c r="K181" s="1325"/>
      <c r="L181" s="518"/>
      <c r="M181" s="2078"/>
    </row>
    <row r="182" spans="1:13" x14ac:dyDescent="0.25">
      <c r="A182" s="32" t="s">
        <v>3111</v>
      </c>
      <c r="B182" s="32" t="s">
        <v>3112</v>
      </c>
      <c r="C182" s="32" t="s">
        <v>66</v>
      </c>
      <c r="D182" s="32" t="s">
        <v>2405</v>
      </c>
      <c r="E182" s="32" t="s">
        <v>2887</v>
      </c>
      <c r="F182" s="399"/>
      <c r="G182" s="389"/>
      <c r="H182" s="2045">
        <f t="shared" si="1"/>
        <v>299999.83</v>
      </c>
      <c r="I182" s="243"/>
      <c r="J182" s="1325"/>
      <c r="K182" s="1325"/>
      <c r="L182" s="518"/>
      <c r="M182" s="2078"/>
    </row>
    <row r="183" spans="1:13" x14ac:dyDescent="0.25">
      <c r="A183" s="32" t="s">
        <v>3113</v>
      </c>
      <c r="B183" s="32" t="s">
        <v>3114</v>
      </c>
      <c r="C183" s="32" t="s">
        <v>66</v>
      </c>
      <c r="D183" s="32" t="s">
        <v>2405</v>
      </c>
      <c r="E183" s="32" t="s">
        <v>2887</v>
      </c>
      <c r="F183" s="399"/>
      <c r="G183" s="389"/>
      <c r="H183" s="2045">
        <f t="shared" si="1"/>
        <v>299999.83</v>
      </c>
      <c r="I183" s="243"/>
      <c r="J183" s="1325"/>
      <c r="K183" s="1325"/>
      <c r="L183" s="518"/>
      <c r="M183" s="2078"/>
    </row>
    <row r="184" spans="1:13" x14ac:dyDescent="0.25">
      <c r="A184" s="32" t="s">
        <v>3115</v>
      </c>
      <c r="B184" s="32" t="s">
        <v>3116</v>
      </c>
      <c r="C184" s="32" t="s">
        <v>66</v>
      </c>
      <c r="D184" s="32" t="s">
        <v>2405</v>
      </c>
      <c r="E184" s="32" t="s">
        <v>2887</v>
      </c>
      <c r="F184" s="399"/>
      <c r="G184" s="389"/>
      <c r="H184" s="2045">
        <f t="shared" si="1"/>
        <v>299999.83</v>
      </c>
      <c r="I184" s="243"/>
      <c r="J184" s="1325"/>
      <c r="K184" s="1325"/>
      <c r="L184" s="518"/>
      <c r="M184" s="2078"/>
    </row>
    <row r="185" spans="1:13" x14ac:dyDescent="0.25">
      <c r="A185" s="32" t="s">
        <v>3117</v>
      </c>
      <c r="B185" s="32" t="s">
        <v>3118</v>
      </c>
      <c r="C185" s="32" t="s">
        <v>66</v>
      </c>
      <c r="D185" s="32" t="s">
        <v>2518</v>
      </c>
      <c r="E185" s="32" t="s">
        <v>2637</v>
      </c>
      <c r="F185" s="399"/>
      <c r="G185" s="389"/>
      <c r="H185" s="2045">
        <f t="shared" si="1"/>
        <v>1810</v>
      </c>
      <c r="I185" s="243"/>
      <c r="J185" s="1325"/>
      <c r="K185" s="1325"/>
      <c r="L185" s="518"/>
      <c r="M185" s="2078"/>
    </row>
    <row r="186" spans="1:13" x14ac:dyDescent="0.25">
      <c r="A186" s="32" t="s">
        <v>3119</v>
      </c>
      <c r="B186" s="32" t="s">
        <v>3120</v>
      </c>
      <c r="C186" s="32" t="s">
        <v>66</v>
      </c>
      <c r="D186" s="32" t="s">
        <v>2518</v>
      </c>
      <c r="E186" s="32" t="s">
        <v>2640</v>
      </c>
      <c r="F186" s="399"/>
      <c r="G186" s="389"/>
      <c r="H186" s="2045">
        <f t="shared" si="1"/>
        <v>1830</v>
      </c>
      <c r="I186" s="243"/>
      <c r="J186" s="1325"/>
      <c r="K186" s="1325"/>
      <c r="L186" s="518"/>
      <c r="M186" s="2078"/>
    </row>
    <row r="187" spans="1:13" x14ac:dyDescent="0.25">
      <c r="A187" s="32" t="s">
        <v>3121</v>
      </c>
      <c r="B187" s="32" t="s">
        <v>3122</v>
      </c>
      <c r="C187" s="32" t="s">
        <v>66</v>
      </c>
      <c r="D187" s="32" t="s">
        <v>2453</v>
      </c>
      <c r="E187" s="32" t="s">
        <v>2643</v>
      </c>
      <c r="F187" s="399"/>
      <c r="G187" s="389"/>
      <c r="H187" s="2045">
        <f t="shared" si="1"/>
        <v>1850</v>
      </c>
      <c r="I187" s="243"/>
      <c r="J187" s="1325"/>
      <c r="K187" s="1325"/>
      <c r="L187" s="518"/>
      <c r="M187" s="2078"/>
    </row>
    <row r="188" spans="1:13" x14ac:dyDescent="0.25">
      <c r="A188" s="32" t="s">
        <v>3123</v>
      </c>
      <c r="B188" s="32" t="s">
        <v>3124</v>
      </c>
      <c r="C188" s="32" t="s">
        <v>66</v>
      </c>
      <c r="D188" s="32" t="s">
        <v>2453</v>
      </c>
      <c r="E188" s="32" t="s">
        <v>3055</v>
      </c>
      <c r="F188" s="399"/>
      <c r="G188" s="389"/>
      <c r="H188" s="2045">
        <f t="shared" si="1"/>
        <v>1870</v>
      </c>
      <c r="I188" s="243"/>
      <c r="J188" s="1325"/>
      <c r="K188" s="1325"/>
      <c r="L188" s="518"/>
      <c r="M188" s="2078"/>
    </row>
    <row r="189" spans="1:13" x14ac:dyDescent="0.25">
      <c r="A189" s="32" t="s">
        <v>3125</v>
      </c>
      <c r="B189" s="32" t="s">
        <v>3126</v>
      </c>
      <c r="C189" s="32" t="s">
        <v>66</v>
      </c>
      <c r="D189" s="32" t="s">
        <v>2405</v>
      </c>
      <c r="E189" s="32" t="s">
        <v>2887</v>
      </c>
      <c r="F189" s="399"/>
      <c r="G189" s="389"/>
      <c r="H189" s="2045">
        <f t="shared" si="1"/>
        <v>299999.83</v>
      </c>
      <c r="I189" s="243"/>
      <c r="J189" s="1325"/>
      <c r="K189" s="1325"/>
      <c r="L189" s="518"/>
      <c r="M189" s="2078"/>
    </row>
    <row r="190" spans="1:13" x14ac:dyDescent="0.25">
      <c r="A190" s="32" t="s">
        <v>3127</v>
      </c>
      <c r="B190" s="32" t="s">
        <v>3128</v>
      </c>
      <c r="C190" s="32" t="s">
        <v>66</v>
      </c>
      <c r="D190" s="32" t="s">
        <v>2518</v>
      </c>
      <c r="E190" s="32" t="s">
        <v>2643</v>
      </c>
      <c r="F190" s="399"/>
      <c r="G190" s="389"/>
      <c r="H190" s="2045">
        <f t="shared" si="1"/>
        <v>1850</v>
      </c>
      <c r="I190" s="243"/>
      <c r="J190" s="1325"/>
      <c r="K190" s="1325"/>
      <c r="L190" s="518"/>
      <c r="M190" s="2078"/>
    </row>
    <row r="191" spans="1:13" x14ac:dyDescent="0.25">
      <c r="A191" s="32" t="s">
        <v>3129</v>
      </c>
      <c r="B191" s="32" t="s">
        <v>3130</v>
      </c>
      <c r="C191" s="32" t="s">
        <v>66</v>
      </c>
      <c r="D191" s="32" t="s">
        <v>2518</v>
      </c>
      <c r="E191" s="32" t="s">
        <v>3055</v>
      </c>
      <c r="F191" s="399"/>
      <c r="G191" s="389"/>
      <c r="H191" s="2045">
        <f t="shared" si="1"/>
        <v>1870</v>
      </c>
      <c r="I191" s="243"/>
      <c r="J191" s="1325"/>
      <c r="K191" s="1325"/>
      <c r="L191" s="518"/>
      <c r="M191" s="2078"/>
    </row>
    <row r="192" spans="1:13" x14ac:dyDescent="0.25">
      <c r="A192" s="32" t="s">
        <v>3131</v>
      </c>
      <c r="B192" s="32" t="s">
        <v>3132</v>
      </c>
      <c r="C192" s="32" t="s">
        <v>66</v>
      </c>
      <c r="D192" s="32" t="s">
        <v>2518</v>
      </c>
      <c r="E192" s="32" t="s">
        <v>2691</v>
      </c>
      <c r="F192" s="399"/>
      <c r="G192" s="389"/>
      <c r="H192" s="2045">
        <f t="shared" si="1"/>
        <v>1518</v>
      </c>
      <c r="I192" s="243"/>
      <c r="J192" s="1325"/>
      <c r="K192" s="1325"/>
      <c r="L192" s="518"/>
      <c r="M192" s="2078"/>
    </row>
    <row r="193" spans="1:13" x14ac:dyDescent="0.25">
      <c r="A193" s="32" t="s">
        <v>3133</v>
      </c>
      <c r="B193" s="32" t="s">
        <v>3134</v>
      </c>
      <c r="C193" s="32" t="s">
        <v>66</v>
      </c>
      <c r="D193" s="32" t="s">
        <v>2518</v>
      </c>
      <c r="E193" s="32" t="s">
        <v>2983</v>
      </c>
      <c r="F193" s="399"/>
      <c r="G193" s="389"/>
      <c r="H193" s="2045">
        <f t="shared" si="1"/>
        <v>1584</v>
      </c>
      <c r="I193" s="243"/>
      <c r="J193" s="1325"/>
      <c r="K193" s="1325"/>
      <c r="L193" s="518"/>
      <c r="M193" s="2078"/>
    </row>
    <row r="194" spans="1:13" x14ac:dyDescent="0.25">
      <c r="A194" s="32" t="s">
        <v>3135</v>
      </c>
      <c r="B194" s="32" t="s">
        <v>3136</v>
      </c>
      <c r="C194" s="32" t="s">
        <v>66</v>
      </c>
      <c r="D194" s="32" t="s">
        <v>2518</v>
      </c>
      <c r="E194" s="32" t="s">
        <v>2652</v>
      </c>
      <c r="F194" s="399"/>
      <c r="G194" s="389"/>
      <c r="H194" s="2045">
        <f t="shared" si="1"/>
        <v>1650</v>
      </c>
      <c r="I194" s="243"/>
      <c r="J194" s="1325"/>
      <c r="K194" s="1325"/>
      <c r="L194" s="518"/>
      <c r="M194" s="2078"/>
    </row>
    <row r="195" spans="1:13" x14ac:dyDescent="0.25">
      <c r="A195" s="32" t="s">
        <v>3137</v>
      </c>
      <c r="B195" s="32" t="s">
        <v>3138</v>
      </c>
      <c r="C195" s="32" t="s">
        <v>66</v>
      </c>
      <c r="D195" s="32" t="s">
        <v>2422</v>
      </c>
      <c r="E195" s="32" t="s">
        <v>2828</v>
      </c>
      <c r="F195" s="399"/>
      <c r="G195" s="389"/>
      <c r="H195" s="2045">
        <f t="shared" si="1"/>
        <v>1649.67</v>
      </c>
      <c r="I195" s="243"/>
      <c r="J195" s="1325"/>
      <c r="K195" s="1325"/>
      <c r="L195" s="518"/>
      <c r="M195" s="2078"/>
    </row>
    <row r="196" spans="1:13" x14ac:dyDescent="0.25">
      <c r="A196" s="32" t="s">
        <v>3139</v>
      </c>
      <c r="B196" s="32" t="s">
        <v>3140</v>
      </c>
      <c r="C196" s="32" t="s">
        <v>66</v>
      </c>
      <c r="D196" s="32" t="s">
        <v>2422</v>
      </c>
      <c r="E196" s="32" t="s">
        <v>2670</v>
      </c>
      <c r="F196" s="399"/>
      <c r="G196" s="389"/>
      <c r="H196" s="2045">
        <f t="shared" si="1"/>
        <v>1960</v>
      </c>
      <c r="I196" s="243"/>
      <c r="J196" s="1325"/>
      <c r="K196" s="1325"/>
      <c r="L196" s="518"/>
      <c r="M196" s="2078"/>
    </row>
    <row r="197" spans="1:13" x14ac:dyDescent="0.25">
      <c r="A197" s="32" t="s">
        <v>3141</v>
      </c>
      <c r="B197" s="32" t="s">
        <v>3142</v>
      </c>
      <c r="C197" s="32" t="s">
        <v>66</v>
      </c>
      <c r="D197" s="32" t="s">
        <v>2423</v>
      </c>
      <c r="E197" s="32" t="s">
        <v>2676</v>
      </c>
      <c r="F197" s="399"/>
      <c r="G197" s="389"/>
      <c r="H197" s="2045">
        <f t="shared" si="1"/>
        <v>1890</v>
      </c>
      <c r="I197" s="243"/>
      <c r="J197" s="1325"/>
      <c r="K197" s="1325"/>
      <c r="L197" s="518"/>
      <c r="M197" s="2078"/>
    </row>
    <row r="198" spans="1:13" x14ac:dyDescent="0.25">
      <c r="A198" s="32" t="s">
        <v>3143</v>
      </c>
      <c r="B198" s="32" t="s">
        <v>3144</v>
      </c>
      <c r="C198" s="32" t="s">
        <v>66</v>
      </c>
      <c r="D198" s="32" t="s">
        <v>2493</v>
      </c>
      <c r="E198" s="32" t="s">
        <v>3145</v>
      </c>
      <c r="F198" s="399"/>
      <c r="G198" s="389"/>
      <c r="H198" s="2045">
        <f t="shared" si="1"/>
        <v>7908.6</v>
      </c>
      <c r="I198" s="243"/>
      <c r="J198" s="1325"/>
      <c r="K198" s="1325"/>
      <c r="L198" s="518"/>
      <c r="M198" s="2078"/>
    </row>
    <row r="199" spans="1:13" x14ac:dyDescent="0.25">
      <c r="A199" s="32" t="s">
        <v>3146</v>
      </c>
      <c r="B199" s="32" t="s">
        <v>3147</v>
      </c>
      <c r="C199" s="32" t="s">
        <v>66</v>
      </c>
      <c r="D199" s="32" t="s">
        <v>2493</v>
      </c>
      <c r="E199" s="32" t="s">
        <v>3148</v>
      </c>
      <c r="F199" s="399"/>
      <c r="G199" s="389"/>
      <c r="H199" s="2045">
        <f t="shared" si="1"/>
        <v>10486.4</v>
      </c>
      <c r="I199" s="243"/>
      <c r="J199" s="1325"/>
      <c r="K199" s="1325"/>
      <c r="L199" s="518"/>
      <c r="M199" s="2078"/>
    </row>
    <row r="200" spans="1:13" x14ac:dyDescent="0.25">
      <c r="A200" s="32" t="s">
        <v>3149</v>
      </c>
      <c r="B200" s="32" t="s">
        <v>3150</v>
      </c>
      <c r="C200" s="32" t="s">
        <v>66</v>
      </c>
      <c r="D200" s="32" t="s">
        <v>2493</v>
      </c>
      <c r="E200" s="32" t="s">
        <v>3151</v>
      </c>
      <c r="F200" s="399"/>
      <c r="G200" s="389"/>
      <c r="H200" s="2045">
        <f t="shared" si="1"/>
        <v>4812.3999999999996</v>
      </c>
      <c r="I200" s="243"/>
      <c r="J200" s="1325"/>
      <c r="K200" s="1325"/>
      <c r="L200" s="518"/>
      <c r="M200" s="2078"/>
    </row>
    <row r="201" spans="1:13" x14ac:dyDescent="0.25">
      <c r="A201" s="32" t="s">
        <v>3152</v>
      </c>
      <c r="B201" s="32" t="s">
        <v>3153</v>
      </c>
      <c r="C201" s="32" t="s">
        <v>66</v>
      </c>
      <c r="D201" s="32" t="s">
        <v>2411</v>
      </c>
      <c r="E201" s="32" t="s">
        <v>3154</v>
      </c>
      <c r="F201" s="399"/>
      <c r="G201" s="389"/>
      <c r="H201" s="2045">
        <f t="shared" si="1"/>
        <v>58954.400000000001</v>
      </c>
      <c r="I201" s="243"/>
      <c r="J201" s="1325"/>
      <c r="K201" s="1325"/>
      <c r="L201" s="518"/>
      <c r="M201" s="2078"/>
    </row>
    <row r="202" spans="1:13" x14ac:dyDescent="0.25">
      <c r="A202" s="32" t="s">
        <v>3155</v>
      </c>
      <c r="B202" s="32" t="s">
        <v>3156</v>
      </c>
      <c r="C202" s="32" t="s">
        <v>66</v>
      </c>
      <c r="D202" s="32" t="s">
        <v>2412</v>
      </c>
      <c r="E202" s="32" t="s">
        <v>3157</v>
      </c>
      <c r="F202" s="399"/>
      <c r="G202" s="389"/>
      <c r="H202" s="2045">
        <f t="shared" si="1"/>
        <v>20458.78</v>
      </c>
      <c r="I202" s="243"/>
      <c r="J202" s="1325"/>
      <c r="K202" s="1325"/>
      <c r="L202" s="518"/>
      <c r="M202" s="2078"/>
    </row>
    <row r="203" spans="1:13" x14ac:dyDescent="0.25">
      <c r="A203" s="32" t="s">
        <v>3158</v>
      </c>
      <c r="B203" s="32" t="s">
        <v>3159</v>
      </c>
      <c r="C203" s="32" t="s">
        <v>66</v>
      </c>
      <c r="D203" s="32" t="s">
        <v>2410</v>
      </c>
      <c r="E203" s="32" t="s">
        <v>3160</v>
      </c>
      <c r="F203" s="399"/>
      <c r="G203" s="389"/>
      <c r="H203" s="2045">
        <f t="shared" si="1"/>
        <v>13095.4</v>
      </c>
      <c r="I203" s="243"/>
      <c r="J203" s="1325"/>
      <c r="K203" s="1325"/>
      <c r="L203" s="518"/>
      <c r="M203" s="2078"/>
    </row>
    <row r="204" spans="1:13" x14ac:dyDescent="0.25">
      <c r="A204" s="32" t="s">
        <v>3161</v>
      </c>
      <c r="B204" s="32" t="s">
        <v>3162</v>
      </c>
      <c r="C204" s="32" t="s">
        <v>66</v>
      </c>
      <c r="D204" s="32" t="s">
        <v>2900</v>
      </c>
      <c r="E204" s="32" t="s">
        <v>3163</v>
      </c>
      <c r="F204" s="399"/>
      <c r="G204" s="389"/>
      <c r="H204" s="2045">
        <f t="shared" si="1"/>
        <v>596.4</v>
      </c>
      <c r="I204" s="243"/>
      <c r="J204" s="1325"/>
      <c r="K204" s="1325"/>
      <c r="L204" s="518"/>
      <c r="M204" s="2078"/>
    </row>
    <row r="205" spans="1:13" x14ac:dyDescent="0.25">
      <c r="A205" s="32" t="s">
        <v>3164</v>
      </c>
      <c r="B205" s="32" t="s">
        <v>3165</v>
      </c>
      <c r="C205" s="32" t="s">
        <v>66</v>
      </c>
      <c r="D205" s="32" t="s">
        <v>2900</v>
      </c>
      <c r="E205" s="32" t="s">
        <v>3166</v>
      </c>
      <c r="F205" s="399"/>
      <c r="G205" s="389"/>
      <c r="H205" s="2045">
        <f t="shared" si="1"/>
        <v>2577.1999999999998</v>
      </c>
      <c r="I205" s="243"/>
      <c r="J205" s="1325"/>
      <c r="K205" s="1325"/>
      <c r="L205" s="518"/>
      <c r="M205" s="2078"/>
    </row>
    <row r="206" spans="1:13" x14ac:dyDescent="0.25">
      <c r="A206" s="32" t="s">
        <v>3167</v>
      </c>
      <c r="B206" s="32" t="s">
        <v>3168</v>
      </c>
      <c r="C206" s="32" t="s">
        <v>66</v>
      </c>
      <c r="D206" s="32" t="s">
        <v>2900</v>
      </c>
      <c r="E206" s="32" t="s">
        <v>3169</v>
      </c>
      <c r="F206" s="399"/>
      <c r="G206" s="389"/>
      <c r="H206" s="2045">
        <f t="shared" si="1"/>
        <v>23426</v>
      </c>
      <c r="I206" s="243"/>
      <c r="J206" s="1325"/>
      <c r="K206" s="1325"/>
      <c r="L206" s="518"/>
      <c r="M206" s="2078"/>
    </row>
    <row r="207" spans="1:13" x14ac:dyDescent="0.25">
      <c r="A207" s="32" t="s">
        <v>3170</v>
      </c>
      <c r="B207" s="32" t="s">
        <v>3171</v>
      </c>
      <c r="C207" s="32" t="s">
        <v>66</v>
      </c>
      <c r="D207" s="32" t="s">
        <v>2900</v>
      </c>
      <c r="E207" s="32" t="s">
        <v>3172</v>
      </c>
      <c r="F207" s="399"/>
      <c r="G207" s="389"/>
      <c r="H207" s="2045">
        <f t="shared" si="1"/>
        <v>1047.2</v>
      </c>
      <c r="I207" s="243"/>
      <c r="J207" s="1325"/>
      <c r="K207" s="1325"/>
      <c r="L207" s="518"/>
      <c r="M207" s="2078"/>
    </row>
    <row r="208" spans="1:13" x14ac:dyDescent="0.25">
      <c r="A208" s="32" t="s">
        <v>3173</v>
      </c>
      <c r="B208" s="32" t="s">
        <v>3174</v>
      </c>
      <c r="C208" s="32" t="s">
        <v>66</v>
      </c>
      <c r="D208" s="32" t="s">
        <v>2900</v>
      </c>
      <c r="E208" s="32" t="s">
        <v>3175</v>
      </c>
      <c r="F208" s="399"/>
      <c r="G208" s="389"/>
      <c r="H208" s="2045">
        <f t="shared" si="1"/>
        <v>3338.8</v>
      </c>
      <c r="I208" s="243"/>
      <c r="J208" s="1325"/>
      <c r="K208" s="1325"/>
      <c r="L208" s="518"/>
      <c r="M208" s="2078"/>
    </row>
    <row r="209" spans="1:13" x14ac:dyDescent="0.25">
      <c r="A209" s="32" t="s">
        <v>3176</v>
      </c>
      <c r="B209" s="32" t="s">
        <v>3177</v>
      </c>
      <c r="C209" s="32" t="s">
        <v>66</v>
      </c>
      <c r="D209" s="32" t="s">
        <v>2416</v>
      </c>
      <c r="E209" s="32" t="s">
        <v>3178</v>
      </c>
      <c r="F209" s="399"/>
      <c r="G209" s="389"/>
      <c r="H209" s="2045">
        <f t="shared" si="1"/>
        <v>1927.2</v>
      </c>
      <c r="I209" s="243"/>
      <c r="J209" s="1325"/>
      <c r="K209" s="1325"/>
      <c r="L209" s="518"/>
      <c r="M209" s="2078"/>
    </row>
    <row r="210" spans="1:13" x14ac:dyDescent="0.25">
      <c r="A210" s="32" t="s">
        <v>3179</v>
      </c>
      <c r="B210" s="32" t="s">
        <v>3180</v>
      </c>
      <c r="C210" s="32" t="s">
        <v>66</v>
      </c>
      <c r="D210" s="32" t="s">
        <v>2416</v>
      </c>
      <c r="E210" s="32" t="s">
        <v>3181</v>
      </c>
      <c r="F210" s="399"/>
      <c r="G210" s="389"/>
      <c r="H210" s="2045">
        <f t="shared" si="1"/>
        <v>555</v>
      </c>
      <c r="I210" s="243"/>
      <c r="J210" s="1325"/>
      <c r="K210" s="1325"/>
      <c r="L210" s="518"/>
      <c r="M210" s="2078"/>
    </row>
    <row r="211" spans="1:13" x14ac:dyDescent="0.25">
      <c r="A211" s="32" t="s">
        <v>3182</v>
      </c>
      <c r="B211" s="32" t="s">
        <v>3183</v>
      </c>
      <c r="C211" s="32" t="s">
        <v>66</v>
      </c>
      <c r="D211" s="32" t="s">
        <v>2416</v>
      </c>
      <c r="E211" s="32" t="s">
        <v>3184</v>
      </c>
      <c r="F211" s="399"/>
      <c r="G211" s="389"/>
      <c r="H211" s="2045">
        <f t="shared" si="1"/>
        <v>1641.5</v>
      </c>
      <c r="I211" s="243"/>
      <c r="J211" s="1325"/>
      <c r="K211" s="1325"/>
      <c r="L211" s="518"/>
      <c r="M211" s="2078"/>
    </row>
    <row r="212" spans="1:13" x14ac:dyDescent="0.25">
      <c r="A212" s="32" t="s">
        <v>3185</v>
      </c>
      <c r="B212" s="32" t="s">
        <v>3186</v>
      </c>
      <c r="C212" s="32" t="s">
        <v>66</v>
      </c>
      <c r="D212" s="32" t="s">
        <v>2416</v>
      </c>
      <c r="E212" s="32" t="s">
        <v>3187</v>
      </c>
      <c r="F212" s="399"/>
      <c r="G212" s="389"/>
      <c r="H212" s="2045">
        <f t="shared" si="1"/>
        <v>1360.1</v>
      </c>
      <c r="I212" s="243"/>
      <c r="J212" s="1325"/>
      <c r="K212" s="1325"/>
      <c r="L212" s="518"/>
      <c r="M212" s="2078"/>
    </row>
    <row r="213" spans="1:13" x14ac:dyDescent="0.25">
      <c r="A213" s="32" t="s">
        <v>3188</v>
      </c>
      <c r="B213" s="32" t="s">
        <v>3189</v>
      </c>
      <c r="C213" s="32" t="s">
        <v>66</v>
      </c>
      <c r="D213" s="32" t="s">
        <v>2416</v>
      </c>
      <c r="E213" s="32" t="s">
        <v>3190</v>
      </c>
      <c r="F213" s="399"/>
      <c r="G213" s="389"/>
      <c r="H213" s="2045">
        <f t="shared" si="1"/>
        <v>1206</v>
      </c>
      <c r="I213" s="243"/>
      <c r="J213" s="1325"/>
      <c r="K213" s="1325"/>
      <c r="L213" s="518"/>
      <c r="M213" s="2078"/>
    </row>
    <row r="214" spans="1:13" x14ac:dyDescent="0.25">
      <c r="A214" s="32" t="s">
        <v>3191</v>
      </c>
      <c r="B214" s="32" t="s">
        <v>3192</v>
      </c>
      <c r="C214" s="32" t="s">
        <v>66</v>
      </c>
      <c r="D214" s="32" t="s">
        <v>2416</v>
      </c>
      <c r="E214" s="32" t="s">
        <v>2706</v>
      </c>
      <c r="F214" s="399"/>
      <c r="G214" s="389"/>
      <c r="H214" s="2045">
        <f t="shared" si="1"/>
        <v>1485</v>
      </c>
      <c r="I214" s="243"/>
      <c r="J214" s="1325"/>
      <c r="K214" s="1325"/>
      <c r="L214" s="518"/>
      <c r="M214" s="2078"/>
    </row>
    <row r="215" spans="1:13" x14ac:dyDescent="0.25">
      <c r="A215" s="32" t="s">
        <v>3193</v>
      </c>
      <c r="B215" s="32" t="s">
        <v>3194</v>
      </c>
      <c r="C215" s="32" t="s">
        <v>66</v>
      </c>
      <c r="D215" s="32" t="s">
        <v>2416</v>
      </c>
      <c r="E215" s="32" t="s">
        <v>3195</v>
      </c>
      <c r="F215" s="399"/>
      <c r="G215" s="389"/>
      <c r="H215" s="2045">
        <f t="shared" si="1"/>
        <v>1371.6</v>
      </c>
      <c r="I215" s="243"/>
      <c r="J215" s="1325"/>
      <c r="K215" s="1325"/>
      <c r="L215" s="518"/>
      <c r="M215" s="2078"/>
    </row>
    <row r="216" spans="1:13" x14ac:dyDescent="0.25">
      <c r="A216" s="32" t="s">
        <v>3196</v>
      </c>
      <c r="B216" s="32" t="s">
        <v>3197</v>
      </c>
      <c r="C216" s="32" t="s">
        <v>66</v>
      </c>
      <c r="D216" s="32" t="s">
        <v>2416</v>
      </c>
      <c r="E216" s="32" t="s">
        <v>3198</v>
      </c>
      <c r="F216" s="399"/>
      <c r="G216" s="389"/>
      <c r="H216" s="2045">
        <f t="shared" si="1"/>
        <v>1610</v>
      </c>
      <c r="I216" s="243"/>
      <c r="J216" s="1325"/>
      <c r="K216" s="1325"/>
      <c r="L216" s="518"/>
      <c r="M216" s="2078"/>
    </row>
    <row r="217" spans="1:13" x14ac:dyDescent="0.25">
      <c r="A217" s="32" t="s">
        <v>3199</v>
      </c>
      <c r="B217" s="32" t="s">
        <v>3200</v>
      </c>
      <c r="C217" s="32" t="s">
        <v>66</v>
      </c>
      <c r="D217" s="32" t="s">
        <v>2416</v>
      </c>
      <c r="E217" s="32" t="s">
        <v>3201</v>
      </c>
      <c r="F217" s="399"/>
      <c r="G217" s="389"/>
      <c r="H217" s="2045">
        <f t="shared" si="1"/>
        <v>1398.4</v>
      </c>
      <c r="I217" s="243"/>
      <c r="J217" s="1325"/>
      <c r="K217" s="1325"/>
      <c r="L217" s="518"/>
      <c r="M217" s="2078"/>
    </row>
    <row r="218" spans="1:13" x14ac:dyDescent="0.25">
      <c r="A218" s="32" t="s">
        <v>3202</v>
      </c>
      <c r="B218" s="32" t="s">
        <v>3203</v>
      </c>
      <c r="C218" s="32" t="s">
        <v>66</v>
      </c>
      <c r="D218" s="32" t="s">
        <v>2416</v>
      </c>
      <c r="E218" s="32" t="s">
        <v>3204</v>
      </c>
      <c r="F218" s="399"/>
      <c r="G218" s="389"/>
      <c r="H218" s="2045">
        <f t="shared" si="1"/>
        <v>1076.4000000000001</v>
      </c>
      <c r="I218" s="243"/>
      <c r="J218" s="1325"/>
      <c r="K218" s="1325"/>
      <c r="L218" s="518"/>
      <c r="M218" s="2078"/>
    </row>
    <row r="219" spans="1:13" x14ac:dyDescent="0.25">
      <c r="A219" s="32" t="s">
        <v>3205</v>
      </c>
      <c r="B219" s="32" t="s">
        <v>3206</v>
      </c>
      <c r="C219" s="32" t="s">
        <v>66</v>
      </c>
      <c r="D219" s="32" t="s">
        <v>2407</v>
      </c>
      <c r="E219" s="32" t="s">
        <v>3207</v>
      </c>
      <c r="F219" s="399"/>
      <c r="G219" s="389"/>
      <c r="H219" s="2045">
        <f t="shared" si="1"/>
        <v>5529.6</v>
      </c>
      <c r="I219" s="243"/>
      <c r="J219" s="1325"/>
      <c r="K219" s="1325"/>
      <c r="L219" s="518"/>
      <c r="M219" s="2078"/>
    </row>
    <row r="220" spans="1:13" x14ac:dyDescent="0.25">
      <c r="A220" s="32" t="s">
        <v>3208</v>
      </c>
      <c r="B220" s="32" t="s">
        <v>3209</v>
      </c>
      <c r="C220" s="32" t="s">
        <v>66</v>
      </c>
      <c r="D220" s="32" t="s">
        <v>2466</v>
      </c>
      <c r="E220" s="32" t="s">
        <v>3210</v>
      </c>
      <c r="F220" s="399"/>
      <c r="G220" s="389"/>
      <c r="H220" s="2045">
        <f t="shared" si="1"/>
        <v>1505.4</v>
      </c>
      <c r="I220" s="243"/>
      <c r="J220" s="1325"/>
      <c r="K220" s="1325"/>
      <c r="L220" s="518"/>
      <c r="M220" s="2078"/>
    </row>
    <row r="221" spans="1:13" x14ac:dyDescent="0.25">
      <c r="A221" s="32" t="s">
        <v>3211</v>
      </c>
      <c r="B221" s="32" t="s">
        <v>3212</v>
      </c>
      <c r="C221" s="32" t="s">
        <v>66</v>
      </c>
      <c r="D221" s="32" t="s">
        <v>2466</v>
      </c>
      <c r="E221" s="32" t="s">
        <v>3213</v>
      </c>
      <c r="F221" s="399"/>
      <c r="G221" s="389"/>
      <c r="H221" s="2045">
        <f t="shared" si="1"/>
        <v>1386</v>
      </c>
      <c r="I221" s="243"/>
      <c r="J221" s="1325"/>
      <c r="K221" s="1325"/>
      <c r="L221" s="518"/>
      <c r="M221" s="2078"/>
    </row>
    <row r="222" spans="1:13" x14ac:dyDescent="0.25">
      <c r="A222" s="32" t="s">
        <v>3214</v>
      </c>
      <c r="B222" s="32" t="s">
        <v>3215</v>
      </c>
      <c r="C222" s="32" t="s">
        <v>66</v>
      </c>
      <c r="D222" s="32" t="s">
        <v>2466</v>
      </c>
      <c r="E222" s="32" t="s">
        <v>3216</v>
      </c>
      <c r="F222" s="399"/>
      <c r="G222" s="389"/>
      <c r="H222" s="2045">
        <f t="shared" si="1"/>
        <v>1320</v>
      </c>
      <c r="I222" s="243"/>
      <c r="J222" s="1325"/>
      <c r="K222" s="1325"/>
      <c r="L222" s="518"/>
      <c r="M222" s="2078"/>
    </row>
    <row r="223" spans="1:13" x14ac:dyDescent="0.25">
      <c r="A223" s="32" t="s">
        <v>3217</v>
      </c>
      <c r="B223" s="32" t="s">
        <v>3218</v>
      </c>
      <c r="C223" s="32" t="s">
        <v>66</v>
      </c>
      <c r="D223" s="32" t="s">
        <v>2466</v>
      </c>
      <c r="E223" s="32" t="s">
        <v>3219</v>
      </c>
      <c r="F223" s="399"/>
      <c r="G223" s="389"/>
      <c r="H223" s="2045">
        <f t="shared" ref="H223:H286" si="2">E223-G223</f>
        <v>1438.8</v>
      </c>
      <c r="I223" s="243"/>
      <c r="J223" s="1325"/>
      <c r="K223" s="1325"/>
      <c r="L223" s="518"/>
      <c r="M223" s="2078"/>
    </row>
    <row r="224" spans="1:13" x14ac:dyDescent="0.25">
      <c r="A224" s="32" t="s">
        <v>3220</v>
      </c>
      <c r="B224" s="32" t="s">
        <v>3221</v>
      </c>
      <c r="C224" s="32" t="s">
        <v>66</v>
      </c>
      <c r="D224" s="32" t="s">
        <v>2466</v>
      </c>
      <c r="E224" s="32" t="s">
        <v>3222</v>
      </c>
      <c r="F224" s="399"/>
      <c r="G224" s="389"/>
      <c r="H224" s="2045">
        <f t="shared" si="2"/>
        <v>1508.7</v>
      </c>
      <c r="I224" s="243"/>
      <c r="J224" s="1325"/>
      <c r="K224" s="1325"/>
      <c r="L224" s="518"/>
      <c r="M224" s="2078"/>
    </row>
    <row r="225" spans="1:13" x14ac:dyDescent="0.25">
      <c r="A225" s="32" t="s">
        <v>3223</v>
      </c>
      <c r="B225" s="32" t="s">
        <v>3224</v>
      </c>
      <c r="C225" s="32" t="s">
        <v>66</v>
      </c>
      <c r="D225" s="32" t="s">
        <v>2466</v>
      </c>
      <c r="E225" s="32" t="s">
        <v>3225</v>
      </c>
      <c r="F225" s="399"/>
      <c r="G225" s="389"/>
      <c r="H225" s="2045">
        <f t="shared" si="2"/>
        <v>1057.5</v>
      </c>
      <c r="I225" s="243"/>
      <c r="J225" s="1325"/>
      <c r="K225" s="1325"/>
      <c r="L225" s="518"/>
      <c r="M225" s="2078"/>
    </row>
    <row r="226" spans="1:13" x14ac:dyDescent="0.25">
      <c r="A226" s="32" t="s">
        <v>3226</v>
      </c>
      <c r="B226" s="32" t="s">
        <v>3227</v>
      </c>
      <c r="C226" s="32" t="s">
        <v>66</v>
      </c>
      <c r="D226" s="32" t="s">
        <v>2518</v>
      </c>
      <c r="E226" s="32" t="s">
        <v>2973</v>
      </c>
      <c r="F226" s="399"/>
      <c r="G226" s="389"/>
      <c r="H226" s="2045">
        <f t="shared" si="2"/>
        <v>1940</v>
      </c>
      <c r="I226" s="243"/>
      <c r="J226" s="1325"/>
      <c r="K226" s="1325"/>
      <c r="L226" s="518"/>
      <c r="M226" s="2078"/>
    </row>
    <row r="227" spans="1:13" x14ac:dyDescent="0.25">
      <c r="A227" s="32" t="s">
        <v>3228</v>
      </c>
      <c r="B227" s="32" t="s">
        <v>3229</v>
      </c>
      <c r="C227" s="32" t="s">
        <v>66</v>
      </c>
      <c r="D227" s="32" t="s">
        <v>2405</v>
      </c>
      <c r="E227" s="32" t="s">
        <v>2887</v>
      </c>
      <c r="F227" s="399"/>
      <c r="G227" s="389"/>
      <c r="H227" s="2045">
        <f t="shared" si="2"/>
        <v>299999.83</v>
      </c>
      <c r="I227" s="243"/>
      <c r="J227" s="1325"/>
      <c r="K227" s="1325"/>
      <c r="L227" s="518"/>
      <c r="M227" s="2078"/>
    </row>
    <row r="228" spans="1:13" x14ac:dyDescent="0.25">
      <c r="A228" s="32" t="s">
        <v>3230</v>
      </c>
      <c r="B228" s="32" t="s">
        <v>3231</v>
      </c>
      <c r="C228" s="32" t="s">
        <v>66</v>
      </c>
      <c r="D228" s="32" t="s">
        <v>2405</v>
      </c>
      <c r="E228" s="32" t="s">
        <v>2887</v>
      </c>
      <c r="F228" s="399"/>
      <c r="G228" s="389"/>
      <c r="H228" s="2045">
        <f t="shared" si="2"/>
        <v>299999.83</v>
      </c>
      <c r="I228" s="243"/>
      <c r="J228" s="1325"/>
      <c r="K228" s="1325"/>
      <c r="L228" s="518"/>
      <c r="M228" s="2078"/>
    </row>
    <row r="229" spans="1:13" x14ac:dyDescent="0.25">
      <c r="A229" s="32" t="s">
        <v>3232</v>
      </c>
      <c r="B229" s="32" t="s">
        <v>3233</v>
      </c>
      <c r="C229" s="32" t="s">
        <v>66</v>
      </c>
      <c r="D229" s="32" t="s">
        <v>2405</v>
      </c>
      <c r="E229" s="32" t="s">
        <v>2887</v>
      </c>
      <c r="F229" s="399"/>
      <c r="G229" s="389"/>
      <c r="H229" s="2045">
        <f t="shared" si="2"/>
        <v>299999.83</v>
      </c>
      <c r="I229" s="243"/>
      <c r="J229" s="1325"/>
      <c r="K229" s="1325"/>
      <c r="L229" s="518"/>
      <c r="M229" s="2078"/>
    </row>
    <row r="230" spans="1:13" x14ac:dyDescent="0.25">
      <c r="A230" s="32" t="s">
        <v>3234</v>
      </c>
      <c r="B230" s="32" t="s">
        <v>3235</v>
      </c>
      <c r="C230" s="32" t="s">
        <v>66</v>
      </c>
      <c r="D230" s="32" t="s">
        <v>2405</v>
      </c>
      <c r="E230" s="32" t="s">
        <v>2887</v>
      </c>
      <c r="F230" s="399"/>
      <c r="G230" s="389"/>
      <c r="H230" s="2045">
        <f t="shared" si="2"/>
        <v>299999.83</v>
      </c>
      <c r="I230" s="243"/>
      <c r="J230" s="1325"/>
      <c r="K230" s="1325"/>
      <c r="L230" s="518"/>
      <c r="M230" s="2078"/>
    </row>
    <row r="231" spans="1:13" x14ac:dyDescent="0.25">
      <c r="A231" s="32" t="s">
        <v>3236</v>
      </c>
      <c r="B231" s="32" t="s">
        <v>3237</v>
      </c>
      <c r="C231" s="32" t="s">
        <v>66</v>
      </c>
      <c r="D231" s="32" t="s">
        <v>2518</v>
      </c>
      <c r="E231" s="32" t="s">
        <v>2768</v>
      </c>
      <c r="F231" s="399"/>
      <c r="G231" s="389"/>
      <c r="H231" s="2045">
        <f t="shared" si="2"/>
        <v>1950</v>
      </c>
      <c r="I231" s="243"/>
      <c r="J231" s="1325"/>
      <c r="K231" s="1325"/>
      <c r="L231" s="518"/>
      <c r="M231" s="2078"/>
    </row>
    <row r="232" spans="1:13" x14ac:dyDescent="0.25">
      <c r="A232" s="32" t="s">
        <v>3238</v>
      </c>
      <c r="B232" s="32" t="s">
        <v>3239</v>
      </c>
      <c r="C232" s="32" t="s">
        <v>66</v>
      </c>
      <c r="D232" s="32" t="s">
        <v>2518</v>
      </c>
      <c r="E232" s="32" t="s">
        <v>2670</v>
      </c>
      <c r="F232" s="399"/>
      <c r="G232" s="389"/>
      <c r="H232" s="2045">
        <f t="shared" si="2"/>
        <v>1960</v>
      </c>
      <c r="I232" s="243"/>
      <c r="J232" s="1325"/>
      <c r="K232" s="1325"/>
      <c r="L232" s="518"/>
      <c r="M232" s="2078"/>
    </row>
    <row r="233" spans="1:13" x14ac:dyDescent="0.25">
      <c r="A233" s="32" t="s">
        <v>3240</v>
      </c>
      <c r="B233" s="32" t="s">
        <v>3241</v>
      </c>
      <c r="C233" s="32" t="s">
        <v>66</v>
      </c>
      <c r="D233" s="32" t="s">
        <v>2518</v>
      </c>
      <c r="E233" s="32" t="s">
        <v>3242</v>
      </c>
      <c r="F233" s="399"/>
      <c r="G233" s="389"/>
      <c r="H233" s="2045">
        <f t="shared" si="2"/>
        <v>1970</v>
      </c>
      <c r="I233" s="243"/>
      <c r="J233" s="1325"/>
      <c r="K233" s="1325"/>
      <c r="L233" s="518"/>
      <c r="M233" s="2078"/>
    </row>
    <row r="234" spans="1:13" x14ac:dyDescent="0.25">
      <c r="A234" s="32" t="s">
        <v>3243</v>
      </c>
      <c r="B234" s="32" t="s">
        <v>3244</v>
      </c>
      <c r="C234" s="32" t="s">
        <v>66</v>
      </c>
      <c r="D234" s="32" t="s">
        <v>2518</v>
      </c>
      <c r="E234" s="32" t="s">
        <v>2983</v>
      </c>
      <c r="F234" s="399"/>
      <c r="G234" s="389"/>
      <c r="H234" s="2045">
        <f t="shared" si="2"/>
        <v>1584</v>
      </c>
      <c r="I234" s="243"/>
      <c r="J234" s="1325"/>
      <c r="K234" s="1325"/>
      <c r="L234" s="518"/>
      <c r="M234" s="2078"/>
    </row>
    <row r="235" spans="1:13" x14ac:dyDescent="0.25">
      <c r="A235" s="32" t="s">
        <v>3245</v>
      </c>
      <c r="B235" s="32" t="s">
        <v>3246</v>
      </c>
      <c r="C235" s="32" t="s">
        <v>66</v>
      </c>
      <c r="D235" s="32" t="s">
        <v>2518</v>
      </c>
      <c r="E235" s="32" t="s">
        <v>2646</v>
      </c>
      <c r="F235" s="399"/>
      <c r="G235" s="389"/>
      <c r="H235" s="2045">
        <f t="shared" si="2"/>
        <v>1617</v>
      </c>
      <c r="I235" s="243"/>
      <c r="J235" s="1325"/>
      <c r="K235" s="1325"/>
      <c r="L235" s="518"/>
      <c r="M235" s="2078"/>
    </row>
    <row r="236" spans="1:13" x14ac:dyDescent="0.25">
      <c r="A236" s="32" t="s">
        <v>3247</v>
      </c>
      <c r="B236" s="32" t="s">
        <v>3248</v>
      </c>
      <c r="C236" s="32" t="s">
        <v>66</v>
      </c>
      <c r="D236" s="32" t="s">
        <v>2423</v>
      </c>
      <c r="E236" s="32" t="s">
        <v>2676</v>
      </c>
      <c r="F236" s="399"/>
      <c r="G236" s="389"/>
      <c r="H236" s="2045">
        <f t="shared" si="2"/>
        <v>1890</v>
      </c>
      <c r="I236" s="243"/>
      <c r="J236" s="1325"/>
      <c r="K236" s="1325"/>
      <c r="L236" s="518"/>
      <c r="M236" s="2078"/>
    </row>
    <row r="237" spans="1:13" x14ac:dyDescent="0.25">
      <c r="A237" s="32" t="s">
        <v>3249</v>
      </c>
      <c r="B237" s="32" t="s">
        <v>3250</v>
      </c>
      <c r="C237" s="32" t="s">
        <v>66</v>
      </c>
      <c r="D237" s="32" t="s">
        <v>2423</v>
      </c>
      <c r="E237" s="32" t="s">
        <v>2661</v>
      </c>
      <c r="F237" s="399"/>
      <c r="G237" s="389"/>
      <c r="H237" s="2045">
        <f t="shared" si="2"/>
        <v>1980</v>
      </c>
      <c r="I237" s="243"/>
      <c r="J237" s="1325"/>
      <c r="K237" s="1325"/>
      <c r="L237" s="518"/>
      <c r="M237" s="2078"/>
    </row>
    <row r="238" spans="1:13" x14ac:dyDescent="0.25">
      <c r="A238" s="32" t="s">
        <v>3251</v>
      </c>
      <c r="B238" s="32" t="s">
        <v>3252</v>
      </c>
      <c r="C238" s="32" t="s">
        <v>66</v>
      </c>
      <c r="D238" s="32" t="s">
        <v>2495</v>
      </c>
      <c r="E238" s="32" t="s">
        <v>2631</v>
      </c>
      <c r="F238" s="399"/>
      <c r="G238" s="389"/>
      <c r="H238" s="2045">
        <f t="shared" si="2"/>
        <v>1911</v>
      </c>
      <c r="I238" s="243"/>
      <c r="J238" s="1325"/>
      <c r="K238" s="1325"/>
      <c r="L238" s="518"/>
      <c r="M238" s="2078"/>
    </row>
    <row r="239" spans="1:13" x14ac:dyDescent="0.25">
      <c r="A239" s="32" t="s">
        <v>3253</v>
      </c>
      <c r="B239" s="32" t="s">
        <v>3254</v>
      </c>
      <c r="C239" s="32" t="s">
        <v>66</v>
      </c>
      <c r="D239" s="32" t="s">
        <v>2495</v>
      </c>
      <c r="E239" s="32" t="s">
        <v>3255</v>
      </c>
      <c r="F239" s="399"/>
      <c r="G239" s="389"/>
      <c r="H239" s="2045">
        <f t="shared" si="2"/>
        <v>1922.31</v>
      </c>
      <c r="I239" s="243"/>
      <c r="J239" s="1325"/>
      <c r="K239" s="1325"/>
      <c r="L239" s="518"/>
      <c r="M239" s="2078"/>
    </row>
    <row r="240" spans="1:13" x14ac:dyDescent="0.25">
      <c r="A240" s="32" t="s">
        <v>3256</v>
      </c>
      <c r="B240" s="32" t="s">
        <v>3257</v>
      </c>
      <c r="C240" s="32" t="s">
        <v>66</v>
      </c>
      <c r="D240" s="32" t="s">
        <v>2465</v>
      </c>
      <c r="E240" s="32" t="s">
        <v>3258</v>
      </c>
      <c r="F240" s="399"/>
      <c r="G240" s="389"/>
      <c r="H240" s="2045">
        <f t="shared" si="2"/>
        <v>845.46</v>
      </c>
      <c r="I240" s="243"/>
      <c r="J240" s="1325"/>
      <c r="K240" s="1325"/>
      <c r="L240" s="518"/>
      <c r="M240" s="2078"/>
    </row>
    <row r="241" spans="1:13" x14ac:dyDescent="0.25">
      <c r="A241" s="32" t="s">
        <v>3259</v>
      </c>
      <c r="B241" s="32" t="s">
        <v>3260</v>
      </c>
      <c r="C241" s="32" t="s">
        <v>66</v>
      </c>
      <c r="D241" s="32" t="s">
        <v>2412</v>
      </c>
      <c r="E241" s="32" t="s">
        <v>3261</v>
      </c>
      <c r="F241" s="399"/>
      <c r="G241" s="389"/>
      <c r="H241" s="2045">
        <f t="shared" si="2"/>
        <v>23087.3</v>
      </c>
      <c r="I241" s="243"/>
      <c r="J241" s="1325"/>
      <c r="K241" s="1325"/>
      <c r="L241" s="518"/>
      <c r="M241" s="2078"/>
    </row>
    <row r="242" spans="1:13" x14ac:dyDescent="0.25">
      <c r="A242" s="32" t="s">
        <v>3262</v>
      </c>
      <c r="B242" s="32" t="s">
        <v>3263</v>
      </c>
      <c r="C242" s="32" t="s">
        <v>66</v>
      </c>
      <c r="D242" s="32" t="s">
        <v>2414</v>
      </c>
      <c r="E242" s="32" t="s">
        <v>3264</v>
      </c>
      <c r="F242" s="399"/>
      <c r="G242" s="389"/>
      <c r="H242" s="2045">
        <f t="shared" si="2"/>
        <v>11319.9</v>
      </c>
      <c r="I242" s="243"/>
      <c r="J242" s="1325"/>
      <c r="K242" s="1325"/>
      <c r="L242" s="518"/>
      <c r="M242" s="2078"/>
    </row>
    <row r="243" spans="1:13" x14ac:dyDescent="0.25">
      <c r="A243" s="32" t="s">
        <v>3265</v>
      </c>
      <c r="B243" s="32" t="s">
        <v>3266</v>
      </c>
      <c r="C243" s="32" t="s">
        <v>66</v>
      </c>
      <c r="D243" s="32" t="s">
        <v>2413</v>
      </c>
      <c r="E243" s="32" t="s">
        <v>3267</v>
      </c>
      <c r="F243" s="399"/>
      <c r="G243" s="389"/>
      <c r="H243" s="2045">
        <f t="shared" si="2"/>
        <v>31313</v>
      </c>
      <c r="I243" s="243"/>
      <c r="J243" s="1325"/>
      <c r="K243" s="1325"/>
      <c r="L243" s="518"/>
      <c r="M243" s="2078"/>
    </row>
    <row r="244" spans="1:13" x14ac:dyDescent="0.25">
      <c r="A244" s="32" t="s">
        <v>3268</v>
      </c>
      <c r="B244" s="32" t="s">
        <v>3269</v>
      </c>
      <c r="C244" s="32" t="s">
        <v>66</v>
      </c>
      <c r="D244" s="32" t="s">
        <v>2443</v>
      </c>
      <c r="E244" s="32" t="s">
        <v>3270</v>
      </c>
      <c r="F244" s="399"/>
      <c r="G244" s="389"/>
      <c r="H244" s="2045">
        <f t="shared" si="2"/>
        <v>5867.17</v>
      </c>
      <c r="I244" s="243"/>
      <c r="J244" s="1325"/>
      <c r="K244" s="1325"/>
      <c r="L244" s="518"/>
      <c r="M244" s="2078"/>
    </row>
    <row r="245" spans="1:13" x14ac:dyDescent="0.25">
      <c r="A245" s="32" t="s">
        <v>3271</v>
      </c>
      <c r="B245" s="32" t="s">
        <v>3272</v>
      </c>
      <c r="C245" s="32" t="s">
        <v>66</v>
      </c>
      <c r="D245" s="32" t="s">
        <v>2475</v>
      </c>
      <c r="E245" s="32" t="s">
        <v>2831</v>
      </c>
      <c r="F245" s="399"/>
      <c r="G245" s="389"/>
      <c r="H245" s="2045">
        <f t="shared" si="2"/>
        <v>1782</v>
      </c>
      <c r="I245" s="243"/>
      <c r="J245" s="1325"/>
      <c r="K245" s="1325"/>
      <c r="L245" s="518"/>
      <c r="M245" s="2078"/>
    </row>
    <row r="246" spans="1:13" x14ac:dyDescent="0.25">
      <c r="A246" s="32" t="s">
        <v>3900</v>
      </c>
      <c r="B246" s="32" t="s">
        <v>3901</v>
      </c>
      <c r="C246" s="32" t="s">
        <v>66</v>
      </c>
      <c r="D246" s="32" t="s">
        <v>2518</v>
      </c>
      <c r="E246" s="32" t="s">
        <v>2697</v>
      </c>
      <c r="F246" s="399"/>
      <c r="G246" s="389"/>
      <c r="H246" s="2045">
        <f t="shared" si="2"/>
        <v>1880</v>
      </c>
      <c r="I246" s="243"/>
      <c r="J246" s="1325"/>
      <c r="K246" s="1325"/>
      <c r="L246" s="518"/>
      <c r="M246" s="2078"/>
    </row>
    <row r="247" spans="1:13" x14ac:dyDescent="0.25">
      <c r="A247" s="32" t="s">
        <v>3273</v>
      </c>
      <c r="B247" s="32" t="s">
        <v>3274</v>
      </c>
      <c r="C247" s="32" t="s">
        <v>66</v>
      </c>
      <c r="D247" s="32" t="s">
        <v>2518</v>
      </c>
      <c r="E247" s="32" t="s">
        <v>2676</v>
      </c>
      <c r="F247" s="399"/>
      <c r="G247" s="389"/>
      <c r="H247" s="2045">
        <f t="shared" si="2"/>
        <v>1890</v>
      </c>
      <c r="I247" s="243"/>
      <c r="J247" s="1325"/>
      <c r="K247" s="1325"/>
      <c r="L247" s="518"/>
      <c r="M247" s="2078"/>
    </row>
    <row r="248" spans="1:13" x14ac:dyDescent="0.25">
      <c r="A248" s="32" t="s">
        <v>3275</v>
      </c>
      <c r="B248" s="32" t="s">
        <v>3276</v>
      </c>
      <c r="C248" s="32" t="s">
        <v>66</v>
      </c>
      <c r="D248" s="32" t="s">
        <v>2518</v>
      </c>
      <c r="E248" s="32" t="s">
        <v>2700</v>
      </c>
      <c r="F248" s="399"/>
      <c r="G248" s="389"/>
      <c r="H248" s="2045">
        <f t="shared" si="2"/>
        <v>1900</v>
      </c>
      <c r="I248" s="243"/>
      <c r="J248" s="1325"/>
      <c r="K248" s="1325"/>
      <c r="L248" s="518"/>
      <c r="M248" s="2078"/>
    </row>
    <row r="249" spans="1:13" x14ac:dyDescent="0.25">
      <c r="A249" s="32" t="s">
        <v>3277</v>
      </c>
      <c r="B249" s="32" t="s">
        <v>3278</v>
      </c>
      <c r="C249" s="32" t="s">
        <v>66</v>
      </c>
      <c r="D249" s="32" t="s">
        <v>2518</v>
      </c>
      <c r="E249" s="32" t="s">
        <v>3279</v>
      </c>
      <c r="F249" s="399"/>
      <c r="G249" s="389"/>
      <c r="H249" s="2045">
        <f t="shared" si="2"/>
        <v>1910</v>
      </c>
      <c r="I249" s="243"/>
      <c r="J249" s="1325"/>
      <c r="K249" s="1325"/>
      <c r="L249" s="518"/>
      <c r="M249" s="2078"/>
    </row>
    <row r="250" spans="1:13" x14ac:dyDescent="0.25">
      <c r="A250" s="32" t="s">
        <v>3280</v>
      </c>
      <c r="B250" s="32" t="s">
        <v>3281</v>
      </c>
      <c r="C250" s="32" t="s">
        <v>66</v>
      </c>
      <c r="D250" s="32" t="s">
        <v>2518</v>
      </c>
      <c r="E250" s="32" t="s">
        <v>2831</v>
      </c>
      <c r="F250" s="399"/>
      <c r="G250" s="389"/>
      <c r="H250" s="2045">
        <f t="shared" si="2"/>
        <v>1782</v>
      </c>
      <c r="I250" s="243"/>
      <c r="J250" s="1325"/>
      <c r="K250" s="1325"/>
      <c r="L250" s="518"/>
      <c r="M250" s="2078"/>
    </row>
    <row r="251" spans="1:13" x14ac:dyDescent="0.25">
      <c r="A251" s="32" t="s">
        <v>3282</v>
      </c>
      <c r="B251" s="32" t="s">
        <v>3283</v>
      </c>
      <c r="C251" s="32" t="s">
        <v>66</v>
      </c>
      <c r="D251" s="32" t="s">
        <v>2518</v>
      </c>
      <c r="E251" s="32" t="s">
        <v>3284</v>
      </c>
      <c r="F251" s="399"/>
      <c r="G251" s="389"/>
      <c r="H251" s="2045">
        <f t="shared" si="2"/>
        <v>1848</v>
      </c>
      <c r="I251" s="243"/>
      <c r="J251" s="1325"/>
      <c r="K251" s="1325"/>
      <c r="L251" s="518"/>
      <c r="M251" s="2078"/>
    </row>
    <row r="252" spans="1:13" x14ac:dyDescent="0.25">
      <c r="A252" s="32" t="s">
        <v>3285</v>
      </c>
      <c r="B252" s="32" t="s">
        <v>3286</v>
      </c>
      <c r="C252" s="32" t="s">
        <v>66</v>
      </c>
      <c r="D252" s="32" t="s">
        <v>2518</v>
      </c>
      <c r="E252" s="32" t="s">
        <v>3287</v>
      </c>
      <c r="F252" s="399"/>
      <c r="G252" s="389"/>
      <c r="H252" s="2045">
        <f t="shared" si="2"/>
        <v>1864.5</v>
      </c>
      <c r="I252" s="243"/>
      <c r="J252" s="1325"/>
      <c r="K252" s="1325"/>
      <c r="L252" s="518"/>
      <c r="M252" s="2078"/>
    </row>
    <row r="253" spans="1:13" x14ac:dyDescent="0.25">
      <c r="A253" s="32" t="s">
        <v>3288</v>
      </c>
      <c r="B253" s="32" t="s">
        <v>3289</v>
      </c>
      <c r="C253" s="32" t="s">
        <v>66</v>
      </c>
      <c r="D253" s="32" t="s">
        <v>2411</v>
      </c>
      <c r="E253" s="32" t="s">
        <v>3290</v>
      </c>
      <c r="F253" s="399"/>
      <c r="G253" s="389"/>
      <c r="H253" s="2045">
        <f t="shared" si="2"/>
        <v>30132.799999999999</v>
      </c>
      <c r="I253" s="243"/>
      <c r="J253" s="1325"/>
      <c r="K253" s="1325"/>
      <c r="L253" s="518"/>
      <c r="M253" s="2078"/>
    </row>
    <row r="254" spans="1:13" x14ac:dyDescent="0.25">
      <c r="A254" s="32" t="s">
        <v>3291</v>
      </c>
      <c r="B254" s="32" t="s">
        <v>3292</v>
      </c>
      <c r="C254" s="32" t="s">
        <v>66</v>
      </c>
      <c r="D254" s="32" t="s">
        <v>2452</v>
      </c>
      <c r="E254" s="32" t="s">
        <v>2655</v>
      </c>
      <c r="F254" s="399"/>
      <c r="G254" s="389"/>
      <c r="H254" s="2045">
        <f t="shared" si="2"/>
        <v>3735.58</v>
      </c>
      <c r="I254" s="243"/>
      <c r="J254" s="1325"/>
      <c r="K254" s="1325"/>
      <c r="L254" s="518"/>
      <c r="M254" s="2078"/>
    </row>
    <row r="255" spans="1:13" x14ac:dyDescent="0.25">
      <c r="A255" s="32" t="s">
        <v>3293</v>
      </c>
      <c r="B255" s="32" t="s">
        <v>3294</v>
      </c>
      <c r="C255" s="32" t="s">
        <v>66</v>
      </c>
      <c r="D255" s="32" t="s">
        <v>2519</v>
      </c>
      <c r="E255" s="32" t="s">
        <v>3295</v>
      </c>
      <c r="F255" s="399"/>
      <c r="G255" s="389"/>
      <c r="H255" s="2045">
        <f t="shared" si="2"/>
        <v>1993.29</v>
      </c>
      <c r="I255" s="243"/>
      <c r="J255" s="1325"/>
      <c r="K255" s="1325"/>
      <c r="L255" s="518"/>
      <c r="M255" s="2078"/>
    </row>
    <row r="256" spans="1:13" x14ac:dyDescent="0.25">
      <c r="A256" s="32" t="s">
        <v>3296</v>
      </c>
      <c r="B256" s="32" t="s">
        <v>3297</v>
      </c>
      <c r="C256" s="32" t="s">
        <v>66</v>
      </c>
      <c r="D256" s="32" t="s">
        <v>2473</v>
      </c>
      <c r="E256" s="32" t="s">
        <v>2721</v>
      </c>
      <c r="F256" s="399"/>
      <c r="G256" s="389"/>
      <c r="H256" s="2045">
        <f t="shared" si="2"/>
        <v>1290</v>
      </c>
      <c r="I256" s="243"/>
      <c r="J256" s="1325"/>
      <c r="K256" s="1325"/>
      <c r="L256" s="518"/>
      <c r="M256" s="2078"/>
    </row>
    <row r="257" spans="1:13" x14ac:dyDescent="0.25">
      <c r="A257" s="32" t="s">
        <v>3298</v>
      </c>
      <c r="B257" s="32" t="s">
        <v>3299</v>
      </c>
      <c r="C257" s="32" t="s">
        <v>66</v>
      </c>
      <c r="D257" s="32" t="s">
        <v>2418</v>
      </c>
      <c r="E257" s="32" t="s">
        <v>2670</v>
      </c>
      <c r="F257" s="399"/>
      <c r="G257" s="389"/>
      <c r="H257" s="2045">
        <f t="shared" si="2"/>
        <v>1960</v>
      </c>
      <c r="I257" s="243"/>
      <c r="J257" s="1325"/>
      <c r="K257" s="1325"/>
      <c r="L257" s="518"/>
      <c r="M257" s="2078"/>
    </row>
    <row r="258" spans="1:13" x14ac:dyDescent="0.25">
      <c r="A258" s="32" t="s">
        <v>3300</v>
      </c>
      <c r="B258" s="32" t="s">
        <v>3301</v>
      </c>
      <c r="C258" s="32" t="s">
        <v>66</v>
      </c>
      <c r="D258" s="32" t="s">
        <v>2474</v>
      </c>
      <c r="E258" s="32" t="s">
        <v>2768</v>
      </c>
      <c r="F258" s="399"/>
      <c r="G258" s="389"/>
      <c r="H258" s="2045">
        <f t="shared" si="2"/>
        <v>1950</v>
      </c>
      <c r="I258" s="243"/>
      <c r="J258" s="1325"/>
      <c r="K258" s="1325"/>
      <c r="L258" s="518"/>
      <c r="M258" s="2078"/>
    </row>
    <row r="259" spans="1:13" x14ac:dyDescent="0.25">
      <c r="A259" s="32" t="s">
        <v>3302</v>
      </c>
      <c r="B259" s="32" t="s">
        <v>3303</v>
      </c>
      <c r="C259" s="32" t="s">
        <v>66</v>
      </c>
      <c r="D259" s="32" t="s">
        <v>2420</v>
      </c>
      <c r="E259" s="32" t="s">
        <v>3304</v>
      </c>
      <c r="F259" s="399"/>
      <c r="G259" s="389"/>
      <c r="H259" s="2045">
        <f t="shared" si="2"/>
        <v>943</v>
      </c>
      <c r="I259" s="243"/>
      <c r="J259" s="1325"/>
      <c r="K259" s="1325"/>
      <c r="L259" s="518"/>
      <c r="M259" s="2078"/>
    </row>
    <row r="260" spans="1:13" x14ac:dyDescent="0.25">
      <c r="A260" s="32" t="s">
        <v>3305</v>
      </c>
      <c r="B260" s="32" t="s">
        <v>3306</v>
      </c>
      <c r="C260" s="32" t="s">
        <v>66</v>
      </c>
      <c r="D260" s="32" t="s">
        <v>2427</v>
      </c>
      <c r="E260" s="32" t="s">
        <v>2728</v>
      </c>
      <c r="F260" s="399"/>
      <c r="G260" s="389"/>
      <c r="H260" s="2045">
        <f t="shared" si="2"/>
        <v>1470</v>
      </c>
      <c r="I260" s="243"/>
      <c r="J260" s="1325"/>
      <c r="K260" s="1325"/>
      <c r="L260" s="518"/>
      <c r="M260" s="2078"/>
    </row>
    <row r="261" spans="1:13" x14ac:dyDescent="0.25">
      <c r="A261" s="32" t="s">
        <v>3307</v>
      </c>
      <c r="B261" s="32" t="s">
        <v>3308</v>
      </c>
      <c r="C261" s="32" t="s">
        <v>66</v>
      </c>
      <c r="D261" s="32" t="s">
        <v>2453</v>
      </c>
      <c r="E261" s="32" t="s">
        <v>2661</v>
      </c>
      <c r="F261" s="399"/>
      <c r="G261" s="389"/>
      <c r="H261" s="2045">
        <f t="shared" si="2"/>
        <v>1980</v>
      </c>
      <c r="I261" s="243"/>
      <c r="J261" s="1325"/>
      <c r="K261" s="1325"/>
      <c r="L261" s="518"/>
      <c r="M261" s="2078"/>
    </row>
    <row r="262" spans="1:13" x14ac:dyDescent="0.25">
      <c r="A262" s="32" t="s">
        <v>3309</v>
      </c>
      <c r="B262" s="32" t="s">
        <v>3310</v>
      </c>
      <c r="C262" s="32" t="s">
        <v>66</v>
      </c>
      <c r="D262" s="32" t="s">
        <v>2453</v>
      </c>
      <c r="E262" s="32" t="s">
        <v>2661</v>
      </c>
      <c r="F262" s="399"/>
      <c r="G262" s="389"/>
      <c r="H262" s="2045">
        <f t="shared" si="2"/>
        <v>1980</v>
      </c>
      <c r="I262" s="243"/>
      <c r="J262" s="1325"/>
      <c r="K262" s="1325"/>
      <c r="L262" s="518"/>
      <c r="M262" s="2078"/>
    </row>
    <row r="263" spans="1:13" x14ac:dyDescent="0.25">
      <c r="A263" s="32" t="s">
        <v>3311</v>
      </c>
      <c r="B263" s="32" t="s">
        <v>3312</v>
      </c>
      <c r="C263" s="32" t="s">
        <v>66</v>
      </c>
      <c r="D263" s="32" t="s">
        <v>2453</v>
      </c>
      <c r="E263" s="32" t="s">
        <v>3313</v>
      </c>
      <c r="F263" s="399"/>
      <c r="G263" s="389"/>
      <c r="H263" s="2045">
        <f t="shared" si="2"/>
        <v>1804.95</v>
      </c>
      <c r="I263" s="243"/>
      <c r="J263" s="1325"/>
      <c r="K263" s="1325"/>
      <c r="L263" s="518"/>
      <c r="M263" s="2078"/>
    </row>
    <row r="264" spans="1:13" x14ac:dyDescent="0.25">
      <c r="A264" s="32" t="s">
        <v>3314</v>
      </c>
      <c r="B264" s="32" t="s">
        <v>3315</v>
      </c>
      <c r="C264" s="32" t="s">
        <v>66</v>
      </c>
      <c r="D264" s="32" t="s">
        <v>2471</v>
      </c>
      <c r="E264" s="32" t="s">
        <v>2740</v>
      </c>
      <c r="F264" s="399"/>
      <c r="G264" s="389"/>
      <c r="H264" s="2045">
        <f t="shared" si="2"/>
        <v>1505</v>
      </c>
      <c r="I264" s="243"/>
      <c r="J264" s="1325"/>
      <c r="K264" s="1325"/>
      <c r="L264" s="518"/>
      <c r="M264" s="2078"/>
    </row>
    <row r="265" spans="1:13" x14ac:dyDescent="0.25">
      <c r="A265" s="32" t="s">
        <v>3316</v>
      </c>
      <c r="B265" s="32" t="s">
        <v>3317</v>
      </c>
      <c r="C265" s="32" t="s">
        <v>66</v>
      </c>
      <c r="D265" s="32" t="s">
        <v>3318</v>
      </c>
      <c r="E265" s="32" t="s">
        <v>2743</v>
      </c>
      <c r="F265" s="399"/>
      <c r="G265" s="389"/>
      <c r="H265" s="2045">
        <f t="shared" si="2"/>
        <v>1125</v>
      </c>
      <c r="I265" s="243"/>
      <c r="J265" s="1325"/>
      <c r="K265" s="1325"/>
      <c r="L265" s="518"/>
      <c r="M265" s="2078"/>
    </row>
    <row r="266" spans="1:13" x14ac:dyDescent="0.25">
      <c r="A266" s="32" t="s">
        <v>3319</v>
      </c>
      <c r="B266" s="32" t="s">
        <v>3320</v>
      </c>
      <c r="C266" s="32" t="s">
        <v>66</v>
      </c>
      <c r="D266" s="32" t="s">
        <v>2470</v>
      </c>
      <c r="E266" s="32" t="s">
        <v>2740</v>
      </c>
      <c r="F266" s="399"/>
      <c r="G266" s="389"/>
      <c r="H266" s="2045">
        <f t="shared" si="2"/>
        <v>1505</v>
      </c>
      <c r="I266" s="243"/>
      <c r="J266" s="1325"/>
      <c r="K266" s="1325"/>
      <c r="L266" s="518"/>
      <c r="M266" s="2078"/>
    </row>
    <row r="267" spans="1:13" x14ac:dyDescent="0.25">
      <c r="A267" s="32" t="s">
        <v>3321</v>
      </c>
      <c r="B267" s="32" t="s">
        <v>3322</v>
      </c>
      <c r="C267" s="32" t="s">
        <v>66</v>
      </c>
      <c r="D267" s="32" t="s">
        <v>2469</v>
      </c>
      <c r="E267" s="32" t="s">
        <v>2760</v>
      </c>
      <c r="F267" s="399"/>
      <c r="G267" s="389"/>
      <c r="H267" s="2045">
        <f t="shared" si="2"/>
        <v>1720</v>
      </c>
      <c r="I267" s="243"/>
      <c r="J267" s="1325"/>
      <c r="K267" s="1325"/>
      <c r="L267" s="518"/>
      <c r="M267" s="2078"/>
    </row>
    <row r="268" spans="1:13" x14ac:dyDescent="0.25">
      <c r="A268" s="32" t="s">
        <v>3323</v>
      </c>
      <c r="B268" s="32" t="s">
        <v>3324</v>
      </c>
      <c r="C268" s="32" t="s">
        <v>66</v>
      </c>
      <c r="D268" s="32" t="s">
        <v>2468</v>
      </c>
      <c r="E268" s="32" t="s">
        <v>2763</v>
      </c>
      <c r="F268" s="399"/>
      <c r="G268" s="389"/>
      <c r="H268" s="2045">
        <f t="shared" si="2"/>
        <v>860</v>
      </c>
      <c r="I268" s="243"/>
      <c r="J268" s="1325"/>
      <c r="K268" s="1325"/>
      <c r="L268" s="518"/>
      <c r="M268" s="2078"/>
    </row>
    <row r="269" spans="1:13" x14ac:dyDescent="0.25">
      <c r="A269" s="32" t="s">
        <v>3325</v>
      </c>
      <c r="B269" s="32" t="s">
        <v>3326</v>
      </c>
      <c r="C269" s="32" t="s">
        <v>66</v>
      </c>
      <c r="D269" s="32" t="s">
        <v>2467</v>
      </c>
      <c r="E269" s="32" t="s">
        <v>2721</v>
      </c>
      <c r="F269" s="399"/>
      <c r="G269" s="389"/>
      <c r="H269" s="2045">
        <f t="shared" si="2"/>
        <v>1290</v>
      </c>
      <c r="I269" s="243"/>
      <c r="J269" s="1325"/>
      <c r="K269" s="1325"/>
      <c r="L269" s="518"/>
      <c r="M269" s="2078"/>
    </row>
    <row r="270" spans="1:13" x14ac:dyDescent="0.25">
      <c r="A270" s="32" t="s">
        <v>3327</v>
      </c>
      <c r="B270" s="32" t="s">
        <v>3328</v>
      </c>
      <c r="C270" s="32" t="s">
        <v>66</v>
      </c>
      <c r="D270" s="32" t="s">
        <v>2417</v>
      </c>
      <c r="E270" s="32" t="s">
        <v>2768</v>
      </c>
      <c r="F270" s="399"/>
      <c r="G270" s="389"/>
      <c r="H270" s="2045">
        <f t="shared" si="2"/>
        <v>1950</v>
      </c>
      <c r="I270" s="243"/>
      <c r="J270" s="1325"/>
      <c r="K270" s="1325"/>
      <c r="L270" s="518"/>
      <c r="M270" s="2078"/>
    </row>
    <row r="271" spans="1:13" x14ac:dyDescent="0.25">
      <c r="A271" s="32" t="s">
        <v>3329</v>
      </c>
      <c r="B271" s="32" t="s">
        <v>3330</v>
      </c>
      <c r="C271" s="32" t="s">
        <v>66</v>
      </c>
      <c r="D271" s="32" t="s">
        <v>2494</v>
      </c>
      <c r="E271" s="32" t="s">
        <v>3331</v>
      </c>
      <c r="F271" s="399"/>
      <c r="G271" s="389"/>
      <c r="H271" s="2045">
        <f t="shared" si="2"/>
        <v>1000.8</v>
      </c>
      <c r="I271" s="243"/>
      <c r="J271" s="1325"/>
      <c r="K271" s="1325"/>
      <c r="L271" s="518"/>
      <c r="M271" s="2078"/>
    </row>
    <row r="272" spans="1:13" x14ac:dyDescent="0.25">
      <c r="A272" s="32" t="s">
        <v>3332</v>
      </c>
      <c r="B272" s="32" t="s">
        <v>3333</v>
      </c>
      <c r="C272" s="32" t="s">
        <v>66</v>
      </c>
      <c r="D272" s="32" t="s">
        <v>2495</v>
      </c>
      <c r="E272" s="32" t="s">
        <v>3096</v>
      </c>
      <c r="F272" s="399"/>
      <c r="G272" s="389"/>
      <c r="H272" s="2045">
        <f t="shared" si="2"/>
        <v>1677</v>
      </c>
      <c r="I272" s="243"/>
      <c r="J272" s="1325"/>
      <c r="K272" s="1325"/>
      <c r="L272" s="518"/>
      <c r="M272" s="2078"/>
    </row>
    <row r="273" spans="1:13" x14ac:dyDescent="0.25">
      <c r="A273" s="32" t="s">
        <v>3334</v>
      </c>
      <c r="B273" s="32" t="s">
        <v>3335</v>
      </c>
      <c r="C273" s="32" t="s">
        <v>66</v>
      </c>
      <c r="D273" s="32" t="s">
        <v>2495</v>
      </c>
      <c r="E273" s="32" t="s">
        <v>2811</v>
      </c>
      <c r="F273" s="399"/>
      <c r="G273" s="389"/>
      <c r="H273" s="2045">
        <f t="shared" si="2"/>
        <v>1716</v>
      </c>
      <c r="I273" s="243"/>
      <c r="J273" s="1325"/>
      <c r="K273" s="1325"/>
      <c r="L273" s="518"/>
      <c r="M273" s="2078"/>
    </row>
    <row r="274" spans="1:13" x14ac:dyDescent="0.25">
      <c r="A274" s="32" t="s">
        <v>3336</v>
      </c>
      <c r="B274" s="32" t="s">
        <v>3337</v>
      </c>
      <c r="C274" s="32" t="s">
        <v>66</v>
      </c>
      <c r="D274" s="32" t="s">
        <v>2415</v>
      </c>
      <c r="E274" s="32" t="s">
        <v>3338</v>
      </c>
      <c r="F274" s="399"/>
      <c r="G274" s="389"/>
      <c r="H274" s="2045">
        <f t="shared" si="2"/>
        <v>1462</v>
      </c>
      <c r="I274" s="243"/>
      <c r="J274" s="1325"/>
      <c r="K274" s="1325"/>
      <c r="L274" s="518"/>
      <c r="M274" s="2078"/>
    </row>
    <row r="275" spans="1:13" x14ac:dyDescent="0.25">
      <c r="A275" s="32" t="s">
        <v>3339</v>
      </c>
      <c r="B275" s="32" t="s">
        <v>3340</v>
      </c>
      <c r="C275" s="32" t="s">
        <v>66</v>
      </c>
      <c r="D275" s="32" t="s">
        <v>2518</v>
      </c>
      <c r="E275" s="32" t="s">
        <v>2664</v>
      </c>
      <c r="F275" s="399"/>
      <c r="G275" s="389"/>
      <c r="H275" s="2045">
        <f t="shared" si="2"/>
        <v>1800</v>
      </c>
      <c r="I275" s="243"/>
      <c r="J275" s="1325"/>
      <c r="K275" s="1325"/>
      <c r="L275" s="518"/>
      <c r="M275" s="2078"/>
    </row>
    <row r="276" spans="1:13" x14ac:dyDescent="0.25">
      <c r="A276" s="32" t="s">
        <v>3341</v>
      </c>
      <c r="B276" s="32" t="s">
        <v>3342</v>
      </c>
      <c r="C276" s="32" t="s">
        <v>66</v>
      </c>
      <c r="D276" s="32" t="s">
        <v>2518</v>
      </c>
      <c r="E276" s="32" t="s">
        <v>2700</v>
      </c>
      <c r="F276" s="399"/>
      <c r="G276" s="389"/>
      <c r="H276" s="2045">
        <f t="shared" si="2"/>
        <v>1900</v>
      </c>
      <c r="I276" s="243"/>
      <c r="J276" s="1325"/>
      <c r="K276" s="1325"/>
      <c r="L276" s="518"/>
      <c r="M276" s="2078"/>
    </row>
    <row r="277" spans="1:13" x14ac:dyDescent="0.25">
      <c r="A277" s="32" t="s">
        <v>3343</v>
      </c>
      <c r="B277" s="32" t="s">
        <v>3344</v>
      </c>
      <c r="C277" s="32" t="s">
        <v>66</v>
      </c>
      <c r="D277" s="32" t="s">
        <v>2518</v>
      </c>
      <c r="E277" s="32" t="s">
        <v>2676</v>
      </c>
      <c r="F277" s="399"/>
      <c r="G277" s="389"/>
      <c r="H277" s="2045">
        <f t="shared" si="2"/>
        <v>1890</v>
      </c>
      <c r="I277" s="243"/>
      <c r="J277" s="1325"/>
      <c r="K277" s="1325"/>
      <c r="L277" s="518"/>
      <c r="M277" s="2078"/>
    </row>
    <row r="278" spans="1:13" x14ac:dyDescent="0.25">
      <c r="A278" s="32" t="s">
        <v>3345</v>
      </c>
      <c r="B278" s="32" t="s">
        <v>3346</v>
      </c>
      <c r="C278" s="32" t="s">
        <v>66</v>
      </c>
      <c r="D278" s="32" t="s">
        <v>2518</v>
      </c>
      <c r="E278" s="32" t="s">
        <v>3347</v>
      </c>
      <c r="F278" s="399"/>
      <c r="G278" s="389"/>
      <c r="H278" s="2045">
        <f t="shared" si="2"/>
        <v>1990</v>
      </c>
      <c r="I278" s="243"/>
      <c r="J278" s="1325"/>
      <c r="K278" s="1325"/>
      <c r="L278" s="518"/>
      <c r="M278" s="2078"/>
    </row>
    <row r="279" spans="1:13" x14ac:dyDescent="0.25">
      <c r="A279" s="32" t="s">
        <v>3348</v>
      </c>
      <c r="B279" s="32" t="s">
        <v>3349</v>
      </c>
      <c r="C279" s="32" t="s">
        <v>66</v>
      </c>
      <c r="D279" s="32" t="s">
        <v>2518</v>
      </c>
      <c r="E279" s="32" t="s">
        <v>3350</v>
      </c>
      <c r="F279" s="399"/>
      <c r="G279" s="389"/>
      <c r="H279" s="2045">
        <f t="shared" si="2"/>
        <v>1188</v>
      </c>
      <c r="I279" s="243"/>
      <c r="J279" s="1325"/>
      <c r="K279" s="1325"/>
      <c r="L279" s="518"/>
      <c r="M279" s="2078"/>
    </row>
    <row r="280" spans="1:13" x14ac:dyDescent="0.25">
      <c r="A280" s="32" t="s">
        <v>3351</v>
      </c>
      <c r="B280" s="32" t="s">
        <v>3352</v>
      </c>
      <c r="C280" s="32" t="s">
        <v>66</v>
      </c>
      <c r="D280" s="32" t="s">
        <v>2518</v>
      </c>
      <c r="E280" s="32" t="s">
        <v>2646</v>
      </c>
      <c r="F280" s="399"/>
      <c r="G280" s="389"/>
      <c r="H280" s="2045">
        <f t="shared" si="2"/>
        <v>1617</v>
      </c>
      <c r="I280" s="243"/>
      <c r="J280" s="1325"/>
      <c r="K280" s="1325"/>
      <c r="L280" s="518"/>
      <c r="M280" s="2078"/>
    </row>
    <row r="281" spans="1:13" x14ac:dyDescent="0.25">
      <c r="A281" s="32" t="s">
        <v>3353</v>
      </c>
      <c r="B281" s="32" t="s">
        <v>3354</v>
      </c>
      <c r="C281" s="32" t="s">
        <v>66</v>
      </c>
      <c r="D281" s="32" t="s">
        <v>2518</v>
      </c>
      <c r="E281" s="32" t="s">
        <v>3355</v>
      </c>
      <c r="F281" s="399"/>
      <c r="G281" s="389"/>
      <c r="H281" s="2045">
        <f t="shared" si="2"/>
        <v>1910.7</v>
      </c>
      <c r="I281" s="243"/>
      <c r="J281" s="1325"/>
      <c r="K281" s="1325"/>
      <c r="L281" s="518"/>
      <c r="M281" s="2078"/>
    </row>
    <row r="282" spans="1:13" x14ac:dyDescent="0.25">
      <c r="A282" s="32" t="s">
        <v>3356</v>
      </c>
      <c r="B282" s="32" t="s">
        <v>3357</v>
      </c>
      <c r="C282" s="32" t="s">
        <v>66</v>
      </c>
      <c r="D282" s="32" t="s">
        <v>2492</v>
      </c>
      <c r="E282" s="32" t="s">
        <v>2664</v>
      </c>
      <c r="F282" s="399"/>
      <c r="G282" s="389"/>
      <c r="H282" s="2045">
        <f t="shared" si="2"/>
        <v>1800</v>
      </c>
      <c r="I282" s="243"/>
      <c r="J282" s="1325"/>
      <c r="K282" s="1325"/>
      <c r="L282" s="518"/>
      <c r="M282" s="2078"/>
    </row>
    <row r="283" spans="1:13" x14ac:dyDescent="0.25">
      <c r="A283" s="32" t="s">
        <v>3358</v>
      </c>
      <c r="B283" s="32" t="s">
        <v>3359</v>
      </c>
      <c r="C283" s="32" t="s">
        <v>66</v>
      </c>
      <c r="D283" s="32" t="s">
        <v>2453</v>
      </c>
      <c r="E283" s="32" t="s">
        <v>2661</v>
      </c>
      <c r="F283" s="399"/>
      <c r="G283" s="389"/>
      <c r="H283" s="2045">
        <f t="shared" si="2"/>
        <v>1980</v>
      </c>
      <c r="I283" s="243"/>
      <c r="J283" s="1325"/>
      <c r="K283" s="1325"/>
      <c r="L283" s="518"/>
      <c r="M283" s="2078"/>
    </row>
    <row r="284" spans="1:13" x14ac:dyDescent="0.25">
      <c r="A284" s="32" t="s">
        <v>3360</v>
      </c>
      <c r="B284" s="32" t="s">
        <v>3361</v>
      </c>
      <c r="C284" s="32" t="s">
        <v>66</v>
      </c>
      <c r="D284" s="32" t="s">
        <v>2453</v>
      </c>
      <c r="E284" s="32" t="s">
        <v>2661</v>
      </c>
      <c r="F284" s="399"/>
      <c r="G284" s="389"/>
      <c r="H284" s="2045">
        <f t="shared" si="2"/>
        <v>1980</v>
      </c>
      <c r="I284" s="243"/>
      <c r="J284" s="1325"/>
      <c r="K284" s="1325"/>
      <c r="L284" s="518"/>
      <c r="M284" s="2078"/>
    </row>
    <row r="285" spans="1:13" x14ac:dyDescent="0.25">
      <c r="A285" s="32" t="s">
        <v>3362</v>
      </c>
      <c r="B285" s="32" t="s">
        <v>3363</v>
      </c>
      <c r="C285" s="32" t="s">
        <v>66</v>
      </c>
      <c r="D285" s="32" t="s">
        <v>2453</v>
      </c>
      <c r="E285" s="32" t="s">
        <v>3364</v>
      </c>
      <c r="F285" s="399"/>
      <c r="G285" s="389"/>
      <c r="H285" s="2045">
        <f t="shared" si="2"/>
        <v>1602</v>
      </c>
      <c r="I285" s="243"/>
      <c r="J285" s="1325"/>
      <c r="K285" s="1325"/>
      <c r="L285" s="518"/>
      <c r="M285" s="2078"/>
    </row>
    <row r="286" spans="1:13" x14ac:dyDescent="0.25">
      <c r="A286" s="32" t="s">
        <v>3365</v>
      </c>
      <c r="B286" s="32" t="s">
        <v>3366</v>
      </c>
      <c r="C286" s="32" t="s">
        <v>66</v>
      </c>
      <c r="D286" s="32" t="s">
        <v>2422</v>
      </c>
      <c r="E286" s="32" t="s">
        <v>2670</v>
      </c>
      <c r="F286" s="399"/>
      <c r="G286" s="389"/>
      <c r="H286" s="2045">
        <f t="shared" si="2"/>
        <v>1960</v>
      </c>
      <c r="I286" s="243"/>
      <c r="J286" s="1325"/>
      <c r="K286" s="1325"/>
      <c r="L286" s="518"/>
      <c r="M286" s="2078"/>
    </row>
    <row r="287" spans="1:13" x14ac:dyDescent="0.25">
      <c r="A287" s="32" t="s">
        <v>3367</v>
      </c>
      <c r="B287" s="32" t="s">
        <v>3368</v>
      </c>
      <c r="C287" s="32" t="s">
        <v>66</v>
      </c>
      <c r="D287" s="32" t="s">
        <v>2422</v>
      </c>
      <c r="E287" s="32" t="s">
        <v>3369</v>
      </c>
      <c r="F287" s="399"/>
      <c r="G287" s="389"/>
      <c r="H287" s="2045">
        <f t="shared" ref="H287:H350" si="3">E287-G287</f>
        <v>1577.4</v>
      </c>
      <c r="I287" s="243"/>
      <c r="J287" s="1325"/>
      <c r="K287" s="1325"/>
      <c r="L287" s="518"/>
      <c r="M287" s="2078"/>
    </row>
    <row r="288" spans="1:13" x14ac:dyDescent="0.25">
      <c r="A288" s="32" t="s">
        <v>3370</v>
      </c>
      <c r="B288" s="32" t="s">
        <v>3371</v>
      </c>
      <c r="C288" s="32" t="s">
        <v>66</v>
      </c>
      <c r="D288" s="32" t="s">
        <v>2423</v>
      </c>
      <c r="E288" s="32" t="s">
        <v>3076</v>
      </c>
      <c r="F288" s="399"/>
      <c r="G288" s="389"/>
      <c r="H288" s="2045">
        <f t="shared" si="3"/>
        <v>1935</v>
      </c>
      <c r="I288" s="243"/>
      <c r="J288" s="1325"/>
      <c r="K288" s="1325"/>
      <c r="L288" s="518"/>
      <c r="M288" s="2078"/>
    </row>
    <row r="289" spans="1:13" x14ac:dyDescent="0.25">
      <c r="A289" s="32" t="s">
        <v>3372</v>
      </c>
      <c r="B289" s="32" t="s">
        <v>3373</v>
      </c>
      <c r="C289" s="32" t="s">
        <v>66</v>
      </c>
      <c r="D289" s="32" t="s">
        <v>2408</v>
      </c>
      <c r="E289" s="32" t="s">
        <v>2944</v>
      </c>
      <c r="F289" s="399"/>
      <c r="G289" s="389"/>
      <c r="H289" s="2045">
        <f t="shared" si="3"/>
        <v>796.4</v>
      </c>
      <c r="I289" s="243"/>
      <c r="J289" s="1325"/>
      <c r="K289" s="1325"/>
      <c r="L289" s="518"/>
      <c r="M289" s="2078"/>
    </row>
    <row r="290" spans="1:13" x14ac:dyDescent="0.25">
      <c r="A290" s="32" t="s">
        <v>3374</v>
      </c>
      <c r="B290" s="32" t="s">
        <v>3375</v>
      </c>
      <c r="C290" s="32" t="s">
        <v>66</v>
      </c>
      <c r="D290" s="32" t="s">
        <v>2409</v>
      </c>
      <c r="E290" s="32" t="s">
        <v>3284</v>
      </c>
      <c r="F290" s="399"/>
      <c r="G290" s="389"/>
      <c r="H290" s="2045">
        <f t="shared" si="3"/>
        <v>1848</v>
      </c>
      <c r="I290" s="243"/>
      <c r="J290" s="1325"/>
      <c r="K290" s="1325"/>
      <c r="L290" s="518"/>
      <c r="M290" s="2078"/>
    </row>
    <row r="291" spans="1:13" x14ac:dyDescent="0.25">
      <c r="A291" s="32" t="s">
        <v>3376</v>
      </c>
      <c r="B291" s="32" t="s">
        <v>3377</v>
      </c>
      <c r="C291" s="32" t="s">
        <v>66</v>
      </c>
      <c r="D291" s="32" t="s">
        <v>2409</v>
      </c>
      <c r="E291" s="32" t="s">
        <v>3378</v>
      </c>
      <c r="F291" s="399"/>
      <c r="G291" s="389"/>
      <c r="H291" s="2045">
        <f t="shared" si="3"/>
        <v>1672</v>
      </c>
      <c r="I291" s="243"/>
      <c r="J291" s="1325"/>
      <c r="K291" s="1325"/>
      <c r="L291" s="518"/>
      <c r="M291" s="2078"/>
    </row>
    <row r="292" spans="1:13" x14ac:dyDescent="0.25">
      <c r="A292" s="32" t="s">
        <v>3379</v>
      </c>
      <c r="B292" s="32" t="s">
        <v>3380</v>
      </c>
      <c r="C292" s="32" t="s">
        <v>66</v>
      </c>
      <c r="D292" s="32" t="s">
        <v>2421</v>
      </c>
      <c r="E292" s="32" t="s">
        <v>3381</v>
      </c>
      <c r="F292" s="399"/>
      <c r="G292" s="389"/>
      <c r="H292" s="2045">
        <f t="shared" si="3"/>
        <v>1446.48</v>
      </c>
      <c r="I292" s="243"/>
      <c r="J292" s="1325"/>
      <c r="K292" s="1325"/>
      <c r="L292" s="518"/>
      <c r="M292" s="2078"/>
    </row>
    <row r="293" spans="1:13" x14ac:dyDescent="0.25">
      <c r="A293" s="32" t="s">
        <v>3382</v>
      </c>
      <c r="B293" s="32" t="s">
        <v>3383</v>
      </c>
      <c r="C293" s="32" t="s">
        <v>66</v>
      </c>
      <c r="D293" s="32" t="s">
        <v>2405</v>
      </c>
      <c r="E293" s="32" t="s">
        <v>2887</v>
      </c>
      <c r="F293" s="399"/>
      <c r="G293" s="389"/>
      <c r="H293" s="2045">
        <f t="shared" si="3"/>
        <v>299999.83</v>
      </c>
      <c r="I293" s="243"/>
      <c r="J293" s="1325"/>
      <c r="K293" s="1325"/>
      <c r="L293" s="518"/>
      <c r="M293" s="2078"/>
    </row>
    <row r="294" spans="1:13" x14ac:dyDescent="0.25">
      <c r="A294" s="32" t="s">
        <v>3384</v>
      </c>
      <c r="B294" s="32" t="s">
        <v>3385</v>
      </c>
      <c r="C294" s="32" t="s">
        <v>66</v>
      </c>
      <c r="D294" s="32" t="s">
        <v>2405</v>
      </c>
      <c r="E294" s="32" t="s">
        <v>2887</v>
      </c>
      <c r="F294" s="399"/>
      <c r="G294" s="389"/>
      <c r="H294" s="2045">
        <f t="shared" si="3"/>
        <v>299999.83</v>
      </c>
      <c r="I294" s="243"/>
      <c r="J294" s="1325"/>
      <c r="K294" s="1325"/>
      <c r="L294" s="518"/>
      <c r="M294" s="2078"/>
    </row>
    <row r="295" spans="1:13" x14ac:dyDescent="0.25">
      <c r="A295" s="32" t="s">
        <v>3386</v>
      </c>
      <c r="B295" s="32" t="s">
        <v>3387</v>
      </c>
      <c r="C295" s="32" t="s">
        <v>66</v>
      </c>
      <c r="D295" s="32" t="s">
        <v>2405</v>
      </c>
      <c r="E295" s="32" t="s">
        <v>2887</v>
      </c>
      <c r="F295" s="399"/>
      <c r="G295" s="389"/>
      <c r="H295" s="2045">
        <f t="shared" si="3"/>
        <v>299999.83</v>
      </c>
      <c r="I295" s="243"/>
      <c r="J295" s="1325"/>
      <c r="K295" s="1325"/>
      <c r="L295" s="518"/>
      <c r="M295" s="2078"/>
    </row>
    <row r="296" spans="1:13" x14ac:dyDescent="0.25">
      <c r="A296" s="32" t="s">
        <v>3388</v>
      </c>
      <c r="B296" s="32" t="s">
        <v>3389</v>
      </c>
      <c r="C296" s="32" t="s">
        <v>66</v>
      </c>
      <c r="D296" s="32" t="s">
        <v>2405</v>
      </c>
      <c r="E296" s="32" t="s">
        <v>2887</v>
      </c>
      <c r="F296" s="399"/>
      <c r="G296" s="389"/>
      <c r="H296" s="2045">
        <f t="shared" si="3"/>
        <v>299999.83</v>
      </c>
      <c r="I296" s="243"/>
      <c r="J296" s="1325"/>
      <c r="K296" s="1325"/>
      <c r="L296" s="518"/>
      <c r="M296" s="2078"/>
    </row>
    <row r="297" spans="1:13" x14ac:dyDescent="0.25">
      <c r="A297" s="32" t="s">
        <v>3390</v>
      </c>
      <c r="B297" s="32" t="s">
        <v>3391</v>
      </c>
      <c r="C297" s="32" t="s">
        <v>66</v>
      </c>
      <c r="D297" s="32" t="s">
        <v>2405</v>
      </c>
      <c r="E297" s="32" t="s">
        <v>2887</v>
      </c>
      <c r="F297" s="399"/>
      <c r="G297" s="389"/>
      <c r="H297" s="2045">
        <f t="shared" si="3"/>
        <v>299999.83</v>
      </c>
      <c r="I297" s="243"/>
      <c r="J297" s="1325"/>
      <c r="K297" s="1325"/>
      <c r="L297" s="518"/>
      <c r="M297" s="2078"/>
    </row>
    <row r="298" spans="1:13" x14ac:dyDescent="0.25">
      <c r="A298" s="32" t="s">
        <v>3392</v>
      </c>
      <c r="B298" s="32" t="s">
        <v>3393</v>
      </c>
      <c r="C298" s="32" t="s">
        <v>66</v>
      </c>
      <c r="D298" s="32" t="s">
        <v>2419</v>
      </c>
      <c r="E298" s="32" t="s">
        <v>3394</v>
      </c>
      <c r="F298" s="399"/>
      <c r="G298" s="389"/>
      <c r="H298" s="2045">
        <f t="shared" si="3"/>
        <v>16666.8</v>
      </c>
      <c r="I298" s="243"/>
      <c r="J298" s="1325"/>
      <c r="K298" s="1325"/>
      <c r="L298" s="518"/>
      <c r="M298" s="2078"/>
    </row>
    <row r="299" spans="1:13" x14ac:dyDescent="0.25">
      <c r="A299" s="32" t="s">
        <v>3395</v>
      </c>
      <c r="B299" s="32" t="s">
        <v>3396</v>
      </c>
      <c r="C299" s="32" t="s">
        <v>66</v>
      </c>
      <c r="D299" s="32" t="s">
        <v>2493</v>
      </c>
      <c r="E299" s="32" t="s">
        <v>3397</v>
      </c>
      <c r="F299" s="399"/>
      <c r="G299" s="389"/>
      <c r="H299" s="2045">
        <f t="shared" si="3"/>
        <v>804</v>
      </c>
      <c r="I299" s="243"/>
      <c r="J299" s="1325"/>
      <c r="K299" s="1325"/>
      <c r="L299" s="518"/>
      <c r="M299" s="2078"/>
    </row>
    <row r="300" spans="1:13" x14ac:dyDescent="0.25">
      <c r="A300" s="32" t="s">
        <v>3398</v>
      </c>
      <c r="B300" s="32" t="s">
        <v>3399</v>
      </c>
      <c r="C300" s="32" t="s">
        <v>66</v>
      </c>
      <c r="D300" s="32" t="s">
        <v>2493</v>
      </c>
      <c r="E300" s="32" t="s">
        <v>3400</v>
      </c>
      <c r="F300" s="399"/>
      <c r="G300" s="389"/>
      <c r="H300" s="2045">
        <f t="shared" si="3"/>
        <v>3820.2</v>
      </c>
      <c r="I300" s="243"/>
      <c r="J300" s="1325"/>
      <c r="K300" s="1325"/>
      <c r="L300" s="518"/>
      <c r="M300" s="2078"/>
    </row>
    <row r="301" spans="1:13" x14ac:dyDescent="0.25">
      <c r="A301" s="32" t="s">
        <v>3401</v>
      </c>
      <c r="B301" s="32" t="s">
        <v>3402</v>
      </c>
      <c r="C301" s="32" t="s">
        <v>66</v>
      </c>
      <c r="D301" s="32" t="s">
        <v>2493</v>
      </c>
      <c r="E301" s="32" t="s">
        <v>3403</v>
      </c>
      <c r="F301" s="399"/>
      <c r="G301" s="389"/>
      <c r="H301" s="2045">
        <f t="shared" si="3"/>
        <v>824.8</v>
      </c>
      <c r="I301" s="243"/>
      <c r="J301" s="1325"/>
      <c r="K301" s="1325"/>
      <c r="L301" s="518"/>
      <c r="M301" s="2078"/>
    </row>
    <row r="302" spans="1:13" x14ac:dyDescent="0.25">
      <c r="A302" s="32" t="s">
        <v>3404</v>
      </c>
      <c r="B302" s="32" t="s">
        <v>3405</v>
      </c>
      <c r="C302" s="32" t="s">
        <v>66</v>
      </c>
      <c r="D302" s="32" t="s">
        <v>3031</v>
      </c>
      <c r="E302" s="32" t="s">
        <v>3406</v>
      </c>
      <c r="F302" s="399"/>
      <c r="G302" s="389"/>
      <c r="H302" s="2045">
        <f t="shared" si="3"/>
        <v>16391.75</v>
      </c>
      <c r="I302" s="243"/>
      <c r="J302" s="1325"/>
      <c r="K302" s="1325"/>
      <c r="L302" s="518"/>
      <c r="M302" s="2078"/>
    </row>
    <row r="303" spans="1:13" x14ac:dyDescent="0.25">
      <c r="A303" s="32" t="s">
        <v>3407</v>
      </c>
      <c r="B303" s="32" t="s">
        <v>3408</v>
      </c>
      <c r="C303" s="32" t="s">
        <v>66</v>
      </c>
      <c r="D303" s="32" t="s">
        <v>3409</v>
      </c>
      <c r="E303" s="32" t="s">
        <v>3410</v>
      </c>
      <c r="F303" s="399"/>
      <c r="G303" s="389"/>
      <c r="H303" s="2045">
        <f t="shared" si="3"/>
        <v>5022.6000000000004</v>
      </c>
      <c r="I303" s="243"/>
      <c r="J303" s="1325"/>
      <c r="K303" s="1325"/>
      <c r="L303" s="518"/>
      <c r="M303" s="2078"/>
    </row>
    <row r="304" spans="1:13" x14ac:dyDescent="0.25">
      <c r="A304" s="32" t="s">
        <v>3411</v>
      </c>
      <c r="B304" s="32" t="s">
        <v>3412</v>
      </c>
      <c r="C304" s="32" t="s">
        <v>66</v>
      </c>
      <c r="D304" s="32" t="s">
        <v>2407</v>
      </c>
      <c r="E304" s="32" t="s">
        <v>3207</v>
      </c>
      <c r="F304" s="399"/>
      <c r="G304" s="389"/>
      <c r="H304" s="2045">
        <f t="shared" si="3"/>
        <v>5529.6</v>
      </c>
      <c r="I304" s="243"/>
      <c r="J304" s="1325"/>
      <c r="K304" s="1325"/>
      <c r="L304" s="518"/>
      <c r="M304" s="2078"/>
    </row>
    <row r="305" spans="1:13" x14ac:dyDescent="0.25">
      <c r="A305" s="32" t="s">
        <v>3413</v>
      </c>
      <c r="B305" s="32" t="s">
        <v>3414</v>
      </c>
      <c r="C305" s="32" t="s">
        <v>66</v>
      </c>
      <c r="D305" s="32" t="s">
        <v>2410</v>
      </c>
      <c r="E305" s="32" t="s">
        <v>3415</v>
      </c>
      <c r="F305" s="399"/>
      <c r="G305" s="389"/>
      <c r="H305" s="2045">
        <f t="shared" si="3"/>
        <v>12595.6</v>
      </c>
      <c r="I305" s="243"/>
      <c r="J305" s="1325"/>
      <c r="K305" s="1325"/>
      <c r="L305" s="518"/>
      <c r="M305" s="2078"/>
    </row>
    <row r="306" spans="1:13" x14ac:dyDescent="0.25">
      <c r="A306" s="32" t="s">
        <v>3416</v>
      </c>
      <c r="B306" s="32" t="s">
        <v>3417</v>
      </c>
      <c r="C306" s="32" t="s">
        <v>66</v>
      </c>
      <c r="D306" s="32" t="s">
        <v>2410</v>
      </c>
      <c r="E306" s="32" t="s">
        <v>3418</v>
      </c>
      <c r="F306" s="399"/>
      <c r="G306" s="389"/>
      <c r="H306" s="2045">
        <f t="shared" si="3"/>
        <v>12978.8</v>
      </c>
      <c r="I306" s="243"/>
      <c r="J306" s="1325"/>
      <c r="K306" s="1325"/>
      <c r="L306" s="518"/>
      <c r="M306" s="2078"/>
    </row>
    <row r="307" spans="1:13" x14ac:dyDescent="0.25">
      <c r="A307" s="32" t="s">
        <v>3419</v>
      </c>
      <c r="B307" s="32" t="s">
        <v>3420</v>
      </c>
      <c r="C307" s="32" t="s">
        <v>66</v>
      </c>
      <c r="D307" s="32" t="s">
        <v>3421</v>
      </c>
      <c r="E307" s="32" t="s">
        <v>3422</v>
      </c>
      <c r="F307" s="399"/>
      <c r="G307" s="389"/>
      <c r="H307" s="2045">
        <f t="shared" si="3"/>
        <v>85000</v>
      </c>
      <c r="I307" s="243"/>
      <c r="J307" s="1325"/>
      <c r="K307" s="1325"/>
      <c r="L307" s="518"/>
      <c r="M307" s="2078"/>
    </row>
    <row r="308" spans="1:13" x14ac:dyDescent="0.25">
      <c r="A308" s="32" t="s">
        <v>3423</v>
      </c>
      <c r="B308" s="32" t="s">
        <v>3424</v>
      </c>
      <c r="C308" s="32" t="s">
        <v>66</v>
      </c>
      <c r="D308" s="32" t="s">
        <v>2900</v>
      </c>
      <c r="E308" s="32" t="s">
        <v>3425</v>
      </c>
      <c r="F308" s="399"/>
      <c r="G308" s="389"/>
      <c r="H308" s="2045">
        <f t="shared" si="3"/>
        <v>768.4</v>
      </c>
      <c r="I308" s="243"/>
      <c r="J308" s="1325"/>
      <c r="K308" s="1325"/>
      <c r="L308" s="518"/>
      <c r="M308" s="2078"/>
    </row>
    <row r="309" spans="1:13" x14ac:dyDescent="0.25">
      <c r="A309" s="32" t="s">
        <v>3426</v>
      </c>
      <c r="B309" s="32" t="s">
        <v>3427</v>
      </c>
      <c r="C309" s="32" t="s">
        <v>66</v>
      </c>
      <c r="D309" s="32" t="s">
        <v>2900</v>
      </c>
      <c r="E309" s="32" t="s">
        <v>3428</v>
      </c>
      <c r="F309" s="399"/>
      <c r="G309" s="389"/>
      <c r="H309" s="2045">
        <f t="shared" si="3"/>
        <v>27132.799999999999</v>
      </c>
      <c r="I309" s="243"/>
      <c r="J309" s="1325"/>
      <c r="K309" s="1325"/>
      <c r="L309" s="518"/>
      <c r="M309" s="2078"/>
    </row>
    <row r="310" spans="1:13" x14ac:dyDescent="0.25">
      <c r="A310" s="32" t="s">
        <v>3429</v>
      </c>
      <c r="B310" s="32" t="s">
        <v>3430</v>
      </c>
      <c r="C310" s="32" t="s">
        <v>66</v>
      </c>
      <c r="D310" s="32" t="s">
        <v>2900</v>
      </c>
      <c r="E310" s="32" t="s">
        <v>3431</v>
      </c>
      <c r="F310" s="399"/>
      <c r="G310" s="389"/>
      <c r="H310" s="2045">
        <f t="shared" si="3"/>
        <v>3400</v>
      </c>
      <c r="I310" s="243"/>
      <c r="J310" s="1325"/>
      <c r="K310" s="1325"/>
      <c r="L310" s="518"/>
      <c r="M310" s="2078"/>
    </row>
    <row r="311" spans="1:13" x14ac:dyDescent="0.25">
      <c r="A311" s="32" t="s">
        <v>3432</v>
      </c>
      <c r="B311" s="32" t="s">
        <v>3433</v>
      </c>
      <c r="C311" s="32" t="s">
        <v>66</v>
      </c>
      <c r="D311" s="32" t="s">
        <v>2900</v>
      </c>
      <c r="E311" s="32" t="s">
        <v>3434</v>
      </c>
      <c r="F311" s="399"/>
      <c r="G311" s="389"/>
      <c r="H311" s="2045">
        <f t="shared" si="3"/>
        <v>1738</v>
      </c>
      <c r="I311" s="243"/>
      <c r="J311" s="1325"/>
      <c r="K311" s="1325"/>
      <c r="L311" s="518"/>
      <c r="M311" s="2078"/>
    </row>
    <row r="312" spans="1:13" x14ac:dyDescent="0.25">
      <c r="A312" s="32" t="s">
        <v>3435</v>
      </c>
      <c r="B312" s="32" t="s">
        <v>3436</v>
      </c>
      <c r="C312" s="32" t="s">
        <v>66</v>
      </c>
      <c r="D312" s="32" t="s">
        <v>2430</v>
      </c>
      <c r="E312" s="32" t="s">
        <v>3437</v>
      </c>
      <c r="F312" s="399"/>
      <c r="G312" s="389"/>
      <c r="H312" s="2045">
        <f t="shared" si="3"/>
        <v>9875.2000000000007</v>
      </c>
      <c r="I312" s="243"/>
      <c r="J312" s="1325"/>
      <c r="K312" s="1325"/>
      <c r="L312" s="518"/>
      <c r="M312" s="2078"/>
    </row>
    <row r="313" spans="1:13" x14ac:dyDescent="0.25">
      <c r="A313" s="32" t="s">
        <v>3438</v>
      </c>
      <c r="B313" s="32" t="s">
        <v>3439</v>
      </c>
      <c r="C313" s="32" t="s">
        <v>66</v>
      </c>
      <c r="D313" s="32" t="s">
        <v>2430</v>
      </c>
      <c r="E313" s="32" t="s">
        <v>3440</v>
      </c>
      <c r="F313" s="399"/>
      <c r="G313" s="389"/>
      <c r="H313" s="2045">
        <f t="shared" si="3"/>
        <v>5653</v>
      </c>
      <c r="I313" s="243"/>
      <c r="J313" s="1325"/>
      <c r="K313" s="1325"/>
      <c r="L313" s="518"/>
      <c r="M313" s="2078"/>
    </row>
    <row r="314" spans="1:13" x14ac:dyDescent="0.25">
      <c r="A314" s="32" t="s">
        <v>3441</v>
      </c>
      <c r="B314" s="32" t="s">
        <v>3442</v>
      </c>
      <c r="C314" s="32" t="s">
        <v>66</v>
      </c>
      <c r="D314" s="32" t="s">
        <v>2437</v>
      </c>
      <c r="E314" s="32" t="s">
        <v>3443</v>
      </c>
      <c r="F314" s="399"/>
      <c r="G314" s="389"/>
      <c r="H314" s="2045">
        <f t="shared" si="3"/>
        <v>14315</v>
      </c>
      <c r="I314" s="243"/>
      <c r="J314" s="1325"/>
      <c r="K314" s="1325"/>
      <c r="L314" s="518"/>
      <c r="M314" s="2078"/>
    </row>
    <row r="315" spans="1:13" x14ac:dyDescent="0.25">
      <c r="A315" s="32" t="s">
        <v>3444</v>
      </c>
      <c r="B315" s="32" t="s">
        <v>3445</v>
      </c>
      <c r="C315" s="32" t="s">
        <v>66</v>
      </c>
      <c r="D315" s="32" t="s">
        <v>2792</v>
      </c>
      <c r="E315" s="32" t="s">
        <v>3446</v>
      </c>
      <c r="F315" s="399"/>
      <c r="G315" s="389"/>
      <c r="H315" s="2045">
        <f t="shared" si="3"/>
        <v>11236.9</v>
      </c>
      <c r="I315" s="243"/>
      <c r="J315" s="1325"/>
      <c r="K315" s="1325"/>
      <c r="L315" s="518"/>
      <c r="M315" s="2078"/>
    </row>
    <row r="316" spans="1:13" x14ac:dyDescent="0.25">
      <c r="A316" s="32" t="s">
        <v>3447</v>
      </c>
      <c r="B316" s="32" t="s">
        <v>3448</v>
      </c>
      <c r="C316" s="32" t="s">
        <v>66</v>
      </c>
      <c r="D316" s="32" t="s">
        <v>3449</v>
      </c>
      <c r="E316" s="32" t="s">
        <v>2643</v>
      </c>
      <c r="F316" s="399"/>
      <c r="G316" s="389"/>
      <c r="H316" s="2045">
        <f t="shared" si="3"/>
        <v>1850</v>
      </c>
      <c r="I316" s="243"/>
      <c r="J316" s="1325"/>
      <c r="K316" s="1325"/>
      <c r="L316" s="518"/>
      <c r="M316" s="2078"/>
    </row>
    <row r="317" spans="1:13" x14ac:dyDescent="0.25">
      <c r="A317" s="32" t="s">
        <v>3450</v>
      </c>
      <c r="B317" s="32" t="s">
        <v>3451</v>
      </c>
      <c r="C317" s="32" t="s">
        <v>66</v>
      </c>
      <c r="D317" s="32" t="s">
        <v>2413</v>
      </c>
      <c r="E317" s="32" t="s">
        <v>3452</v>
      </c>
      <c r="F317" s="399"/>
      <c r="G317" s="389"/>
      <c r="H317" s="2045">
        <f t="shared" si="3"/>
        <v>26000.6</v>
      </c>
      <c r="I317" s="243"/>
      <c r="J317" s="1325"/>
      <c r="K317" s="1325"/>
      <c r="L317" s="518"/>
      <c r="M317" s="2078"/>
    </row>
    <row r="318" spans="1:13" x14ac:dyDescent="0.25">
      <c r="A318" s="32" t="s">
        <v>3453</v>
      </c>
      <c r="B318" s="32" t="s">
        <v>3454</v>
      </c>
      <c r="C318" s="32" t="s">
        <v>66</v>
      </c>
      <c r="D318" s="32" t="s">
        <v>2411</v>
      </c>
      <c r="E318" s="32" t="s">
        <v>3455</v>
      </c>
      <c r="F318" s="399"/>
      <c r="G318" s="389"/>
      <c r="H318" s="2045">
        <f t="shared" si="3"/>
        <v>17371.2</v>
      </c>
      <c r="I318" s="243"/>
      <c r="J318" s="1325"/>
      <c r="K318" s="1325"/>
      <c r="L318" s="518"/>
      <c r="M318" s="2078"/>
    </row>
    <row r="319" spans="1:13" x14ac:dyDescent="0.25">
      <c r="A319" s="32" t="s">
        <v>3456</v>
      </c>
      <c r="B319" s="32" t="s">
        <v>3457</v>
      </c>
      <c r="C319" s="32" t="s">
        <v>66</v>
      </c>
      <c r="D319" s="32" t="s">
        <v>2495</v>
      </c>
      <c r="E319" s="32" t="s">
        <v>3458</v>
      </c>
      <c r="F319" s="399"/>
      <c r="G319" s="389"/>
      <c r="H319" s="2045">
        <f t="shared" si="3"/>
        <v>1989</v>
      </c>
      <c r="I319" s="243"/>
      <c r="J319" s="1325"/>
      <c r="K319" s="1325"/>
      <c r="L319" s="518"/>
      <c r="M319" s="2078"/>
    </row>
    <row r="320" spans="1:13" x14ac:dyDescent="0.25">
      <c r="A320" s="32" t="s">
        <v>3459</v>
      </c>
      <c r="B320" s="32" t="s">
        <v>3460</v>
      </c>
      <c r="C320" s="32" t="s">
        <v>66</v>
      </c>
      <c r="D320" s="32" t="s">
        <v>2495</v>
      </c>
      <c r="E320" s="32" t="s">
        <v>2631</v>
      </c>
      <c r="F320" s="399"/>
      <c r="G320" s="389"/>
      <c r="H320" s="2045">
        <f t="shared" si="3"/>
        <v>1911</v>
      </c>
      <c r="I320" s="243"/>
      <c r="J320" s="1325"/>
      <c r="K320" s="1325"/>
      <c r="L320" s="518"/>
      <c r="M320" s="2078"/>
    </row>
    <row r="321" spans="1:13" x14ac:dyDescent="0.25">
      <c r="A321" s="32" t="s">
        <v>3461</v>
      </c>
      <c r="B321" s="32" t="s">
        <v>3462</v>
      </c>
      <c r="C321" s="32" t="s">
        <v>66</v>
      </c>
      <c r="D321" s="32" t="s">
        <v>2426</v>
      </c>
      <c r="E321" s="32" t="s">
        <v>3463</v>
      </c>
      <c r="F321" s="399"/>
      <c r="G321" s="389"/>
      <c r="H321" s="2045">
        <f t="shared" si="3"/>
        <v>2461.6799999999998</v>
      </c>
      <c r="I321" s="243"/>
      <c r="J321" s="1325"/>
      <c r="K321" s="1325"/>
      <c r="L321" s="518"/>
      <c r="M321" s="2078"/>
    </row>
    <row r="322" spans="1:13" x14ac:dyDescent="0.25">
      <c r="A322" s="32" t="s">
        <v>3464</v>
      </c>
      <c r="B322" s="32" t="s">
        <v>3465</v>
      </c>
      <c r="C322" s="32" t="s">
        <v>66</v>
      </c>
      <c r="D322" s="32" t="s">
        <v>2518</v>
      </c>
      <c r="E322" s="32" t="s">
        <v>2643</v>
      </c>
      <c r="F322" s="399"/>
      <c r="G322" s="389"/>
      <c r="H322" s="2045">
        <f t="shared" si="3"/>
        <v>1850</v>
      </c>
      <c r="I322" s="243"/>
      <c r="J322" s="1325"/>
      <c r="K322" s="1325"/>
      <c r="L322" s="518"/>
      <c r="M322" s="2086"/>
    </row>
    <row r="323" spans="1:13" x14ac:dyDescent="0.25">
      <c r="A323" s="32" t="s">
        <v>3466</v>
      </c>
      <c r="B323" s="32" t="s">
        <v>3467</v>
      </c>
      <c r="C323" s="32" t="s">
        <v>66</v>
      </c>
      <c r="D323" s="32" t="s">
        <v>2518</v>
      </c>
      <c r="E323" s="32" t="s">
        <v>2694</v>
      </c>
      <c r="F323" s="399"/>
      <c r="G323" s="389"/>
      <c r="H323" s="2045">
        <f t="shared" si="3"/>
        <v>1860</v>
      </c>
      <c r="I323" s="243"/>
      <c r="J323" s="1325"/>
      <c r="K323" s="1325"/>
      <c r="L323" s="518"/>
      <c r="M323" s="2078"/>
    </row>
    <row r="324" spans="1:13" x14ac:dyDescent="0.25">
      <c r="A324" s="32" t="s">
        <v>3468</v>
      </c>
      <c r="B324" s="32" t="s">
        <v>3469</v>
      </c>
      <c r="C324" s="32" t="s">
        <v>66</v>
      </c>
      <c r="D324" s="32" t="s">
        <v>2518</v>
      </c>
      <c r="E324" s="32" t="s">
        <v>3055</v>
      </c>
      <c r="F324" s="399"/>
      <c r="G324" s="389"/>
      <c r="H324" s="2045">
        <f t="shared" si="3"/>
        <v>1870</v>
      </c>
      <c r="I324" s="243"/>
      <c r="J324" s="1325"/>
      <c r="K324" s="1325"/>
      <c r="L324" s="518"/>
      <c r="M324" s="2078"/>
    </row>
    <row r="325" spans="1:13" x14ac:dyDescent="0.25">
      <c r="A325" s="32" t="s">
        <v>3470</v>
      </c>
      <c r="B325" s="32" t="s">
        <v>3471</v>
      </c>
      <c r="C325" s="32" t="s">
        <v>66</v>
      </c>
      <c r="D325" s="32" t="s">
        <v>2518</v>
      </c>
      <c r="E325" s="32" t="s">
        <v>2697</v>
      </c>
      <c r="F325" s="399"/>
      <c r="G325" s="389"/>
      <c r="H325" s="2045">
        <f t="shared" si="3"/>
        <v>1880</v>
      </c>
      <c r="I325" s="243"/>
      <c r="J325" s="1325"/>
      <c r="K325" s="1325"/>
      <c r="L325" s="518"/>
      <c r="M325" s="2078"/>
    </row>
    <row r="326" spans="1:13" x14ac:dyDescent="0.25">
      <c r="A326" s="32" t="s">
        <v>3472</v>
      </c>
      <c r="B326" s="32" t="s">
        <v>3473</v>
      </c>
      <c r="C326" s="32" t="s">
        <v>66</v>
      </c>
      <c r="D326" s="32" t="s">
        <v>2518</v>
      </c>
      <c r="E326" s="32" t="s">
        <v>2878</v>
      </c>
      <c r="F326" s="399"/>
      <c r="G326" s="389"/>
      <c r="H326" s="2045">
        <f t="shared" si="3"/>
        <v>1683</v>
      </c>
      <c r="I326" s="243"/>
      <c r="J326" s="1325"/>
      <c r="K326" s="1325"/>
      <c r="L326" s="518"/>
      <c r="M326" s="2078"/>
    </row>
    <row r="327" spans="1:13" x14ac:dyDescent="0.25">
      <c r="A327" s="32" t="s">
        <v>3474</v>
      </c>
      <c r="B327" s="32" t="s">
        <v>3475</v>
      </c>
      <c r="C327" s="32" t="s">
        <v>66</v>
      </c>
      <c r="D327" s="32" t="s">
        <v>2518</v>
      </c>
      <c r="E327" s="32" t="s">
        <v>2811</v>
      </c>
      <c r="F327" s="399"/>
      <c r="G327" s="389"/>
      <c r="H327" s="2045">
        <f t="shared" si="3"/>
        <v>1716</v>
      </c>
      <c r="I327" s="243"/>
      <c r="J327" s="1325"/>
      <c r="K327" s="1325"/>
      <c r="L327" s="518"/>
      <c r="M327" s="2078"/>
    </row>
    <row r="328" spans="1:13" x14ac:dyDescent="0.25">
      <c r="A328" s="32" t="s">
        <v>3476</v>
      </c>
      <c r="B328" s="32" t="s">
        <v>3477</v>
      </c>
      <c r="C328" s="32" t="s">
        <v>66</v>
      </c>
      <c r="D328" s="32" t="s">
        <v>2518</v>
      </c>
      <c r="E328" s="32" t="s">
        <v>2649</v>
      </c>
      <c r="F328" s="399"/>
      <c r="G328" s="389"/>
      <c r="H328" s="2045">
        <f t="shared" si="3"/>
        <v>1749</v>
      </c>
      <c r="I328" s="243"/>
      <c r="J328" s="1325"/>
      <c r="K328" s="1325"/>
      <c r="L328" s="518"/>
      <c r="M328" s="2078"/>
    </row>
    <row r="329" spans="1:13" x14ac:dyDescent="0.25">
      <c r="A329" s="32" t="s">
        <v>3478</v>
      </c>
      <c r="B329" s="32" t="s">
        <v>3479</v>
      </c>
      <c r="C329" s="32" t="s">
        <v>66</v>
      </c>
      <c r="D329" s="32" t="s">
        <v>2452</v>
      </c>
      <c r="E329" s="32" t="s">
        <v>3480</v>
      </c>
      <c r="F329" s="399"/>
      <c r="G329" s="389"/>
      <c r="H329" s="2045">
        <f t="shared" si="3"/>
        <v>3710.08</v>
      </c>
      <c r="I329" s="243"/>
      <c r="J329" s="1325"/>
      <c r="K329" s="1325"/>
      <c r="L329" s="518"/>
      <c r="M329" s="2078"/>
    </row>
    <row r="330" spans="1:13" x14ac:dyDescent="0.25">
      <c r="A330" s="32" t="s">
        <v>3481</v>
      </c>
      <c r="B330" s="32" t="s">
        <v>3482</v>
      </c>
      <c r="C330" s="32" t="s">
        <v>66</v>
      </c>
      <c r="D330" s="32" t="s">
        <v>2519</v>
      </c>
      <c r="E330" s="32" t="s">
        <v>3483</v>
      </c>
      <c r="F330" s="399"/>
      <c r="G330" s="389"/>
      <c r="H330" s="2045">
        <f t="shared" si="3"/>
        <v>1914.9</v>
      </c>
      <c r="I330" s="243"/>
      <c r="J330" s="1325"/>
      <c r="K330" s="1325"/>
      <c r="L330" s="518"/>
      <c r="M330" s="2078"/>
    </row>
    <row r="331" spans="1:13" x14ac:dyDescent="0.25">
      <c r="A331" s="32" t="s">
        <v>3484</v>
      </c>
      <c r="B331" s="32" t="s">
        <v>3485</v>
      </c>
      <c r="C331" s="32" t="s">
        <v>66</v>
      </c>
      <c r="D331" s="32" t="s">
        <v>2453</v>
      </c>
      <c r="E331" s="32" t="s">
        <v>2661</v>
      </c>
      <c r="F331" s="399"/>
      <c r="G331" s="389"/>
      <c r="H331" s="2045">
        <f t="shared" si="3"/>
        <v>1980</v>
      </c>
      <c r="I331" s="243"/>
      <c r="J331" s="1325"/>
      <c r="K331" s="1325"/>
      <c r="L331" s="518"/>
      <c r="M331" s="2078"/>
    </row>
    <row r="332" spans="1:13" x14ac:dyDescent="0.25">
      <c r="A332" s="32" t="s">
        <v>3486</v>
      </c>
      <c r="B332" s="32" t="s">
        <v>3487</v>
      </c>
      <c r="C332" s="32" t="s">
        <v>66</v>
      </c>
      <c r="D332" s="32" t="s">
        <v>2453</v>
      </c>
      <c r="E332" s="32" t="s">
        <v>2661</v>
      </c>
      <c r="F332" s="399"/>
      <c r="G332" s="389"/>
      <c r="H332" s="2045">
        <f t="shared" si="3"/>
        <v>1980</v>
      </c>
      <c r="I332" s="243"/>
      <c r="J332" s="1325"/>
      <c r="K332" s="1325"/>
      <c r="L332" s="518"/>
      <c r="M332" s="2078"/>
    </row>
    <row r="333" spans="1:13" x14ac:dyDescent="0.25">
      <c r="A333" s="32" t="s">
        <v>3488</v>
      </c>
      <c r="B333" s="32" t="s">
        <v>3489</v>
      </c>
      <c r="C333" s="32" t="s">
        <v>66</v>
      </c>
      <c r="D333" s="32" t="s">
        <v>2453</v>
      </c>
      <c r="E333" s="32" t="s">
        <v>3490</v>
      </c>
      <c r="F333" s="399"/>
      <c r="G333" s="389"/>
      <c r="H333" s="2045">
        <f t="shared" si="3"/>
        <v>1454.85</v>
      </c>
      <c r="I333" s="243"/>
      <c r="J333" s="1325"/>
      <c r="K333" s="1325"/>
      <c r="L333" s="518"/>
      <c r="M333" s="2078"/>
    </row>
    <row r="334" spans="1:13" x14ac:dyDescent="0.25">
      <c r="A334" s="32" t="s">
        <v>3491</v>
      </c>
      <c r="B334" s="32" t="s">
        <v>3492</v>
      </c>
      <c r="C334" s="32" t="s">
        <v>66</v>
      </c>
      <c r="D334" s="32" t="s">
        <v>2423</v>
      </c>
      <c r="E334" s="32" t="s">
        <v>2664</v>
      </c>
      <c r="F334" s="399"/>
      <c r="G334" s="389"/>
      <c r="H334" s="2045">
        <f t="shared" si="3"/>
        <v>1800</v>
      </c>
      <c r="I334" s="243"/>
      <c r="J334" s="1325"/>
      <c r="K334" s="1325"/>
      <c r="L334" s="518"/>
      <c r="M334" s="2078"/>
    </row>
    <row r="335" spans="1:13" x14ac:dyDescent="0.25">
      <c r="A335" s="32" t="s">
        <v>3493</v>
      </c>
      <c r="B335" s="32" t="s">
        <v>3494</v>
      </c>
      <c r="C335" s="32" t="s">
        <v>66</v>
      </c>
      <c r="D335" s="32" t="s">
        <v>2405</v>
      </c>
      <c r="E335" s="32" t="s">
        <v>2887</v>
      </c>
      <c r="F335" s="399"/>
      <c r="G335" s="389"/>
      <c r="H335" s="2045">
        <f t="shared" si="3"/>
        <v>299999.83</v>
      </c>
      <c r="I335" s="243"/>
      <c r="J335" s="1325"/>
      <c r="K335" s="1325"/>
      <c r="L335" s="518"/>
      <c r="M335" s="2078"/>
    </row>
    <row r="336" spans="1:13" x14ac:dyDescent="0.25">
      <c r="A336" s="32" t="s">
        <v>3495</v>
      </c>
      <c r="B336" s="32" t="s">
        <v>3496</v>
      </c>
      <c r="C336" s="32" t="s">
        <v>66</v>
      </c>
      <c r="D336" s="32" t="s">
        <v>2405</v>
      </c>
      <c r="E336" s="32" t="s">
        <v>2887</v>
      </c>
      <c r="F336" s="399"/>
      <c r="G336" s="389"/>
      <c r="H336" s="2045">
        <f t="shared" si="3"/>
        <v>299999.83</v>
      </c>
      <c r="I336" s="243"/>
      <c r="J336" s="1325"/>
      <c r="K336" s="1325"/>
      <c r="L336" s="518"/>
      <c r="M336" s="2078"/>
    </row>
    <row r="337" spans="1:13" x14ac:dyDescent="0.25">
      <c r="A337" s="32" t="s">
        <v>3497</v>
      </c>
      <c r="B337" s="32" t="s">
        <v>3498</v>
      </c>
      <c r="C337" s="32" t="s">
        <v>66</v>
      </c>
      <c r="D337" s="32" t="s">
        <v>2405</v>
      </c>
      <c r="E337" s="32" t="s">
        <v>2887</v>
      </c>
      <c r="F337" s="399"/>
      <c r="G337" s="389"/>
      <c r="H337" s="2045">
        <f t="shared" si="3"/>
        <v>299999.83</v>
      </c>
      <c r="I337" s="243"/>
      <c r="J337" s="1325"/>
      <c r="K337" s="1325"/>
      <c r="L337" s="518"/>
      <c r="M337" s="2078"/>
    </row>
    <row r="338" spans="1:13" x14ac:dyDescent="0.25">
      <c r="A338" s="32" t="s">
        <v>3499</v>
      </c>
      <c r="B338" s="32" t="s">
        <v>3500</v>
      </c>
      <c r="C338" s="32" t="s">
        <v>66</v>
      </c>
      <c r="D338" s="32" t="s">
        <v>2405</v>
      </c>
      <c r="E338" s="32" t="s">
        <v>2887</v>
      </c>
      <c r="F338" s="399"/>
      <c r="G338" s="389"/>
      <c r="H338" s="2045">
        <f t="shared" si="3"/>
        <v>299999.83</v>
      </c>
      <c r="I338" s="243"/>
      <c r="J338" s="1325"/>
      <c r="K338" s="1325"/>
      <c r="L338" s="518"/>
      <c r="M338" s="2078"/>
    </row>
    <row r="339" spans="1:13" x14ac:dyDescent="0.25">
      <c r="A339" s="32" t="s">
        <v>3501</v>
      </c>
      <c r="B339" s="32" t="s">
        <v>3502</v>
      </c>
      <c r="C339" s="32" t="s">
        <v>66</v>
      </c>
      <c r="D339" s="32" t="s">
        <v>2416</v>
      </c>
      <c r="E339" s="32" t="s">
        <v>3503</v>
      </c>
      <c r="F339" s="399"/>
      <c r="G339" s="389"/>
      <c r="H339" s="2045">
        <f t="shared" si="3"/>
        <v>1982.6</v>
      </c>
      <c r="I339" s="243"/>
      <c r="J339" s="1325"/>
      <c r="K339" s="1325"/>
      <c r="L339" s="518"/>
      <c r="M339" s="2078"/>
    </row>
    <row r="340" spans="1:13" x14ac:dyDescent="0.25">
      <c r="A340" s="32" t="s">
        <v>3504</v>
      </c>
      <c r="B340" s="32" t="s">
        <v>3505</v>
      </c>
      <c r="C340" s="32" t="s">
        <v>66</v>
      </c>
      <c r="D340" s="32" t="s">
        <v>2416</v>
      </c>
      <c r="E340" s="32" t="s">
        <v>3503</v>
      </c>
      <c r="F340" s="399"/>
      <c r="G340" s="389"/>
      <c r="H340" s="2045">
        <f t="shared" si="3"/>
        <v>1982.6</v>
      </c>
      <c r="I340" s="243"/>
      <c r="J340" s="1325"/>
      <c r="K340" s="1325"/>
      <c r="L340" s="518"/>
      <c r="M340" s="2078"/>
    </row>
    <row r="341" spans="1:13" x14ac:dyDescent="0.25">
      <c r="A341" s="32" t="s">
        <v>3506</v>
      </c>
      <c r="B341" s="32" t="s">
        <v>3507</v>
      </c>
      <c r="C341" s="32" t="s">
        <v>66</v>
      </c>
      <c r="D341" s="32" t="s">
        <v>2416</v>
      </c>
      <c r="E341" s="32" t="s">
        <v>3503</v>
      </c>
      <c r="F341" s="399"/>
      <c r="G341" s="389"/>
      <c r="H341" s="2045">
        <f t="shared" si="3"/>
        <v>1982.6</v>
      </c>
      <c r="I341" s="243"/>
      <c r="J341" s="1325"/>
      <c r="K341" s="1325"/>
      <c r="L341" s="518"/>
      <c r="M341" s="2078"/>
    </row>
    <row r="342" spans="1:13" x14ac:dyDescent="0.25">
      <c r="A342" s="32" t="s">
        <v>3508</v>
      </c>
      <c r="B342" s="32" t="s">
        <v>3509</v>
      </c>
      <c r="C342" s="32" t="s">
        <v>66</v>
      </c>
      <c r="D342" s="32" t="s">
        <v>2416</v>
      </c>
      <c r="E342" s="32" t="s">
        <v>3503</v>
      </c>
      <c r="F342" s="399"/>
      <c r="G342" s="389"/>
      <c r="H342" s="2045">
        <f t="shared" si="3"/>
        <v>1982.6</v>
      </c>
      <c r="I342" s="243"/>
      <c r="J342" s="1325"/>
      <c r="K342" s="1325"/>
      <c r="L342" s="518"/>
      <c r="M342" s="2078"/>
    </row>
    <row r="343" spans="1:13" x14ac:dyDescent="0.25">
      <c r="A343" s="32" t="s">
        <v>3510</v>
      </c>
      <c r="B343" s="32" t="s">
        <v>3511</v>
      </c>
      <c r="C343" s="32" t="s">
        <v>66</v>
      </c>
      <c r="D343" s="32" t="s">
        <v>2416</v>
      </c>
      <c r="E343" s="32" t="s">
        <v>3512</v>
      </c>
      <c r="F343" s="399"/>
      <c r="G343" s="389"/>
      <c r="H343" s="2045">
        <f t="shared" si="3"/>
        <v>1338.6</v>
      </c>
      <c r="I343" s="243"/>
      <c r="J343" s="1325"/>
      <c r="K343" s="1325"/>
      <c r="L343" s="518"/>
      <c r="M343" s="2078"/>
    </row>
    <row r="344" spans="1:13" x14ac:dyDescent="0.25">
      <c r="A344" s="32" t="s">
        <v>3513</v>
      </c>
      <c r="B344" s="32" t="s">
        <v>3514</v>
      </c>
      <c r="C344" s="32" t="s">
        <v>66</v>
      </c>
      <c r="D344" s="32" t="s">
        <v>2416</v>
      </c>
      <c r="E344" s="32" t="s">
        <v>3515</v>
      </c>
      <c r="F344" s="399"/>
      <c r="G344" s="389"/>
      <c r="H344" s="2045">
        <f t="shared" si="3"/>
        <v>644.79999999999995</v>
      </c>
      <c r="I344" s="243"/>
      <c r="J344" s="1325"/>
      <c r="K344" s="1325"/>
      <c r="L344" s="518"/>
      <c r="M344" s="2078"/>
    </row>
    <row r="345" spans="1:13" x14ac:dyDescent="0.25">
      <c r="A345" s="32" t="s">
        <v>3516</v>
      </c>
      <c r="B345" s="32" t="s">
        <v>3517</v>
      </c>
      <c r="C345" s="32" t="s">
        <v>66</v>
      </c>
      <c r="D345" s="32" t="s">
        <v>2416</v>
      </c>
      <c r="E345" s="32" t="s">
        <v>3350</v>
      </c>
      <c r="F345" s="399"/>
      <c r="G345" s="389"/>
      <c r="H345" s="2045">
        <f t="shared" si="3"/>
        <v>1188</v>
      </c>
      <c r="I345" s="243"/>
      <c r="J345" s="1325"/>
      <c r="K345" s="1325"/>
      <c r="L345" s="518"/>
      <c r="M345" s="2078"/>
    </row>
    <row r="346" spans="1:13" x14ac:dyDescent="0.25">
      <c r="A346" s="32" t="s">
        <v>3518</v>
      </c>
      <c r="B346" s="32" t="s">
        <v>3519</v>
      </c>
      <c r="C346" s="32" t="s">
        <v>66</v>
      </c>
      <c r="D346" s="32" t="s">
        <v>2416</v>
      </c>
      <c r="E346" s="32" t="s">
        <v>3520</v>
      </c>
      <c r="F346" s="399"/>
      <c r="G346" s="389"/>
      <c r="H346" s="2045">
        <f t="shared" si="3"/>
        <v>1090.8</v>
      </c>
      <c r="I346" s="243"/>
      <c r="J346" s="1325"/>
      <c r="K346" s="1325"/>
      <c r="L346" s="518"/>
      <c r="M346" s="2078"/>
    </row>
    <row r="347" spans="1:13" x14ac:dyDescent="0.25">
      <c r="A347" s="32" t="s">
        <v>3521</v>
      </c>
      <c r="B347" s="32" t="s">
        <v>3522</v>
      </c>
      <c r="C347" s="32" t="s">
        <v>66</v>
      </c>
      <c r="D347" s="32" t="s">
        <v>2416</v>
      </c>
      <c r="E347" s="32" t="s">
        <v>3216</v>
      </c>
      <c r="F347" s="399"/>
      <c r="G347" s="389"/>
      <c r="H347" s="2045">
        <f t="shared" si="3"/>
        <v>1320</v>
      </c>
      <c r="I347" s="243"/>
      <c r="J347" s="1325"/>
      <c r="K347" s="1325"/>
      <c r="L347" s="518"/>
      <c r="M347" s="2078"/>
    </row>
    <row r="348" spans="1:13" x14ac:dyDescent="0.25">
      <c r="A348" s="32" t="s">
        <v>3523</v>
      </c>
      <c r="B348" s="32" t="s">
        <v>3524</v>
      </c>
      <c r="C348" s="32" t="s">
        <v>66</v>
      </c>
      <c r="D348" s="32" t="s">
        <v>2416</v>
      </c>
      <c r="E348" s="32" t="s">
        <v>3525</v>
      </c>
      <c r="F348" s="399"/>
      <c r="G348" s="389"/>
      <c r="H348" s="2045">
        <f t="shared" si="3"/>
        <v>1513.6</v>
      </c>
      <c r="I348" s="243"/>
      <c r="J348" s="1325"/>
      <c r="K348" s="1325"/>
      <c r="L348" s="518"/>
      <c r="M348" s="2078"/>
    </row>
    <row r="349" spans="1:13" x14ac:dyDescent="0.25">
      <c r="A349" s="32" t="s">
        <v>3526</v>
      </c>
      <c r="B349" s="32" t="s">
        <v>3527</v>
      </c>
      <c r="C349" s="32" t="s">
        <v>66</v>
      </c>
      <c r="D349" s="32" t="s">
        <v>2416</v>
      </c>
      <c r="E349" s="32" t="s">
        <v>3528</v>
      </c>
      <c r="F349" s="399"/>
      <c r="G349" s="389"/>
      <c r="H349" s="2045">
        <f t="shared" si="3"/>
        <v>1996.6</v>
      </c>
      <c r="I349" s="243"/>
      <c r="J349" s="1325"/>
      <c r="K349" s="1325"/>
      <c r="L349" s="518"/>
      <c r="M349" s="2078"/>
    </row>
    <row r="350" spans="1:13" x14ac:dyDescent="0.25">
      <c r="A350" s="32" t="s">
        <v>3529</v>
      </c>
      <c r="B350" s="32" t="s">
        <v>3530</v>
      </c>
      <c r="C350" s="32" t="s">
        <v>66</v>
      </c>
      <c r="D350" s="32" t="s">
        <v>2416</v>
      </c>
      <c r="E350" s="32" t="s">
        <v>3531</v>
      </c>
      <c r="F350" s="399"/>
      <c r="G350" s="389"/>
      <c r="H350" s="2045">
        <f t="shared" si="3"/>
        <v>1943</v>
      </c>
      <c r="I350" s="243"/>
      <c r="J350" s="1325"/>
      <c r="K350" s="1325"/>
      <c r="L350" s="518"/>
      <c r="M350" s="2078"/>
    </row>
    <row r="351" spans="1:13" x14ac:dyDescent="0.25">
      <c r="A351" s="32" t="s">
        <v>3532</v>
      </c>
      <c r="B351" s="32" t="s">
        <v>3533</v>
      </c>
      <c r="C351" s="32" t="s">
        <v>66</v>
      </c>
      <c r="D351" s="32" t="s">
        <v>2416</v>
      </c>
      <c r="E351" s="32" t="s">
        <v>3534</v>
      </c>
      <c r="F351" s="399"/>
      <c r="G351" s="389"/>
      <c r="H351" s="2045">
        <f t="shared" ref="H351:H414" si="4">E351-G351</f>
        <v>515.9</v>
      </c>
      <c r="I351" s="243"/>
      <c r="J351" s="1325"/>
      <c r="K351" s="1325"/>
      <c r="L351" s="518"/>
      <c r="M351" s="2078"/>
    </row>
    <row r="352" spans="1:13" x14ac:dyDescent="0.25">
      <c r="A352" s="32" t="s">
        <v>3535</v>
      </c>
      <c r="B352" s="32" t="s">
        <v>3536</v>
      </c>
      <c r="C352" s="32" t="s">
        <v>66</v>
      </c>
      <c r="D352" s="32" t="s">
        <v>2466</v>
      </c>
      <c r="E352" s="32" t="s">
        <v>3537</v>
      </c>
      <c r="F352" s="399"/>
      <c r="G352" s="389"/>
      <c r="H352" s="2045">
        <f t="shared" si="4"/>
        <v>1311.3</v>
      </c>
      <c r="I352" s="243"/>
      <c r="J352" s="1325"/>
      <c r="K352" s="1325"/>
      <c r="L352" s="518"/>
      <c r="M352" s="2078"/>
    </row>
    <row r="353" spans="1:13" x14ac:dyDescent="0.25">
      <c r="A353" s="32" t="s">
        <v>3538</v>
      </c>
      <c r="B353" s="32" t="s">
        <v>3539</v>
      </c>
      <c r="C353" s="32" t="s">
        <v>66</v>
      </c>
      <c r="D353" s="32" t="s">
        <v>2466</v>
      </c>
      <c r="E353" s="32" t="s">
        <v>3540</v>
      </c>
      <c r="F353" s="399"/>
      <c r="G353" s="389"/>
      <c r="H353" s="2045">
        <f t="shared" si="4"/>
        <v>1988</v>
      </c>
      <c r="I353" s="243"/>
      <c r="J353" s="1325"/>
      <c r="K353" s="1325"/>
      <c r="L353" s="518"/>
      <c r="M353" s="2078"/>
    </row>
    <row r="354" spans="1:13" x14ac:dyDescent="0.25">
      <c r="A354" s="32" t="s">
        <v>3541</v>
      </c>
      <c r="B354" s="32" t="s">
        <v>3542</v>
      </c>
      <c r="C354" s="32" t="s">
        <v>66</v>
      </c>
      <c r="D354" s="32" t="s">
        <v>2466</v>
      </c>
      <c r="E354" s="32" t="s">
        <v>3540</v>
      </c>
      <c r="F354" s="399"/>
      <c r="G354" s="389"/>
      <c r="H354" s="2045">
        <f t="shared" si="4"/>
        <v>1988</v>
      </c>
      <c r="I354" s="243"/>
      <c r="J354" s="1325"/>
      <c r="K354" s="1325"/>
      <c r="L354" s="518"/>
      <c r="M354" s="2078"/>
    </row>
    <row r="355" spans="1:13" x14ac:dyDescent="0.25">
      <c r="A355" s="32" t="s">
        <v>3543</v>
      </c>
      <c r="B355" s="32" t="s">
        <v>3544</v>
      </c>
      <c r="C355" s="32" t="s">
        <v>66</v>
      </c>
      <c r="D355" s="32" t="s">
        <v>2466</v>
      </c>
      <c r="E355" s="32" t="s">
        <v>3540</v>
      </c>
      <c r="F355" s="399"/>
      <c r="G355" s="389"/>
      <c r="H355" s="2045">
        <f t="shared" si="4"/>
        <v>1988</v>
      </c>
      <c r="I355" s="243"/>
      <c r="J355" s="1325"/>
      <c r="K355" s="1325"/>
      <c r="L355" s="518"/>
      <c r="M355" s="2078"/>
    </row>
    <row r="356" spans="1:13" x14ac:dyDescent="0.25">
      <c r="A356" s="32" t="s">
        <v>3545</v>
      </c>
      <c r="B356" s="32" t="s">
        <v>3546</v>
      </c>
      <c r="C356" s="32" t="s">
        <v>66</v>
      </c>
      <c r="D356" s="32" t="s">
        <v>2466</v>
      </c>
      <c r="E356" s="32" t="s">
        <v>3540</v>
      </c>
      <c r="F356" s="399"/>
      <c r="G356" s="389"/>
      <c r="H356" s="2045">
        <f t="shared" si="4"/>
        <v>1988</v>
      </c>
      <c r="I356" s="243"/>
      <c r="J356" s="1325"/>
      <c r="K356" s="1325"/>
      <c r="L356" s="518"/>
      <c r="M356" s="2078"/>
    </row>
    <row r="357" spans="1:13" x14ac:dyDescent="0.25">
      <c r="A357" s="32" t="s">
        <v>3547</v>
      </c>
      <c r="B357" s="32" t="s">
        <v>3548</v>
      </c>
      <c r="C357" s="32" t="s">
        <v>66</v>
      </c>
      <c r="D357" s="32" t="s">
        <v>2466</v>
      </c>
      <c r="E357" s="32" t="s">
        <v>3540</v>
      </c>
      <c r="F357" s="399"/>
      <c r="G357" s="389"/>
      <c r="H357" s="2045">
        <f t="shared" si="4"/>
        <v>1988</v>
      </c>
      <c r="I357" s="243"/>
      <c r="J357" s="1325"/>
      <c r="K357" s="1325"/>
      <c r="L357" s="518"/>
      <c r="M357" s="2078"/>
    </row>
    <row r="358" spans="1:13" x14ac:dyDescent="0.25">
      <c r="A358" s="32" t="s">
        <v>3549</v>
      </c>
      <c r="B358" s="32" t="s">
        <v>3550</v>
      </c>
      <c r="C358" s="32" t="s">
        <v>66</v>
      </c>
      <c r="D358" s="32" t="s">
        <v>2466</v>
      </c>
      <c r="E358" s="32" t="s">
        <v>3551</v>
      </c>
      <c r="F358" s="399"/>
      <c r="G358" s="389"/>
      <c r="H358" s="2045">
        <f t="shared" si="4"/>
        <v>735</v>
      </c>
      <c r="I358" s="243"/>
      <c r="J358" s="1325"/>
      <c r="K358" s="1325"/>
      <c r="L358" s="518"/>
      <c r="M358" s="2078"/>
    </row>
    <row r="359" spans="1:13" x14ac:dyDescent="0.25">
      <c r="A359" s="32" t="s">
        <v>3552</v>
      </c>
      <c r="B359" s="32" t="s">
        <v>3553</v>
      </c>
      <c r="C359" s="32" t="s">
        <v>66</v>
      </c>
      <c r="D359" s="32" t="s">
        <v>2410</v>
      </c>
      <c r="E359" s="32" t="s">
        <v>3554</v>
      </c>
      <c r="F359" s="399"/>
      <c r="G359" s="389"/>
      <c r="H359" s="2045">
        <f t="shared" si="4"/>
        <v>8811</v>
      </c>
      <c r="I359" s="243"/>
      <c r="J359" s="1325"/>
      <c r="K359" s="1325"/>
      <c r="L359" s="518"/>
      <c r="M359" s="2078"/>
    </row>
    <row r="360" spans="1:13" x14ac:dyDescent="0.25">
      <c r="A360" s="32" t="s">
        <v>3555</v>
      </c>
      <c r="B360" s="32" t="s">
        <v>3556</v>
      </c>
      <c r="C360" s="32" t="s">
        <v>66</v>
      </c>
      <c r="D360" s="32" t="s">
        <v>2495</v>
      </c>
      <c r="E360" s="32" t="s">
        <v>3096</v>
      </c>
      <c r="F360" s="399"/>
      <c r="G360" s="389"/>
      <c r="H360" s="2045">
        <f t="shared" si="4"/>
        <v>1677</v>
      </c>
      <c r="I360" s="243"/>
      <c r="J360" s="1325"/>
      <c r="K360" s="1325"/>
      <c r="L360" s="518"/>
      <c r="M360" s="2078"/>
    </row>
    <row r="361" spans="1:13" x14ac:dyDescent="0.25">
      <c r="A361" s="32" t="s">
        <v>3557</v>
      </c>
      <c r="B361" s="32" t="s">
        <v>3558</v>
      </c>
      <c r="C361" s="32" t="s">
        <v>66</v>
      </c>
      <c r="D361" s="32" t="s">
        <v>2495</v>
      </c>
      <c r="E361" s="32" t="s">
        <v>2631</v>
      </c>
      <c r="F361" s="399"/>
      <c r="G361" s="389"/>
      <c r="H361" s="2045">
        <f t="shared" si="4"/>
        <v>1911</v>
      </c>
      <c r="I361" s="243"/>
      <c r="J361" s="1325"/>
      <c r="K361" s="1325"/>
      <c r="L361" s="518"/>
      <c r="M361" s="2078"/>
    </row>
    <row r="362" spans="1:13" x14ac:dyDescent="0.25">
      <c r="A362" s="32" t="s">
        <v>3559</v>
      </c>
      <c r="B362" s="32" t="s">
        <v>3560</v>
      </c>
      <c r="C362" s="32" t="s">
        <v>66</v>
      </c>
      <c r="D362" s="32" t="s">
        <v>2415</v>
      </c>
      <c r="E362" s="32" t="s">
        <v>3561</v>
      </c>
      <c r="F362" s="399"/>
      <c r="G362" s="389"/>
      <c r="H362" s="2045">
        <f t="shared" si="4"/>
        <v>1601.4</v>
      </c>
      <c r="I362" s="243"/>
      <c r="J362" s="1325"/>
      <c r="K362" s="1325"/>
      <c r="L362" s="518"/>
      <c r="M362" s="2078"/>
    </row>
    <row r="363" spans="1:13" x14ac:dyDescent="0.25">
      <c r="A363" s="32" t="s">
        <v>3562</v>
      </c>
      <c r="B363" s="32" t="s">
        <v>3563</v>
      </c>
      <c r="C363" s="32" t="s">
        <v>66</v>
      </c>
      <c r="D363" s="32" t="s">
        <v>2518</v>
      </c>
      <c r="E363" s="32" t="s">
        <v>2676</v>
      </c>
      <c r="F363" s="399"/>
      <c r="G363" s="389"/>
      <c r="H363" s="2045">
        <f t="shared" si="4"/>
        <v>1890</v>
      </c>
      <c r="I363" s="243"/>
      <c r="J363" s="1325"/>
      <c r="K363" s="1325"/>
      <c r="L363" s="518"/>
      <c r="M363" s="2078"/>
    </row>
    <row r="364" spans="1:13" x14ac:dyDescent="0.25">
      <c r="A364" s="32" t="s">
        <v>3564</v>
      </c>
      <c r="B364" s="32" t="s">
        <v>3565</v>
      </c>
      <c r="C364" s="32" t="s">
        <v>66</v>
      </c>
      <c r="D364" s="32" t="s">
        <v>2518</v>
      </c>
      <c r="E364" s="32" t="s">
        <v>3279</v>
      </c>
      <c r="F364" s="399"/>
      <c r="G364" s="389"/>
      <c r="H364" s="2045">
        <f t="shared" si="4"/>
        <v>1910</v>
      </c>
      <c r="I364" s="243"/>
      <c r="J364" s="1325"/>
      <c r="K364" s="1325"/>
      <c r="L364" s="518"/>
      <c r="M364" s="2078"/>
    </row>
    <row r="365" spans="1:13" x14ac:dyDescent="0.25">
      <c r="A365" s="32" t="s">
        <v>3566</v>
      </c>
      <c r="B365" s="32" t="s">
        <v>3567</v>
      </c>
      <c r="C365" s="32" t="s">
        <v>66</v>
      </c>
      <c r="D365" s="32" t="s">
        <v>2518</v>
      </c>
      <c r="E365" s="32" t="s">
        <v>2700</v>
      </c>
      <c r="F365" s="399"/>
      <c r="G365" s="389"/>
      <c r="H365" s="2045">
        <f t="shared" si="4"/>
        <v>1900</v>
      </c>
      <c r="I365" s="243"/>
      <c r="J365" s="1325"/>
      <c r="K365" s="1325"/>
      <c r="L365" s="518"/>
      <c r="M365" s="2078"/>
    </row>
    <row r="366" spans="1:13" x14ac:dyDescent="0.25">
      <c r="A366" s="32" t="s">
        <v>3568</v>
      </c>
      <c r="B366" s="32" t="s">
        <v>3569</v>
      </c>
      <c r="C366" s="32" t="s">
        <v>66</v>
      </c>
      <c r="D366" s="32" t="s">
        <v>2518</v>
      </c>
      <c r="E366" s="32" t="s">
        <v>2703</v>
      </c>
      <c r="F366" s="399"/>
      <c r="G366" s="389"/>
      <c r="H366" s="2045">
        <f t="shared" si="4"/>
        <v>1920</v>
      </c>
      <c r="I366" s="243"/>
      <c r="J366" s="1325"/>
      <c r="K366" s="1325"/>
      <c r="L366" s="518"/>
      <c r="M366" s="2078"/>
    </row>
    <row r="367" spans="1:13" x14ac:dyDescent="0.25">
      <c r="A367" s="32" t="s">
        <v>3570</v>
      </c>
      <c r="B367" s="32" t="s">
        <v>3571</v>
      </c>
      <c r="C367" s="32" t="s">
        <v>66</v>
      </c>
      <c r="D367" s="32" t="s">
        <v>2518</v>
      </c>
      <c r="E367" s="32" t="s">
        <v>2878</v>
      </c>
      <c r="F367" s="399"/>
      <c r="G367" s="389"/>
      <c r="H367" s="2045">
        <f t="shared" si="4"/>
        <v>1683</v>
      </c>
      <c r="I367" s="243"/>
      <c r="J367" s="1325"/>
      <c r="K367" s="1325"/>
      <c r="L367" s="518"/>
      <c r="M367" s="2078"/>
    </row>
    <row r="368" spans="1:13" x14ac:dyDescent="0.25">
      <c r="A368" s="32" t="s">
        <v>3572</v>
      </c>
      <c r="B368" s="32" t="s">
        <v>3573</v>
      </c>
      <c r="C368" s="32" t="s">
        <v>66</v>
      </c>
      <c r="D368" s="32" t="s">
        <v>2518</v>
      </c>
      <c r="E368" s="32" t="s">
        <v>2811</v>
      </c>
      <c r="F368" s="399"/>
      <c r="G368" s="389"/>
      <c r="H368" s="2045">
        <f t="shared" si="4"/>
        <v>1716</v>
      </c>
      <c r="I368" s="243"/>
      <c r="J368" s="1325"/>
      <c r="K368" s="1325"/>
      <c r="L368" s="518"/>
      <c r="M368" s="2078"/>
    </row>
    <row r="369" spans="1:13" x14ac:dyDescent="0.25">
      <c r="A369" s="32" t="s">
        <v>3574</v>
      </c>
      <c r="B369" s="32" t="s">
        <v>3575</v>
      </c>
      <c r="C369" s="32" t="s">
        <v>66</v>
      </c>
      <c r="D369" s="32" t="s">
        <v>2518</v>
      </c>
      <c r="E369" s="32" t="s">
        <v>2649</v>
      </c>
      <c r="F369" s="399"/>
      <c r="G369" s="389"/>
      <c r="H369" s="2045">
        <f t="shared" si="4"/>
        <v>1749</v>
      </c>
      <c r="I369" s="243"/>
      <c r="J369" s="1325"/>
      <c r="K369" s="1325"/>
      <c r="L369" s="518"/>
      <c r="M369" s="2078"/>
    </row>
    <row r="370" spans="1:13" x14ac:dyDescent="0.25">
      <c r="A370" s="32" t="s">
        <v>3576</v>
      </c>
      <c r="B370" s="32" t="s">
        <v>3577</v>
      </c>
      <c r="C370" s="32" t="s">
        <v>66</v>
      </c>
      <c r="D370" s="32" t="s">
        <v>2492</v>
      </c>
      <c r="E370" s="32" t="s">
        <v>3578</v>
      </c>
      <c r="F370" s="399"/>
      <c r="G370" s="389"/>
      <c r="H370" s="2045">
        <f t="shared" si="4"/>
        <v>1399.86</v>
      </c>
      <c r="I370" s="243"/>
      <c r="J370" s="1325"/>
      <c r="K370" s="1325"/>
      <c r="L370" s="518"/>
      <c r="M370" s="2078"/>
    </row>
    <row r="371" spans="1:13" x14ac:dyDescent="0.25">
      <c r="A371" s="32" t="s">
        <v>3579</v>
      </c>
      <c r="B371" s="32" t="s">
        <v>3580</v>
      </c>
      <c r="C371" s="32" t="s">
        <v>66</v>
      </c>
      <c r="D371" s="32" t="s">
        <v>2453</v>
      </c>
      <c r="E371" s="32" t="s">
        <v>2676</v>
      </c>
      <c r="F371" s="399"/>
      <c r="G371" s="389"/>
      <c r="H371" s="2045">
        <f t="shared" si="4"/>
        <v>1890</v>
      </c>
      <c r="I371" s="243"/>
      <c r="J371" s="1325"/>
      <c r="K371" s="1325"/>
      <c r="L371" s="518"/>
      <c r="M371" s="2078"/>
    </row>
    <row r="372" spans="1:13" x14ac:dyDescent="0.25">
      <c r="A372" s="32" t="s">
        <v>3581</v>
      </c>
      <c r="B372" s="32" t="s">
        <v>3582</v>
      </c>
      <c r="C372" s="32" t="s">
        <v>66</v>
      </c>
      <c r="D372" s="32" t="s">
        <v>2453</v>
      </c>
      <c r="E372" s="32" t="s">
        <v>3052</v>
      </c>
      <c r="F372" s="399"/>
      <c r="G372" s="389"/>
      <c r="H372" s="2045">
        <f t="shared" si="4"/>
        <v>1932</v>
      </c>
      <c r="I372" s="243"/>
      <c r="J372" s="1325"/>
      <c r="K372" s="1325"/>
      <c r="L372" s="518"/>
      <c r="M372" s="2078"/>
    </row>
    <row r="373" spans="1:13" x14ac:dyDescent="0.25">
      <c r="A373" s="32" t="s">
        <v>3583</v>
      </c>
      <c r="B373" s="32" t="s">
        <v>3584</v>
      </c>
      <c r="C373" s="32" t="s">
        <v>66</v>
      </c>
      <c r="D373" s="32" t="s">
        <v>2453</v>
      </c>
      <c r="E373" s="32" t="s">
        <v>3585</v>
      </c>
      <c r="F373" s="399"/>
      <c r="G373" s="389"/>
      <c r="H373" s="2045">
        <f t="shared" si="4"/>
        <v>1633.8</v>
      </c>
      <c r="I373" s="243"/>
      <c r="J373" s="1325"/>
      <c r="K373" s="1325"/>
      <c r="L373" s="518"/>
      <c r="M373" s="2078"/>
    </row>
    <row r="374" spans="1:13" x14ac:dyDescent="0.25">
      <c r="A374" s="32" t="s">
        <v>3586</v>
      </c>
      <c r="B374" s="32" t="s">
        <v>3587</v>
      </c>
      <c r="C374" s="32" t="s">
        <v>66</v>
      </c>
      <c r="D374" s="32" t="s">
        <v>2423</v>
      </c>
      <c r="E374" s="32" t="s">
        <v>3588</v>
      </c>
      <c r="F374" s="399"/>
      <c r="G374" s="389"/>
      <c r="H374" s="2045">
        <f t="shared" si="4"/>
        <v>1525.5</v>
      </c>
      <c r="I374" s="243"/>
      <c r="J374" s="1325"/>
      <c r="K374" s="1325"/>
      <c r="L374" s="518"/>
      <c r="M374" s="2078"/>
    </row>
    <row r="375" spans="1:13" x14ac:dyDescent="0.25">
      <c r="A375" s="32" t="s">
        <v>3589</v>
      </c>
      <c r="B375" s="32" t="s">
        <v>3590</v>
      </c>
      <c r="C375" s="32" t="s">
        <v>66</v>
      </c>
      <c r="D375" s="32" t="s">
        <v>2476</v>
      </c>
      <c r="E375" s="32" t="s">
        <v>3591</v>
      </c>
      <c r="F375" s="399"/>
      <c r="G375" s="389"/>
      <c r="H375" s="2045">
        <f t="shared" si="4"/>
        <v>1885</v>
      </c>
      <c r="I375" s="243"/>
      <c r="J375" s="1325"/>
      <c r="K375" s="1325"/>
      <c r="L375" s="518"/>
      <c r="M375" s="2078"/>
    </row>
    <row r="376" spans="1:13" x14ac:dyDescent="0.25">
      <c r="A376" s="32" t="s">
        <v>3592</v>
      </c>
      <c r="B376" s="32" t="s">
        <v>3593</v>
      </c>
      <c r="C376" s="32" t="s">
        <v>66</v>
      </c>
      <c r="D376" s="32" t="s">
        <v>2524</v>
      </c>
      <c r="E376" s="32" t="s">
        <v>2670</v>
      </c>
      <c r="F376" s="399"/>
      <c r="G376" s="389"/>
      <c r="H376" s="2045">
        <f t="shared" si="4"/>
        <v>1960</v>
      </c>
      <c r="I376" s="243"/>
      <c r="J376" s="1325"/>
      <c r="K376" s="1325"/>
      <c r="L376" s="518"/>
      <c r="M376" s="2078"/>
    </row>
    <row r="377" spans="1:13" x14ac:dyDescent="0.25">
      <c r="A377" s="32" t="s">
        <v>3594</v>
      </c>
      <c r="B377" s="32" t="s">
        <v>3595</v>
      </c>
      <c r="C377" s="32" t="s">
        <v>66</v>
      </c>
      <c r="D377" s="32" t="s">
        <v>3421</v>
      </c>
      <c r="E377" s="32" t="s">
        <v>3596</v>
      </c>
      <c r="F377" s="399"/>
      <c r="G377" s="389"/>
      <c r="H377" s="2045">
        <f t="shared" si="4"/>
        <v>59400</v>
      </c>
      <c r="I377" s="243"/>
      <c r="J377" s="1325"/>
      <c r="K377" s="1325"/>
      <c r="L377" s="518"/>
      <c r="M377" s="2078"/>
    </row>
    <row r="378" spans="1:13" x14ac:dyDescent="0.25">
      <c r="A378" s="32" t="s">
        <v>3597</v>
      </c>
      <c r="B378" s="32" t="s">
        <v>3598</v>
      </c>
      <c r="C378" s="32" t="s">
        <v>66</v>
      </c>
      <c r="D378" s="32" t="s">
        <v>2528</v>
      </c>
      <c r="E378" s="32" t="s">
        <v>3599</v>
      </c>
      <c r="F378" s="399"/>
      <c r="G378" s="389"/>
      <c r="H378" s="2045">
        <f t="shared" si="4"/>
        <v>119786.4</v>
      </c>
      <c r="I378" s="243"/>
      <c r="J378" s="1325"/>
      <c r="K378" s="1325"/>
      <c r="L378" s="518"/>
      <c r="M378" s="2078"/>
    </row>
    <row r="379" spans="1:13" x14ac:dyDescent="0.25">
      <c r="A379" s="32" t="s">
        <v>3600</v>
      </c>
      <c r="B379" s="32" t="s">
        <v>3601</v>
      </c>
      <c r="C379" s="32" t="s">
        <v>66</v>
      </c>
      <c r="D379" s="32" t="s">
        <v>2494</v>
      </c>
      <c r="E379" s="32" t="s">
        <v>3602</v>
      </c>
      <c r="F379" s="399"/>
      <c r="G379" s="389"/>
      <c r="H379" s="2045">
        <f t="shared" si="4"/>
        <v>718.2</v>
      </c>
      <c r="I379" s="243"/>
      <c r="J379" s="1325"/>
      <c r="K379" s="1325"/>
      <c r="L379" s="518"/>
      <c r="M379" s="2078"/>
    </row>
    <row r="380" spans="1:13" x14ac:dyDescent="0.25">
      <c r="A380" s="32" t="s">
        <v>3603</v>
      </c>
      <c r="B380" s="32" t="s">
        <v>3604</v>
      </c>
      <c r="C380" s="32" t="s">
        <v>66</v>
      </c>
      <c r="D380" s="32" t="s">
        <v>2494</v>
      </c>
      <c r="E380" s="32" t="s">
        <v>3605</v>
      </c>
      <c r="F380" s="399"/>
      <c r="G380" s="389"/>
      <c r="H380" s="2045">
        <f t="shared" si="4"/>
        <v>3093.4</v>
      </c>
      <c r="I380" s="243"/>
      <c r="J380" s="1325"/>
      <c r="K380" s="1325"/>
      <c r="L380" s="518"/>
      <c r="M380" s="2078"/>
    </row>
    <row r="381" spans="1:13" x14ac:dyDescent="0.25">
      <c r="A381" s="32" t="s">
        <v>3606</v>
      </c>
      <c r="B381" s="32" t="s">
        <v>3607</v>
      </c>
      <c r="C381" s="32" t="s">
        <v>66</v>
      </c>
      <c r="D381" s="32" t="s">
        <v>2493</v>
      </c>
      <c r="E381" s="32" t="s">
        <v>3608</v>
      </c>
      <c r="F381" s="399"/>
      <c r="G381" s="389"/>
      <c r="H381" s="2045">
        <f t="shared" si="4"/>
        <v>18256</v>
      </c>
      <c r="I381" s="243"/>
      <c r="J381" s="1325"/>
      <c r="K381" s="1325"/>
      <c r="L381" s="518"/>
      <c r="M381" s="2078"/>
    </row>
    <row r="382" spans="1:13" x14ac:dyDescent="0.25">
      <c r="A382" s="32" t="s">
        <v>3609</v>
      </c>
      <c r="B382" s="32" t="s">
        <v>3610</v>
      </c>
      <c r="C382" s="32" t="s">
        <v>66</v>
      </c>
      <c r="D382" s="32" t="s">
        <v>2493</v>
      </c>
      <c r="E382" s="32" t="s">
        <v>3611</v>
      </c>
      <c r="F382" s="399"/>
      <c r="G382" s="389"/>
      <c r="H382" s="2045">
        <f t="shared" si="4"/>
        <v>6990.4</v>
      </c>
      <c r="I382" s="243"/>
      <c r="J382" s="1325"/>
      <c r="K382" s="1325"/>
      <c r="L382" s="518"/>
      <c r="M382" s="2078"/>
    </row>
    <row r="383" spans="1:13" x14ac:dyDescent="0.25">
      <c r="A383" s="32" t="s">
        <v>3612</v>
      </c>
      <c r="B383" s="32" t="s">
        <v>3613</v>
      </c>
      <c r="C383" s="32" t="s">
        <v>66</v>
      </c>
      <c r="D383" s="32" t="s">
        <v>2495</v>
      </c>
      <c r="E383" s="32" t="s">
        <v>2992</v>
      </c>
      <c r="F383" s="399"/>
      <c r="G383" s="389"/>
      <c r="H383" s="2045">
        <f t="shared" si="4"/>
        <v>1755</v>
      </c>
      <c r="I383" s="243"/>
      <c r="J383" s="1325"/>
      <c r="K383" s="1325"/>
      <c r="L383" s="518"/>
      <c r="M383" s="2078"/>
    </row>
    <row r="384" spans="1:13" x14ac:dyDescent="0.25">
      <c r="A384" s="32" t="s">
        <v>3614</v>
      </c>
      <c r="B384" s="32" t="s">
        <v>3615</v>
      </c>
      <c r="C384" s="32" t="s">
        <v>66</v>
      </c>
      <c r="D384" s="32" t="s">
        <v>2495</v>
      </c>
      <c r="E384" s="32" t="s">
        <v>2811</v>
      </c>
      <c r="F384" s="399"/>
      <c r="G384" s="389"/>
      <c r="H384" s="2045">
        <f t="shared" si="4"/>
        <v>1716</v>
      </c>
      <c r="I384" s="243"/>
      <c r="J384" s="1325"/>
      <c r="K384" s="1325"/>
      <c r="L384" s="518"/>
      <c r="M384" s="2078"/>
    </row>
    <row r="385" spans="1:13" x14ac:dyDescent="0.25">
      <c r="A385" s="32" t="s">
        <v>3616</v>
      </c>
      <c r="B385" s="32" t="s">
        <v>3617</v>
      </c>
      <c r="C385" s="32" t="s">
        <v>66</v>
      </c>
      <c r="D385" s="32" t="s">
        <v>2518</v>
      </c>
      <c r="E385" s="32" t="s">
        <v>2768</v>
      </c>
      <c r="F385" s="399"/>
      <c r="G385" s="389"/>
      <c r="H385" s="2045">
        <f t="shared" si="4"/>
        <v>1950</v>
      </c>
      <c r="I385" s="243"/>
      <c r="J385" s="1325"/>
      <c r="K385" s="1325"/>
      <c r="L385" s="518"/>
      <c r="M385" s="2078"/>
    </row>
    <row r="386" spans="1:13" x14ac:dyDescent="0.25">
      <c r="A386" s="32" t="s">
        <v>3618</v>
      </c>
      <c r="B386" s="32" t="s">
        <v>3619</v>
      </c>
      <c r="C386" s="32" t="s">
        <v>66</v>
      </c>
      <c r="D386" s="32" t="s">
        <v>2518</v>
      </c>
      <c r="E386" s="32" t="s">
        <v>2973</v>
      </c>
      <c r="F386" s="399"/>
      <c r="G386" s="389"/>
      <c r="H386" s="2045">
        <f t="shared" si="4"/>
        <v>1940</v>
      </c>
      <c r="I386" s="243"/>
      <c r="J386" s="1325"/>
      <c r="K386" s="1325"/>
      <c r="L386" s="518"/>
      <c r="M386" s="2078"/>
    </row>
    <row r="387" spans="1:13" x14ac:dyDescent="0.25">
      <c r="A387" s="32" t="s">
        <v>3620</v>
      </c>
      <c r="B387" s="32" t="s">
        <v>3621</v>
      </c>
      <c r="C387" s="32" t="s">
        <v>66</v>
      </c>
      <c r="D387" s="32" t="s">
        <v>2518</v>
      </c>
      <c r="E387" s="32" t="s">
        <v>2976</v>
      </c>
      <c r="F387" s="399"/>
      <c r="G387" s="389"/>
      <c r="H387" s="2045">
        <f t="shared" si="4"/>
        <v>1930</v>
      </c>
      <c r="I387" s="243"/>
      <c r="J387" s="1325"/>
      <c r="K387" s="1325"/>
      <c r="L387" s="518"/>
      <c r="M387" s="2078"/>
    </row>
    <row r="388" spans="1:13" x14ac:dyDescent="0.25">
      <c r="A388" s="32" t="s">
        <v>3622</v>
      </c>
      <c r="B388" s="32" t="s">
        <v>3623</v>
      </c>
      <c r="C388" s="32" t="s">
        <v>66</v>
      </c>
      <c r="D388" s="32" t="s">
        <v>2518</v>
      </c>
      <c r="E388" s="32" t="s">
        <v>2703</v>
      </c>
      <c r="F388" s="399"/>
      <c r="G388" s="389"/>
      <c r="H388" s="2045">
        <f t="shared" si="4"/>
        <v>1920</v>
      </c>
      <c r="I388" s="243"/>
      <c r="J388" s="1325"/>
      <c r="K388" s="1325"/>
      <c r="L388" s="518"/>
      <c r="M388" s="2078"/>
    </row>
    <row r="389" spans="1:13" x14ac:dyDescent="0.25">
      <c r="A389" s="32" t="s">
        <v>3624</v>
      </c>
      <c r="B389" s="32" t="s">
        <v>3625</v>
      </c>
      <c r="C389" s="32" t="s">
        <v>66</v>
      </c>
      <c r="D389" s="32" t="s">
        <v>2518</v>
      </c>
      <c r="E389" s="32" t="s">
        <v>3626</v>
      </c>
      <c r="F389" s="399"/>
      <c r="G389" s="389"/>
      <c r="H389" s="2045">
        <f t="shared" si="4"/>
        <v>1547.7</v>
      </c>
      <c r="I389" s="243"/>
      <c r="J389" s="1325"/>
      <c r="K389" s="1325"/>
      <c r="L389" s="518"/>
      <c r="M389" s="2078"/>
    </row>
    <row r="390" spans="1:13" x14ac:dyDescent="0.25">
      <c r="A390" s="32" t="s">
        <v>3627</v>
      </c>
      <c r="B390" s="32" t="s">
        <v>3628</v>
      </c>
      <c r="C390" s="32" t="s">
        <v>66</v>
      </c>
      <c r="D390" s="32" t="s">
        <v>2518</v>
      </c>
      <c r="E390" s="32" t="s">
        <v>3629</v>
      </c>
      <c r="F390" s="399"/>
      <c r="G390" s="389"/>
      <c r="H390" s="2045">
        <f t="shared" si="4"/>
        <v>1778.7</v>
      </c>
      <c r="I390" s="243"/>
      <c r="J390" s="1325"/>
      <c r="K390" s="1325"/>
      <c r="L390" s="518"/>
      <c r="M390" s="2078"/>
    </row>
    <row r="391" spans="1:13" x14ac:dyDescent="0.25">
      <c r="A391" s="32" t="s">
        <v>3630</v>
      </c>
      <c r="B391" s="32" t="s">
        <v>3631</v>
      </c>
      <c r="C391" s="32" t="s">
        <v>66</v>
      </c>
      <c r="D391" s="32" t="s">
        <v>2518</v>
      </c>
      <c r="E391" s="32" t="s">
        <v>3632</v>
      </c>
      <c r="F391" s="399"/>
      <c r="G391" s="389"/>
      <c r="H391" s="2045">
        <f t="shared" si="4"/>
        <v>1646.7</v>
      </c>
      <c r="I391" s="243"/>
      <c r="J391" s="1325"/>
      <c r="K391" s="1325"/>
      <c r="L391" s="518"/>
      <c r="M391" s="2078"/>
    </row>
    <row r="392" spans="1:13" x14ac:dyDescent="0.25">
      <c r="A392" s="32" t="s">
        <v>3633</v>
      </c>
      <c r="B392" s="32" t="s">
        <v>3634</v>
      </c>
      <c r="C392" s="32" t="s">
        <v>66</v>
      </c>
      <c r="D392" s="32" t="s">
        <v>2452</v>
      </c>
      <c r="E392" s="32" t="s">
        <v>3635</v>
      </c>
      <c r="F392" s="399"/>
      <c r="G392" s="389"/>
      <c r="H392" s="2045">
        <f t="shared" si="4"/>
        <v>3773.66</v>
      </c>
      <c r="I392" s="243"/>
      <c r="J392" s="1325"/>
      <c r="K392" s="1325"/>
      <c r="L392" s="518"/>
      <c r="M392" s="2078"/>
    </row>
    <row r="393" spans="1:13" x14ac:dyDescent="0.25">
      <c r="A393" s="32" t="s">
        <v>3636</v>
      </c>
      <c r="B393" s="32" t="s">
        <v>3637</v>
      </c>
      <c r="C393" s="32" t="s">
        <v>66</v>
      </c>
      <c r="D393" s="32" t="s">
        <v>2519</v>
      </c>
      <c r="E393" s="32" t="s">
        <v>3483</v>
      </c>
      <c r="F393" s="399"/>
      <c r="G393" s="389"/>
      <c r="H393" s="2045">
        <f t="shared" si="4"/>
        <v>1914.9</v>
      </c>
      <c r="I393" s="243"/>
      <c r="J393" s="1325"/>
      <c r="K393" s="1325"/>
      <c r="L393" s="518"/>
      <c r="M393" s="2078"/>
    </row>
    <row r="394" spans="1:13" x14ac:dyDescent="0.25">
      <c r="A394" s="32" t="s">
        <v>3638</v>
      </c>
      <c r="B394" s="32" t="s">
        <v>3639</v>
      </c>
      <c r="C394" s="32" t="s">
        <v>66</v>
      </c>
      <c r="D394" s="32" t="s">
        <v>2453</v>
      </c>
      <c r="E394" s="32" t="s">
        <v>2661</v>
      </c>
      <c r="F394" s="399"/>
      <c r="G394" s="389"/>
      <c r="H394" s="2045">
        <f t="shared" si="4"/>
        <v>1980</v>
      </c>
      <c r="I394" s="243"/>
      <c r="J394" s="1325"/>
      <c r="K394" s="1325"/>
      <c r="L394" s="518"/>
      <c r="M394" s="2078"/>
    </row>
    <row r="395" spans="1:13" x14ac:dyDescent="0.25">
      <c r="A395" s="32" t="s">
        <v>3640</v>
      </c>
      <c r="B395" s="32" t="s">
        <v>3641</v>
      </c>
      <c r="C395" s="32" t="s">
        <v>66</v>
      </c>
      <c r="D395" s="32" t="s">
        <v>2453</v>
      </c>
      <c r="E395" s="32" t="s">
        <v>2661</v>
      </c>
      <c r="F395" s="399"/>
      <c r="G395" s="389"/>
      <c r="H395" s="2045">
        <f t="shared" si="4"/>
        <v>1980</v>
      </c>
      <c r="I395" s="243"/>
      <c r="J395" s="1325"/>
      <c r="K395" s="1325"/>
      <c r="L395" s="518"/>
      <c r="M395" s="2078"/>
    </row>
    <row r="396" spans="1:13" x14ac:dyDescent="0.25">
      <c r="A396" s="32" t="s">
        <v>3642</v>
      </c>
      <c r="B396" s="32" t="s">
        <v>3643</v>
      </c>
      <c r="C396" s="32" t="s">
        <v>66</v>
      </c>
      <c r="D396" s="32" t="s">
        <v>2453</v>
      </c>
      <c r="E396" s="32" t="s">
        <v>3644</v>
      </c>
      <c r="F396" s="399"/>
      <c r="G396" s="389"/>
      <c r="H396" s="2045">
        <f t="shared" si="4"/>
        <v>1593</v>
      </c>
      <c r="I396" s="243"/>
      <c r="J396" s="1325"/>
      <c r="K396" s="1325"/>
      <c r="L396" s="518"/>
      <c r="M396" s="2078"/>
    </row>
    <row r="397" spans="1:13" x14ac:dyDescent="0.25">
      <c r="A397" s="32" t="s">
        <v>3645</v>
      </c>
      <c r="B397" s="32" t="s">
        <v>3646</v>
      </c>
      <c r="C397" s="32" t="s">
        <v>66</v>
      </c>
      <c r="D397" s="32" t="s">
        <v>2422</v>
      </c>
      <c r="E397" s="32" t="s">
        <v>2670</v>
      </c>
      <c r="F397" s="399"/>
      <c r="G397" s="389"/>
      <c r="H397" s="2045">
        <f t="shared" si="4"/>
        <v>1960</v>
      </c>
      <c r="I397" s="243"/>
      <c r="J397" s="1325"/>
      <c r="K397" s="1325"/>
      <c r="L397" s="518"/>
      <c r="M397" s="2078"/>
    </row>
    <row r="398" spans="1:13" x14ac:dyDescent="0.25">
      <c r="A398" s="32" t="s">
        <v>3647</v>
      </c>
      <c r="B398" s="32" t="s">
        <v>3648</v>
      </c>
      <c r="C398" s="32" t="s">
        <v>66</v>
      </c>
      <c r="D398" s="32" t="s">
        <v>2422</v>
      </c>
      <c r="E398" s="32" t="s">
        <v>2881</v>
      </c>
      <c r="F398" s="399"/>
      <c r="G398" s="389"/>
      <c r="H398" s="2045">
        <f t="shared" si="4"/>
        <v>1866.48</v>
      </c>
      <c r="I398" s="243"/>
      <c r="J398" s="1325"/>
      <c r="K398" s="1325"/>
      <c r="L398" s="518"/>
      <c r="M398" s="2078"/>
    </row>
    <row r="399" spans="1:13" x14ac:dyDescent="0.25">
      <c r="A399" s="32" t="s">
        <v>3649</v>
      </c>
      <c r="B399" s="32" t="s">
        <v>3650</v>
      </c>
      <c r="C399" s="32" t="s">
        <v>66</v>
      </c>
      <c r="D399" s="32" t="s">
        <v>2424</v>
      </c>
      <c r="E399" s="32" t="s">
        <v>2676</v>
      </c>
      <c r="F399" s="399"/>
      <c r="G399" s="389"/>
      <c r="H399" s="2045">
        <f t="shared" si="4"/>
        <v>1890</v>
      </c>
      <c r="I399" s="243"/>
      <c r="J399" s="1325"/>
      <c r="K399" s="1325"/>
      <c r="L399" s="518"/>
      <c r="M399" s="2078"/>
    </row>
    <row r="400" spans="1:13" x14ac:dyDescent="0.25">
      <c r="A400" s="32" t="s">
        <v>3651</v>
      </c>
      <c r="B400" s="32" t="s">
        <v>3652</v>
      </c>
      <c r="C400" s="32" t="s">
        <v>66</v>
      </c>
      <c r="D400" s="32" t="s">
        <v>2428</v>
      </c>
      <c r="E400" s="32" t="s">
        <v>3653</v>
      </c>
      <c r="F400" s="399"/>
      <c r="G400" s="389"/>
      <c r="H400" s="2045">
        <f t="shared" si="4"/>
        <v>12045.18</v>
      </c>
      <c r="I400" s="243"/>
      <c r="J400" s="1325"/>
      <c r="K400" s="1325"/>
      <c r="L400" s="518"/>
      <c r="M400" s="2078"/>
    </row>
    <row r="401" spans="1:13" x14ac:dyDescent="0.25">
      <c r="A401" s="32" t="s">
        <v>3654</v>
      </c>
      <c r="B401" s="32" t="s">
        <v>3655</v>
      </c>
      <c r="C401" s="32" t="s">
        <v>66</v>
      </c>
      <c r="D401" s="32" t="s">
        <v>2428</v>
      </c>
      <c r="E401" s="32" t="s">
        <v>3656</v>
      </c>
      <c r="F401" s="399"/>
      <c r="G401" s="389"/>
      <c r="H401" s="2045">
        <f t="shared" si="4"/>
        <v>18980.3</v>
      </c>
      <c r="I401" s="243"/>
      <c r="J401" s="1325"/>
      <c r="K401" s="1325"/>
      <c r="L401" s="518"/>
      <c r="M401" s="2078"/>
    </row>
    <row r="402" spans="1:13" x14ac:dyDescent="0.25">
      <c r="A402" s="32" t="s">
        <v>3657</v>
      </c>
      <c r="B402" s="32" t="s">
        <v>3658</v>
      </c>
      <c r="C402" s="32" t="s">
        <v>66</v>
      </c>
      <c r="D402" s="32" t="s">
        <v>2407</v>
      </c>
      <c r="E402" s="32" t="s">
        <v>3659</v>
      </c>
      <c r="F402" s="399"/>
      <c r="G402" s="389"/>
      <c r="H402" s="2045">
        <f t="shared" si="4"/>
        <v>160088.98000000001</v>
      </c>
      <c r="I402" s="243"/>
      <c r="J402" s="1325"/>
      <c r="K402" s="1325"/>
      <c r="L402" s="518"/>
      <c r="M402" s="2078"/>
    </row>
    <row r="403" spans="1:13" x14ac:dyDescent="0.25">
      <c r="A403" s="32" t="s">
        <v>3660</v>
      </c>
      <c r="B403" s="32" t="s">
        <v>3661</v>
      </c>
      <c r="C403" s="32" t="s">
        <v>66</v>
      </c>
      <c r="D403" s="32" t="s">
        <v>2405</v>
      </c>
      <c r="E403" s="32" t="s">
        <v>2887</v>
      </c>
      <c r="F403" s="399"/>
      <c r="G403" s="389"/>
      <c r="H403" s="2045">
        <f t="shared" si="4"/>
        <v>299999.83</v>
      </c>
      <c r="I403" s="243"/>
      <c r="J403" s="1325"/>
      <c r="K403" s="1325"/>
      <c r="L403" s="518"/>
      <c r="M403" s="2078"/>
    </row>
    <row r="404" spans="1:13" x14ac:dyDescent="0.25">
      <c r="A404" s="32" t="s">
        <v>3662</v>
      </c>
      <c r="B404" s="32" t="s">
        <v>3663</v>
      </c>
      <c r="C404" s="32" t="s">
        <v>66</v>
      </c>
      <c r="D404" s="32" t="s">
        <v>2405</v>
      </c>
      <c r="E404" s="32" t="s">
        <v>2887</v>
      </c>
      <c r="F404" s="399"/>
      <c r="G404" s="389"/>
      <c r="H404" s="2045">
        <f t="shared" si="4"/>
        <v>299999.83</v>
      </c>
      <c r="I404" s="243"/>
      <c r="J404" s="1325"/>
      <c r="K404" s="1325"/>
      <c r="L404" s="518"/>
      <c r="M404" s="2078"/>
    </row>
    <row r="405" spans="1:13" x14ac:dyDescent="0.25">
      <c r="A405" s="32" t="s">
        <v>3664</v>
      </c>
      <c r="B405" s="32" t="s">
        <v>3665</v>
      </c>
      <c r="C405" s="32" t="s">
        <v>66</v>
      </c>
      <c r="D405" s="32" t="s">
        <v>2405</v>
      </c>
      <c r="E405" s="32" t="s">
        <v>2887</v>
      </c>
      <c r="F405" s="399"/>
      <c r="G405" s="389"/>
      <c r="H405" s="2045">
        <f t="shared" si="4"/>
        <v>299999.83</v>
      </c>
      <c r="I405" s="243"/>
      <c r="J405" s="1325"/>
      <c r="K405" s="1325"/>
      <c r="L405" s="518"/>
      <c r="M405" s="2078"/>
    </row>
    <row r="406" spans="1:13" x14ac:dyDescent="0.25">
      <c r="A406" s="32" t="s">
        <v>3666</v>
      </c>
      <c r="B406" s="32" t="s">
        <v>3667</v>
      </c>
      <c r="C406" s="32" t="s">
        <v>66</v>
      </c>
      <c r="D406" s="32" t="s">
        <v>2405</v>
      </c>
      <c r="E406" s="32" t="s">
        <v>2887</v>
      </c>
      <c r="F406" s="399"/>
      <c r="G406" s="389"/>
      <c r="H406" s="2045">
        <f t="shared" si="4"/>
        <v>299999.83</v>
      </c>
      <c r="I406" s="243"/>
      <c r="J406" s="1325"/>
      <c r="K406" s="1325"/>
      <c r="L406" s="518"/>
      <c r="M406" s="2078"/>
    </row>
    <row r="407" spans="1:13" x14ac:dyDescent="0.25">
      <c r="A407" s="32" t="s">
        <v>3668</v>
      </c>
      <c r="B407" s="32" t="s">
        <v>3669</v>
      </c>
      <c r="C407" s="32" t="s">
        <v>66</v>
      </c>
      <c r="D407" s="32" t="s">
        <v>2405</v>
      </c>
      <c r="E407" s="32" t="s">
        <v>2887</v>
      </c>
      <c r="F407" s="399"/>
      <c r="G407" s="389"/>
      <c r="H407" s="2045">
        <f t="shared" si="4"/>
        <v>299999.83</v>
      </c>
      <c r="I407" s="243"/>
      <c r="J407" s="1325"/>
      <c r="K407" s="1325"/>
      <c r="L407" s="518"/>
      <c r="M407" s="2078"/>
    </row>
    <row r="408" spans="1:13" x14ac:dyDescent="0.25">
      <c r="A408" s="32" t="s">
        <v>3670</v>
      </c>
      <c r="B408" s="32" t="s">
        <v>3671</v>
      </c>
      <c r="C408" s="32" t="s">
        <v>66</v>
      </c>
      <c r="D408" s="32" t="s">
        <v>2407</v>
      </c>
      <c r="E408" s="32" t="s">
        <v>3672</v>
      </c>
      <c r="F408" s="399"/>
      <c r="G408" s="389"/>
      <c r="H408" s="2045">
        <f t="shared" si="4"/>
        <v>136753.07</v>
      </c>
      <c r="I408" s="243"/>
      <c r="J408" s="1325"/>
      <c r="K408" s="1325"/>
      <c r="L408" s="518"/>
      <c r="M408" s="2078"/>
    </row>
    <row r="409" spans="1:13" x14ac:dyDescent="0.25">
      <c r="A409" s="32" t="s">
        <v>3673</v>
      </c>
      <c r="B409" s="32" t="s">
        <v>3674</v>
      </c>
      <c r="C409" s="32" t="s">
        <v>66</v>
      </c>
      <c r="D409" s="32" t="s">
        <v>2407</v>
      </c>
      <c r="E409" s="32" t="s">
        <v>3675</v>
      </c>
      <c r="F409" s="399"/>
      <c r="G409" s="389"/>
      <c r="H409" s="2045">
        <f t="shared" si="4"/>
        <v>150099.01999999999</v>
      </c>
      <c r="I409" s="243"/>
      <c r="J409" s="1325"/>
      <c r="K409" s="1325"/>
      <c r="L409" s="518"/>
      <c r="M409" s="2078"/>
    </row>
    <row r="410" spans="1:13" x14ac:dyDescent="0.25">
      <c r="A410" s="32" t="s">
        <v>3676</v>
      </c>
      <c r="B410" s="32" t="s">
        <v>3677</v>
      </c>
      <c r="C410" s="32" t="s">
        <v>66</v>
      </c>
      <c r="D410" s="32" t="s">
        <v>2414</v>
      </c>
      <c r="E410" s="32" t="s">
        <v>3678</v>
      </c>
      <c r="F410" s="399"/>
      <c r="G410" s="389"/>
      <c r="H410" s="2045">
        <f t="shared" si="4"/>
        <v>14216.14</v>
      </c>
      <c r="I410" s="243"/>
      <c r="J410" s="1325"/>
      <c r="K410" s="1325"/>
      <c r="L410" s="518"/>
      <c r="M410" s="2078"/>
    </row>
    <row r="411" spans="1:13" x14ac:dyDescent="0.25">
      <c r="A411" s="32" t="s">
        <v>3679</v>
      </c>
      <c r="B411" s="32" t="s">
        <v>3680</v>
      </c>
      <c r="C411" s="32" t="s">
        <v>66</v>
      </c>
      <c r="D411" s="32" t="s">
        <v>2411</v>
      </c>
      <c r="E411" s="32" t="s">
        <v>3681</v>
      </c>
      <c r="F411" s="399"/>
      <c r="G411" s="389"/>
      <c r="H411" s="2045">
        <f t="shared" si="4"/>
        <v>30945.599999999999</v>
      </c>
      <c r="I411" s="243"/>
      <c r="J411" s="1325"/>
      <c r="K411" s="1325"/>
      <c r="L411" s="518"/>
      <c r="M411" s="2078"/>
    </row>
    <row r="412" spans="1:13" x14ac:dyDescent="0.25">
      <c r="A412" s="32" t="s">
        <v>3682</v>
      </c>
      <c r="B412" s="32" t="s">
        <v>3683</v>
      </c>
      <c r="C412" s="32" t="s">
        <v>66</v>
      </c>
      <c r="D412" s="32" t="s">
        <v>2413</v>
      </c>
      <c r="E412" s="32" t="s">
        <v>3684</v>
      </c>
      <c r="F412" s="399"/>
      <c r="G412" s="389"/>
      <c r="H412" s="2045">
        <f t="shared" si="4"/>
        <v>32363</v>
      </c>
      <c r="I412" s="243"/>
      <c r="J412" s="1325"/>
      <c r="K412" s="1325"/>
      <c r="L412" s="518"/>
      <c r="M412" s="2078"/>
    </row>
    <row r="413" spans="1:13" x14ac:dyDescent="0.25">
      <c r="A413" s="32" t="s">
        <v>3685</v>
      </c>
      <c r="B413" s="32" t="s">
        <v>3686</v>
      </c>
      <c r="C413" s="32" t="s">
        <v>66</v>
      </c>
      <c r="D413" s="32" t="s">
        <v>2412</v>
      </c>
      <c r="E413" s="32" t="s">
        <v>3687</v>
      </c>
      <c r="F413" s="399"/>
      <c r="G413" s="389"/>
      <c r="H413" s="2045">
        <f t="shared" si="4"/>
        <v>25588.58</v>
      </c>
      <c r="I413" s="243"/>
      <c r="J413" s="1325"/>
      <c r="K413" s="1325"/>
      <c r="L413" s="518"/>
      <c r="M413" s="2078"/>
    </row>
    <row r="414" spans="1:13" x14ac:dyDescent="0.25">
      <c r="A414" s="32" t="s">
        <v>3688</v>
      </c>
      <c r="B414" s="32" t="s">
        <v>3689</v>
      </c>
      <c r="C414" s="32" t="s">
        <v>66</v>
      </c>
      <c r="D414" s="32" t="s">
        <v>2466</v>
      </c>
      <c r="E414" s="32" t="s">
        <v>2661</v>
      </c>
      <c r="F414" s="399"/>
      <c r="G414" s="389"/>
      <c r="H414" s="2045">
        <f t="shared" si="4"/>
        <v>1980</v>
      </c>
      <c r="I414" s="243"/>
      <c r="J414" s="1325"/>
      <c r="K414" s="1325"/>
      <c r="L414" s="518"/>
      <c r="M414" s="2078"/>
    </row>
    <row r="415" spans="1:13" x14ac:dyDescent="0.25">
      <c r="A415" s="32" t="s">
        <v>3690</v>
      </c>
      <c r="B415" s="32" t="s">
        <v>3691</v>
      </c>
      <c r="C415" s="32" t="s">
        <v>66</v>
      </c>
      <c r="D415" s="32" t="s">
        <v>2466</v>
      </c>
      <c r="E415" s="32" t="s">
        <v>3692</v>
      </c>
      <c r="F415" s="399"/>
      <c r="G415" s="389"/>
      <c r="H415" s="2045">
        <f t="shared" ref="H415:H478" si="5">E415-G415</f>
        <v>1676.4</v>
      </c>
      <c r="I415" s="243"/>
      <c r="J415" s="1325"/>
      <c r="K415" s="1325"/>
      <c r="L415" s="518"/>
      <c r="M415" s="2078"/>
    </row>
    <row r="416" spans="1:13" x14ac:dyDescent="0.25">
      <c r="A416" s="32" t="s">
        <v>3693</v>
      </c>
      <c r="B416" s="32" t="s">
        <v>3694</v>
      </c>
      <c r="C416" s="32" t="s">
        <v>66</v>
      </c>
      <c r="D416" s="32" t="s">
        <v>2466</v>
      </c>
      <c r="E416" s="32" t="s">
        <v>3695</v>
      </c>
      <c r="F416" s="399"/>
      <c r="G416" s="389"/>
      <c r="H416" s="2045">
        <f t="shared" si="5"/>
        <v>1968</v>
      </c>
      <c r="I416" s="243"/>
      <c r="J416" s="1325"/>
      <c r="K416" s="1325"/>
      <c r="L416" s="518"/>
      <c r="M416" s="2078"/>
    </row>
    <row r="417" spans="1:13" x14ac:dyDescent="0.25">
      <c r="A417" s="32" t="s">
        <v>3696</v>
      </c>
      <c r="B417" s="32" t="s">
        <v>3697</v>
      </c>
      <c r="C417" s="32" t="s">
        <v>66</v>
      </c>
      <c r="D417" s="32" t="s">
        <v>2466</v>
      </c>
      <c r="E417" s="32" t="s">
        <v>3698</v>
      </c>
      <c r="F417" s="399"/>
      <c r="G417" s="389"/>
      <c r="H417" s="2045">
        <f t="shared" si="5"/>
        <v>1052.8</v>
      </c>
      <c r="I417" s="243"/>
      <c r="J417" s="1325"/>
      <c r="K417" s="1325"/>
      <c r="L417" s="518"/>
      <c r="M417" s="2078"/>
    </row>
    <row r="418" spans="1:13" x14ac:dyDescent="0.25">
      <c r="A418" s="32" t="s">
        <v>3699</v>
      </c>
      <c r="B418" s="32" t="s">
        <v>3700</v>
      </c>
      <c r="C418" s="32" t="s">
        <v>66</v>
      </c>
      <c r="D418" s="32" t="s">
        <v>2900</v>
      </c>
      <c r="E418" s="32" t="s">
        <v>3701</v>
      </c>
      <c r="F418" s="399"/>
      <c r="G418" s="389"/>
      <c r="H418" s="2045">
        <f t="shared" si="5"/>
        <v>1890.4</v>
      </c>
      <c r="I418" s="243"/>
      <c r="J418" s="1325"/>
      <c r="K418" s="1325"/>
      <c r="L418" s="518"/>
      <c r="M418" s="2078"/>
    </row>
    <row r="419" spans="1:13" x14ac:dyDescent="0.25">
      <c r="A419" s="32" t="s">
        <v>3702</v>
      </c>
      <c r="B419" s="32" t="s">
        <v>3703</v>
      </c>
      <c r="C419" s="32" t="s">
        <v>66</v>
      </c>
      <c r="D419" s="32" t="s">
        <v>2900</v>
      </c>
      <c r="E419" s="32" t="s">
        <v>3704</v>
      </c>
      <c r="F419" s="399"/>
      <c r="G419" s="389"/>
      <c r="H419" s="2045">
        <f t="shared" si="5"/>
        <v>1480.7</v>
      </c>
      <c r="I419" s="243"/>
      <c r="J419" s="1325"/>
      <c r="K419" s="1325"/>
      <c r="L419" s="518"/>
      <c r="M419" s="2078"/>
    </row>
    <row r="420" spans="1:13" x14ac:dyDescent="0.25">
      <c r="A420" s="32" t="s">
        <v>3705</v>
      </c>
      <c r="B420" s="32" t="s">
        <v>3706</v>
      </c>
      <c r="C420" s="32" t="s">
        <v>66</v>
      </c>
      <c r="D420" s="32" t="s">
        <v>2900</v>
      </c>
      <c r="E420" s="32" t="s">
        <v>3707</v>
      </c>
      <c r="F420" s="399"/>
      <c r="G420" s="389"/>
      <c r="H420" s="2045">
        <f t="shared" si="5"/>
        <v>5420.3</v>
      </c>
      <c r="I420" s="243"/>
      <c r="J420" s="1325"/>
      <c r="K420" s="1325"/>
      <c r="L420" s="518"/>
      <c r="M420" s="2078"/>
    </row>
    <row r="421" spans="1:13" x14ac:dyDescent="0.25">
      <c r="A421" s="32" t="s">
        <v>3708</v>
      </c>
      <c r="B421" s="32" t="s">
        <v>3709</v>
      </c>
      <c r="C421" s="32" t="s">
        <v>66</v>
      </c>
      <c r="D421" s="32" t="s">
        <v>2466</v>
      </c>
      <c r="E421" s="32" t="s">
        <v>3710</v>
      </c>
      <c r="F421" s="399"/>
      <c r="G421" s="389"/>
      <c r="H421" s="2045">
        <f t="shared" si="5"/>
        <v>1600</v>
      </c>
      <c r="I421" s="243"/>
      <c r="J421" s="1325"/>
      <c r="K421" s="1325"/>
      <c r="L421" s="518"/>
      <c r="M421" s="2078"/>
    </row>
    <row r="422" spans="1:13" x14ac:dyDescent="0.25">
      <c r="A422" s="32" t="s">
        <v>3711</v>
      </c>
      <c r="B422" s="32" t="s">
        <v>3712</v>
      </c>
      <c r="C422" s="32" t="s">
        <v>66</v>
      </c>
      <c r="D422" s="32" t="s">
        <v>2453</v>
      </c>
      <c r="E422" s="32" t="s">
        <v>2661</v>
      </c>
      <c r="F422" s="399"/>
      <c r="G422" s="389"/>
      <c r="H422" s="2045">
        <f t="shared" si="5"/>
        <v>1980</v>
      </c>
      <c r="I422" s="243"/>
      <c r="J422" s="1325"/>
      <c r="K422" s="1325"/>
      <c r="L422" s="518"/>
      <c r="M422" s="2078"/>
    </row>
    <row r="423" spans="1:13" x14ac:dyDescent="0.25">
      <c r="A423" s="32" t="s">
        <v>3713</v>
      </c>
      <c r="B423" s="32" t="s">
        <v>3714</v>
      </c>
      <c r="C423" s="32" t="s">
        <v>66</v>
      </c>
      <c r="D423" s="32" t="s">
        <v>2453</v>
      </c>
      <c r="E423" s="32" t="s">
        <v>2661</v>
      </c>
      <c r="F423" s="399"/>
      <c r="G423" s="389"/>
      <c r="H423" s="2045">
        <f t="shared" si="5"/>
        <v>1980</v>
      </c>
      <c r="I423" s="243"/>
      <c r="J423" s="1325"/>
      <c r="K423" s="1325"/>
      <c r="L423" s="518"/>
      <c r="M423" s="2078"/>
    </row>
    <row r="424" spans="1:13" x14ac:dyDescent="0.25">
      <c r="A424" s="32" t="s">
        <v>3715</v>
      </c>
      <c r="B424" s="32" t="s">
        <v>3716</v>
      </c>
      <c r="C424" s="32" t="s">
        <v>66</v>
      </c>
      <c r="D424" s="32" t="s">
        <v>2453</v>
      </c>
      <c r="E424" s="32" t="s">
        <v>3717</v>
      </c>
      <c r="F424" s="399"/>
      <c r="G424" s="389"/>
      <c r="H424" s="2045">
        <f t="shared" si="5"/>
        <v>1834.65</v>
      </c>
      <c r="I424" s="243"/>
      <c r="J424" s="1325"/>
      <c r="K424" s="1325"/>
      <c r="L424" s="518"/>
      <c r="M424" s="2078"/>
    </row>
    <row r="425" spans="1:13" x14ac:dyDescent="0.25">
      <c r="A425" s="32" t="s">
        <v>3718</v>
      </c>
      <c r="B425" s="32" t="s">
        <v>3719</v>
      </c>
      <c r="C425" s="32" t="s">
        <v>66</v>
      </c>
      <c r="D425" s="32" t="s">
        <v>2423</v>
      </c>
      <c r="E425" s="32" t="s">
        <v>2676</v>
      </c>
      <c r="F425" s="399"/>
      <c r="G425" s="389"/>
      <c r="H425" s="2045">
        <f t="shared" si="5"/>
        <v>1890</v>
      </c>
      <c r="I425" s="243"/>
      <c r="J425" s="1325"/>
      <c r="K425" s="1325"/>
      <c r="L425" s="518"/>
      <c r="M425" s="2078"/>
    </row>
    <row r="426" spans="1:13" x14ac:dyDescent="0.25">
      <c r="A426" s="32" t="s">
        <v>3720</v>
      </c>
      <c r="B426" s="32" t="s">
        <v>3721</v>
      </c>
      <c r="C426" s="32" t="s">
        <v>66</v>
      </c>
      <c r="D426" s="32" t="s">
        <v>2773</v>
      </c>
      <c r="E426" s="32" t="s">
        <v>3722</v>
      </c>
      <c r="F426" s="399"/>
      <c r="G426" s="389"/>
      <c r="H426" s="2045">
        <f t="shared" si="5"/>
        <v>24186.25</v>
      </c>
      <c r="I426" s="243"/>
      <c r="J426" s="1325"/>
      <c r="K426" s="1325"/>
      <c r="L426" s="518"/>
      <c r="M426" s="2078"/>
    </row>
    <row r="427" spans="1:13" x14ac:dyDescent="0.25">
      <c r="A427" s="32" t="s">
        <v>3723</v>
      </c>
      <c r="B427" s="32" t="s">
        <v>3724</v>
      </c>
      <c r="C427" s="32" t="s">
        <v>66</v>
      </c>
      <c r="D427" s="32" t="s">
        <v>2792</v>
      </c>
      <c r="E427" s="32" t="s">
        <v>3725</v>
      </c>
      <c r="F427" s="399"/>
      <c r="G427" s="389"/>
      <c r="H427" s="2045">
        <f t="shared" si="5"/>
        <v>25000</v>
      </c>
      <c r="I427" s="243"/>
      <c r="J427" s="1325"/>
      <c r="K427" s="1325"/>
      <c r="L427" s="518"/>
      <c r="M427" s="2078"/>
    </row>
    <row r="428" spans="1:13" x14ac:dyDescent="0.25">
      <c r="A428" s="32" t="s">
        <v>3726</v>
      </c>
      <c r="B428" s="32" t="s">
        <v>3727</v>
      </c>
      <c r="C428" s="32" t="s">
        <v>66</v>
      </c>
      <c r="D428" s="32" t="s">
        <v>2521</v>
      </c>
      <c r="E428" s="32" t="s">
        <v>3728</v>
      </c>
      <c r="F428" s="399"/>
      <c r="G428" s="389"/>
      <c r="H428" s="2045">
        <f t="shared" si="5"/>
        <v>3102</v>
      </c>
      <c r="I428" s="243"/>
      <c r="J428" s="1325"/>
      <c r="K428" s="1325"/>
      <c r="L428" s="518"/>
      <c r="M428" s="2078"/>
    </row>
    <row r="429" spans="1:13" x14ac:dyDescent="0.25">
      <c r="A429" s="32" t="s">
        <v>3729</v>
      </c>
      <c r="B429" s="32" t="s">
        <v>3730</v>
      </c>
      <c r="C429" s="32" t="s">
        <v>66</v>
      </c>
      <c r="D429" s="32" t="s">
        <v>2413</v>
      </c>
      <c r="E429" s="32" t="s">
        <v>3731</v>
      </c>
      <c r="F429" s="399"/>
      <c r="G429" s="389"/>
      <c r="H429" s="2045">
        <f t="shared" si="5"/>
        <v>23110.6</v>
      </c>
      <c r="I429" s="243"/>
      <c r="J429" s="1325"/>
      <c r="K429" s="1325"/>
      <c r="L429" s="518"/>
      <c r="M429" s="2078"/>
    </row>
    <row r="430" spans="1:13" x14ac:dyDescent="0.25">
      <c r="A430" s="32" t="s">
        <v>3732</v>
      </c>
      <c r="B430" s="32" t="s">
        <v>3733</v>
      </c>
      <c r="C430" s="32" t="s">
        <v>66</v>
      </c>
      <c r="D430" s="32" t="s">
        <v>2491</v>
      </c>
      <c r="E430" s="32" t="s">
        <v>2799</v>
      </c>
      <c r="F430" s="399"/>
      <c r="G430" s="389"/>
      <c r="H430" s="2045">
        <f t="shared" si="5"/>
        <v>1000</v>
      </c>
      <c r="I430" s="243"/>
      <c r="J430" s="1325"/>
      <c r="K430" s="1325"/>
      <c r="L430" s="518"/>
      <c r="M430" s="2078"/>
    </row>
    <row r="431" spans="1:13" x14ac:dyDescent="0.25">
      <c r="A431" s="32" t="s">
        <v>3734</v>
      </c>
      <c r="B431" s="32" t="s">
        <v>3735</v>
      </c>
      <c r="C431" s="32" t="s">
        <v>66</v>
      </c>
      <c r="D431" s="32" t="s">
        <v>2449</v>
      </c>
      <c r="E431" s="32" t="s">
        <v>3736</v>
      </c>
      <c r="F431" s="399"/>
      <c r="G431" s="389"/>
      <c r="H431" s="2045">
        <f t="shared" si="5"/>
        <v>3234</v>
      </c>
      <c r="I431" s="243"/>
      <c r="J431" s="1325"/>
      <c r="K431" s="1325"/>
      <c r="L431" s="518"/>
      <c r="M431" s="2078"/>
    </row>
    <row r="432" spans="1:13" x14ac:dyDescent="0.25">
      <c r="A432" s="32" t="s">
        <v>3737</v>
      </c>
      <c r="B432" s="32" t="s">
        <v>3738</v>
      </c>
      <c r="C432" s="32" t="s">
        <v>66</v>
      </c>
      <c r="D432" s="32" t="s">
        <v>2495</v>
      </c>
      <c r="E432" s="32" t="s">
        <v>3739</v>
      </c>
      <c r="F432" s="399"/>
      <c r="G432" s="389"/>
      <c r="H432" s="2045">
        <f t="shared" si="5"/>
        <v>1886</v>
      </c>
      <c r="I432" s="243"/>
      <c r="J432" s="1325"/>
      <c r="K432" s="1325"/>
      <c r="L432" s="518"/>
      <c r="M432" s="2078"/>
    </row>
    <row r="433" spans="1:13" x14ac:dyDescent="0.25">
      <c r="A433" s="32" t="s">
        <v>3740</v>
      </c>
      <c r="B433" s="32" t="s">
        <v>3741</v>
      </c>
      <c r="C433" s="32" t="s">
        <v>66</v>
      </c>
      <c r="D433" s="32" t="s">
        <v>2495</v>
      </c>
      <c r="E433" s="32" t="s">
        <v>3096</v>
      </c>
      <c r="F433" s="399"/>
      <c r="G433" s="389"/>
      <c r="H433" s="2045">
        <f t="shared" si="5"/>
        <v>1677</v>
      </c>
      <c r="I433" s="243"/>
      <c r="J433" s="1325"/>
      <c r="K433" s="1325"/>
      <c r="L433" s="518"/>
      <c r="M433" s="2078"/>
    </row>
    <row r="434" spans="1:13" x14ac:dyDescent="0.25">
      <c r="A434" s="32" t="s">
        <v>3742</v>
      </c>
      <c r="B434" s="32" t="s">
        <v>3743</v>
      </c>
      <c r="C434" s="32" t="s">
        <v>66</v>
      </c>
      <c r="D434" s="32" t="s">
        <v>2465</v>
      </c>
      <c r="E434" s="32" t="s">
        <v>3744</v>
      </c>
      <c r="F434" s="399"/>
      <c r="G434" s="389"/>
      <c r="H434" s="2045">
        <f t="shared" si="5"/>
        <v>1464.32</v>
      </c>
      <c r="I434" s="243"/>
      <c r="J434" s="1325"/>
      <c r="K434" s="1325"/>
      <c r="L434" s="518"/>
      <c r="M434" s="2078"/>
    </row>
    <row r="435" spans="1:13" x14ac:dyDescent="0.25">
      <c r="A435" s="32" t="s">
        <v>3745</v>
      </c>
      <c r="B435" s="32" t="s">
        <v>3746</v>
      </c>
      <c r="C435" s="32" t="s">
        <v>66</v>
      </c>
      <c r="D435" s="32" t="s">
        <v>2475</v>
      </c>
      <c r="E435" s="32" t="s">
        <v>3747</v>
      </c>
      <c r="F435" s="399"/>
      <c r="G435" s="389"/>
      <c r="H435" s="2045">
        <f t="shared" si="5"/>
        <v>1532.52</v>
      </c>
      <c r="I435" s="243"/>
      <c r="J435" s="1325"/>
      <c r="K435" s="1325"/>
      <c r="L435" s="518"/>
      <c r="M435" s="2078"/>
    </row>
    <row r="436" spans="1:13" x14ac:dyDescent="0.25">
      <c r="A436" s="32" t="s">
        <v>3748</v>
      </c>
      <c r="B436" s="32" t="s">
        <v>3749</v>
      </c>
      <c r="C436" s="32" t="s">
        <v>66</v>
      </c>
      <c r="D436" s="32" t="s">
        <v>2411</v>
      </c>
      <c r="E436" s="32" t="s">
        <v>3750</v>
      </c>
      <c r="F436" s="399"/>
      <c r="G436" s="389"/>
      <c r="H436" s="2045">
        <f t="shared" si="5"/>
        <v>29752.2</v>
      </c>
      <c r="I436" s="243"/>
      <c r="J436" s="1325"/>
      <c r="K436" s="1325"/>
      <c r="L436" s="518"/>
      <c r="M436" s="2078"/>
    </row>
    <row r="437" spans="1:13" x14ac:dyDescent="0.25">
      <c r="A437" s="32" t="s">
        <v>3751</v>
      </c>
      <c r="B437" s="32" t="s">
        <v>3752</v>
      </c>
      <c r="C437" s="32" t="s">
        <v>66</v>
      </c>
      <c r="D437" s="32" t="s">
        <v>2413</v>
      </c>
      <c r="E437" s="32" t="s">
        <v>3753</v>
      </c>
      <c r="F437" s="399"/>
      <c r="G437" s="389"/>
      <c r="H437" s="2045">
        <f t="shared" si="5"/>
        <v>120</v>
      </c>
      <c r="I437" s="243"/>
      <c r="J437" s="1325"/>
      <c r="K437" s="1325"/>
      <c r="L437" s="518"/>
      <c r="M437" s="2078"/>
    </row>
    <row r="438" spans="1:13" x14ac:dyDescent="0.25">
      <c r="A438" s="32" t="s">
        <v>3754</v>
      </c>
      <c r="B438" s="32" t="s">
        <v>3755</v>
      </c>
      <c r="C438" s="32" t="s">
        <v>66</v>
      </c>
      <c r="D438" s="32" t="s">
        <v>2414</v>
      </c>
      <c r="E438" s="32" t="s">
        <v>3756</v>
      </c>
      <c r="F438" s="399"/>
      <c r="G438" s="389"/>
      <c r="H438" s="2045">
        <f t="shared" si="5"/>
        <v>16372.38</v>
      </c>
      <c r="I438" s="243"/>
      <c r="J438" s="1325"/>
      <c r="K438" s="1325"/>
      <c r="L438" s="518"/>
      <c r="M438" s="2078"/>
    </row>
    <row r="439" spans="1:13" x14ac:dyDescent="0.25">
      <c r="A439" s="32" t="s">
        <v>3757</v>
      </c>
      <c r="B439" s="32" t="s">
        <v>3758</v>
      </c>
      <c r="C439" s="32" t="s">
        <v>66</v>
      </c>
      <c r="D439" s="32" t="s">
        <v>2412</v>
      </c>
      <c r="E439" s="32" t="s">
        <v>3759</v>
      </c>
      <c r="F439" s="399"/>
      <c r="G439" s="389"/>
      <c r="H439" s="2045">
        <f t="shared" si="5"/>
        <v>27914.6</v>
      </c>
      <c r="I439" s="243"/>
      <c r="J439" s="1325"/>
      <c r="K439" s="1325"/>
      <c r="L439" s="518"/>
      <c r="M439" s="2078"/>
    </row>
    <row r="440" spans="1:13" x14ac:dyDescent="0.25">
      <c r="A440" s="32" t="s">
        <v>3760</v>
      </c>
      <c r="B440" s="32" t="s">
        <v>3761</v>
      </c>
      <c r="C440" s="32" t="s">
        <v>66</v>
      </c>
      <c r="D440" s="32" t="s">
        <v>2452</v>
      </c>
      <c r="E440" s="32" t="s">
        <v>3762</v>
      </c>
      <c r="F440" s="399"/>
      <c r="G440" s="389"/>
      <c r="H440" s="2045">
        <f t="shared" si="5"/>
        <v>3841.66</v>
      </c>
      <c r="I440" s="243"/>
      <c r="J440" s="1325"/>
      <c r="K440" s="1325"/>
      <c r="L440" s="518"/>
      <c r="M440" s="2078"/>
    </row>
    <row r="441" spans="1:13" x14ac:dyDescent="0.25">
      <c r="A441" s="32" t="s">
        <v>3763</v>
      </c>
      <c r="B441" s="32" t="s">
        <v>3764</v>
      </c>
      <c r="C441" s="32" t="s">
        <v>66</v>
      </c>
      <c r="D441" s="32" t="s">
        <v>2519</v>
      </c>
      <c r="E441" s="32" t="s">
        <v>3765</v>
      </c>
      <c r="F441" s="399"/>
      <c r="G441" s="389"/>
      <c r="H441" s="2045">
        <f t="shared" si="5"/>
        <v>1646.58</v>
      </c>
      <c r="I441" s="243"/>
      <c r="J441" s="1325"/>
      <c r="K441" s="1325"/>
      <c r="L441" s="518"/>
      <c r="M441" s="2078"/>
    </row>
    <row r="442" spans="1:13" x14ac:dyDescent="0.25">
      <c r="A442" s="32" t="s">
        <v>3766</v>
      </c>
      <c r="B442" s="32" t="s">
        <v>3767</v>
      </c>
      <c r="C442" s="32" t="s">
        <v>66</v>
      </c>
      <c r="D442" s="32" t="s">
        <v>2477</v>
      </c>
      <c r="E442" s="32" t="s">
        <v>2661</v>
      </c>
      <c r="F442" s="399"/>
      <c r="G442" s="389"/>
      <c r="H442" s="2045">
        <f t="shared" si="5"/>
        <v>1980</v>
      </c>
      <c r="I442" s="243"/>
      <c r="J442" s="1325"/>
      <c r="K442" s="1325"/>
      <c r="L442" s="518"/>
      <c r="M442" s="2078"/>
    </row>
    <row r="443" spans="1:13" x14ac:dyDescent="0.25">
      <c r="A443" s="32" t="s">
        <v>3768</v>
      </c>
      <c r="B443" s="32" t="s">
        <v>3769</v>
      </c>
      <c r="C443" s="32" t="s">
        <v>66</v>
      </c>
      <c r="D443" s="32" t="s">
        <v>2473</v>
      </c>
      <c r="E443" s="32" t="s">
        <v>2721</v>
      </c>
      <c r="F443" s="399"/>
      <c r="G443" s="389"/>
      <c r="H443" s="2045">
        <f t="shared" si="5"/>
        <v>1290</v>
      </c>
      <c r="I443" s="243"/>
      <c r="J443" s="1325"/>
      <c r="K443" s="1325"/>
      <c r="L443" s="518"/>
      <c r="M443" s="2078"/>
    </row>
    <row r="444" spans="1:13" x14ac:dyDescent="0.25">
      <c r="A444" s="32" t="s">
        <v>3770</v>
      </c>
      <c r="B444" s="32" t="s">
        <v>3771</v>
      </c>
      <c r="C444" s="32" t="s">
        <v>66</v>
      </c>
      <c r="D444" s="32" t="s">
        <v>2418</v>
      </c>
      <c r="E444" s="32" t="s">
        <v>3772</v>
      </c>
      <c r="F444" s="399"/>
      <c r="G444" s="389"/>
      <c r="H444" s="2045">
        <f t="shared" si="5"/>
        <v>1945</v>
      </c>
      <c r="I444" s="243"/>
      <c r="J444" s="1325"/>
      <c r="K444" s="1325"/>
      <c r="L444" s="518"/>
      <c r="M444" s="2078"/>
    </row>
    <row r="445" spans="1:13" x14ac:dyDescent="0.25">
      <c r="A445" s="32" t="s">
        <v>3773</v>
      </c>
      <c r="B445" s="32" t="s">
        <v>3774</v>
      </c>
      <c r="C445" s="32" t="s">
        <v>66</v>
      </c>
      <c r="D445" s="32" t="s">
        <v>2474</v>
      </c>
      <c r="E445" s="32" t="s">
        <v>3775</v>
      </c>
      <c r="F445" s="399"/>
      <c r="G445" s="389"/>
      <c r="H445" s="2045">
        <f t="shared" si="5"/>
        <v>1921</v>
      </c>
      <c r="I445" s="243"/>
      <c r="J445" s="1325"/>
      <c r="K445" s="1325"/>
      <c r="L445" s="518"/>
      <c r="M445" s="2078"/>
    </row>
    <row r="446" spans="1:13" x14ac:dyDescent="0.25">
      <c r="A446" s="32" t="s">
        <v>3776</v>
      </c>
      <c r="B446" s="32" t="s">
        <v>3777</v>
      </c>
      <c r="C446" s="32" t="s">
        <v>66</v>
      </c>
      <c r="D446" s="32" t="s">
        <v>2420</v>
      </c>
      <c r="E446" s="32" t="s">
        <v>3304</v>
      </c>
      <c r="F446" s="399"/>
      <c r="G446" s="389"/>
      <c r="H446" s="2045">
        <f t="shared" si="5"/>
        <v>943</v>
      </c>
      <c r="I446" s="243"/>
      <c r="J446" s="1325"/>
      <c r="K446" s="1325"/>
      <c r="L446" s="518"/>
      <c r="M446" s="2078"/>
    </row>
    <row r="447" spans="1:13" x14ac:dyDescent="0.25">
      <c r="A447" s="32" t="s">
        <v>3778</v>
      </c>
      <c r="B447" s="32" t="s">
        <v>3779</v>
      </c>
      <c r="C447" s="32" t="s">
        <v>66</v>
      </c>
      <c r="D447" s="32" t="s">
        <v>2427</v>
      </c>
      <c r="E447" s="32" t="s">
        <v>3052</v>
      </c>
      <c r="F447" s="399"/>
      <c r="G447" s="389"/>
      <c r="H447" s="2045">
        <f t="shared" si="5"/>
        <v>1932</v>
      </c>
      <c r="I447" s="243"/>
      <c r="J447" s="1325"/>
      <c r="K447" s="1325"/>
      <c r="L447" s="518"/>
      <c r="M447" s="2078"/>
    </row>
    <row r="448" spans="1:13" x14ac:dyDescent="0.25">
      <c r="A448" s="32" t="s">
        <v>3780</v>
      </c>
      <c r="B448" s="32" t="s">
        <v>3781</v>
      </c>
      <c r="C448" s="32" t="s">
        <v>66</v>
      </c>
      <c r="D448" s="32" t="s">
        <v>2453</v>
      </c>
      <c r="E448" s="32" t="s">
        <v>2661</v>
      </c>
      <c r="F448" s="399"/>
      <c r="G448" s="389"/>
      <c r="H448" s="2045">
        <f t="shared" si="5"/>
        <v>1980</v>
      </c>
      <c r="I448" s="243"/>
      <c r="J448" s="1325"/>
      <c r="K448" s="1325"/>
      <c r="L448" s="518"/>
      <c r="M448" s="2078"/>
    </row>
    <row r="449" spans="1:13" x14ac:dyDescent="0.25">
      <c r="A449" s="32" t="s">
        <v>3782</v>
      </c>
      <c r="B449" s="32" t="s">
        <v>3783</v>
      </c>
      <c r="C449" s="32" t="s">
        <v>66</v>
      </c>
      <c r="D449" s="32" t="s">
        <v>2453</v>
      </c>
      <c r="E449" s="32" t="s">
        <v>2661</v>
      </c>
      <c r="F449" s="399"/>
      <c r="G449" s="389"/>
      <c r="H449" s="2045">
        <f t="shared" si="5"/>
        <v>1980</v>
      </c>
      <c r="I449" s="243"/>
      <c r="J449" s="1325"/>
      <c r="K449" s="1325"/>
      <c r="L449" s="518"/>
      <c r="M449" s="2078"/>
    </row>
    <row r="450" spans="1:13" x14ac:dyDescent="0.25">
      <c r="A450" s="32" t="s">
        <v>3784</v>
      </c>
      <c r="B450" s="32" t="s">
        <v>3785</v>
      </c>
      <c r="C450" s="32" t="s">
        <v>66</v>
      </c>
      <c r="D450" s="32" t="s">
        <v>2453</v>
      </c>
      <c r="E450" s="32" t="s">
        <v>3786</v>
      </c>
      <c r="F450" s="399"/>
      <c r="G450" s="389"/>
      <c r="H450" s="2045">
        <f t="shared" si="5"/>
        <v>1779.75</v>
      </c>
      <c r="I450" s="243"/>
      <c r="J450" s="1325"/>
      <c r="K450" s="1325"/>
      <c r="L450" s="518"/>
      <c r="M450" s="2078"/>
    </row>
    <row r="451" spans="1:13" x14ac:dyDescent="0.25">
      <c r="A451" s="32" t="s">
        <v>3787</v>
      </c>
      <c r="B451" s="32" t="s">
        <v>3788</v>
      </c>
      <c r="C451" s="32" t="s">
        <v>66</v>
      </c>
      <c r="D451" s="32" t="s">
        <v>2479</v>
      </c>
      <c r="E451" s="32" t="s">
        <v>2661</v>
      </c>
      <c r="F451" s="399"/>
      <c r="G451" s="389"/>
      <c r="H451" s="2045">
        <f t="shared" si="5"/>
        <v>1980</v>
      </c>
      <c r="I451" s="243"/>
      <c r="J451" s="1325"/>
      <c r="K451" s="1325"/>
      <c r="L451" s="518"/>
      <c r="M451" s="2078"/>
    </row>
    <row r="452" spans="1:13" x14ac:dyDescent="0.25">
      <c r="A452" s="32" t="s">
        <v>3789</v>
      </c>
      <c r="B452" s="32" t="s">
        <v>3790</v>
      </c>
      <c r="C452" s="32" t="s">
        <v>66</v>
      </c>
      <c r="D452" s="32" t="s">
        <v>2471</v>
      </c>
      <c r="E452" s="32" t="s">
        <v>2740</v>
      </c>
      <c r="F452" s="399"/>
      <c r="G452" s="389"/>
      <c r="H452" s="2045">
        <f t="shared" si="5"/>
        <v>1505</v>
      </c>
      <c r="I452" s="243"/>
      <c r="J452" s="1325"/>
      <c r="K452" s="1325"/>
      <c r="L452" s="518"/>
      <c r="M452" s="2078"/>
    </row>
    <row r="453" spans="1:13" x14ac:dyDescent="0.25">
      <c r="A453" s="32" t="s">
        <v>3791</v>
      </c>
      <c r="B453" s="32" t="s">
        <v>3792</v>
      </c>
      <c r="C453" s="32" t="s">
        <v>66</v>
      </c>
      <c r="D453" s="32" t="s">
        <v>2472</v>
      </c>
      <c r="E453" s="32" t="s">
        <v>2743</v>
      </c>
      <c r="F453" s="399"/>
      <c r="G453" s="389"/>
      <c r="H453" s="2045">
        <f t="shared" si="5"/>
        <v>1125</v>
      </c>
      <c r="I453" s="243"/>
      <c r="J453" s="1325"/>
      <c r="K453" s="1325"/>
      <c r="L453" s="518"/>
      <c r="M453" s="2078"/>
    </row>
    <row r="454" spans="1:13" x14ac:dyDescent="0.25">
      <c r="A454" s="32" t="s">
        <v>3793</v>
      </c>
      <c r="B454" s="32" t="s">
        <v>3794</v>
      </c>
      <c r="C454" s="32" t="s">
        <v>66</v>
      </c>
      <c r="D454" s="32" t="s">
        <v>2470</v>
      </c>
      <c r="E454" s="32" t="s">
        <v>2740</v>
      </c>
      <c r="F454" s="399"/>
      <c r="G454" s="389"/>
      <c r="H454" s="2045">
        <f t="shared" si="5"/>
        <v>1505</v>
      </c>
      <c r="I454" s="243"/>
      <c r="J454" s="1325"/>
      <c r="K454" s="1325"/>
      <c r="L454" s="518"/>
      <c r="M454" s="2078"/>
    </row>
    <row r="455" spans="1:13" x14ac:dyDescent="0.25">
      <c r="A455" s="32" t="s">
        <v>3795</v>
      </c>
      <c r="B455" s="32" t="s">
        <v>3796</v>
      </c>
      <c r="C455" s="32" t="s">
        <v>66</v>
      </c>
      <c r="D455" s="32" t="s">
        <v>2469</v>
      </c>
      <c r="E455" s="32" t="s">
        <v>2760</v>
      </c>
      <c r="F455" s="399"/>
      <c r="G455" s="389"/>
      <c r="H455" s="2045">
        <f t="shared" si="5"/>
        <v>1720</v>
      </c>
      <c r="I455" s="243"/>
      <c r="J455" s="1325"/>
      <c r="K455" s="1325"/>
      <c r="L455" s="518"/>
      <c r="M455" s="2078"/>
    </row>
    <row r="456" spans="1:13" x14ac:dyDescent="0.25">
      <c r="A456" s="32" t="s">
        <v>3797</v>
      </c>
      <c r="B456" s="32" t="s">
        <v>3798</v>
      </c>
      <c r="C456" s="32" t="s">
        <v>66</v>
      </c>
      <c r="D456" s="32" t="s">
        <v>2468</v>
      </c>
      <c r="E456" s="32" t="s">
        <v>2763</v>
      </c>
      <c r="F456" s="399"/>
      <c r="G456" s="389"/>
      <c r="H456" s="2045">
        <f t="shared" si="5"/>
        <v>860</v>
      </c>
      <c r="I456" s="243"/>
      <c r="J456" s="1325"/>
      <c r="K456" s="1325"/>
      <c r="L456" s="518"/>
      <c r="M456" s="2078"/>
    </row>
    <row r="457" spans="1:13" x14ac:dyDescent="0.25">
      <c r="A457" s="32" t="s">
        <v>3799</v>
      </c>
      <c r="B457" s="32" t="s">
        <v>3800</v>
      </c>
      <c r="C457" s="32" t="s">
        <v>66</v>
      </c>
      <c r="D457" s="32" t="s">
        <v>2467</v>
      </c>
      <c r="E457" s="32" t="s">
        <v>2721</v>
      </c>
      <c r="F457" s="399"/>
      <c r="G457" s="389"/>
      <c r="H457" s="2045">
        <f t="shared" si="5"/>
        <v>1290</v>
      </c>
      <c r="I457" s="243"/>
      <c r="J457" s="1325"/>
      <c r="K457" s="1325"/>
      <c r="L457" s="518"/>
      <c r="M457" s="2078"/>
    </row>
    <row r="458" spans="1:13" x14ac:dyDescent="0.25">
      <c r="A458" s="32" t="s">
        <v>3801</v>
      </c>
      <c r="B458" s="32" t="s">
        <v>3802</v>
      </c>
      <c r="C458" s="32" t="s">
        <v>66</v>
      </c>
      <c r="D458" s="32" t="s">
        <v>2417</v>
      </c>
      <c r="E458" s="32" t="s">
        <v>2768</v>
      </c>
      <c r="F458" s="399"/>
      <c r="G458" s="389"/>
      <c r="H458" s="2045">
        <f t="shared" si="5"/>
        <v>1950</v>
      </c>
      <c r="I458" s="243"/>
      <c r="J458" s="1325"/>
      <c r="K458" s="1325"/>
      <c r="L458" s="518"/>
      <c r="M458" s="2078"/>
    </row>
    <row r="459" spans="1:13" x14ac:dyDescent="0.25">
      <c r="A459" s="32" t="s">
        <v>3803</v>
      </c>
      <c r="B459" s="32" t="s">
        <v>3804</v>
      </c>
      <c r="C459" s="32" t="s">
        <v>66</v>
      </c>
      <c r="D459" s="32" t="s">
        <v>2423</v>
      </c>
      <c r="E459" s="32" t="s">
        <v>2661</v>
      </c>
      <c r="F459" s="399"/>
      <c r="G459" s="389"/>
      <c r="H459" s="2045">
        <f t="shared" si="5"/>
        <v>1980</v>
      </c>
      <c r="I459" s="243"/>
      <c r="J459" s="1325"/>
      <c r="K459" s="1325"/>
      <c r="L459" s="518"/>
      <c r="M459" s="2078"/>
    </row>
    <row r="460" spans="1:13" x14ac:dyDescent="0.25">
      <c r="A460" s="32" t="s">
        <v>3805</v>
      </c>
      <c r="B460" s="32" t="s">
        <v>3806</v>
      </c>
      <c r="C460" s="32" t="s">
        <v>66</v>
      </c>
      <c r="D460" s="32" t="s">
        <v>2416</v>
      </c>
      <c r="E460" s="32" t="s">
        <v>3807</v>
      </c>
      <c r="F460" s="399"/>
      <c r="G460" s="389"/>
      <c r="H460" s="2045">
        <f t="shared" si="5"/>
        <v>1997.78</v>
      </c>
      <c r="I460" s="243"/>
      <c r="J460" s="1325"/>
      <c r="K460" s="1325"/>
      <c r="L460" s="518"/>
      <c r="M460" s="2078"/>
    </row>
    <row r="461" spans="1:13" x14ac:dyDescent="0.25">
      <c r="A461" s="32" t="s">
        <v>3808</v>
      </c>
      <c r="B461" s="32" t="s">
        <v>3809</v>
      </c>
      <c r="C461" s="32" t="s">
        <v>66</v>
      </c>
      <c r="D461" s="32" t="s">
        <v>2416</v>
      </c>
      <c r="E461" s="32" t="s">
        <v>3807</v>
      </c>
      <c r="F461" s="399"/>
      <c r="G461" s="389"/>
      <c r="H461" s="2045">
        <f t="shared" si="5"/>
        <v>1997.78</v>
      </c>
      <c r="I461" s="243"/>
      <c r="J461" s="1325"/>
      <c r="K461" s="1325"/>
      <c r="L461" s="518"/>
      <c r="M461" s="2078"/>
    </row>
    <row r="462" spans="1:13" x14ac:dyDescent="0.25">
      <c r="A462" s="32" t="s">
        <v>3810</v>
      </c>
      <c r="B462" s="32" t="s">
        <v>3811</v>
      </c>
      <c r="C462" s="32" t="s">
        <v>66</v>
      </c>
      <c r="D462" s="32" t="s">
        <v>2416</v>
      </c>
      <c r="E462" s="32" t="s">
        <v>3807</v>
      </c>
      <c r="F462" s="399"/>
      <c r="G462" s="389"/>
      <c r="H462" s="2045">
        <f t="shared" si="5"/>
        <v>1997.78</v>
      </c>
      <c r="I462" s="243"/>
      <c r="J462" s="1325"/>
      <c r="K462" s="1325"/>
      <c r="L462" s="518"/>
      <c r="M462" s="2078"/>
    </row>
    <row r="463" spans="1:13" x14ac:dyDescent="0.25">
      <c r="A463" s="32" t="s">
        <v>3812</v>
      </c>
      <c r="B463" s="32" t="s">
        <v>3813</v>
      </c>
      <c r="C463" s="32" t="s">
        <v>66</v>
      </c>
      <c r="D463" s="32" t="s">
        <v>2416</v>
      </c>
      <c r="E463" s="32" t="s">
        <v>3814</v>
      </c>
      <c r="F463" s="399"/>
      <c r="G463" s="389"/>
      <c r="H463" s="2045">
        <f t="shared" si="5"/>
        <v>1297.6600000000001</v>
      </c>
      <c r="I463" s="243"/>
      <c r="J463" s="1325"/>
      <c r="K463" s="1325"/>
      <c r="L463" s="518"/>
      <c r="M463" s="2078"/>
    </row>
    <row r="464" spans="1:13" x14ac:dyDescent="0.25">
      <c r="A464" s="32" t="s">
        <v>3815</v>
      </c>
      <c r="B464" s="32" t="s">
        <v>3816</v>
      </c>
      <c r="C464" s="32" t="s">
        <v>66</v>
      </c>
      <c r="D464" s="32" t="s">
        <v>2416</v>
      </c>
      <c r="E464" s="32" t="s">
        <v>3817</v>
      </c>
      <c r="F464" s="399"/>
      <c r="G464" s="389"/>
      <c r="H464" s="2045">
        <f t="shared" si="5"/>
        <v>780</v>
      </c>
      <c r="I464" s="243"/>
      <c r="J464" s="1325"/>
      <c r="K464" s="1325"/>
      <c r="L464" s="518"/>
      <c r="M464" s="2078"/>
    </row>
    <row r="465" spans="1:13" x14ac:dyDescent="0.25">
      <c r="A465" s="32" t="s">
        <v>3818</v>
      </c>
      <c r="B465" s="32" t="s">
        <v>3819</v>
      </c>
      <c r="C465" s="32" t="s">
        <v>66</v>
      </c>
      <c r="D465" s="32" t="s">
        <v>2416</v>
      </c>
      <c r="E465" s="32" t="s">
        <v>3820</v>
      </c>
      <c r="F465" s="399"/>
      <c r="G465" s="389"/>
      <c r="H465" s="2045">
        <f t="shared" si="5"/>
        <v>1112.4000000000001</v>
      </c>
      <c r="I465" s="243"/>
      <c r="J465" s="1325"/>
      <c r="K465" s="1325"/>
      <c r="L465" s="518"/>
      <c r="M465" s="2078"/>
    </row>
    <row r="466" spans="1:13" x14ac:dyDescent="0.25">
      <c r="A466" s="32" t="s">
        <v>3821</v>
      </c>
      <c r="B466" s="32" t="s">
        <v>3822</v>
      </c>
      <c r="C466" s="32" t="s">
        <v>66</v>
      </c>
      <c r="D466" s="32" t="s">
        <v>2416</v>
      </c>
      <c r="E466" s="32" t="s">
        <v>3823</v>
      </c>
      <c r="F466" s="399"/>
      <c r="G466" s="389"/>
      <c r="H466" s="2045">
        <f t="shared" si="5"/>
        <v>1350</v>
      </c>
      <c r="I466" s="243"/>
      <c r="J466" s="1325"/>
      <c r="K466" s="1325"/>
      <c r="L466" s="518"/>
      <c r="M466" s="2078"/>
    </row>
    <row r="467" spans="1:13" x14ac:dyDescent="0.25">
      <c r="A467" s="32" t="s">
        <v>3824</v>
      </c>
      <c r="B467" s="32" t="s">
        <v>3825</v>
      </c>
      <c r="C467" s="32" t="s">
        <v>66</v>
      </c>
      <c r="D467" s="32" t="s">
        <v>2416</v>
      </c>
      <c r="E467" s="32" t="s">
        <v>3826</v>
      </c>
      <c r="F467" s="399"/>
      <c r="G467" s="389"/>
      <c r="H467" s="2045">
        <f t="shared" si="5"/>
        <v>195.8</v>
      </c>
      <c r="I467" s="243"/>
      <c r="J467" s="1325"/>
      <c r="K467" s="1325"/>
      <c r="L467" s="518"/>
      <c r="M467" s="2078"/>
    </row>
    <row r="468" spans="1:13" x14ac:dyDescent="0.25">
      <c r="A468" s="32" t="s">
        <v>3827</v>
      </c>
      <c r="B468" s="32" t="s">
        <v>3828</v>
      </c>
      <c r="C468" s="32" t="s">
        <v>66</v>
      </c>
      <c r="D468" s="32" t="s">
        <v>2416</v>
      </c>
      <c r="E468" s="32" t="s">
        <v>3829</v>
      </c>
      <c r="F468" s="399"/>
      <c r="G468" s="389"/>
      <c r="H468" s="2045">
        <f t="shared" si="5"/>
        <v>1707.2</v>
      </c>
      <c r="I468" s="243"/>
      <c r="J468" s="1325"/>
      <c r="K468" s="1325"/>
      <c r="L468" s="518"/>
      <c r="M468" s="2078"/>
    </row>
    <row r="469" spans="1:13" x14ac:dyDescent="0.25">
      <c r="A469" s="32" t="s">
        <v>3830</v>
      </c>
      <c r="B469" s="32" t="s">
        <v>3831</v>
      </c>
      <c r="C469" s="32" t="s">
        <v>66</v>
      </c>
      <c r="D469" s="32" t="s">
        <v>2416</v>
      </c>
      <c r="E469" s="32" t="s">
        <v>3832</v>
      </c>
      <c r="F469" s="399"/>
      <c r="G469" s="389"/>
      <c r="H469" s="2045">
        <f t="shared" si="5"/>
        <v>558.4</v>
      </c>
      <c r="I469" s="243"/>
      <c r="J469" s="1325"/>
      <c r="K469" s="1325"/>
      <c r="L469" s="518"/>
      <c r="M469" s="2078"/>
    </row>
    <row r="470" spans="1:13" x14ac:dyDescent="0.25">
      <c r="A470" s="32" t="s">
        <v>3833</v>
      </c>
      <c r="B470" s="32" t="s">
        <v>3834</v>
      </c>
      <c r="C470" s="32" t="s">
        <v>66</v>
      </c>
      <c r="D470" s="32" t="s">
        <v>2416</v>
      </c>
      <c r="E470" s="32" t="s">
        <v>3835</v>
      </c>
      <c r="F470" s="399"/>
      <c r="G470" s="389"/>
      <c r="H470" s="2045">
        <f t="shared" si="5"/>
        <v>571.20000000000005</v>
      </c>
      <c r="I470" s="243"/>
      <c r="J470" s="1325"/>
      <c r="K470" s="1325"/>
      <c r="L470" s="518"/>
      <c r="M470" s="2078"/>
    </row>
    <row r="471" spans="1:13" x14ac:dyDescent="0.25">
      <c r="A471" s="32" t="s">
        <v>3836</v>
      </c>
      <c r="B471" s="32" t="s">
        <v>3837</v>
      </c>
      <c r="C471" s="32" t="s">
        <v>66</v>
      </c>
      <c r="D471" s="32" t="s">
        <v>2416</v>
      </c>
      <c r="E471" s="32" t="s">
        <v>3838</v>
      </c>
      <c r="F471" s="399"/>
      <c r="G471" s="389"/>
      <c r="H471" s="2045">
        <f t="shared" si="5"/>
        <v>1420.4</v>
      </c>
      <c r="I471" s="243"/>
      <c r="J471" s="1325"/>
      <c r="K471" s="1325"/>
      <c r="L471" s="518"/>
      <c r="M471" s="2078"/>
    </row>
    <row r="472" spans="1:13" x14ac:dyDescent="0.25">
      <c r="A472" s="32" t="s">
        <v>3839</v>
      </c>
      <c r="B472" s="32" t="s">
        <v>3840</v>
      </c>
      <c r="C472" s="32" t="s">
        <v>66</v>
      </c>
      <c r="D472" s="32" t="s">
        <v>2416</v>
      </c>
      <c r="E472" s="32" t="s">
        <v>3838</v>
      </c>
      <c r="F472" s="399"/>
      <c r="G472" s="389"/>
      <c r="H472" s="2045">
        <f t="shared" si="5"/>
        <v>1420.4</v>
      </c>
      <c r="I472" s="243"/>
      <c r="J472" s="1325"/>
      <c r="K472" s="1325"/>
      <c r="L472" s="518"/>
      <c r="M472" s="2078"/>
    </row>
    <row r="473" spans="1:13" x14ac:dyDescent="0.25">
      <c r="A473" s="32" t="s">
        <v>3841</v>
      </c>
      <c r="B473" s="32" t="s">
        <v>3842</v>
      </c>
      <c r="C473" s="32" t="s">
        <v>66</v>
      </c>
      <c r="D473" s="32" t="s">
        <v>2416</v>
      </c>
      <c r="E473" s="32" t="s">
        <v>3838</v>
      </c>
      <c r="F473" s="399"/>
      <c r="G473" s="389"/>
      <c r="H473" s="2045">
        <f t="shared" si="5"/>
        <v>1420.4</v>
      </c>
      <c r="I473" s="243"/>
      <c r="J473" s="1325"/>
      <c r="K473" s="1325"/>
      <c r="L473" s="518"/>
      <c r="M473" s="2078"/>
    </row>
    <row r="474" spans="1:13" x14ac:dyDescent="0.25">
      <c r="A474" s="32" t="s">
        <v>3843</v>
      </c>
      <c r="B474" s="32" t="s">
        <v>3844</v>
      </c>
      <c r="C474" s="32" t="s">
        <v>66</v>
      </c>
      <c r="D474" s="32" t="s">
        <v>2416</v>
      </c>
      <c r="E474" s="32" t="s">
        <v>3845</v>
      </c>
      <c r="F474" s="399"/>
      <c r="G474" s="389"/>
      <c r="H474" s="2045">
        <f t="shared" si="5"/>
        <v>1992.6</v>
      </c>
      <c r="I474" s="243"/>
      <c r="J474" s="1325"/>
      <c r="K474" s="1325"/>
      <c r="L474" s="518"/>
      <c r="M474" s="2078"/>
    </row>
    <row r="475" spans="1:13" x14ac:dyDescent="0.25">
      <c r="A475" s="32" t="s">
        <v>3846</v>
      </c>
      <c r="B475" s="32" t="s">
        <v>3847</v>
      </c>
      <c r="C475" s="32" t="s">
        <v>66</v>
      </c>
      <c r="D475" s="32" t="s">
        <v>2416</v>
      </c>
      <c r="E475" s="32" t="s">
        <v>3848</v>
      </c>
      <c r="F475" s="399"/>
      <c r="G475" s="389"/>
      <c r="H475" s="2045">
        <f t="shared" si="5"/>
        <v>1640</v>
      </c>
      <c r="I475" s="243"/>
      <c r="J475" s="1325"/>
      <c r="K475" s="1325"/>
      <c r="L475" s="518"/>
      <c r="M475" s="2078"/>
    </row>
    <row r="476" spans="1:13" x14ac:dyDescent="0.25">
      <c r="A476" s="32" t="s">
        <v>3849</v>
      </c>
      <c r="B476" s="32" t="s">
        <v>3850</v>
      </c>
      <c r="C476" s="32" t="s">
        <v>66</v>
      </c>
      <c r="D476" s="32" t="s">
        <v>2416</v>
      </c>
      <c r="E476" s="32" t="s">
        <v>3851</v>
      </c>
      <c r="F476" s="399"/>
      <c r="G476" s="389"/>
      <c r="H476" s="2045">
        <f t="shared" si="5"/>
        <v>1049.5999999999999</v>
      </c>
      <c r="I476" s="243"/>
      <c r="J476" s="1325"/>
      <c r="K476" s="1325"/>
      <c r="L476" s="518"/>
      <c r="M476" s="2078"/>
    </row>
    <row r="477" spans="1:13" x14ac:dyDescent="0.25">
      <c r="A477" s="32" t="s">
        <v>3852</v>
      </c>
      <c r="B477" s="32" t="s">
        <v>3853</v>
      </c>
      <c r="C477" s="32" t="s">
        <v>66</v>
      </c>
      <c r="D477" s="32" t="s">
        <v>2494</v>
      </c>
      <c r="E477" s="32" t="s">
        <v>3854</v>
      </c>
      <c r="F477" s="399"/>
      <c r="G477" s="389"/>
      <c r="H477" s="2045">
        <f t="shared" si="5"/>
        <v>2530</v>
      </c>
      <c r="I477" s="243"/>
      <c r="J477" s="1325"/>
      <c r="K477" s="1325"/>
      <c r="L477" s="518"/>
      <c r="M477" s="2078"/>
    </row>
    <row r="478" spans="1:13" x14ac:dyDescent="0.25">
      <c r="A478" s="32" t="s">
        <v>3855</v>
      </c>
      <c r="B478" s="32" t="s">
        <v>3856</v>
      </c>
      <c r="C478" s="32" t="s">
        <v>66</v>
      </c>
      <c r="D478" s="32" t="s">
        <v>2425</v>
      </c>
      <c r="E478" s="32" t="s">
        <v>3857</v>
      </c>
      <c r="F478" s="399"/>
      <c r="G478" s="389"/>
      <c r="H478" s="2045">
        <f t="shared" si="5"/>
        <v>1333</v>
      </c>
      <c r="I478" s="243"/>
      <c r="J478" s="1325"/>
      <c r="K478" s="1325"/>
      <c r="L478" s="518"/>
      <c r="M478" s="2078"/>
    </row>
    <row r="479" spans="1:13" x14ac:dyDescent="0.25">
      <c r="A479" s="32" t="s">
        <v>3858</v>
      </c>
      <c r="B479" s="32" t="s">
        <v>3859</v>
      </c>
      <c r="C479" s="32" t="s">
        <v>66</v>
      </c>
      <c r="D479" s="32" t="s">
        <v>2520</v>
      </c>
      <c r="E479" s="32" t="s">
        <v>3860</v>
      </c>
      <c r="F479" s="399"/>
      <c r="G479" s="389"/>
      <c r="H479" s="2045">
        <f t="shared" ref="H479:H505" si="6">E479-G479</f>
        <v>1702.4</v>
      </c>
      <c r="I479" s="243"/>
      <c r="J479" s="1325"/>
      <c r="K479" s="1325"/>
      <c r="L479" s="518"/>
      <c r="M479" s="2078"/>
    </row>
    <row r="480" spans="1:13" x14ac:dyDescent="0.25">
      <c r="A480" s="32" t="s">
        <v>3861</v>
      </c>
      <c r="B480" s="32" t="s">
        <v>3862</v>
      </c>
      <c r="C480" s="32" t="s">
        <v>66</v>
      </c>
      <c r="D480" s="32" t="s">
        <v>2520</v>
      </c>
      <c r="E480" s="32" t="s">
        <v>3860</v>
      </c>
      <c r="F480" s="399"/>
      <c r="G480" s="389"/>
      <c r="H480" s="2045">
        <f t="shared" si="6"/>
        <v>1702.4</v>
      </c>
      <c r="I480" s="243"/>
      <c r="J480" s="1325"/>
      <c r="K480" s="1325"/>
      <c r="L480" s="518"/>
      <c r="M480" s="2078"/>
    </row>
    <row r="481" spans="1:13" x14ac:dyDescent="0.25">
      <c r="A481" s="32" t="s">
        <v>3863</v>
      </c>
      <c r="B481" s="32" t="s">
        <v>3864</v>
      </c>
      <c r="C481" s="32" t="s">
        <v>66</v>
      </c>
      <c r="D481" s="32" t="s">
        <v>2429</v>
      </c>
      <c r="E481" s="32" t="s">
        <v>3865</v>
      </c>
      <c r="F481" s="399"/>
      <c r="G481" s="389"/>
      <c r="H481" s="2045">
        <f t="shared" si="6"/>
        <v>1880.67</v>
      </c>
      <c r="I481" s="243"/>
      <c r="J481" s="1325"/>
      <c r="K481" s="1325"/>
      <c r="L481" s="518"/>
      <c r="M481" s="2078"/>
    </row>
    <row r="482" spans="1:13" x14ac:dyDescent="0.25">
      <c r="A482" s="32" t="s">
        <v>3866</v>
      </c>
      <c r="B482" s="32" t="s">
        <v>3867</v>
      </c>
      <c r="C482" s="32" t="s">
        <v>66</v>
      </c>
      <c r="D482" s="32" t="s">
        <v>2429</v>
      </c>
      <c r="E482" s="32" t="s">
        <v>2834</v>
      </c>
      <c r="F482" s="399"/>
      <c r="G482" s="389"/>
      <c r="H482" s="2045">
        <f t="shared" si="6"/>
        <v>1833.15</v>
      </c>
      <c r="I482" s="243"/>
      <c r="J482" s="1325"/>
      <c r="K482" s="1325"/>
      <c r="L482" s="518"/>
      <c r="M482" s="2078"/>
    </row>
    <row r="483" spans="1:13" x14ac:dyDescent="0.25">
      <c r="A483" s="32" t="s">
        <v>3868</v>
      </c>
      <c r="B483" s="32" t="s">
        <v>3869</v>
      </c>
      <c r="C483" s="32" t="s">
        <v>66</v>
      </c>
      <c r="D483" s="32" t="s">
        <v>2429</v>
      </c>
      <c r="E483" s="32" t="s">
        <v>2676</v>
      </c>
      <c r="F483" s="399"/>
      <c r="G483" s="389"/>
      <c r="H483" s="2045">
        <f t="shared" si="6"/>
        <v>1890</v>
      </c>
      <c r="I483" s="243"/>
      <c r="J483" s="1325"/>
      <c r="K483" s="1325"/>
      <c r="L483" s="518"/>
      <c r="M483" s="2078"/>
    </row>
    <row r="484" spans="1:13" x14ac:dyDescent="0.25">
      <c r="A484" s="32" t="s">
        <v>3870</v>
      </c>
      <c r="B484" s="32" t="s">
        <v>3871</v>
      </c>
      <c r="C484" s="32" t="s">
        <v>66</v>
      </c>
      <c r="D484" s="32" t="s">
        <v>2429</v>
      </c>
      <c r="E484" s="32" t="s">
        <v>2700</v>
      </c>
      <c r="F484" s="399"/>
      <c r="G484" s="389"/>
      <c r="H484" s="2045">
        <f t="shared" si="6"/>
        <v>1900</v>
      </c>
      <c r="I484" s="243"/>
      <c r="J484" s="1325"/>
      <c r="K484" s="1325"/>
      <c r="L484" s="518"/>
      <c r="M484" s="2078"/>
    </row>
    <row r="485" spans="1:13" x14ac:dyDescent="0.25">
      <c r="A485" s="32" t="s">
        <v>3872</v>
      </c>
      <c r="B485" s="32" t="s">
        <v>3873</v>
      </c>
      <c r="C485" s="32" t="s">
        <v>66</v>
      </c>
      <c r="D485" s="32" t="s">
        <v>2429</v>
      </c>
      <c r="E485" s="32" t="s">
        <v>3279</v>
      </c>
      <c r="F485" s="399"/>
      <c r="G485" s="389"/>
      <c r="H485" s="2045">
        <f t="shared" si="6"/>
        <v>1910</v>
      </c>
      <c r="I485" s="243"/>
      <c r="J485" s="1325"/>
      <c r="K485" s="1325"/>
      <c r="L485" s="518"/>
      <c r="M485" s="2078"/>
    </row>
    <row r="486" spans="1:13" x14ac:dyDescent="0.25">
      <c r="A486" s="32" t="s">
        <v>3874</v>
      </c>
      <c r="B486" s="32" t="s">
        <v>3875</v>
      </c>
      <c r="C486" s="32" t="s">
        <v>66</v>
      </c>
      <c r="D486" s="32" t="s">
        <v>2429</v>
      </c>
      <c r="E486" s="32" t="s">
        <v>2703</v>
      </c>
      <c r="F486" s="399"/>
      <c r="G486" s="389"/>
      <c r="H486" s="2045">
        <f t="shared" si="6"/>
        <v>1920</v>
      </c>
      <c r="I486" s="243"/>
      <c r="J486" s="1325"/>
      <c r="K486" s="1325"/>
      <c r="L486" s="518"/>
      <c r="M486" s="2078"/>
    </row>
    <row r="487" spans="1:13" x14ac:dyDescent="0.25">
      <c r="A487" s="32" t="s">
        <v>3876</v>
      </c>
      <c r="B487" s="32" t="s">
        <v>3877</v>
      </c>
      <c r="C487" s="32" t="s">
        <v>66</v>
      </c>
      <c r="D487" s="32" t="s">
        <v>2429</v>
      </c>
      <c r="E487" s="32" t="s">
        <v>2973</v>
      </c>
      <c r="F487" s="399"/>
      <c r="G487" s="389"/>
      <c r="H487" s="2045">
        <f t="shared" si="6"/>
        <v>1940</v>
      </c>
      <c r="I487" s="243"/>
      <c r="J487" s="1325"/>
      <c r="K487" s="1325"/>
      <c r="L487" s="518"/>
      <c r="M487" s="2078"/>
    </row>
    <row r="488" spans="1:13" x14ac:dyDescent="0.25">
      <c r="A488" s="32" t="s">
        <v>3878</v>
      </c>
      <c r="B488" s="32" t="s">
        <v>3879</v>
      </c>
      <c r="C488" s="32" t="s">
        <v>66</v>
      </c>
      <c r="D488" s="32" t="s">
        <v>2429</v>
      </c>
      <c r="E488" s="32" t="s">
        <v>2768</v>
      </c>
      <c r="F488" s="399"/>
      <c r="G488" s="389"/>
      <c r="H488" s="2045">
        <f t="shared" si="6"/>
        <v>1950</v>
      </c>
      <c r="I488" s="243"/>
      <c r="J488" s="1325"/>
      <c r="K488" s="1325"/>
      <c r="L488" s="518"/>
      <c r="M488" s="2078"/>
    </row>
    <row r="489" spans="1:13" x14ac:dyDescent="0.25">
      <c r="A489" s="32" t="s">
        <v>3880</v>
      </c>
      <c r="B489" s="32" t="s">
        <v>3881</v>
      </c>
      <c r="C489" s="32" t="s">
        <v>66</v>
      </c>
      <c r="D489" s="32" t="s">
        <v>2429</v>
      </c>
      <c r="E489" s="32" t="s">
        <v>2670</v>
      </c>
      <c r="F489" s="399"/>
      <c r="G489" s="389"/>
      <c r="H489" s="2045">
        <f t="shared" si="6"/>
        <v>1960</v>
      </c>
      <c r="I489" s="243"/>
      <c r="J489" s="1325"/>
      <c r="K489" s="1325"/>
      <c r="L489" s="518"/>
      <c r="M489" s="2078"/>
    </row>
    <row r="490" spans="1:13" x14ac:dyDescent="0.25">
      <c r="A490" s="32" t="s">
        <v>3882</v>
      </c>
      <c r="B490" s="32" t="s">
        <v>3883</v>
      </c>
      <c r="C490" s="32" t="s">
        <v>66</v>
      </c>
      <c r="D490" s="32" t="s">
        <v>2429</v>
      </c>
      <c r="E490" s="32" t="s">
        <v>3242</v>
      </c>
      <c r="F490" s="399"/>
      <c r="G490" s="389"/>
      <c r="H490" s="2045">
        <f t="shared" si="6"/>
        <v>1970</v>
      </c>
      <c r="I490" s="243"/>
      <c r="J490" s="1325"/>
      <c r="K490" s="1325"/>
      <c r="L490" s="518"/>
      <c r="M490" s="2078"/>
    </row>
    <row r="491" spans="1:13" x14ac:dyDescent="0.25">
      <c r="A491" s="32" t="s">
        <v>3884</v>
      </c>
      <c r="B491" s="32" t="s">
        <v>3885</v>
      </c>
      <c r="C491" s="32" t="s">
        <v>66</v>
      </c>
      <c r="D491" s="32" t="s">
        <v>2429</v>
      </c>
      <c r="E491" s="32" t="s">
        <v>2661</v>
      </c>
      <c r="F491" s="399"/>
      <c r="G491" s="389"/>
      <c r="H491" s="2045">
        <f t="shared" si="6"/>
        <v>1980</v>
      </c>
      <c r="I491" s="243"/>
      <c r="J491" s="1325"/>
      <c r="K491" s="1325"/>
      <c r="L491" s="518"/>
      <c r="M491" s="2078"/>
    </row>
    <row r="492" spans="1:13" x14ac:dyDescent="0.25">
      <c r="A492" s="32" t="s">
        <v>3886</v>
      </c>
      <c r="B492" s="32" t="s">
        <v>3887</v>
      </c>
      <c r="C492" s="32" t="s">
        <v>66</v>
      </c>
      <c r="D492" s="32" t="s">
        <v>2429</v>
      </c>
      <c r="E492" s="32" t="s">
        <v>3347</v>
      </c>
      <c r="F492" s="399"/>
      <c r="G492" s="389"/>
      <c r="H492" s="2045">
        <f t="shared" si="6"/>
        <v>1990</v>
      </c>
      <c r="I492" s="243"/>
      <c r="J492" s="1325"/>
      <c r="K492" s="1325"/>
      <c r="L492" s="518"/>
      <c r="M492" s="2078"/>
    </row>
    <row r="493" spans="1:13" x14ac:dyDescent="0.25">
      <c r="A493" s="32" t="s">
        <v>3888</v>
      </c>
      <c r="B493" s="32" t="s">
        <v>3889</v>
      </c>
      <c r="C493" s="32" t="s">
        <v>66</v>
      </c>
      <c r="D493" s="32" t="s">
        <v>2408</v>
      </c>
      <c r="E493" s="32" t="s">
        <v>3890</v>
      </c>
      <c r="F493" s="399"/>
      <c r="G493" s="389"/>
      <c r="H493" s="2045">
        <f t="shared" si="6"/>
        <v>800</v>
      </c>
      <c r="I493" s="243"/>
      <c r="J493" s="1325"/>
      <c r="K493" s="1325"/>
      <c r="L493" s="518"/>
      <c r="M493" s="2078"/>
    </row>
    <row r="494" spans="1:13" x14ac:dyDescent="0.25">
      <c r="A494" s="32" t="s">
        <v>3891</v>
      </c>
      <c r="B494" s="32" t="s">
        <v>3892</v>
      </c>
      <c r="C494" s="32" t="s">
        <v>66</v>
      </c>
      <c r="D494" s="32" t="s">
        <v>2409</v>
      </c>
      <c r="E494" s="32" t="s">
        <v>3893</v>
      </c>
      <c r="F494" s="399"/>
      <c r="G494" s="389"/>
      <c r="H494" s="2045">
        <f t="shared" si="6"/>
        <v>1936</v>
      </c>
      <c r="I494" s="243"/>
      <c r="J494" s="1325"/>
      <c r="K494" s="1325"/>
      <c r="L494" s="518"/>
      <c r="M494" s="2078"/>
    </row>
    <row r="495" spans="1:13" x14ac:dyDescent="0.25">
      <c r="A495" s="32" t="s">
        <v>3894</v>
      </c>
      <c r="B495" s="32" t="s">
        <v>3895</v>
      </c>
      <c r="C495" s="32" t="s">
        <v>66</v>
      </c>
      <c r="D495" s="32" t="s">
        <v>2410</v>
      </c>
      <c r="E495" s="32" t="s">
        <v>3896</v>
      </c>
      <c r="F495" s="399"/>
      <c r="G495" s="389"/>
      <c r="H495" s="2045">
        <f t="shared" si="6"/>
        <v>3536</v>
      </c>
      <c r="I495" s="243"/>
      <c r="J495" s="1325"/>
      <c r="K495" s="1325"/>
      <c r="L495" s="518"/>
      <c r="M495" s="2078"/>
    </row>
    <row r="496" spans="1:13" x14ac:dyDescent="0.25">
      <c r="A496" s="32" t="s">
        <v>3897</v>
      </c>
      <c r="B496" s="32" t="s">
        <v>3898</v>
      </c>
      <c r="C496" s="32" t="s">
        <v>66</v>
      </c>
      <c r="D496" s="32" t="s">
        <v>2410</v>
      </c>
      <c r="E496" s="32" t="s">
        <v>3899</v>
      </c>
      <c r="F496" s="399"/>
      <c r="G496" s="389"/>
      <c r="H496" s="2045">
        <f t="shared" si="6"/>
        <v>13801.5</v>
      </c>
      <c r="I496" s="243"/>
      <c r="J496" s="1325"/>
      <c r="K496" s="1325"/>
      <c r="L496" s="518"/>
      <c r="M496" s="2078"/>
    </row>
    <row r="497" spans="1:13" x14ac:dyDescent="0.25">
      <c r="A497" s="32" t="s">
        <v>3902</v>
      </c>
      <c r="B497" s="32" t="s">
        <v>3903</v>
      </c>
      <c r="C497" s="32" t="s">
        <v>66</v>
      </c>
      <c r="D497" s="32" t="s">
        <v>2419</v>
      </c>
      <c r="E497" s="32" t="s">
        <v>3904</v>
      </c>
      <c r="F497" s="399"/>
      <c r="G497" s="389"/>
      <c r="H497" s="2045">
        <f t="shared" si="6"/>
        <v>13071.24</v>
      </c>
      <c r="I497" s="243"/>
      <c r="J497" s="1325"/>
      <c r="K497" s="1325"/>
      <c r="L497" s="518"/>
      <c r="M497" s="2078"/>
    </row>
    <row r="498" spans="1:13" x14ac:dyDescent="0.25">
      <c r="A498" s="32" t="s">
        <v>3905</v>
      </c>
      <c r="B498" s="32" t="s">
        <v>3906</v>
      </c>
      <c r="C498" s="32" t="s">
        <v>66</v>
      </c>
      <c r="D498" s="32" t="s">
        <v>2496</v>
      </c>
      <c r="E498" s="32" t="s">
        <v>3907</v>
      </c>
      <c r="F498" s="399"/>
      <c r="G498" s="389"/>
      <c r="H498" s="2045">
        <f t="shared" si="6"/>
        <v>1836</v>
      </c>
      <c r="I498" s="243"/>
      <c r="J498" s="1325"/>
      <c r="K498" s="1325"/>
      <c r="L498" s="518"/>
      <c r="M498" s="2078"/>
    </row>
    <row r="499" spans="1:13" x14ac:dyDescent="0.25">
      <c r="A499" s="32" t="s">
        <v>3908</v>
      </c>
      <c r="B499" s="32" t="s">
        <v>3909</v>
      </c>
      <c r="C499" s="32" t="s">
        <v>66</v>
      </c>
      <c r="D499" s="32" t="s">
        <v>2496</v>
      </c>
      <c r="E499" s="32" t="s">
        <v>3910</v>
      </c>
      <c r="F499" s="399"/>
      <c r="G499" s="389"/>
      <c r="H499" s="2045">
        <f t="shared" si="6"/>
        <v>785.4</v>
      </c>
      <c r="I499" s="243"/>
      <c r="J499" s="1325"/>
      <c r="K499" s="1325"/>
      <c r="L499" s="518"/>
      <c r="M499" s="2078"/>
    </row>
    <row r="500" spans="1:13" x14ac:dyDescent="0.25">
      <c r="A500" s="32" t="s">
        <v>3911</v>
      </c>
      <c r="B500" s="32" t="s">
        <v>3912</v>
      </c>
      <c r="C500" s="32" t="s">
        <v>66</v>
      </c>
      <c r="D500" s="32" t="s">
        <v>2495</v>
      </c>
      <c r="E500" s="32" t="s">
        <v>2631</v>
      </c>
      <c r="F500" s="399"/>
      <c r="G500" s="389"/>
      <c r="H500" s="2045">
        <f t="shared" si="6"/>
        <v>1911</v>
      </c>
      <c r="I500" s="243"/>
      <c r="J500" s="1325"/>
      <c r="K500" s="1325"/>
      <c r="L500" s="518"/>
      <c r="M500" s="2078"/>
    </row>
    <row r="501" spans="1:13" x14ac:dyDescent="0.25">
      <c r="A501" s="32" t="s">
        <v>3913</v>
      </c>
      <c r="B501" s="32" t="s">
        <v>3914</v>
      </c>
      <c r="C501" s="32" t="s">
        <v>66</v>
      </c>
      <c r="D501" s="32" t="s">
        <v>2495</v>
      </c>
      <c r="E501" s="32" t="s">
        <v>3915</v>
      </c>
      <c r="F501" s="399"/>
      <c r="G501" s="389"/>
      <c r="H501" s="2045">
        <f t="shared" si="6"/>
        <v>1891.5</v>
      </c>
      <c r="I501" s="243"/>
      <c r="J501" s="1325"/>
      <c r="K501" s="1325"/>
      <c r="L501" s="518"/>
      <c r="M501" s="2078"/>
    </row>
    <row r="502" spans="1:13" x14ac:dyDescent="0.25">
      <c r="A502" s="32" t="s">
        <v>3916</v>
      </c>
      <c r="B502" s="32" t="s">
        <v>3917</v>
      </c>
      <c r="C502" s="32" t="s">
        <v>66</v>
      </c>
      <c r="D502" s="32" t="s">
        <v>2415</v>
      </c>
      <c r="E502" s="32" t="s">
        <v>3918</v>
      </c>
      <c r="F502" s="399"/>
      <c r="G502" s="389"/>
      <c r="H502" s="2045">
        <f t="shared" si="6"/>
        <v>1802</v>
      </c>
      <c r="I502" s="243"/>
      <c r="J502" s="1325"/>
      <c r="K502" s="1325"/>
      <c r="L502" s="518"/>
      <c r="M502" s="2078"/>
    </row>
    <row r="503" spans="1:13" x14ac:dyDescent="0.25">
      <c r="A503" s="32" t="s">
        <v>3919</v>
      </c>
      <c r="B503" s="32" t="s">
        <v>3920</v>
      </c>
      <c r="C503" s="32" t="s">
        <v>66</v>
      </c>
      <c r="D503" s="32" t="s">
        <v>2492</v>
      </c>
      <c r="E503" s="32" t="s">
        <v>2664</v>
      </c>
      <c r="F503" s="399"/>
      <c r="G503" s="389"/>
      <c r="H503" s="2045">
        <f t="shared" si="6"/>
        <v>1800</v>
      </c>
      <c r="I503" s="243"/>
      <c r="J503" s="1325"/>
      <c r="K503" s="1325"/>
      <c r="L503" s="518"/>
      <c r="M503" s="2078"/>
    </row>
    <row r="504" spans="1:13" x14ac:dyDescent="0.25">
      <c r="A504" s="32" t="s">
        <v>3921</v>
      </c>
      <c r="B504" s="32" t="s">
        <v>3922</v>
      </c>
      <c r="C504" s="32" t="s">
        <v>66</v>
      </c>
      <c r="D504" s="32" t="s">
        <v>2453</v>
      </c>
      <c r="E504" s="32" t="s">
        <v>2661</v>
      </c>
      <c r="F504" s="399"/>
      <c r="G504" s="389"/>
      <c r="H504" s="2045">
        <f t="shared" si="6"/>
        <v>1980</v>
      </c>
      <c r="I504" s="243"/>
      <c r="J504" s="1325"/>
      <c r="K504" s="1325"/>
      <c r="L504" s="518"/>
      <c r="M504" s="2078"/>
    </row>
    <row r="505" spans="1:13" x14ac:dyDescent="0.25">
      <c r="A505" s="32" t="s">
        <v>3923</v>
      </c>
      <c r="B505" s="32" t="s">
        <v>3924</v>
      </c>
      <c r="C505" s="32" t="s">
        <v>66</v>
      </c>
      <c r="D505" s="32" t="s">
        <v>2453</v>
      </c>
      <c r="E505" s="32" t="s">
        <v>3925</v>
      </c>
      <c r="F505" s="399"/>
      <c r="G505" s="389"/>
      <c r="H505" s="2045">
        <f t="shared" si="6"/>
        <v>1440</v>
      </c>
      <c r="I505" s="243"/>
      <c r="J505" s="1325"/>
      <c r="K505" s="1325"/>
      <c r="L505" s="518"/>
      <c r="M505" s="2078"/>
    </row>
    <row r="506" spans="1:13" x14ac:dyDescent="0.25">
      <c r="A506" s="32" t="s">
        <v>3926</v>
      </c>
      <c r="B506" s="32" t="s">
        <v>3927</v>
      </c>
      <c r="C506" s="32" t="s">
        <v>66</v>
      </c>
      <c r="D506" s="32" t="s">
        <v>2453</v>
      </c>
      <c r="E506" s="32" t="s">
        <v>2661</v>
      </c>
      <c r="F506" s="399"/>
      <c r="G506" s="389"/>
      <c r="H506" s="2045">
        <f t="shared" ref="H506:H514" si="7">E506-G506</f>
        <v>1980</v>
      </c>
      <c r="I506" s="243"/>
      <c r="J506" s="1325"/>
      <c r="K506" s="1325"/>
      <c r="L506" s="518"/>
      <c r="M506" s="2078"/>
    </row>
    <row r="507" spans="1:13" x14ac:dyDescent="0.25">
      <c r="A507" s="32" t="s">
        <v>3928</v>
      </c>
      <c r="B507" s="32" t="s">
        <v>3929</v>
      </c>
      <c r="C507" s="32" t="s">
        <v>66</v>
      </c>
      <c r="D507" s="32" t="s">
        <v>2422</v>
      </c>
      <c r="E507" s="32" t="s">
        <v>3930</v>
      </c>
      <c r="F507" s="399"/>
      <c r="G507" s="389"/>
      <c r="H507" s="2045">
        <f t="shared" si="7"/>
        <v>1786.4</v>
      </c>
      <c r="I507" s="243"/>
      <c r="J507" s="1325"/>
      <c r="K507" s="1325"/>
      <c r="L507" s="518"/>
      <c r="M507" s="2078"/>
    </row>
    <row r="508" spans="1:13" x14ac:dyDescent="0.25">
      <c r="A508" s="32" t="s">
        <v>3931</v>
      </c>
      <c r="B508" s="32" t="s">
        <v>3932</v>
      </c>
      <c r="C508" s="32" t="s">
        <v>66</v>
      </c>
      <c r="D508" s="32" t="s">
        <v>2422</v>
      </c>
      <c r="E508" s="32" t="s">
        <v>3933</v>
      </c>
      <c r="F508" s="399"/>
      <c r="G508" s="389"/>
      <c r="H508" s="2045">
        <f t="shared" si="7"/>
        <v>1609.41</v>
      </c>
      <c r="I508" s="243"/>
      <c r="J508" s="1325"/>
      <c r="K508" s="1325"/>
      <c r="L508" s="518"/>
      <c r="M508" s="2078"/>
    </row>
    <row r="509" spans="1:13" x14ac:dyDescent="0.25">
      <c r="A509" s="32" t="s">
        <v>3934</v>
      </c>
      <c r="B509" s="32" t="s">
        <v>3935</v>
      </c>
      <c r="C509" s="32" t="s">
        <v>66</v>
      </c>
      <c r="D509" s="32" t="s">
        <v>2423</v>
      </c>
      <c r="E509" s="32" t="s">
        <v>2661</v>
      </c>
      <c r="F509" s="399"/>
      <c r="G509" s="389"/>
      <c r="H509" s="2045">
        <f t="shared" si="7"/>
        <v>1980</v>
      </c>
      <c r="I509" s="243"/>
      <c r="J509" s="1325"/>
      <c r="K509" s="1325"/>
      <c r="L509" s="518"/>
      <c r="M509" s="2078"/>
    </row>
    <row r="510" spans="1:13" x14ac:dyDescent="0.25">
      <c r="A510" s="32" t="s">
        <v>3936</v>
      </c>
      <c r="B510" s="32" t="s">
        <v>3937</v>
      </c>
      <c r="C510" s="32" t="s">
        <v>66</v>
      </c>
      <c r="D510" s="32" t="s">
        <v>2493</v>
      </c>
      <c r="E510" s="32" t="s">
        <v>3938</v>
      </c>
      <c r="F510" s="399"/>
      <c r="G510" s="389"/>
      <c r="H510" s="2045">
        <f t="shared" si="7"/>
        <v>10121.4</v>
      </c>
      <c r="I510" s="243"/>
      <c r="J510" s="1325"/>
      <c r="K510" s="1325"/>
      <c r="L510" s="518"/>
      <c r="M510" s="2078"/>
    </row>
    <row r="511" spans="1:13" x14ac:dyDescent="0.25">
      <c r="A511" s="32" t="s">
        <v>3939</v>
      </c>
      <c r="B511" s="32" t="s">
        <v>3940</v>
      </c>
      <c r="C511" s="32" t="s">
        <v>66</v>
      </c>
      <c r="D511" s="32" t="s">
        <v>2405</v>
      </c>
      <c r="E511" s="32" t="s">
        <v>2887</v>
      </c>
      <c r="F511" s="399"/>
      <c r="G511" s="389"/>
      <c r="H511" s="2045">
        <f t="shared" si="7"/>
        <v>299999.83</v>
      </c>
      <c r="I511" s="243"/>
      <c r="J511" s="1325"/>
      <c r="K511" s="1325"/>
      <c r="L511" s="518"/>
      <c r="M511" s="2078"/>
    </row>
    <row r="512" spans="1:13" x14ac:dyDescent="0.25">
      <c r="A512" s="32" t="s">
        <v>3941</v>
      </c>
      <c r="B512" s="32" t="s">
        <v>3942</v>
      </c>
      <c r="C512" s="32" t="s">
        <v>66</v>
      </c>
      <c r="D512" s="32" t="s">
        <v>2405</v>
      </c>
      <c r="E512" s="32" t="s">
        <v>2887</v>
      </c>
      <c r="F512" s="399"/>
      <c r="G512" s="389"/>
      <c r="H512" s="2045">
        <f t="shared" si="7"/>
        <v>299999.83</v>
      </c>
      <c r="I512" s="243"/>
      <c r="J512" s="1325"/>
      <c r="K512" s="1325"/>
      <c r="L512" s="518"/>
      <c r="M512" s="2078"/>
    </row>
    <row r="513" spans="1:13" x14ac:dyDescent="0.25">
      <c r="A513" s="32" t="s">
        <v>3943</v>
      </c>
      <c r="B513" s="32" t="s">
        <v>3944</v>
      </c>
      <c r="C513" s="32" t="s">
        <v>66</v>
      </c>
      <c r="D513" s="32" t="s">
        <v>2405</v>
      </c>
      <c r="E513" s="32" t="s">
        <v>2887</v>
      </c>
      <c r="F513" s="399"/>
      <c r="G513" s="389"/>
      <c r="H513" s="2045">
        <f t="shared" si="7"/>
        <v>299999.83</v>
      </c>
      <c r="I513" s="243"/>
      <c r="J513" s="1325"/>
      <c r="K513" s="1325"/>
      <c r="L513" s="518"/>
      <c r="M513" s="2078"/>
    </row>
    <row r="514" spans="1:13" x14ac:dyDescent="0.25">
      <c r="A514" s="32" t="s">
        <v>3945</v>
      </c>
      <c r="B514" s="32" t="s">
        <v>3946</v>
      </c>
      <c r="C514" s="32" t="s">
        <v>66</v>
      </c>
      <c r="D514" s="32" t="s">
        <v>2405</v>
      </c>
      <c r="E514" s="32" t="s">
        <v>2887</v>
      </c>
      <c r="F514" s="399"/>
      <c r="G514" s="389"/>
      <c r="H514" s="2045">
        <f t="shared" si="7"/>
        <v>299999.83</v>
      </c>
      <c r="I514" s="243"/>
      <c r="J514" s="1325"/>
      <c r="K514" s="1325"/>
      <c r="L514" s="518"/>
      <c r="M514" s="2078"/>
    </row>
    <row r="515" spans="1:13" x14ac:dyDescent="0.25">
      <c r="A515" s="32" t="s">
        <v>3947</v>
      </c>
      <c r="B515" s="32" t="s">
        <v>3948</v>
      </c>
      <c r="C515" s="32" t="s">
        <v>66</v>
      </c>
      <c r="D515" s="32" t="s">
        <v>2405</v>
      </c>
      <c r="E515" s="32" t="s">
        <v>2887</v>
      </c>
      <c r="F515" s="399"/>
      <c r="G515" s="389"/>
      <c r="H515" s="2045">
        <f t="shared" ref="H515:H578" si="8">E515-G515</f>
        <v>299999.83</v>
      </c>
      <c r="I515" s="243"/>
      <c r="J515" s="1325"/>
      <c r="K515" s="1325"/>
      <c r="L515" s="518"/>
      <c r="M515" s="2078"/>
    </row>
    <row r="516" spans="1:13" x14ac:dyDescent="0.25">
      <c r="A516" s="32" t="s">
        <v>3949</v>
      </c>
      <c r="B516" s="32" t="s">
        <v>3950</v>
      </c>
      <c r="C516" s="32" t="s">
        <v>66</v>
      </c>
      <c r="D516" s="32" t="s">
        <v>2430</v>
      </c>
      <c r="E516" s="32" t="s">
        <v>3951</v>
      </c>
      <c r="F516" s="399"/>
      <c r="G516" s="389"/>
      <c r="H516" s="2045">
        <f t="shared" si="8"/>
        <v>8822.7999999999993</v>
      </c>
      <c r="I516" s="243"/>
      <c r="J516" s="1325"/>
      <c r="K516" s="1325"/>
      <c r="L516" s="518"/>
      <c r="M516" s="2078"/>
    </row>
    <row r="517" spans="1:13" x14ac:dyDescent="0.25">
      <c r="A517" s="32" t="s">
        <v>3952</v>
      </c>
      <c r="B517" s="32" t="s">
        <v>3953</v>
      </c>
      <c r="C517" s="32" t="s">
        <v>66</v>
      </c>
      <c r="D517" s="32" t="s">
        <v>2407</v>
      </c>
      <c r="E517" s="32" t="s">
        <v>3954</v>
      </c>
      <c r="F517" s="399"/>
      <c r="G517" s="389"/>
      <c r="H517" s="2045">
        <f t="shared" si="8"/>
        <v>167599.01999999999</v>
      </c>
      <c r="I517" s="243"/>
      <c r="J517" s="1325"/>
      <c r="K517" s="1325"/>
      <c r="L517" s="518"/>
      <c r="M517" s="2078"/>
    </row>
    <row r="518" spans="1:13" x14ac:dyDescent="0.25">
      <c r="A518" s="32" t="s">
        <v>3955</v>
      </c>
      <c r="B518" s="32" t="s">
        <v>3956</v>
      </c>
      <c r="C518" s="32" t="s">
        <v>66</v>
      </c>
      <c r="D518" s="32" t="s">
        <v>2407</v>
      </c>
      <c r="E518" s="32" t="s">
        <v>3957</v>
      </c>
      <c r="F518" s="399"/>
      <c r="G518" s="389"/>
      <c r="H518" s="2045">
        <f t="shared" si="8"/>
        <v>65834.2</v>
      </c>
      <c r="I518" s="243"/>
      <c r="J518" s="1325"/>
      <c r="K518" s="1325"/>
      <c r="L518" s="518"/>
      <c r="M518" s="2078"/>
    </row>
    <row r="519" spans="1:13" x14ac:dyDescent="0.25">
      <c r="A519" s="32" t="s">
        <v>3958</v>
      </c>
      <c r="B519" s="32" t="s">
        <v>3959</v>
      </c>
      <c r="C519" s="32" t="s">
        <v>66</v>
      </c>
      <c r="D519" s="32" t="s">
        <v>2466</v>
      </c>
      <c r="E519" s="32" t="s">
        <v>3017</v>
      </c>
      <c r="F519" s="399"/>
      <c r="G519" s="389"/>
      <c r="H519" s="2045">
        <f t="shared" si="8"/>
        <v>1995</v>
      </c>
      <c r="I519" s="243"/>
      <c r="J519" s="1325"/>
      <c r="K519" s="1325"/>
      <c r="L519" s="518"/>
      <c r="M519" s="2078"/>
    </row>
    <row r="520" spans="1:13" x14ac:dyDescent="0.25">
      <c r="A520" s="32" t="s">
        <v>3960</v>
      </c>
      <c r="B520" s="32" t="s">
        <v>3961</v>
      </c>
      <c r="C520" s="32" t="s">
        <v>66</v>
      </c>
      <c r="D520" s="32" t="s">
        <v>2466</v>
      </c>
      <c r="E520" s="32" t="s">
        <v>3017</v>
      </c>
      <c r="F520" s="399"/>
      <c r="G520" s="389"/>
      <c r="H520" s="2045">
        <f t="shared" si="8"/>
        <v>1995</v>
      </c>
      <c r="I520" s="243"/>
      <c r="J520" s="1325"/>
      <c r="K520" s="1325"/>
      <c r="L520" s="518"/>
      <c r="M520" s="2078"/>
    </row>
    <row r="521" spans="1:13" x14ac:dyDescent="0.25">
      <c r="A521" s="32" t="s">
        <v>3962</v>
      </c>
      <c r="B521" s="32" t="s">
        <v>3963</v>
      </c>
      <c r="C521" s="32" t="s">
        <v>66</v>
      </c>
      <c r="D521" s="32" t="s">
        <v>2466</v>
      </c>
      <c r="E521" s="32" t="s">
        <v>3017</v>
      </c>
      <c r="F521" s="399"/>
      <c r="G521" s="389"/>
      <c r="H521" s="2045">
        <f t="shared" si="8"/>
        <v>1995</v>
      </c>
      <c r="I521" s="243"/>
      <c r="J521" s="1325"/>
      <c r="K521" s="1325"/>
      <c r="L521" s="518"/>
      <c r="M521" s="2078"/>
    </row>
    <row r="522" spans="1:13" x14ac:dyDescent="0.25">
      <c r="A522" s="32" t="s">
        <v>3964</v>
      </c>
      <c r="B522" s="32" t="s">
        <v>3965</v>
      </c>
      <c r="C522" s="32" t="s">
        <v>66</v>
      </c>
      <c r="D522" s="32" t="s">
        <v>2466</v>
      </c>
      <c r="E522" s="32" t="s">
        <v>3017</v>
      </c>
      <c r="F522" s="399"/>
      <c r="G522" s="389"/>
      <c r="H522" s="2045">
        <f t="shared" si="8"/>
        <v>1995</v>
      </c>
      <c r="I522" s="243"/>
      <c r="J522" s="1325"/>
      <c r="K522" s="1325"/>
      <c r="L522" s="518"/>
      <c r="M522" s="2078"/>
    </row>
    <row r="523" spans="1:13" x14ac:dyDescent="0.25">
      <c r="A523" s="32" t="s">
        <v>3966</v>
      </c>
      <c r="B523" s="32" t="s">
        <v>3967</v>
      </c>
      <c r="C523" s="32" t="s">
        <v>66</v>
      </c>
      <c r="D523" s="32" t="s">
        <v>2466</v>
      </c>
      <c r="E523" s="32" t="s">
        <v>3968</v>
      </c>
      <c r="F523" s="399"/>
      <c r="G523" s="389"/>
      <c r="H523" s="2045">
        <f t="shared" si="8"/>
        <v>861</v>
      </c>
      <c r="I523" s="243"/>
      <c r="J523" s="1325"/>
      <c r="K523" s="1325"/>
      <c r="L523" s="518"/>
      <c r="M523" s="2078"/>
    </row>
    <row r="524" spans="1:13" x14ac:dyDescent="0.25">
      <c r="A524" s="32" t="s">
        <v>3969</v>
      </c>
      <c r="B524" s="32" t="s">
        <v>3970</v>
      </c>
      <c r="C524" s="32" t="s">
        <v>66</v>
      </c>
      <c r="D524" s="32" t="s">
        <v>2466</v>
      </c>
      <c r="E524" s="32" t="s">
        <v>3971</v>
      </c>
      <c r="F524" s="399"/>
      <c r="G524" s="389"/>
      <c r="H524" s="2045">
        <f t="shared" si="8"/>
        <v>1250.2</v>
      </c>
      <c r="I524" s="243"/>
      <c r="J524" s="1325"/>
      <c r="K524" s="1325"/>
      <c r="L524" s="518"/>
      <c r="M524" s="2078"/>
    </row>
    <row r="525" spans="1:13" x14ac:dyDescent="0.25">
      <c r="A525" s="32" t="s">
        <v>3972</v>
      </c>
      <c r="B525" s="32" t="s">
        <v>3973</v>
      </c>
      <c r="C525" s="32" t="s">
        <v>66</v>
      </c>
      <c r="D525" s="32" t="s">
        <v>2525</v>
      </c>
      <c r="E525" s="32" t="s">
        <v>3974</v>
      </c>
      <c r="F525" s="399"/>
      <c r="G525" s="389"/>
      <c r="H525" s="2045">
        <f t="shared" si="8"/>
        <v>28855</v>
      </c>
      <c r="I525" s="243"/>
      <c r="J525" s="1325"/>
      <c r="K525" s="1325"/>
      <c r="L525" s="518"/>
      <c r="M525" s="2078"/>
    </row>
    <row r="526" spans="1:13" x14ac:dyDescent="0.25">
      <c r="A526" s="32" t="s">
        <v>3975</v>
      </c>
      <c r="B526" s="32" t="s">
        <v>3976</v>
      </c>
      <c r="C526" s="32" t="s">
        <v>66</v>
      </c>
      <c r="D526" s="32" t="s">
        <v>3449</v>
      </c>
      <c r="E526" s="32" t="s">
        <v>3977</v>
      </c>
      <c r="F526" s="399"/>
      <c r="G526" s="389"/>
      <c r="H526" s="2045">
        <f t="shared" si="8"/>
        <v>1750</v>
      </c>
      <c r="I526" s="243"/>
      <c r="J526" s="1325"/>
      <c r="K526" s="1325"/>
      <c r="L526" s="518"/>
      <c r="M526" s="2078"/>
    </row>
    <row r="527" spans="1:13" x14ac:dyDescent="0.25">
      <c r="A527" s="32" t="s">
        <v>3978</v>
      </c>
      <c r="B527" s="32" t="s">
        <v>3979</v>
      </c>
      <c r="C527" s="32" t="s">
        <v>66</v>
      </c>
      <c r="D527" s="32" t="s">
        <v>2495</v>
      </c>
      <c r="E527" s="32" t="s">
        <v>3980</v>
      </c>
      <c r="F527" s="399"/>
      <c r="G527" s="389"/>
      <c r="H527" s="2045">
        <f t="shared" si="8"/>
        <v>1741.74</v>
      </c>
      <c r="I527" s="243"/>
      <c r="J527" s="1325"/>
      <c r="K527" s="1325"/>
      <c r="L527" s="518"/>
      <c r="M527" s="2078"/>
    </row>
    <row r="528" spans="1:13" x14ac:dyDescent="0.25">
      <c r="A528" s="32" t="s">
        <v>3981</v>
      </c>
      <c r="B528" s="32" t="s">
        <v>3982</v>
      </c>
      <c r="C528" s="32" t="s">
        <v>66</v>
      </c>
      <c r="D528" s="32" t="s">
        <v>2495</v>
      </c>
      <c r="E528" s="32" t="s">
        <v>3983</v>
      </c>
      <c r="F528" s="399"/>
      <c r="G528" s="389"/>
      <c r="H528" s="2045">
        <f t="shared" si="8"/>
        <v>1847.04</v>
      </c>
      <c r="I528" s="243"/>
      <c r="J528" s="1325"/>
      <c r="K528" s="1325"/>
      <c r="L528" s="518"/>
      <c r="M528" s="2078"/>
    </row>
    <row r="529" spans="1:13" x14ac:dyDescent="0.25">
      <c r="A529" s="32" t="s">
        <v>3984</v>
      </c>
      <c r="B529" s="32" t="s">
        <v>3985</v>
      </c>
      <c r="C529" s="32" t="s">
        <v>66</v>
      </c>
      <c r="D529" s="32" t="s">
        <v>2452</v>
      </c>
      <c r="E529" s="32" t="s">
        <v>3986</v>
      </c>
      <c r="F529" s="399"/>
      <c r="G529" s="389"/>
      <c r="H529" s="2045">
        <f t="shared" si="8"/>
        <v>3845.74</v>
      </c>
      <c r="I529" s="243"/>
      <c r="J529" s="1325"/>
      <c r="K529" s="1325"/>
      <c r="L529" s="518"/>
      <c r="M529" s="2078"/>
    </row>
    <row r="530" spans="1:13" x14ac:dyDescent="0.25">
      <c r="A530" s="32" t="s">
        <v>3987</v>
      </c>
      <c r="B530" s="32" t="s">
        <v>3988</v>
      </c>
      <c r="C530" s="32" t="s">
        <v>66</v>
      </c>
      <c r="D530" s="32" t="s">
        <v>2519</v>
      </c>
      <c r="E530" s="32" t="s">
        <v>3989</v>
      </c>
      <c r="F530" s="399"/>
      <c r="G530" s="389"/>
      <c r="H530" s="2045">
        <f t="shared" si="8"/>
        <v>1805.7</v>
      </c>
      <c r="I530" s="243"/>
      <c r="J530" s="1325"/>
      <c r="K530" s="1325"/>
      <c r="L530" s="518"/>
      <c r="M530" s="2078"/>
    </row>
    <row r="531" spans="1:13" x14ac:dyDescent="0.25">
      <c r="A531" s="32" t="s">
        <v>3990</v>
      </c>
      <c r="B531" s="32" t="s">
        <v>3991</v>
      </c>
      <c r="C531" s="32" t="s">
        <v>66</v>
      </c>
      <c r="D531" s="32" t="s">
        <v>2453</v>
      </c>
      <c r="E531" s="32" t="s">
        <v>2661</v>
      </c>
      <c r="F531" s="399"/>
      <c r="G531" s="389"/>
      <c r="H531" s="2045">
        <f t="shared" si="8"/>
        <v>1980</v>
      </c>
      <c r="I531" s="243"/>
      <c r="J531" s="1325"/>
      <c r="K531" s="1325"/>
      <c r="L531" s="518"/>
      <c r="M531" s="2078"/>
    </row>
    <row r="532" spans="1:13" x14ac:dyDescent="0.25">
      <c r="A532" s="32" t="s">
        <v>3992</v>
      </c>
      <c r="B532" s="32" t="s">
        <v>3993</v>
      </c>
      <c r="C532" s="32" t="s">
        <v>66</v>
      </c>
      <c r="D532" s="32" t="s">
        <v>2453</v>
      </c>
      <c r="E532" s="32" t="s">
        <v>2661</v>
      </c>
      <c r="F532" s="399"/>
      <c r="G532" s="389"/>
      <c r="H532" s="2045">
        <f t="shared" si="8"/>
        <v>1980</v>
      </c>
      <c r="I532" s="243"/>
      <c r="J532" s="1325"/>
      <c r="K532" s="1325"/>
      <c r="L532" s="518"/>
      <c r="M532" s="2078"/>
    </row>
    <row r="533" spans="1:13" x14ac:dyDescent="0.25">
      <c r="A533" s="32" t="s">
        <v>3994</v>
      </c>
      <c r="B533" s="32" t="s">
        <v>3995</v>
      </c>
      <c r="C533" s="32" t="s">
        <v>66</v>
      </c>
      <c r="D533" s="32" t="s">
        <v>2453</v>
      </c>
      <c r="E533" s="32" t="s">
        <v>3996</v>
      </c>
      <c r="F533" s="399"/>
      <c r="G533" s="389"/>
      <c r="H533" s="2045">
        <f t="shared" si="8"/>
        <v>1570.05</v>
      </c>
      <c r="I533" s="243"/>
      <c r="J533" s="1325"/>
      <c r="K533" s="1325"/>
      <c r="L533" s="518"/>
      <c r="M533" s="2078"/>
    </row>
    <row r="534" spans="1:13" x14ac:dyDescent="0.25">
      <c r="A534" s="32" t="s">
        <v>3997</v>
      </c>
      <c r="B534" s="32" t="s">
        <v>3998</v>
      </c>
      <c r="C534" s="32" t="s">
        <v>66</v>
      </c>
      <c r="D534" s="32" t="s">
        <v>2424</v>
      </c>
      <c r="E534" s="32" t="s">
        <v>2664</v>
      </c>
      <c r="F534" s="399"/>
      <c r="G534" s="389"/>
      <c r="H534" s="2045">
        <f t="shared" si="8"/>
        <v>1800</v>
      </c>
      <c r="I534" s="243"/>
      <c r="J534" s="1325"/>
      <c r="K534" s="1325"/>
      <c r="L534" s="518"/>
      <c r="M534" s="2078"/>
    </row>
    <row r="535" spans="1:13" x14ac:dyDescent="0.25">
      <c r="A535" s="32" t="s">
        <v>3999</v>
      </c>
      <c r="B535" s="32" t="s">
        <v>4000</v>
      </c>
      <c r="C535" s="32" t="s">
        <v>66</v>
      </c>
      <c r="D535" s="32" t="s">
        <v>2426</v>
      </c>
      <c r="E535" s="32" t="s">
        <v>4001</v>
      </c>
      <c r="F535" s="399"/>
      <c r="G535" s="389"/>
      <c r="H535" s="2045">
        <f t="shared" si="8"/>
        <v>2414.1</v>
      </c>
      <c r="I535" s="243"/>
      <c r="J535" s="1325"/>
      <c r="K535" s="1325"/>
      <c r="L535" s="518"/>
      <c r="M535" s="2078"/>
    </row>
    <row r="536" spans="1:13" x14ac:dyDescent="0.25">
      <c r="A536" s="32" t="s">
        <v>4002</v>
      </c>
      <c r="B536" s="32" t="s">
        <v>4003</v>
      </c>
      <c r="C536" s="32" t="s">
        <v>66</v>
      </c>
      <c r="D536" s="32" t="s">
        <v>2411</v>
      </c>
      <c r="E536" s="32" t="s">
        <v>4004</v>
      </c>
      <c r="F536" s="399"/>
      <c r="G536" s="389"/>
      <c r="H536" s="2045">
        <f t="shared" si="8"/>
        <v>23487.45</v>
      </c>
      <c r="I536" s="243"/>
      <c r="J536" s="1325"/>
      <c r="K536" s="1325"/>
      <c r="L536" s="518"/>
      <c r="M536" s="2078"/>
    </row>
    <row r="537" spans="1:13" x14ac:dyDescent="0.25">
      <c r="A537" s="32" t="s">
        <v>4005</v>
      </c>
      <c r="B537" s="32" t="s">
        <v>4006</v>
      </c>
      <c r="C537" s="32" t="s">
        <v>66</v>
      </c>
      <c r="D537" s="32" t="s">
        <v>2413</v>
      </c>
      <c r="E537" s="32" t="s">
        <v>4007</v>
      </c>
      <c r="F537" s="399"/>
      <c r="G537" s="389"/>
      <c r="H537" s="2045">
        <f t="shared" si="8"/>
        <v>39086.75</v>
      </c>
      <c r="I537" s="243"/>
      <c r="J537" s="1325"/>
      <c r="K537" s="1325"/>
      <c r="L537" s="518"/>
      <c r="M537" s="2078"/>
    </row>
    <row r="538" spans="1:13" x14ac:dyDescent="0.25">
      <c r="A538" s="32" t="s">
        <v>4008</v>
      </c>
      <c r="B538" s="32" t="s">
        <v>4009</v>
      </c>
      <c r="C538" s="32" t="s">
        <v>66</v>
      </c>
      <c r="D538" s="32" t="s">
        <v>2900</v>
      </c>
      <c r="E538" s="32" t="s">
        <v>4010</v>
      </c>
      <c r="F538" s="399"/>
      <c r="G538" s="389"/>
      <c r="H538" s="2045">
        <f t="shared" si="8"/>
        <v>1452</v>
      </c>
      <c r="I538" s="243"/>
      <c r="J538" s="1325"/>
      <c r="K538" s="1325"/>
      <c r="L538" s="518"/>
      <c r="M538" s="2078"/>
    </row>
    <row r="539" spans="1:13" x14ac:dyDescent="0.25">
      <c r="A539" s="32" t="s">
        <v>4011</v>
      </c>
      <c r="B539" s="32" t="s">
        <v>4012</v>
      </c>
      <c r="C539" s="32" t="s">
        <v>66</v>
      </c>
      <c r="D539" s="32" t="s">
        <v>2900</v>
      </c>
      <c r="E539" s="32" t="s">
        <v>4013</v>
      </c>
      <c r="F539" s="399"/>
      <c r="G539" s="389"/>
      <c r="H539" s="2045">
        <f t="shared" si="8"/>
        <v>1887.6</v>
      </c>
      <c r="I539" s="243"/>
      <c r="J539" s="1325"/>
      <c r="K539" s="1325"/>
      <c r="L539" s="518"/>
      <c r="M539" s="2078"/>
    </row>
    <row r="540" spans="1:13" x14ac:dyDescent="0.25">
      <c r="A540" s="32" t="s">
        <v>4014</v>
      </c>
      <c r="B540" s="32" t="s">
        <v>4015</v>
      </c>
      <c r="C540" s="32" t="s">
        <v>66</v>
      </c>
      <c r="D540" s="32" t="s">
        <v>2900</v>
      </c>
      <c r="E540" s="32" t="s">
        <v>4016</v>
      </c>
      <c r="F540" s="399"/>
      <c r="G540" s="389"/>
      <c r="H540" s="2045">
        <f t="shared" si="8"/>
        <v>2118.6</v>
      </c>
      <c r="I540" s="243"/>
      <c r="J540" s="1325"/>
      <c r="K540" s="1325"/>
      <c r="L540" s="518"/>
      <c r="M540" s="2078"/>
    </row>
    <row r="541" spans="1:13" x14ac:dyDescent="0.25">
      <c r="A541" s="32" t="s">
        <v>4017</v>
      </c>
      <c r="B541" s="32" t="s">
        <v>4018</v>
      </c>
      <c r="C541" s="32" t="s">
        <v>66</v>
      </c>
      <c r="D541" s="32" t="s">
        <v>2900</v>
      </c>
      <c r="E541" s="32" t="s">
        <v>4019</v>
      </c>
      <c r="F541" s="399"/>
      <c r="G541" s="389"/>
      <c r="H541" s="2045">
        <f t="shared" si="8"/>
        <v>30286.400000000001</v>
      </c>
      <c r="I541" s="243"/>
      <c r="J541" s="1325"/>
      <c r="K541" s="1325"/>
      <c r="L541" s="518"/>
      <c r="M541" s="2078"/>
    </row>
    <row r="542" spans="1:13" x14ac:dyDescent="0.25">
      <c r="A542" s="32" t="s">
        <v>4020</v>
      </c>
      <c r="B542" s="32" t="s">
        <v>4021</v>
      </c>
      <c r="C542" s="32" t="s">
        <v>66</v>
      </c>
      <c r="D542" s="32" t="s">
        <v>2900</v>
      </c>
      <c r="E542" s="32" t="s">
        <v>4022</v>
      </c>
      <c r="F542" s="399"/>
      <c r="G542" s="389"/>
      <c r="H542" s="2045">
        <f t="shared" si="8"/>
        <v>27433.9</v>
      </c>
      <c r="I542" s="243"/>
      <c r="J542" s="1325"/>
      <c r="K542" s="1325"/>
      <c r="L542" s="518"/>
      <c r="M542" s="2078"/>
    </row>
    <row r="543" spans="1:13" x14ac:dyDescent="0.25">
      <c r="A543" s="32" t="s">
        <v>4023</v>
      </c>
      <c r="B543" s="32" t="s">
        <v>4024</v>
      </c>
      <c r="C543" s="32" t="s">
        <v>66</v>
      </c>
      <c r="D543" s="32" t="s">
        <v>2437</v>
      </c>
      <c r="E543" s="32" t="s">
        <v>4025</v>
      </c>
      <c r="F543" s="399"/>
      <c r="G543" s="389"/>
      <c r="H543" s="2045">
        <f t="shared" si="8"/>
        <v>14070</v>
      </c>
      <c r="I543" s="243"/>
      <c r="J543" s="1325"/>
      <c r="K543" s="1325"/>
      <c r="L543" s="518"/>
      <c r="M543" s="2031"/>
    </row>
    <row r="544" spans="1:13" x14ac:dyDescent="0.25">
      <c r="A544" s="32" t="s">
        <v>4026</v>
      </c>
      <c r="B544" s="32" t="s">
        <v>4027</v>
      </c>
      <c r="C544" s="32" t="s">
        <v>66</v>
      </c>
      <c r="D544" s="32" t="s">
        <v>4028</v>
      </c>
      <c r="E544" s="32" t="s">
        <v>4029</v>
      </c>
      <c r="F544" s="399"/>
      <c r="G544" s="389"/>
      <c r="H544" s="2045">
        <f t="shared" si="8"/>
        <v>20000</v>
      </c>
      <c r="I544" s="243"/>
      <c r="J544" s="1325"/>
      <c r="K544" s="1325"/>
      <c r="L544" s="518"/>
      <c r="M544" s="2031"/>
    </row>
    <row r="545" spans="1:13" x14ac:dyDescent="0.25">
      <c r="A545" s="32" t="s">
        <v>4030</v>
      </c>
      <c r="B545" s="32" t="s">
        <v>4031</v>
      </c>
      <c r="C545" s="32" t="s">
        <v>66</v>
      </c>
      <c r="D545" s="32" t="s">
        <v>2495</v>
      </c>
      <c r="E545" s="32" t="s">
        <v>4032</v>
      </c>
      <c r="F545" s="399"/>
      <c r="G545" s="389"/>
      <c r="H545" s="2045">
        <f t="shared" si="8"/>
        <v>1772.55</v>
      </c>
      <c r="I545" s="243"/>
      <c r="J545" s="1325"/>
      <c r="K545" s="1325"/>
      <c r="L545" s="518"/>
      <c r="M545" s="2031"/>
    </row>
    <row r="546" spans="1:13" x14ac:dyDescent="0.25">
      <c r="A546" s="32" t="s">
        <v>4033</v>
      </c>
      <c r="B546" s="32" t="s">
        <v>4034</v>
      </c>
      <c r="C546" s="32" t="s">
        <v>66</v>
      </c>
      <c r="D546" s="32" t="s">
        <v>2495</v>
      </c>
      <c r="E546" s="32" t="s">
        <v>4035</v>
      </c>
      <c r="F546" s="399"/>
      <c r="G546" s="389"/>
      <c r="H546" s="2045">
        <f t="shared" si="8"/>
        <v>1925.43</v>
      </c>
      <c r="I546" s="243"/>
      <c r="J546" s="1325"/>
      <c r="K546" s="1325"/>
      <c r="L546" s="518"/>
      <c r="M546" s="2031"/>
    </row>
    <row r="547" spans="1:13" x14ac:dyDescent="0.25">
      <c r="A547" s="32" t="s">
        <v>4036</v>
      </c>
      <c r="B547" s="32" t="s">
        <v>4037</v>
      </c>
      <c r="C547" s="32" t="s">
        <v>66</v>
      </c>
      <c r="D547" s="32" t="s">
        <v>2415</v>
      </c>
      <c r="E547" s="32" t="s">
        <v>4038</v>
      </c>
      <c r="F547" s="399"/>
      <c r="G547" s="389"/>
      <c r="H547" s="2045">
        <f t="shared" si="8"/>
        <v>1790.44</v>
      </c>
      <c r="I547" s="243"/>
      <c r="J547" s="1325"/>
      <c r="K547" s="1325"/>
      <c r="L547" s="518"/>
      <c r="M547" s="2031"/>
    </row>
    <row r="548" spans="1:13" x14ac:dyDescent="0.25">
      <c r="A548" s="32" t="s">
        <v>4039</v>
      </c>
      <c r="B548" s="32" t="s">
        <v>4040</v>
      </c>
      <c r="C548" s="32" t="s">
        <v>66</v>
      </c>
      <c r="D548" s="32" t="s">
        <v>2492</v>
      </c>
      <c r="E548" s="32" t="s">
        <v>2664</v>
      </c>
      <c r="F548" s="399"/>
      <c r="G548" s="389"/>
      <c r="H548" s="2045">
        <f t="shared" si="8"/>
        <v>1800</v>
      </c>
      <c r="I548" s="243"/>
      <c r="J548" s="1325"/>
      <c r="K548" s="1325"/>
      <c r="L548" s="518"/>
      <c r="M548" s="2031"/>
    </row>
    <row r="549" spans="1:13" x14ac:dyDescent="0.25">
      <c r="A549" s="32" t="s">
        <v>4041</v>
      </c>
      <c r="B549" s="32" t="s">
        <v>4042</v>
      </c>
      <c r="C549" s="32" t="s">
        <v>66</v>
      </c>
      <c r="D549" s="32" t="s">
        <v>2405</v>
      </c>
      <c r="E549" s="32" t="s">
        <v>2887</v>
      </c>
      <c r="F549" s="399"/>
      <c r="G549" s="389"/>
      <c r="H549" s="2045">
        <f t="shared" si="8"/>
        <v>299999.83</v>
      </c>
      <c r="I549" s="243"/>
      <c r="J549" s="1325"/>
      <c r="K549" s="1325"/>
      <c r="L549" s="518"/>
      <c r="M549" s="2031"/>
    </row>
    <row r="550" spans="1:13" x14ac:dyDescent="0.25">
      <c r="A550" s="32" t="s">
        <v>4043</v>
      </c>
      <c r="B550" s="32" t="s">
        <v>4044</v>
      </c>
      <c r="C550" s="32" t="s">
        <v>66</v>
      </c>
      <c r="D550" s="32" t="s">
        <v>2405</v>
      </c>
      <c r="E550" s="32" t="s">
        <v>2887</v>
      </c>
      <c r="F550" s="399"/>
      <c r="G550" s="389"/>
      <c r="H550" s="2045">
        <f t="shared" si="8"/>
        <v>299999.83</v>
      </c>
      <c r="I550" s="243"/>
      <c r="J550" s="1325"/>
      <c r="K550" s="1325"/>
      <c r="L550" s="518"/>
      <c r="M550" s="2031"/>
    </row>
    <row r="551" spans="1:13" x14ac:dyDescent="0.25">
      <c r="A551" s="32" t="s">
        <v>4045</v>
      </c>
      <c r="B551" s="32" t="s">
        <v>4046</v>
      </c>
      <c r="C551" s="32" t="s">
        <v>66</v>
      </c>
      <c r="D551" s="32" t="s">
        <v>2405</v>
      </c>
      <c r="E551" s="32" t="s">
        <v>2887</v>
      </c>
      <c r="F551" s="399"/>
      <c r="G551" s="389"/>
      <c r="H551" s="2045">
        <f t="shared" si="8"/>
        <v>299999.83</v>
      </c>
      <c r="I551" s="243"/>
      <c r="J551" s="1325"/>
      <c r="K551" s="1325"/>
      <c r="L551" s="518"/>
      <c r="M551" s="2031"/>
    </row>
    <row r="552" spans="1:13" x14ac:dyDescent="0.25">
      <c r="A552" s="32" t="s">
        <v>4047</v>
      </c>
      <c r="B552" s="32" t="s">
        <v>4048</v>
      </c>
      <c r="C552" s="32" t="s">
        <v>66</v>
      </c>
      <c r="D552" s="32" t="s">
        <v>2405</v>
      </c>
      <c r="E552" s="32" t="s">
        <v>2887</v>
      </c>
      <c r="F552" s="399"/>
      <c r="G552" s="389"/>
      <c r="H552" s="2045">
        <f t="shared" si="8"/>
        <v>299999.83</v>
      </c>
      <c r="I552" s="243"/>
      <c r="J552" s="1325"/>
      <c r="K552" s="1325"/>
      <c r="L552" s="518"/>
      <c r="M552" s="2031"/>
    </row>
    <row r="553" spans="1:13" x14ac:dyDescent="0.25">
      <c r="A553" s="32" t="s">
        <v>4049</v>
      </c>
      <c r="B553" s="32" t="s">
        <v>4050</v>
      </c>
      <c r="C553" s="32" t="s">
        <v>66</v>
      </c>
      <c r="D553" s="32" t="s">
        <v>2405</v>
      </c>
      <c r="E553" s="32" t="s">
        <v>2887</v>
      </c>
      <c r="F553" s="399"/>
      <c r="G553" s="389"/>
      <c r="H553" s="2045">
        <f t="shared" si="8"/>
        <v>299999.83</v>
      </c>
      <c r="I553" s="243"/>
      <c r="J553" s="1325"/>
      <c r="K553" s="1325"/>
      <c r="L553" s="518"/>
      <c r="M553" s="2031"/>
    </row>
    <row r="554" spans="1:13" x14ac:dyDescent="0.25">
      <c r="A554" s="32" t="s">
        <v>4051</v>
      </c>
      <c r="B554" s="32" t="s">
        <v>4052</v>
      </c>
      <c r="C554" s="32" t="s">
        <v>66</v>
      </c>
      <c r="D554" s="32" t="s">
        <v>2405</v>
      </c>
      <c r="E554" s="32" t="s">
        <v>2887</v>
      </c>
      <c r="F554" s="399"/>
      <c r="G554" s="389"/>
      <c r="H554" s="2045">
        <f t="shared" si="8"/>
        <v>299999.83</v>
      </c>
      <c r="I554" s="243"/>
      <c r="J554" s="1325"/>
      <c r="K554" s="1325"/>
      <c r="L554" s="518"/>
      <c r="M554" s="2031"/>
    </row>
    <row r="555" spans="1:13" x14ac:dyDescent="0.25">
      <c r="A555" s="32" t="s">
        <v>4053</v>
      </c>
      <c r="B555" s="32" t="s">
        <v>4054</v>
      </c>
      <c r="C555" s="32" t="s">
        <v>66</v>
      </c>
      <c r="D555" s="32" t="s">
        <v>2405</v>
      </c>
      <c r="E555" s="32" t="s">
        <v>2887</v>
      </c>
      <c r="F555" s="399"/>
      <c r="G555" s="389"/>
      <c r="H555" s="2045">
        <f t="shared" si="8"/>
        <v>299999.83</v>
      </c>
      <c r="I555" s="243"/>
      <c r="J555" s="1325"/>
      <c r="K555" s="1325"/>
      <c r="L555" s="518"/>
      <c r="M555" s="2031"/>
    </row>
    <row r="556" spans="1:13" x14ac:dyDescent="0.25">
      <c r="A556" s="32" t="s">
        <v>4055</v>
      </c>
      <c r="B556" s="32" t="s">
        <v>4056</v>
      </c>
      <c r="C556" s="32" t="s">
        <v>66</v>
      </c>
      <c r="D556" s="32" t="s">
        <v>2453</v>
      </c>
      <c r="E556" s="32" t="s">
        <v>2661</v>
      </c>
      <c r="F556" s="399"/>
      <c r="G556" s="389"/>
      <c r="H556" s="2045">
        <f t="shared" si="8"/>
        <v>1980</v>
      </c>
      <c r="I556" s="243"/>
      <c r="J556" s="1325"/>
      <c r="K556" s="1325"/>
      <c r="L556" s="518"/>
      <c r="M556" s="2031"/>
    </row>
    <row r="557" spans="1:13" x14ac:dyDescent="0.25">
      <c r="A557" s="32" t="s">
        <v>4057</v>
      </c>
      <c r="B557" s="32" t="s">
        <v>4058</v>
      </c>
      <c r="C557" s="32" t="s">
        <v>66</v>
      </c>
      <c r="D557" s="32" t="s">
        <v>2453</v>
      </c>
      <c r="E557" s="32" t="s">
        <v>2661</v>
      </c>
      <c r="F557" s="399"/>
      <c r="G557" s="389"/>
      <c r="H557" s="2045">
        <f t="shared" si="8"/>
        <v>1980</v>
      </c>
      <c r="I557" s="243"/>
      <c r="J557" s="1325"/>
      <c r="K557" s="1325"/>
      <c r="L557" s="518"/>
      <c r="M557" s="2031"/>
    </row>
    <row r="558" spans="1:13" x14ac:dyDescent="0.25">
      <c r="A558" s="32" t="s">
        <v>4059</v>
      </c>
      <c r="B558" s="32" t="s">
        <v>4060</v>
      </c>
      <c r="C558" s="32" t="s">
        <v>66</v>
      </c>
      <c r="D558" s="32" t="s">
        <v>2453</v>
      </c>
      <c r="E558" s="32" t="s">
        <v>2992</v>
      </c>
      <c r="F558" s="399"/>
      <c r="G558" s="389"/>
      <c r="H558" s="2045">
        <f t="shared" si="8"/>
        <v>1755</v>
      </c>
      <c r="I558" s="243"/>
      <c r="J558" s="1325"/>
      <c r="K558" s="1325"/>
      <c r="L558" s="518"/>
      <c r="M558" s="2031"/>
    </row>
    <row r="559" spans="1:13" x14ac:dyDescent="0.25">
      <c r="A559" s="32" t="s">
        <v>4061</v>
      </c>
      <c r="B559" s="32" t="s">
        <v>4062</v>
      </c>
      <c r="C559" s="32" t="s">
        <v>66</v>
      </c>
      <c r="D559" s="32" t="s">
        <v>2423</v>
      </c>
      <c r="E559" s="32" t="s">
        <v>2664</v>
      </c>
      <c r="F559" s="399"/>
      <c r="G559" s="389"/>
      <c r="H559" s="2045">
        <f t="shared" si="8"/>
        <v>1800</v>
      </c>
      <c r="I559" s="243"/>
      <c r="J559" s="1325"/>
      <c r="K559" s="1325"/>
      <c r="L559" s="518"/>
      <c r="M559" s="2031"/>
    </row>
    <row r="560" spans="1:13" x14ac:dyDescent="0.25">
      <c r="A560" s="32" t="s">
        <v>4063</v>
      </c>
      <c r="B560" s="32" t="s">
        <v>4064</v>
      </c>
      <c r="C560" s="32" t="s">
        <v>66</v>
      </c>
      <c r="D560" s="32" t="s">
        <v>2494</v>
      </c>
      <c r="E560" s="32" t="s">
        <v>4065</v>
      </c>
      <c r="F560" s="399"/>
      <c r="G560" s="389"/>
      <c r="H560" s="2045">
        <f t="shared" si="8"/>
        <v>3526.32</v>
      </c>
      <c r="I560" s="243"/>
      <c r="J560" s="1325"/>
      <c r="K560" s="1325"/>
      <c r="L560" s="518"/>
      <c r="M560" s="2031"/>
    </row>
    <row r="561" spans="1:13" x14ac:dyDescent="0.25">
      <c r="A561" s="32" t="s">
        <v>4066</v>
      </c>
      <c r="B561" s="32" t="s">
        <v>4067</v>
      </c>
      <c r="C561" s="32" t="s">
        <v>66</v>
      </c>
      <c r="D561" s="32" t="s">
        <v>2494</v>
      </c>
      <c r="E561" s="32" t="s">
        <v>4068</v>
      </c>
      <c r="F561" s="399"/>
      <c r="G561" s="389"/>
      <c r="H561" s="2045">
        <f t="shared" si="8"/>
        <v>7330.56</v>
      </c>
      <c r="I561" s="243"/>
      <c r="J561" s="1325"/>
      <c r="K561" s="1325"/>
      <c r="L561" s="518"/>
      <c r="M561" s="2031"/>
    </row>
    <row r="562" spans="1:13" x14ac:dyDescent="0.25">
      <c r="A562" s="32" t="s">
        <v>4069</v>
      </c>
      <c r="B562" s="32" t="s">
        <v>4070</v>
      </c>
      <c r="C562" s="32" t="s">
        <v>66</v>
      </c>
      <c r="D562" s="32" t="s">
        <v>2493</v>
      </c>
      <c r="E562" s="32" t="s">
        <v>4071</v>
      </c>
      <c r="F562" s="399"/>
      <c r="G562" s="389"/>
      <c r="H562" s="2045">
        <f t="shared" si="8"/>
        <v>11212.08</v>
      </c>
      <c r="I562" s="243"/>
      <c r="J562" s="1325"/>
      <c r="K562" s="1325"/>
      <c r="L562" s="518"/>
      <c r="M562" s="2031"/>
    </row>
    <row r="563" spans="1:13" x14ac:dyDescent="0.25">
      <c r="A563" s="32" t="s">
        <v>4072</v>
      </c>
      <c r="B563" s="32" t="s">
        <v>4073</v>
      </c>
      <c r="C563" s="32" t="s">
        <v>66</v>
      </c>
      <c r="D563" s="32" t="s">
        <v>3031</v>
      </c>
      <c r="E563" s="32" t="s">
        <v>4074</v>
      </c>
      <c r="F563" s="399"/>
      <c r="G563" s="389"/>
      <c r="H563" s="2045">
        <f t="shared" si="8"/>
        <v>17637.2</v>
      </c>
      <c r="I563" s="243"/>
      <c r="J563" s="1325"/>
      <c r="K563" s="1325"/>
      <c r="L563" s="518"/>
      <c r="M563" s="2031"/>
    </row>
    <row r="564" spans="1:13" x14ac:dyDescent="0.25">
      <c r="A564" s="32" t="s">
        <v>4075</v>
      </c>
      <c r="B564" s="32" t="s">
        <v>4076</v>
      </c>
      <c r="C564" s="32" t="s">
        <v>66</v>
      </c>
      <c r="D564" s="32" t="s">
        <v>3409</v>
      </c>
      <c r="E564" s="32" t="s">
        <v>4077</v>
      </c>
      <c r="F564" s="399"/>
      <c r="G564" s="389"/>
      <c r="H564" s="2045">
        <f t="shared" si="8"/>
        <v>11816.5</v>
      </c>
      <c r="I564" s="243"/>
      <c r="J564" s="1325"/>
      <c r="K564" s="1325"/>
      <c r="L564" s="518"/>
      <c r="M564" s="2031"/>
    </row>
    <row r="565" spans="1:13" x14ac:dyDescent="0.25">
      <c r="A565" s="32" t="s">
        <v>4078</v>
      </c>
      <c r="B565" s="32" t="s">
        <v>4079</v>
      </c>
      <c r="C565" s="32" t="s">
        <v>66</v>
      </c>
      <c r="D565" s="32" t="s">
        <v>2493</v>
      </c>
      <c r="E565" s="32" t="s">
        <v>4080</v>
      </c>
      <c r="F565" s="399"/>
      <c r="G565" s="389"/>
      <c r="H565" s="2045">
        <f t="shared" si="8"/>
        <v>7675.2</v>
      </c>
      <c r="I565" s="243"/>
      <c r="J565" s="1325"/>
      <c r="K565" s="1325"/>
      <c r="L565" s="518"/>
      <c r="M565" s="2031"/>
    </row>
    <row r="566" spans="1:13" x14ac:dyDescent="0.25">
      <c r="A566" s="32" t="s">
        <v>4081</v>
      </c>
      <c r="B566" s="32" t="s">
        <v>4082</v>
      </c>
      <c r="C566" s="32" t="s">
        <v>66</v>
      </c>
      <c r="D566" s="32" t="s">
        <v>2525</v>
      </c>
      <c r="E566" s="32" t="s">
        <v>4083</v>
      </c>
      <c r="F566" s="399"/>
      <c r="G566" s="389"/>
      <c r="H566" s="2045">
        <f t="shared" si="8"/>
        <v>34580.639999999999</v>
      </c>
      <c r="I566" s="243"/>
      <c r="J566" s="1325"/>
      <c r="K566" s="1325"/>
      <c r="L566" s="518"/>
      <c r="M566" s="2031"/>
    </row>
    <row r="567" spans="1:13" x14ac:dyDescent="0.25">
      <c r="A567" s="32" t="s">
        <v>4084</v>
      </c>
      <c r="B567" s="32" t="s">
        <v>4085</v>
      </c>
      <c r="C567" s="32" t="s">
        <v>66</v>
      </c>
      <c r="D567" s="32" t="s">
        <v>2792</v>
      </c>
      <c r="E567" s="32" t="s">
        <v>4086</v>
      </c>
      <c r="F567" s="399"/>
      <c r="G567" s="389"/>
      <c r="H567" s="2045">
        <f t="shared" si="8"/>
        <v>4711.2</v>
      </c>
      <c r="I567" s="243"/>
      <c r="J567" s="1325"/>
      <c r="K567" s="1325"/>
      <c r="L567" s="518"/>
      <c r="M567" s="2031"/>
    </row>
    <row r="568" spans="1:13" x14ac:dyDescent="0.25">
      <c r="A568" s="32" t="s">
        <v>4087</v>
      </c>
      <c r="B568" s="32" t="s">
        <v>4088</v>
      </c>
      <c r="C568" s="32" t="s">
        <v>66</v>
      </c>
      <c r="D568" s="32" t="s">
        <v>2493</v>
      </c>
      <c r="E568" s="32" t="s">
        <v>4089</v>
      </c>
      <c r="F568" s="399"/>
      <c r="G568" s="389"/>
      <c r="H568" s="2045">
        <f t="shared" si="8"/>
        <v>5567.4</v>
      </c>
      <c r="I568" s="243"/>
      <c r="J568" s="1325"/>
      <c r="K568" s="1325"/>
      <c r="L568" s="518"/>
      <c r="M568" s="2031"/>
    </row>
    <row r="569" spans="1:13" x14ac:dyDescent="0.25">
      <c r="A569" s="32" t="s">
        <v>4090</v>
      </c>
      <c r="B569" s="32" t="s">
        <v>4091</v>
      </c>
      <c r="C569" s="32" t="s">
        <v>66</v>
      </c>
      <c r="D569" s="32" t="s">
        <v>2521</v>
      </c>
      <c r="E569" s="32" t="s">
        <v>3890</v>
      </c>
      <c r="F569" s="399"/>
      <c r="G569" s="389"/>
      <c r="H569" s="2045">
        <f t="shared" si="8"/>
        <v>800</v>
      </c>
      <c r="I569" s="243"/>
      <c r="J569" s="1325"/>
      <c r="K569" s="1325"/>
      <c r="L569" s="518"/>
      <c r="M569" s="2031"/>
    </row>
    <row r="570" spans="1:13" x14ac:dyDescent="0.25">
      <c r="A570" s="32" t="s">
        <v>4092</v>
      </c>
      <c r="B570" s="32" t="s">
        <v>4093</v>
      </c>
      <c r="C570" s="32" t="s">
        <v>66</v>
      </c>
      <c r="D570" s="32" t="s">
        <v>2416</v>
      </c>
      <c r="E570" s="32" t="s">
        <v>4094</v>
      </c>
      <c r="F570" s="399"/>
      <c r="G570" s="389"/>
      <c r="H570" s="2045">
        <f t="shared" si="8"/>
        <v>233.1</v>
      </c>
      <c r="I570" s="243"/>
      <c r="J570" s="1325"/>
      <c r="K570" s="1325"/>
      <c r="L570" s="518"/>
      <c r="M570" s="2031"/>
    </row>
    <row r="571" spans="1:13" x14ac:dyDescent="0.25">
      <c r="A571" s="32" t="s">
        <v>4095</v>
      </c>
      <c r="B571" s="32" t="s">
        <v>4096</v>
      </c>
      <c r="C571" s="32" t="s">
        <v>66</v>
      </c>
      <c r="D571" s="32" t="s">
        <v>2416</v>
      </c>
      <c r="E571" s="32" t="s">
        <v>4097</v>
      </c>
      <c r="F571" s="399"/>
      <c r="G571" s="389"/>
      <c r="H571" s="2045">
        <f t="shared" si="8"/>
        <v>494.4</v>
      </c>
      <c r="I571" s="243"/>
      <c r="J571" s="1325"/>
      <c r="K571" s="1325"/>
      <c r="L571" s="518"/>
      <c r="M571" s="2031"/>
    </row>
    <row r="572" spans="1:13" x14ac:dyDescent="0.25">
      <c r="A572" s="32" t="s">
        <v>4098</v>
      </c>
      <c r="B572" s="32" t="s">
        <v>4099</v>
      </c>
      <c r="C572" s="32" t="s">
        <v>66</v>
      </c>
      <c r="D572" s="32" t="s">
        <v>2416</v>
      </c>
      <c r="E572" s="32" t="s">
        <v>3817</v>
      </c>
      <c r="F572" s="399"/>
      <c r="G572" s="389"/>
      <c r="H572" s="2045">
        <f t="shared" si="8"/>
        <v>780</v>
      </c>
      <c r="I572" s="243"/>
      <c r="J572" s="1325"/>
      <c r="K572" s="1325"/>
      <c r="L572" s="518"/>
      <c r="M572" s="2031"/>
    </row>
    <row r="573" spans="1:13" x14ac:dyDescent="0.25">
      <c r="A573" s="32" t="s">
        <v>4100</v>
      </c>
      <c r="B573" s="32" t="s">
        <v>4101</v>
      </c>
      <c r="C573" s="32" t="s">
        <v>66</v>
      </c>
      <c r="D573" s="32" t="s">
        <v>2416</v>
      </c>
      <c r="E573" s="32" t="s">
        <v>4102</v>
      </c>
      <c r="F573" s="399"/>
      <c r="G573" s="389"/>
      <c r="H573" s="2045">
        <f t="shared" si="8"/>
        <v>1976.5</v>
      </c>
      <c r="I573" s="243"/>
      <c r="J573" s="1325"/>
      <c r="K573" s="1325"/>
      <c r="L573" s="518"/>
      <c r="M573" s="2031"/>
    </row>
    <row r="574" spans="1:13" x14ac:dyDescent="0.25">
      <c r="A574" s="32" t="s">
        <v>4103</v>
      </c>
      <c r="B574" s="32" t="s">
        <v>4104</v>
      </c>
      <c r="C574" s="32" t="s">
        <v>66</v>
      </c>
      <c r="D574" s="32" t="s">
        <v>2416</v>
      </c>
      <c r="E574" s="32" t="s">
        <v>4102</v>
      </c>
      <c r="F574" s="399"/>
      <c r="G574" s="389"/>
      <c r="H574" s="2045">
        <f t="shared" si="8"/>
        <v>1976.5</v>
      </c>
      <c r="I574" s="243"/>
      <c r="J574" s="1325"/>
      <c r="K574" s="1325"/>
      <c r="L574" s="518"/>
      <c r="M574" s="2031"/>
    </row>
    <row r="575" spans="1:13" x14ac:dyDescent="0.25">
      <c r="A575" s="32" t="s">
        <v>4105</v>
      </c>
      <c r="B575" s="32" t="s">
        <v>4106</v>
      </c>
      <c r="C575" s="32" t="s">
        <v>66</v>
      </c>
      <c r="D575" s="32" t="s">
        <v>2416</v>
      </c>
      <c r="E575" s="32" t="s">
        <v>2661</v>
      </c>
      <c r="F575" s="399"/>
      <c r="G575" s="389"/>
      <c r="H575" s="2045">
        <f t="shared" si="8"/>
        <v>1980</v>
      </c>
      <c r="I575" s="243"/>
      <c r="J575" s="1325"/>
      <c r="K575" s="1325"/>
      <c r="L575" s="518"/>
      <c r="M575" s="2031"/>
    </row>
    <row r="576" spans="1:13" x14ac:dyDescent="0.25">
      <c r="A576" s="32" t="s">
        <v>4107</v>
      </c>
      <c r="B576" s="32" t="s">
        <v>4108</v>
      </c>
      <c r="C576" s="32" t="s">
        <v>66</v>
      </c>
      <c r="D576" s="32" t="s">
        <v>2416</v>
      </c>
      <c r="E576" s="32" t="s">
        <v>2661</v>
      </c>
      <c r="F576" s="399"/>
      <c r="G576" s="389"/>
      <c r="H576" s="2045">
        <f t="shared" si="8"/>
        <v>1980</v>
      </c>
      <c r="I576" s="243"/>
      <c r="J576" s="1325"/>
      <c r="K576" s="1325"/>
      <c r="L576" s="518"/>
      <c r="M576" s="2031"/>
    </row>
    <row r="577" spans="1:13" x14ac:dyDescent="0.25">
      <c r="A577" s="32" t="s">
        <v>4109</v>
      </c>
      <c r="B577" s="32" t="s">
        <v>4110</v>
      </c>
      <c r="C577" s="32" t="s">
        <v>66</v>
      </c>
      <c r="D577" s="32" t="s">
        <v>2416</v>
      </c>
      <c r="E577" s="32" t="s">
        <v>2661</v>
      </c>
      <c r="F577" s="399"/>
      <c r="G577" s="389"/>
      <c r="H577" s="2045">
        <f t="shared" si="8"/>
        <v>1980</v>
      </c>
      <c r="I577" s="243"/>
      <c r="J577" s="1325"/>
      <c r="K577" s="1325"/>
      <c r="L577" s="518"/>
      <c r="M577" s="2031"/>
    </row>
    <row r="578" spans="1:13" x14ac:dyDescent="0.25">
      <c r="A578" s="32" t="s">
        <v>4111</v>
      </c>
      <c r="B578" s="32" t="s">
        <v>4112</v>
      </c>
      <c r="C578" s="32" t="s">
        <v>66</v>
      </c>
      <c r="D578" s="32" t="s">
        <v>2416</v>
      </c>
      <c r="E578" s="32" t="s">
        <v>4113</v>
      </c>
      <c r="F578" s="399"/>
      <c r="G578" s="389"/>
      <c r="H578" s="2045">
        <f t="shared" si="8"/>
        <v>1830.4</v>
      </c>
      <c r="I578" s="243"/>
      <c r="J578" s="1325"/>
      <c r="K578" s="1325"/>
      <c r="L578" s="518"/>
      <c r="M578" s="2031"/>
    </row>
    <row r="579" spans="1:13" x14ac:dyDescent="0.25">
      <c r="A579" s="32" t="s">
        <v>4114</v>
      </c>
      <c r="B579" s="32" t="s">
        <v>4115</v>
      </c>
      <c r="C579" s="32" t="s">
        <v>66</v>
      </c>
      <c r="D579" s="32" t="s">
        <v>4116</v>
      </c>
      <c r="E579" s="32" t="s">
        <v>4117</v>
      </c>
      <c r="F579" s="399"/>
      <c r="G579" s="389"/>
      <c r="H579" s="2045">
        <f t="shared" ref="H579:H642" si="9">E579-G579</f>
        <v>2050</v>
      </c>
      <c r="I579" s="243"/>
      <c r="J579" s="1325"/>
      <c r="K579" s="1325"/>
      <c r="L579" s="518"/>
      <c r="M579" s="2031"/>
    </row>
    <row r="580" spans="1:13" x14ac:dyDescent="0.25">
      <c r="A580" s="32" t="s">
        <v>4118</v>
      </c>
      <c r="B580" s="32" t="s">
        <v>4119</v>
      </c>
      <c r="C580" s="32" t="s">
        <v>66</v>
      </c>
      <c r="D580" s="32" t="s">
        <v>2495</v>
      </c>
      <c r="E580" s="32" t="s">
        <v>4120</v>
      </c>
      <c r="F580" s="399"/>
      <c r="G580" s="389"/>
      <c r="H580" s="2045">
        <f t="shared" si="9"/>
        <v>1776.84</v>
      </c>
      <c r="I580" s="243"/>
      <c r="J580" s="1325"/>
      <c r="K580" s="1325"/>
      <c r="L580" s="518"/>
      <c r="M580" s="2031"/>
    </row>
    <row r="581" spans="1:13" x14ac:dyDescent="0.25">
      <c r="A581" s="32" t="s">
        <v>4121</v>
      </c>
      <c r="B581" s="32" t="s">
        <v>4122</v>
      </c>
      <c r="C581" s="32" t="s">
        <v>66</v>
      </c>
      <c r="D581" s="32" t="s">
        <v>2495</v>
      </c>
      <c r="E581" s="32" t="s">
        <v>4123</v>
      </c>
      <c r="F581" s="399"/>
      <c r="G581" s="389"/>
      <c r="H581" s="2045">
        <f t="shared" si="9"/>
        <v>1842.75</v>
      </c>
      <c r="I581" s="243"/>
      <c r="J581" s="1325"/>
      <c r="K581" s="1325"/>
      <c r="L581" s="518"/>
      <c r="M581" s="2031"/>
    </row>
    <row r="582" spans="1:13" x14ac:dyDescent="0.25">
      <c r="A582" s="32" t="s">
        <v>4124</v>
      </c>
      <c r="B582" s="32" t="s">
        <v>4125</v>
      </c>
      <c r="C582" s="32" t="s">
        <v>66</v>
      </c>
      <c r="D582" s="32" t="s">
        <v>2900</v>
      </c>
      <c r="E582" s="32" t="s">
        <v>4126</v>
      </c>
      <c r="F582" s="399"/>
      <c r="G582" s="389"/>
      <c r="H582" s="2045">
        <f t="shared" si="9"/>
        <v>3954.2</v>
      </c>
      <c r="I582" s="243"/>
      <c r="J582" s="1325"/>
      <c r="K582" s="1325"/>
      <c r="L582" s="518"/>
      <c r="M582" s="2031"/>
    </row>
    <row r="583" spans="1:13" x14ac:dyDescent="0.25">
      <c r="A583" s="32" t="s">
        <v>4127</v>
      </c>
      <c r="B583" s="32" t="s">
        <v>4128</v>
      </c>
      <c r="C583" s="32" t="s">
        <v>66</v>
      </c>
      <c r="D583" s="32" t="s">
        <v>2452</v>
      </c>
      <c r="E583" s="32" t="s">
        <v>4129</v>
      </c>
      <c r="F583" s="399"/>
      <c r="G583" s="389"/>
      <c r="H583" s="2045">
        <f t="shared" si="9"/>
        <v>3947.06</v>
      </c>
      <c r="I583" s="243"/>
      <c r="J583" s="1325"/>
      <c r="K583" s="1325"/>
      <c r="L583" s="518"/>
      <c r="M583" s="2031"/>
    </row>
    <row r="584" spans="1:13" x14ac:dyDescent="0.25">
      <c r="A584" s="32" t="s">
        <v>4130</v>
      </c>
      <c r="B584" s="32" t="s">
        <v>4131</v>
      </c>
      <c r="C584" s="32" t="s">
        <v>66</v>
      </c>
      <c r="D584" s="32" t="s">
        <v>2519</v>
      </c>
      <c r="E584" s="32" t="s">
        <v>4132</v>
      </c>
      <c r="F584" s="399"/>
      <c r="G584" s="389"/>
      <c r="H584" s="2045">
        <f t="shared" si="9"/>
        <v>1808.43</v>
      </c>
      <c r="I584" s="243"/>
      <c r="J584" s="1325"/>
      <c r="K584" s="1325"/>
      <c r="L584" s="518"/>
      <c r="M584" s="2031"/>
    </row>
    <row r="585" spans="1:13" x14ac:dyDescent="0.25">
      <c r="A585" s="32" t="s">
        <v>4133</v>
      </c>
      <c r="B585" s="32" t="s">
        <v>4134</v>
      </c>
      <c r="C585" s="32" t="s">
        <v>66</v>
      </c>
      <c r="D585" s="32" t="s">
        <v>2453</v>
      </c>
      <c r="E585" s="32" t="s">
        <v>2661</v>
      </c>
      <c r="F585" s="399"/>
      <c r="G585" s="389"/>
      <c r="H585" s="2045">
        <f t="shared" si="9"/>
        <v>1980</v>
      </c>
      <c r="I585" s="243"/>
      <c r="J585" s="1325"/>
      <c r="K585" s="1325"/>
      <c r="L585" s="518"/>
      <c r="M585" s="2031"/>
    </row>
    <row r="586" spans="1:13" x14ac:dyDescent="0.25">
      <c r="A586" s="32" t="s">
        <v>4135</v>
      </c>
      <c r="B586" s="32" t="s">
        <v>4136</v>
      </c>
      <c r="C586" s="32" t="s">
        <v>66</v>
      </c>
      <c r="D586" s="32" t="s">
        <v>2453</v>
      </c>
      <c r="E586" s="32" t="s">
        <v>2661</v>
      </c>
      <c r="F586" s="399"/>
      <c r="G586" s="389"/>
      <c r="H586" s="2045">
        <f t="shared" si="9"/>
        <v>1980</v>
      </c>
      <c r="I586" s="243"/>
      <c r="J586" s="1325"/>
      <c r="K586" s="1325"/>
      <c r="L586" s="518"/>
      <c r="M586" s="2031"/>
    </row>
    <row r="587" spans="1:13" x14ac:dyDescent="0.25">
      <c r="A587" s="32" t="s">
        <v>4137</v>
      </c>
      <c r="B587" s="32" t="s">
        <v>4138</v>
      </c>
      <c r="C587" s="32" t="s">
        <v>66</v>
      </c>
      <c r="D587" s="32" t="s">
        <v>2453</v>
      </c>
      <c r="E587" s="32" t="s">
        <v>4139</v>
      </c>
      <c r="F587" s="399"/>
      <c r="G587" s="389"/>
      <c r="H587" s="2045">
        <f t="shared" si="9"/>
        <v>1805.4</v>
      </c>
      <c r="I587" s="243"/>
      <c r="J587" s="1325"/>
      <c r="K587" s="1325"/>
      <c r="L587" s="518"/>
      <c r="M587" s="2031"/>
    </row>
    <row r="588" spans="1:13" x14ac:dyDescent="0.25">
      <c r="A588" s="32" t="s">
        <v>4140</v>
      </c>
      <c r="B588" s="32" t="s">
        <v>4141</v>
      </c>
      <c r="C588" s="32" t="s">
        <v>66</v>
      </c>
      <c r="D588" s="32" t="s">
        <v>2422</v>
      </c>
      <c r="E588" s="32" t="s">
        <v>4142</v>
      </c>
      <c r="F588" s="399"/>
      <c r="G588" s="389"/>
      <c r="H588" s="2045">
        <f t="shared" si="9"/>
        <v>1743.28</v>
      </c>
      <c r="I588" s="243"/>
      <c r="J588" s="1325"/>
      <c r="K588" s="1325"/>
      <c r="L588" s="518"/>
      <c r="M588" s="2031"/>
    </row>
    <row r="589" spans="1:13" x14ac:dyDescent="0.25">
      <c r="A589" s="32" t="s">
        <v>4143</v>
      </c>
      <c r="B589" s="32" t="s">
        <v>4144</v>
      </c>
      <c r="C589" s="32" t="s">
        <v>66</v>
      </c>
      <c r="D589" s="32" t="s">
        <v>2422</v>
      </c>
      <c r="E589" s="32" t="s">
        <v>4145</v>
      </c>
      <c r="F589" s="399"/>
      <c r="G589" s="389"/>
      <c r="H589" s="2045">
        <f t="shared" si="9"/>
        <v>1534.5</v>
      </c>
      <c r="I589" s="243"/>
      <c r="J589" s="1325"/>
      <c r="K589" s="1325"/>
      <c r="L589" s="518"/>
      <c r="M589" s="2031"/>
    </row>
    <row r="590" spans="1:13" x14ac:dyDescent="0.25">
      <c r="A590" s="32" t="s">
        <v>4146</v>
      </c>
      <c r="B590" s="32" t="s">
        <v>4147</v>
      </c>
      <c r="C590" s="32" t="s">
        <v>66</v>
      </c>
      <c r="D590" s="32" t="s">
        <v>2423</v>
      </c>
      <c r="E590" s="32" t="s">
        <v>2676</v>
      </c>
      <c r="F590" s="399"/>
      <c r="G590" s="389"/>
      <c r="H590" s="2045">
        <f t="shared" si="9"/>
        <v>1890</v>
      </c>
      <c r="I590" s="243"/>
      <c r="J590" s="1325"/>
      <c r="K590" s="1325"/>
      <c r="L590" s="518"/>
      <c r="M590" s="2031"/>
    </row>
    <row r="591" spans="1:13" x14ac:dyDescent="0.25">
      <c r="A591" s="32" t="s">
        <v>4148</v>
      </c>
      <c r="B591" s="32" t="s">
        <v>4149</v>
      </c>
      <c r="C591" s="32" t="s">
        <v>66</v>
      </c>
      <c r="D591" s="32" t="s">
        <v>2414</v>
      </c>
      <c r="E591" s="32" t="s">
        <v>4150</v>
      </c>
      <c r="F591" s="399"/>
      <c r="G591" s="389"/>
      <c r="H591" s="2045">
        <f t="shared" si="9"/>
        <v>18001.080000000002</v>
      </c>
      <c r="I591" s="243"/>
      <c r="J591" s="1325"/>
      <c r="K591" s="1325"/>
      <c r="L591" s="518"/>
      <c r="M591" s="2031"/>
    </row>
    <row r="592" spans="1:13" x14ac:dyDescent="0.25">
      <c r="A592" s="32" t="s">
        <v>4151</v>
      </c>
      <c r="B592" s="32" t="s">
        <v>4152</v>
      </c>
      <c r="C592" s="32" t="s">
        <v>66</v>
      </c>
      <c r="D592" s="32" t="s">
        <v>2413</v>
      </c>
      <c r="E592" s="32" t="s">
        <v>4153</v>
      </c>
      <c r="F592" s="399"/>
      <c r="G592" s="389"/>
      <c r="H592" s="2045">
        <f t="shared" si="9"/>
        <v>31927.3</v>
      </c>
      <c r="I592" s="243"/>
      <c r="J592" s="1325"/>
      <c r="K592" s="1325"/>
      <c r="L592" s="518"/>
      <c r="M592" s="2031"/>
    </row>
    <row r="593" spans="1:13" x14ac:dyDescent="0.25">
      <c r="A593" s="32" t="s">
        <v>4154</v>
      </c>
      <c r="B593" s="32" t="s">
        <v>4155</v>
      </c>
      <c r="C593" s="32" t="s">
        <v>66</v>
      </c>
      <c r="D593" s="32" t="s">
        <v>2412</v>
      </c>
      <c r="E593" s="32" t="s">
        <v>4156</v>
      </c>
      <c r="F593" s="399"/>
      <c r="G593" s="389"/>
      <c r="H593" s="2045">
        <f t="shared" si="9"/>
        <v>22422.400000000001</v>
      </c>
      <c r="I593" s="243"/>
      <c r="J593" s="1325"/>
      <c r="K593" s="1325"/>
      <c r="L593" s="518"/>
      <c r="M593" s="2031"/>
    </row>
    <row r="594" spans="1:13" x14ac:dyDescent="0.25">
      <c r="A594" s="32" t="s">
        <v>4157</v>
      </c>
      <c r="B594" s="32" t="s">
        <v>4158</v>
      </c>
      <c r="C594" s="32" t="s">
        <v>66</v>
      </c>
      <c r="D594" s="32" t="s">
        <v>2411</v>
      </c>
      <c r="E594" s="32" t="s">
        <v>4159</v>
      </c>
      <c r="F594" s="399"/>
      <c r="G594" s="389"/>
      <c r="H594" s="2045">
        <f t="shared" si="9"/>
        <v>30127</v>
      </c>
      <c r="I594" s="243"/>
      <c r="J594" s="1325"/>
      <c r="K594" s="1325"/>
      <c r="L594" s="518"/>
      <c r="M594" s="2031"/>
    </row>
    <row r="595" spans="1:13" x14ac:dyDescent="0.25">
      <c r="A595" s="32" t="s">
        <v>4160</v>
      </c>
      <c r="B595" s="32" t="s">
        <v>4161</v>
      </c>
      <c r="C595" s="32" t="s">
        <v>66</v>
      </c>
      <c r="D595" s="32" t="s">
        <v>2528</v>
      </c>
      <c r="E595" s="32" t="s">
        <v>4162</v>
      </c>
      <c r="F595" s="399"/>
      <c r="G595" s="389"/>
      <c r="H595" s="2045">
        <f t="shared" si="9"/>
        <v>131393.60000000001</v>
      </c>
      <c r="I595" s="243"/>
      <c r="J595" s="1325"/>
      <c r="K595" s="1325"/>
      <c r="L595" s="518"/>
      <c r="M595" s="2031"/>
    </row>
    <row r="596" spans="1:13" x14ac:dyDescent="0.25">
      <c r="A596" s="32" t="s">
        <v>4163</v>
      </c>
      <c r="B596" s="32" t="s">
        <v>4164</v>
      </c>
      <c r="C596" s="32" t="s">
        <v>66</v>
      </c>
      <c r="D596" s="32" t="s">
        <v>2466</v>
      </c>
      <c r="E596" s="32" t="s">
        <v>4165</v>
      </c>
      <c r="F596" s="399"/>
      <c r="G596" s="389"/>
      <c r="H596" s="2045">
        <f t="shared" si="9"/>
        <v>1419.4</v>
      </c>
      <c r="I596" s="243"/>
      <c r="J596" s="1325"/>
      <c r="K596" s="1325"/>
      <c r="L596" s="518"/>
      <c r="M596" s="2031"/>
    </row>
    <row r="597" spans="1:13" x14ac:dyDescent="0.25">
      <c r="A597" s="32" t="s">
        <v>4166</v>
      </c>
      <c r="B597" s="32" t="s">
        <v>4167</v>
      </c>
      <c r="C597" s="32" t="s">
        <v>66</v>
      </c>
      <c r="D597" s="32" t="s">
        <v>2466</v>
      </c>
      <c r="E597" s="32" t="s">
        <v>2854</v>
      </c>
      <c r="F597" s="399"/>
      <c r="G597" s="389"/>
      <c r="H597" s="2045">
        <f t="shared" si="9"/>
        <v>1804</v>
      </c>
      <c r="I597" s="243"/>
      <c r="J597" s="1325"/>
      <c r="K597" s="1325"/>
      <c r="L597" s="518"/>
      <c r="M597" s="2031"/>
    </row>
    <row r="598" spans="1:13" x14ac:dyDescent="0.25">
      <c r="A598" s="32" t="s">
        <v>4168</v>
      </c>
      <c r="B598" s="32" t="s">
        <v>4169</v>
      </c>
      <c r="C598" s="32" t="s">
        <v>66</v>
      </c>
      <c r="D598" s="32" t="s">
        <v>2466</v>
      </c>
      <c r="E598" s="32" t="s">
        <v>4170</v>
      </c>
      <c r="F598" s="399"/>
      <c r="G598" s="389"/>
      <c r="H598" s="2045">
        <f t="shared" si="9"/>
        <v>1735.8</v>
      </c>
      <c r="I598" s="243"/>
      <c r="J598" s="1325"/>
      <c r="K598" s="1325"/>
      <c r="L598" s="518"/>
      <c r="M598" s="2031"/>
    </row>
    <row r="599" spans="1:13" x14ac:dyDescent="0.25">
      <c r="A599" s="32" t="s">
        <v>4171</v>
      </c>
      <c r="B599" s="32" t="s">
        <v>4172</v>
      </c>
      <c r="C599" s="32" t="s">
        <v>66</v>
      </c>
      <c r="D599" s="32" t="s">
        <v>2466</v>
      </c>
      <c r="E599" s="32" t="s">
        <v>2983</v>
      </c>
      <c r="F599" s="399"/>
      <c r="G599" s="389"/>
      <c r="H599" s="2045">
        <f t="shared" si="9"/>
        <v>1584</v>
      </c>
      <c r="I599" s="243"/>
      <c r="J599" s="1325"/>
      <c r="K599" s="1325"/>
      <c r="L599" s="518"/>
      <c r="M599" s="2031"/>
    </row>
    <row r="600" spans="1:13" x14ac:dyDescent="0.25">
      <c r="A600" s="32" t="s">
        <v>4173</v>
      </c>
      <c r="B600" s="32" t="s">
        <v>4174</v>
      </c>
      <c r="C600" s="32" t="s">
        <v>66</v>
      </c>
      <c r="D600" s="32" t="s">
        <v>2466</v>
      </c>
      <c r="E600" s="32" t="s">
        <v>4175</v>
      </c>
      <c r="F600" s="399"/>
      <c r="G600" s="389"/>
      <c r="H600" s="2045">
        <f t="shared" si="9"/>
        <v>1148.4000000000001</v>
      </c>
      <c r="I600" s="243"/>
      <c r="J600" s="1325"/>
      <c r="K600" s="1325"/>
      <c r="L600" s="518"/>
      <c r="M600" s="2031"/>
    </row>
    <row r="601" spans="1:13" x14ac:dyDescent="0.25">
      <c r="A601" s="32" t="s">
        <v>4176</v>
      </c>
      <c r="B601" s="32" t="s">
        <v>4177</v>
      </c>
      <c r="C601" s="32" t="s">
        <v>66</v>
      </c>
      <c r="D601" s="32" t="s">
        <v>3031</v>
      </c>
      <c r="E601" s="32" t="s">
        <v>4178</v>
      </c>
      <c r="F601" s="399"/>
      <c r="G601" s="389"/>
      <c r="H601" s="2045">
        <f t="shared" si="9"/>
        <v>8618.5</v>
      </c>
      <c r="I601" s="243"/>
      <c r="J601" s="1325"/>
      <c r="K601" s="1325"/>
      <c r="L601" s="518"/>
      <c r="M601" s="2031"/>
    </row>
    <row r="602" spans="1:13" x14ac:dyDescent="0.25">
      <c r="A602" s="32" t="s">
        <v>4179</v>
      </c>
      <c r="B602" s="32" t="s">
        <v>4180</v>
      </c>
      <c r="C602" s="32" t="s">
        <v>66</v>
      </c>
      <c r="D602" s="32" t="s">
        <v>3031</v>
      </c>
      <c r="E602" s="32" t="s">
        <v>4181</v>
      </c>
      <c r="F602" s="399"/>
      <c r="G602" s="389"/>
      <c r="H602" s="2045">
        <f t="shared" si="9"/>
        <v>15598.45</v>
      </c>
      <c r="I602" s="243"/>
      <c r="J602" s="1325"/>
      <c r="K602" s="1325"/>
      <c r="L602" s="518"/>
      <c r="M602" s="2031"/>
    </row>
    <row r="603" spans="1:13" x14ac:dyDescent="0.25">
      <c r="A603" s="32" t="s">
        <v>4182</v>
      </c>
      <c r="B603" s="32" t="s">
        <v>4183</v>
      </c>
      <c r="C603" s="32" t="s">
        <v>66</v>
      </c>
      <c r="D603" s="32" t="s">
        <v>2523</v>
      </c>
      <c r="E603" s="32" t="s">
        <v>4184</v>
      </c>
      <c r="F603" s="399"/>
      <c r="G603" s="389"/>
      <c r="H603" s="2045">
        <f t="shared" si="9"/>
        <v>1924.2</v>
      </c>
      <c r="I603" s="243"/>
      <c r="J603" s="1325"/>
      <c r="K603" s="1325"/>
      <c r="L603" s="518"/>
      <c r="M603" s="2031"/>
    </row>
    <row r="604" spans="1:13" x14ac:dyDescent="0.25">
      <c r="A604" s="32" t="s">
        <v>4185</v>
      </c>
      <c r="B604" s="32" t="s">
        <v>4186</v>
      </c>
      <c r="C604" s="32" t="s">
        <v>66</v>
      </c>
      <c r="D604" s="32" t="s">
        <v>4187</v>
      </c>
      <c r="E604" s="32" t="s">
        <v>4188</v>
      </c>
      <c r="F604" s="399"/>
      <c r="G604" s="389"/>
      <c r="H604" s="2045">
        <f t="shared" si="9"/>
        <v>3439</v>
      </c>
      <c r="I604" s="243"/>
      <c r="J604" s="1325"/>
      <c r="K604" s="1325"/>
      <c r="L604" s="518"/>
      <c r="M604" s="2031"/>
    </row>
    <row r="605" spans="1:13" x14ac:dyDescent="0.25">
      <c r="A605" s="32" t="s">
        <v>4189</v>
      </c>
      <c r="B605" s="32" t="s">
        <v>4190</v>
      </c>
      <c r="C605" s="32" t="s">
        <v>66</v>
      </c>
      <c r="D605" s="32" t="s">
        <v>2425</v>
      </c>
      <c r="E605" s="32" t="s">
        <v>4191</v>
      </c>
      <c r="F605" s="399"/>
      <c r="G605" s="389"/>
      <c r="H605" s="2045">
        <f t="shared" si="9"/>
        <v>1722</v>
      </c>
      <c r="I605" s="243"/>
      <c r="J605" s="1325"/>
      <c r="K605" s="1325"/>
      <c r="L605" s="518"/>
      <c r="M605" s="2031"/>
    </row>
    <row r="606" spans="1:13" x14ac:dyDescent="0.25">
      <c r="A606" s="32" t="s">
        <v>4192</v>
      </c>
      <c r="B606" s="32" t="s">
        <v>4193</v>
      </c>
      <c r="C606" s="32" t="s">
        <v>66</v>
      </c>
      <c r="D606" s="32" t="s">
        <v>2407</v>
      </c>
      <c r="E606" s="32" t="s">
        <v>4194</v>
      </c>
      <c r="F606" s="399"/>
      <c r="G606" s="389"/>
      <c r="H606" s="2045">
        <f t="shared" si="9"/>
        <v>81650.100000000006</v>
      </c>
      <c r="I606" s="243"/>
      <c r="J606" s="1325"/>
      <c r="K606" s="1325"/>
      <c r="L606" s="518"/>
      <c r="M606" s="2031"/>
    </row>
    <row r="607" spans="1:13" x14ac:dyDescent="0.25">
      <c r="A607" s="32" t="s">
        <v>4195</v>
      </c>
      <c r="B607" s="32" t="s">
        <v>4196</v>
      </c>
      <c r="C607" s="32" t="s">
        <v>66</v>
      </c>
      <c r="D607" s="32" t="s">
        <v>2407</v>
      </c>
      <c r="E607" s="32" t="s">
        <v>4197</v>
      </c>
      <c r="F607" s="399"/>
      <c r="G607" s="389"/>
      <c r="H607" s="2045">
        <f t="shared" si="9"/>
        <v>30063</v>
      </c>
      <c r="I607" s="243"/>
      <c r="J607" s="1325"/>
      <c r="K607" s="1325"/>
      <c r="L607" s="518"/>
      <c r="M607" s="2031"/>
    </row>
    <row r="608" spans="1:13" x14ac:dyDescent="0.25">
      <c r="A608" s="32" t="s">
        <v>4198</v>
      </c>
      <c r="B608" s="32" t="s">
        <v>4199</v>
      </c>
      <c r="C608" s="32" t="s">
        <v>66</v>
      </c>
      <c r="D608" s="32" t="s">
        <v>2407</v>
      </c>
      <c r="E608" s="32" t="s">
        <v>4200</v>
      </c>
      <c r="F608" s="399"/>
      <c r="G608" s="389"/>
      <c r="H608" s="2045">
        <f t="shared" si="9"/>
        <v>69267.990000000005</v>
      </c>
      <c r="I608" s="243"/>
      <c r="J608" s="1325"/>
      <c r="K608" s="1325"/>
      <c r="L608" s="518"/>
      <c r="M608" s="2031"/>
    </row>
    <row r="609" spans="1:13" x14ac:dyDescent="0.25">
      <c r="A609" s="32" t="s">
        <v>4201</v>
      </c>
      <c r="B609" s="32" t="s">
        <v>4202</v>
      </c>
      <c r="C609" s="32" t="s">
        <v>66</v>
      </c>
      <c r="D609" s="32" t="s">
        <v>2410</v>
      </c>
      <c r="E609" s="32" t="s">
        <v>4203</v>
      </c>
      <c r="F609" s="399"/>
      <c r="G609" s="389"/>
      <c r="H609" s="2045">
        <f t="shared" si="9"/>
        <v>14495.6</v>
      </c>
      <c r="I609" s="243"/>
      <c r="J609" s="1325"/>
      <c r="K609" s="1325"/>
      <c r="L609" s="518"/>
      <c r="M609" s="2031"/>
    </row>
    <row r="610" spans="1:13" x14ac:dyDescent="0.25">
      <c r="A610" s="32" t="s">
        <v>4204</v>
      </c>
      <c r="B610" s="32" t="s">
        <v>4205</v>
      </c>
      <c r="C610" s="32" t="s">
        <v>66</v>
      </c>
      <c r="D610" s="32" t="s">
        <v>2410</v>
      </c>
      <c r="E610" s="32" t="s">
        <v>4206</v>
      </c>
      <c r="F610" s="399"/>
      <c r="G610" s="389"/>
      <c r="H610" s="2045">
        <f t="shared" si="9"/>
        <v>19650.599999999999</v>
      </c>
      <c r="I610" s="243"/>
      <c r="J610" s="1325"/>
      <c r="K610" s="1325"/>
      <c r="L610" s="518"/>
      <c r="M610" s="2031"/>
    </row>
    <row r="611" spans="1:13" x14ac:dyDescent="0.25">
      <c r="A611" s="32" t="s">
        <v>4207</v>
      </c>
      <c r="B611" s="32" t="s">
        <v>4208</v>
      </c>
      <c r="C611" s="32" t="s">
        <v>66</v>
      </c>
      <c r="D611" s="32" t="s">
        <v>2478</v>
      </c>
      <c r="E611" s="32" t="s">
        <v>4209</v>
      </c>
      <c r="F611" s="399"/>
      <c r="G611" s="389"/>
      <c r="H611" s="2045">
        <f t="shared" si="9"/>
        <v>1582.35</v>
      </c>
      <c r="I611" s="243"/>
      <c r="J611" s="1325"/>
      <c r="K611" s="1325"/>
      <c r="L611" s="518"/>
      <c r="M611" s="2031"/>
    </row>
    <row r="612" spans="1:13" x14ac:dyDescent="0.25">
      <c r="A612" s="32" t="s">
        <v>4210</v>
      </c>
      <c r="B612" s="32" t="s">
        <v>4211</v>
      </c>
      <c r="C612" s="32" t="s">
        <v>66</v>
      </c>
      <c r="D612" s="32" t="s">
        <v>2478</v>
      </c>
      <c r="E612" s="32" t="s">
        <v>4212</v>
      </c>
      <c r="F612" s="399"/>
      <c r="G612" s="389"/>
      <c r="H612" s="2045">
        <f t="shared" si="9"/>
        <v>1537.47</v>
      </c>
      <c r="I612" s="243"/>
      <c r="J612" s="1325"/>
      <c r="K612" s="1325"/>
      <c r="L612" s="518"/>
      <c r="M612" s="2031"/>
    </row>
    <row r="613" spans="1:13" x14ac:dyDescent="0.25">
      <c r="A613" s="32" t="s">
        <v>4213</v>
      </c>
      <c r="B613" s="32" t="s">
        <v>4214</v>
      </c>
      <c r="C613" s="32" t="s">
        <v>66</v>
      </c>
      <c r="D613" s="32" t="s">
        <v>2478</v>
      </c>
      <c r="E613" s="32" t="s">
        <v>4215</v>
      </c>
      <c r="F613" s="399"/>
      <c r="G613" s="389"/>
      <c r="H613" s="2045">
        <f t="shared" si="9"/>
        <v>1588.29</v>
      </c>
      <c r="I613" s="243"/>
      <c r="J613" s="1325"/>
      <c r="K613" s="1325"/>
      <c r="L613" s="518"/>
      <c r="M613" s="2031"/>
    </row>
    <row r="614" spans="1:13" x14ac:dyDescent="0.25">
      <c r="A614" s="32" t="s">
        <v>4216</v>
      </c>
      <c r="B614" s="32" t="s">
        <v>4217</v>
      </c>
      <c r="C614" s="32" t="s">
        <v>66</v>
      </c>
      <c r="D614" s="32" t="s">
        <v>2478</v>
      </c>
      <c r="E614" s="32" t="s">
        <v>4218</v>
      </c>
      <c r="F614" s="399"/>
      <c r="G614" s="389"/>
      <c r="H614" s="2045">
        <f t="shared" si="9"/>
        <v>1690.59</v>
      </c>
      <c r="I614" s="243"/>
      <c r="J614" s="1325"/>
      <c r="K614" s="1325"/>
      <c r="L614" s="518"/>
      <c r="M614" s="2031"/>
    </row>
    <row r="615" spans="1:13" x14ac:dyDescent="0.25">
      <c r="A615" s="32" t="s">
        <v>4219</v>
      </c>
      <c r="B615" s="32" t="s">
        <v>4220</v>
      </c>
      <c r="C615" s="32" t="s">
        <v>66</v>
      </c>
      <c r="D615" s="32" t="s">
        <v>2478</v>
      </c>
      <c r="E615" s="32" t="s">
        <v>4221</v>
      </c>
      <c r="F615" s="399"/>
      <c r="G615" s="389"/>
      <c r="H615" s="2045">
        <f t="shared" si="9"/>
        <v>1852.29</v>
      </c>
      <c r="I615" s="243"/>
      <c r="J615" s="1325"/>
      <c r="K615" s="1325"/>
      <c r="L615" s="518"/>
      <c r="M615" s="2031"/>
    </row>
    <row r="616" spans="1:13" x14ac:dyDescent="0.25">
      <c r="A616" s="32" t="s">
        <v>4222</v>
      </c>
      <c r="B616" s="32" t="s">
        <v>4223</v>
      </c>
      <c r="C616" s="32" t="s">
        <v>66</v>
      </c>
      <c r="D616" s="32" t="s">
        <v>2453</v>
      </c>
      <c r="E616" s="32" t="s">
        <v>2661</v>
      </c>
      <c r="F616" s="399"/>
      <c r="G616" s="389"/>
      <c r="H616" s="2045">
        <f t="shared" si="9"/>
        <v>1980</v>
      </c>
      <c r="I616" s="243"/>
      <c r="J616" s="1325"/>
      <c r="K616" s="1325"/>
      <c r="L616" s="518"/>
      <c r="M616" s="2031"/>
    </row>
    <row r="617" spans="1:13" x14ac:dyDescent="0.25">
      <c r="A617" s="32" t="s">
        <v>4224</v>
      </c>
      <c r="B617" s="32" t="s">
        <v>4225</v>
      </c>
      <c r="C617" s="32" t="s">
        <v>66</v>
      </c>
      <c r="D617" s="32" t="s">
        <v>2453</v>
      </c>
      <c r="E617" s="32" t="s">
        <v>4226</v>
      </c>
      <c r="F617" s="399"/>
      <c r="G617" s="389"/>
      <c r="H617" s="2045">
        <f t="shared" si="9"/>
        <v>1939.5</v>
      </c>
      <c r="I617" s="243"/>
      <c r="J617" s="1325"/>
      <c r="K617" s="1325"/>
      <c r="L617" s="518"/>
      <c r="M617" s="2031"/>
    </row>
    <row r="618" spans="1:13" x14ac:dyDescent="0.25">
      <c r="A618" s="32" t="s">
        <v>4227</v>
      </c>
      <c r="B618" s="32" t="s">
        <v>4228</v>
      </c>
      <c r="C618" s="32" t="s">
        <v>66</v>
      </c>
      <c r="D618" s="32" t="s">
        <v>2453</v>
      </c>
      <c r="E618" s="32" t="s">
        <v>4229</v>
      </c>
      <c r="F618" s="399"/>
      <c r="G618" s="389"/>
      <c r="H618" s="2045">
        <f t="shared" si="9"/>
        <v>1573.65</v>
      </c>
      <c r="I618" s="243"/>
      <c r="J618" s="1325"/>
      <c r="K618" s="1325"/>
      <c r="L618" s="518"/>
      <c r="M618" s="2031"/>
    </row>
    <row r="619" spans="1:13" x14ac:dyDescent="0.25">
      <c r="A619" s="32" t="s">
        <v>4230</v>
      </c>
      <c r="B619" s="32" t="s">
        <v>4231</v>
      </c>
      <c r="C619" s="32" t="s">
        <v>66</v>
      </c>
      <c r="D619" s="32" t="s">
        <v>2423</v>
      </c>
      <c r="E619" s="32" t="s">
        <v>2676</v>
      </c>
      <c r="F619" s="399"/>
      <c r="G619" s="389"/>
      <c r="H619" s="2045">
        <f t="shared" si="9"/>
        <v>1890</v>
      </c>
      <c r="I619" s="243"/>
      <c r="J619" s="1325"/>
      <c r="K619" s="1325"/>
      <c r="L619" s="518"/>
      <c r="M619" s="2031"/>
    </row>
    <row r="620" spans="1:13" x14ac:dyDescent="0.25">
      <c r="A620" s="32" t="s">
        <v>4232</v>
      </c>
      <c r="B620" s="32" t="s">
        <v>4233</v>
      </c>
      <c r="C620" s="32" t="s">
        <v>66</v>
      </c>
      <c r="D620" s="32" t="s">
        <v>2491</v>
      </c>
      <c r="E620" s="32" t="s">
        <v>2799</v>
      </c>
      <c r="F620" s="399"/>
      <c r="G620" s="389"/>
      <c r="H620" s="2045">
        <f t="shared" si="9"/>
        <v>1000</v>
      </c>
      <c r="I620" s="243"/>
      <c r="J620" s="1325"/>
      <c r="K620" s="1325"/>
      <c r="L620" s="518"/>
      <c r="M620" s="2031"/>
    </row>
    <row r="621" spans="1:13" x14ac:dyDescent="0.25">
      <c r="A621" s="32" t="s">
        <v>4234</v>
      </c>
      <c r="B621" s="32" t="s">
        <v>4235</v>
      </c>
      <c r="C621" s="32" t="s">
        <v>66</v>
      </c>
      <c r="D621" s="32" t="s">
        <v>2408</v>
      </c>
      <c r="E621" s="32" t="s">
        <v>3890</v>
      </c>
      <c r="F621" s="399"/>
      <c r="G621" s="389"/>
      <c r="H621" s="2045">
        <f t="shared" si="9"/>
        <v>800</v>
      </c>
      <c r="I621" s="243"/>
      <c r="J621" s="1325"/>
      <c r="K621" s="1325"/>
      <c r="L621" s="518"/>
      <c r="M621" s="2031"/>
    </row>
    <row r="622" spans="1:13" x14ac:dyDescent="0.25">
      <c r="A622" s="32" t="s">
        <v>4236</v>
      </c>
      <c r="B622" s="32" t="s">
        <v>4237</v>
      </c>
      <c r="C622" s="32" t="s">
        <v>66</v>
      </c>
      <c r="D622" s="32" t="s">
        <v>2424</v>
      </c>
      <c r="E622" s="32" t="s">
        <v>2819</v>
      </c>
      <c r="F622" s="399"/>
      <c r="G622" s="389"/>
      <c r="H622" s="2045">
        <f t="shared" si="9"/>
        <v>1840</v>
      </c>
      <c r="I622" s="243"/>
      <c r="J622" s="1325"/>
      <c r="K622" s="1325"/>
      <c r="L622" s="518"/>
      <c r="M622" s="2031"/>
    </row>
    <row r="623" spans="1:13" x14ac:dyDescent="0.25">
      <c r="A623" s="32" t="s">
        <v>4238</v>
      </c>
      <c r="B623" s="32" t="s">
        <v>4239</v>
      </c>
      <c r="C623" s="32" t="s">
        <v>66</v>
      </c>
      <c r="D623" s="32" t="s">
        <v>2471</v>
      </c>
      <c r="E623" s="32" t="s">
        <v>4240</v>
      </c>
      <c r="F623" s="399"/>
      <c r="G623" s="389"/>
      <c r="H623" s="2045">
        <f t="shared" si="9"/>
        <v>14080</v>
      </c>
      <c r="I623" s="243"/>
      <c r="J623" s="1325"/>
      <c r="K623" s="1325"/>
      <c r="L623" s="518"/>
      <c r="M623" s="2031"/>
    </row>
    <row r="624" spans="1:13" x14ac:dyDescent="0.25">
      <c r="A624" s="32" t="s">
        <v>4241</v>
      </c>
      <c r="B624" s="32" t="s">
        <v>4242</v>
      </c>
      <c r="C624" s="32" t="s">
        <v>66</v>
      </c>
      <c r="D624" s="32" t="s">
        <v>4243</v>
      </c>
      <c r="E624" s="32" t="s">
        <v>4244</v>
      </c>
      <c r="F624" s="399"/>
      <c r="G624" s="389"/>
      <c r="H624" s="2045">
        <f t="shared" si="9"/>
        <v>297</v>
      </c>
      <c r="I624" s="243"/>
      <c r="J624" s="1325"/>
      <c r="K624" s="1325"/>
      <c r="L624" s="518"/>
      <c r="M624" s="2031"/>
    </row>
    <row r="625" spans="1:13" x14ac:dyDescent="0.25">
      <c r="A625" s="32" t="s">
        <v>4245</v>
      </c>
      <c r="B625" s="32" t="s">
        <v>4246</v>
      </c>
      <c r="C625" s="32" t="s">
        <v>66</v>
      </c>
      <c r="D625" s="32" t="s">
        <v>2430</v>
      </c>
      <c r="E625" s="32" t="s">
        <v>3440</v>
      </c>
      <c r="F625" s="399"/>
      <c r="G625" s="389"/>
      <c r="H625" s="2045">
        <f t="shared" si="9"/>
        <v>5653</v>
      </c>
      <c r="I625" s="243"/>
      <c r="J625" s="1325"/>
      <c r="K625" s="1325"/>
      <c r="L625" s="518"/>
      <c r="M625" s="2031"/>
    </row>
    <row r="626" spans="1:13" x14ac:dyDescent="0.25">
      <c r="A626" s="32" t="s">
        <v>4247</v>
      </c>
      <c r="B626" s="32" t="s">
        <v>4248</v>
      </c>
      <c r="C626" s="32" t="s">
        <v>66</v>
      </c>
      <c r="D626" s="32" t="s">
        <v>2495</v>
      </c>
      <c r="E626" s="32" t="s">
        <v>4249</v>
      </c>
      <c r="F626" s="399"/>
      <c r="G626" s="389"/>
      <c r="H626" s="2045">
        <f t="shared" si="9"/>
        <v>1685.19</v>
      </c>
      <c r="I626" s="243"/>
      <c r="J626" s="1325"/>
      <c r="K626" s="1325"/>
      <c r="L626" s="518"/>
      <c r="M626" s="2031"/>
    </row>
    <row r="627" spans="1:13" x14ac:dyDescent="0.25">
      <c r="A627" s="32" t="s">
        <v>4250</v>
      </c>
      <c r="B627" s="32" t="s">
        <v>4251</v>
      </c>
      <c r="C627" s="32" t="s">
        <v>66</v>
      </c>
      <c r="D627" s="32" t="s">
        <v>2495</v>
      </c>
      <c r="E627" s="32" t="s">
        <v>4252</v>
      </c>
      <c r="F627" s="399"/>
      <c r="G627" s="389"/>
      <c r="H627" s="2045">
        <f t="shared" si="9"/>
        <v>1767.09</v>
      </c>
      <c r="I627" s="243"/>
      <c r="J627" s="1325"/>
      <c r="K627" s="1325"/>
      <c r="L627" s="518"/>
      <c r="M627" s="2031"/>
    </row>
    <row r="628" spans="1:13" x14ac:dyDescent="0.25">
      <c r="A628" s="32" t="s">
        <v>4253</v>
      </c>
      <c r="B628" s="32" t="s">
        <v>4254</v>
      </c>
      <c r="C628" s="32" t="s">
        <v>66</v>
      </c>
      <c r="D628" s="32" t="s">
        <v>2465</v>
      </c>
      <c r="E628" s="32" t="s">
        <v>4255</v>
      </c>
      <c r="F628" s="399"/>
      <c r="G628" s="389"/>
      <c r="H628" s="2045">
        <f t="shared" si="9"/>
        <v>1377.72</v>
      </c>
      <c r="I628" s="243"/>
      <c r="J628" s="1325"/>
      <c r="K628" s="1325"/>
      <c r="L628" s="518"/>
      <c r="M628" s="2031"/>
    </row>
    <row r="629" spans="1:13" x14ac:dyDescent="0.25">
      <c r="A629" s="32" t="s">
        <v>4256</v>
      </c>
      <c r="B629" s="32" t="s">
        <v>4257</v>
      </c>
      <c r="C629" s="32" t="s">
        <v>66</v>
      </c>
      <c r="D629" s="32" t="s">
        <v>2414</v>
      </c>
      <c r="E629" s="32" t="s">
        <v>3100</v>
      </c>
      <c r="F629" s="399"/>
      <c r="G629" s="389"/>
      <c r="H629" s="2045">
        <f t="shared" si="9"/>
        <v>11508</v>
      </c>
      <c r="I629" s="243"/>
      <c r="J629" s="1325"/>
      <c r="K629" s="1325"/>
      <c r="L629" s="518"/>
      <c r="M629" s="2031"/>
    </row>
    <row r="630" spans="1:13" x14ac:dyDescent="0.25">
      <c r="A630" s="32" t="s">
        <v>4258</v>
      </c>
      <c r="B630" s="32" t="s">
        <v>4259</v>
      </c>
      <c r="C630" s="32" t="s">
        <v>66</v>
      </c>
      <c r="D630" s="32" t="s">
        <v>2412</v>
      </c>
      <c r="E630" s="32" t="s">
        <v>4260</v>
      </c>
      <c r="F630" s="399"/>
      <c r="G630" s="389"/>
      <c r="H630" s="2045">
        <f t="shared" si="9"/>
        <v>22682.400000000001</v>
      </c>
      <c r="I630" s="243"/>
      <c r="J630" s="1325"/>
      <c r="K630" s="1325"/>
      <c r="L630" s="518"/>
      <c r="M630" s="2031"/>
    </row>
    <row r="631" spans="1:13" x14ac:dyDescent="0.25">
      <c r="A631" s="32" t="s">
        <v>4261</v>
      </c>
      <c r="B631" s="32" t="s">
        <v>4262</v>
      </c>
      <c r="C631" s="32" t="s">
        <v>66</v>
      </c>
      <c r="D631" s="32" t="s">
        <v>2413</v>
      </c>
      <c r="E631" s="32" t="s">
        <v>4263</v>
      </c>
      <c r="F631" s="399"/>
      <c r="G631" s="389"/>
      <c r="H631" s="2045">
        <f t="shared" si="9"/>
        <v>25826.1</v>
      </c>
      <c r="I631" s="243"/>
      <c r="J631" s="1325"/>
      <c r="K631" s="1325"/>
      <c r="L631" s="518"/>
      <c r="M631" s="2031"/>
    </row>
    <row r="632" spans="1:13" x14ac:dyDescent="0.25">
      <c r="A632" s="32" t="s">
        <v>4264</v>
      </c>
      <c r="B632" s="32" t="s">
        <v>4265</v>
      </c>
      <c r="C632" s="32" t="s">
        <v>66</v>
      </c>
      <c r="D632" s="32" t="s">
        <v>2411</v>
      </c>
      <c r="E632" s="32" t="s">
        <v>4266</v>
      </c>
      <c r="F632" s="399"/>
      <c r="G632" s="389"/>
      <c r="H632" s="2045">
        <f t="shared" si="9"/>
        <v>27177</v>
      </c>
      <c r="I632" s="243"/>
      <c r="J632" s="1325"/>
      <c r="K632" s="1325"/>
      <c r="L632" s="518"/>
      <c r="M632" s="2031"/>
    </row>
    <row r="633" spans="1:13" x14ac:dyDescent="0.25">
      <c r="A633" s="32" t="s">
        <v>4267</v>
      </c>
      <c r="B633" s="32" t="s">
        <v>4268</v>
      </c>
      <c r="C633" s="32" t="s">
        <v>66</v>
      </c>
      <c r="D633" s="32" t="s">
        <v>2405</v>
      </c>
      <c r="E633" s="32" t="s">
        <v>2887</v>
      </c>
      <c r="F633" s="399"/>
      <c r="G633" s="389"/>
      <c r="H633" s="2045">
        <f t="shared" si="9"/>
        <v>299999.83</v>
      </c>
      <c r="I633" s="243"/>
      <c r="J633" s="1325"/>
      <c r="K633" s="1325"/>
      <c r="L633" s="518"/>
      <c r="M633" s="2031"/>
    </row>
    <row r="634" spans="1:13" x14ac:dyDescent="0.25">
      <c r="A634" s="32" t="s">
        <v>4269</v>
      </c>
      <c r="B634" s="32" t="s">
        <v>4270</v>
      </c>
      <c r="C634" s="32" t="s">
        <v>66</v>
      </c>
      <c r="D634" s="32" t="s">
        <v>2405</v>
      </c>
      <c r="E634" s="32" t="s">
        <v>2887</v>
      </c>
      <c r="F634" s="399"/>
      <c r="G634" s="389"/>
      <c r="H634" s="2045">
        <f t="shared" si="9"/>
        <v>299999.83</v>
      </c>
      <c r="I634" s="243"/>
      <c r="J634" s="1325"/>
      <c r="K634" s="1325"/>
      <c r="L634" s="518"/>
      <c r="M634" s="2031"/>
    </row>
    <row r="635" spans="1:13" x14ac:dyDescent="0.25">
      <c r="A635" s="32" t="s">
        <v>4271</v>
      </c>
      <c r="B635" s="32" t="s">
        <v>4272</v>
      </c>
      <c r="C635" s="32" t="s">
        <v>66</v>
      </c>
      <c r="D635" s="32" t="s">
        <v>4273</v>
      </c>
      <c r="E635" s="32" t="s">
        <v>4274</v>
      </c>
      <c r="F635" s="399"/>
      <c r="G635" s="389"/>
      <c r="H635" s="2045">
        <f t="shared" si="9"/>
        <v>1820</v>
      </c>
      <c r="I635" s="243"/>
      <c r="J635" s="1325"/>
      <c r="K635" s="1325"/>
      <c r="L635" s="518"/>
      <c r="M635" s="2031"/>
    </row>
    <row r="636" spans="1:13" x14ac:dyDescent="0.25">
      <c r="A636" s="32" t="s">
        <v>4275</v>
      </c>
      <c r="B636" s="32" t="s">
        <v>4276</v>
      </c>
      <c r="C636" s="32" t="s">
        <v>66</v>
      </c>
      <c r="D636" s="32" t="s">
        <v>4273</v>
      </c>
      <c r="E636" s="32" t="s">
        <v>4277</v>
      </c>
      <c r="F636" s="399"/>
      <c r="G636" s="389"/>
      <c r="H636" s="2045">
        <f t="shared" si="9"/>
        <v>1789.92</v>
      </c>
      <c r="I636" s="243"/>
      <c r="J636" s="1325"/>
      <c r="K636" s="1325"/>
      <c r="L636" s="518"/>
      <c r="M636" s="2031"/>
    </row>
    <row r="637" spans="1:13" x14ac:dyDescent="0.25">
      <c r="A637" s="32" t="s">
        <v>4278</v>
      </c>
      <c r="B637" s="32" t="s">
        <v>4279</v>
      </c>
      <c r="C637" s="32" t="s">
        <v>66</v>
      </c>
      <c r="D637" s="32" t="s">
        <v>4273</v>
      </c>
      <c r="E637" s="32" t="s">
        <v>4280</v>
      </c>
      <c r="F637" s="399"/>
      <c r="G637" s="389"/>
      <c r="H637" s="2045">
        <f t="shared" si="9"/>
        <v>1883.6</v>
      </c>
      <c r="I637" s="243"/>
      <c r="J637" s="1325"/>
      <c r="K637" s="1325"/>
      <c r="L637" s="518"/>
      <c r="M637" s="2031"/>
    </row>
    <row r="638" spans="1:13" x14ac:dyDescent="0.25">
      <c r="A638" s="32" t="s">
        <v>4281</v>
      </c>
      <c r="B638" s="32" t="s">
        <v>4282</v>
      </c>
      <c r="C638" s="32" t="s">
        <v>66</v>
      </c>
      <c r="D638" s="32" t="s">
        <v>4273</v>
      </c>
      <c r="E638" s="32" t="s">
        <v>4283</v>
      </c>
      <c r="F638" s="399"/>
      <c r="G638" s="389"/>
      <c r="H638" s="2045">
        <f t="shared" si="9"/>
        <v>1849.99</v>
      </c>
      <c r="I638" s="243"/>
      <c r="J638" s="1325"/>
      <c r="K638" s="1325"/>
      <c r="L638" s="518"/>
      <c r="M638" s="2031"/>
    </row>
    <row r="639" spans="1:13" x14ac:dyDescent="0.25">
      <c r="A639" s="32" t="s">
        <v>4284</v>
      </c>
      <c r="B639" s="32" t="s">
        <v>4285</v>
      </c>
      <c r="C639" s="32" t="s">
        <v>66</v>
      </c>
      <c r="D639" s="32" t="s">
        <v>2792</v>
      </c>
      <c r="E639" s="32" t="s">
        <v>4286</v>
      </c>
      <c r="F639" s="399"/>
      <c r="G639" s="389"/>
      <c r="H639" s="2045">
        <f t="shared" si="9"/>
        <v>12297.8</v>
      </c>
      <c r="I639" s="243"/>
      <c r="J639" s="1325"/>
      <c r="K639" s="1325"/>
      <c r="L639" s="518"/>
      <c r="M639" s="2031"/>
    </row>
    <row r="640" spans="1:13" x14ac:dyDescent="0.25">
      <c r="A640" s="32" t="s">
        <v>4287</v>
      </c>
      <c r="B640" s="32" t="s">
        <v>4288</v>
      </c>
      <c r="C640" s="32" t="s">
        <v>66</v>
      </c>
      <c r="D640" s="32" t="s">
        <v>2449</v>
      </c>
      <c r="E640" s="32" t="s">
        <v>4289</v>
      </c>
      <c r="F640" s="399"/>
      <c r="G640" s="389"/>
      <c r="H640" s="2045">
        <f t="shared" si="9"/>
        <v>2553.6</v>
      </c>
      <c r="I640" s="243"/>
      <c r="J640" s="1325"/>
      <c r="K640" s="1325"/>
      <c r="L640" s="518"/>
      <c r="M640" s="2031"/>
    </row>
    <row r="641" spans="1:13" x14ac:dyDescent="0.25">
      <c r="A641" s="32" t="s">
        <v>4290</v>
      </c>
      <c r="B641" s="32" t="s">
        <v>4291</v>
      </c>
      <c r="C641" s="32" t="s">
        <v>66</v>
      </c>
      <c r="D641" s="32" t="s">
        <v>2406</v>
      </c>
      <c r="E641" s="32" t="s">
        <v>4292</v>
      </c>
      <c r="F641" s="399"/>
      <c r="G641" s="389"/>
      <c r="H641" s="2045">
        <f t="shared" si="9"/>
        <v>7043.3</v>
      </c>
      <c r="I641" s="243"/>
      <c r="J641" s="1325"/>
      <c r="K641" s="1325"/>
      <c r="L641" s="518"/>
      <c r="M641" s="2031"/>
    </row>
    <row r="642" spans="1:13" x14ac:dyDescent="0.25">
      <c r="A642" s="32" t="s">
        <v>4293</v>
      </c>
      <c r="B642" s="32" t="s">
        <v>4294</v>
      </c>
      <c r="C642" s="32" t="s">
        <v>66</v>
      </c>
      <c r="D642" s="32" t="s">
        <v>2406</v>
      </c>
      <c r="E642" s="32" t="s">
        <v>4295</v>
      </c>
      <c r="F642" s="399"/>
      <c r="G642" s="389"/>
      <c r="H642" s="2045">
        <f t="shared" si="9"/>
        <v>9473.6</v>
      </c>
      <c r="I642" s="243"/>
      <c r="J642" s="1325"/>
      <c r="K642" s="1325"/>
      <c r="L642" s="518"/>
      <c r="M642" s="2031"/>
    </row>
    <row r="643" spans="1:13" x14ac:dyDescent="0.25">
      <c r="A643" s="32" t="s">
        <v>4296</v>
      </c>
      <c r="B643" s="32" t="s">
        <v>4297</v>
      </c>
      <c r="C643" s="32" t="s">
        <v>66</v>
      </c>
      <c r="D643" s="32" t="s">
        <v>4298</v>
      </c>
      <c r="E643" s="32" t="s">
        <v>3710</v>
      </c>
      <c r="F643" s="399"/>
      <c r="G643" s="389"/>
      <c r="H643" s="2045">
        <f t="shared" ref="H643:H706" si="10">E643-G643</f>
        <v>1600</v>
      </c>
      <c r="I643" s="243"/>
      <c r="J643" s="1325"/>
      <c r="K643" s="1325"/>
      <c r="L643" s="518"/>
      <c r="M643" s="2031"/>
    </row>
    <row r="644" spans="1:13" x14ac:dyDescent="0.25">
      <c r="A644" s="32" t="s">
        <v>4299</v>
      </c>
      <c r="B644" s="32" t="s">
        <v>4300</v>
      </c>
      <c r="C644" s="32" t="s">
        <v>66</v>
      </c>
      <c r="D644" s="32" t="s">
        <v>2530</v>
      </c>
      <c r="E644" s="32" t="s">
        <v>2831</v>
      </c>
      <c r="F644" s="399"/>
      <c r="G644" s="389"/>
      <c r="H644" s="2045">
        <f t="shared" si="10"/>
        <v>1782</v>
      </c>
      <c r="I644" s="243"/>
      <c r="J644" s="1325"/>
      <c r="K644" s="1325"/>
      <c r="L644" s="518"/>
      <c r="M644" s="2031"/>
    </row>
    <row r="645" spans="1:13" x14ac:dyDescent="0.25">
      <c r="A645" s="32" t="s">
        <v>4301</v>
      </c>
      <c r="B645" s="32" t="s">
        <v>4302</v>
      </c>
      <c r="C645" s="32" t="s">
        <v>66</v>
      </c>
      <c r="D645" s="32" t="s">
        <v>2530</v>
      </c>
      <c r="E645" s="32" t="s">
        <v>2649</v>
      </c>
      <c r="F645" s="399"/>
      <c r="G645" s="389"/>
      <c r="H645" s="2045">
        <f t="shared" si="10"/>
        <v>1749</v>
      </c>
      <c r="I645" s="243"/>
      <c r="J645" s="1325"/>
      <c r="K645" s="1325"/>
      <c r="L645" s="518"/>
      <c r="M645" s="2031"/>
    </row>
    <row r="646" spans="1:13" x14ac:dyDescent="0.25">
      <c r="A646" s="32" t="s">
        <v>4303</v>
      </c>
      <c r="B646" s="32" t="s">
        <v>4304</v>
      </c>
      <c r="C646" s="32" t="s">
        <v>66</v>
      </c>
      <c r="D646" s="32" t="s">
        <v>2530</v>
      </c>
      <c r="E646" s="32" t="s">
        <v>2646</v>
      </c>
      <c r="F646" s="399"/>
      <c r="G646" s="389"/>
      <c r="H646" s="2045">
        <f t="shared" si="10"/>
        <v>1617</v>
      </c>
      <c r="I646" s="243"/>
      <c r="J646" s="1325"/>
      <c r="K646" s="1325"/>
      <c r="L646" s="518"/>
      <c r="M646" s="2031"/>
    </row>
    <row r="647" spans="1:13" x14ac:dyDescent="0.25">
      <c r="A647" s="32" t="s">
        <v>4305</v>
      </c>
      <c r="B647" s="32" t="s">
        <v>4306</v>
      </c>
      <c r="C647" s="32" t="s">
        <v>66</v>
      </c>
      <c r="D647" s="32" t="s">
        <v>2530</v>
      </c>
      <c r="E647" s="32" t="s">
        <v>4307</v>
      </c>
      <c r="F647" s="399"/>
      <c r="G647" s="389"/>
      <c r="H647" s="2045">
        <f t="shared" si="10"/>
        <v>1689.6</v>
      </c>
      <c r="I647" s="243"/>
      <c r="J647" s="1325"/>
      <c r="K647" s="1325"/>
      <c r="L647" s="518"/>
      <c r="M647" s="2031"/>
    </row>
    <row r="648" spans="1:13" x14ac:dyDescent="0.25">
      <c r="A648" s="32" t="s">
        <v>4308</v>
      </c>
      <c r="B648" s="32" t="s">
        <v>4309</v>
      </c>
      <c r="C648" s="32" t="s">
        <v>66</v>
      </c>
      <c r="D648" s="32" t="s">
        <v>2530</v>
      </c>
      <c r="E648" s="32" t="s">
        <v>3629</v>
      </c>
      <c r="F648" s="399"/>
      <c r="G648" s="389"/>
      <c r="H648" s="2045">
        <f t="shared" si="10"/>
        <v>1778.7</v>
      </c>
      <c r="I648" s="243"/>
      <c r="J648" s="1325"/>
      <c r="K648" s="1325"/>
      <c r="L648" s="518"/>
      <c r="M648" s="2031"/>
    </row>
    <row r="649" spans="1:13" x14ac:dyDescent="0.25">
      <c r="A649" s="32" t="s">
        <v>4310</v>
      </c>
      <c r="B649" s="32" t="s">
        <v>4311</v>
      </c>
      <c r="C649" s="32" t="s">
        <v>66</v>
      </c>
      <c r="D649" s="32" t="s">
        <v>2530</v>
      </c>
      <c r="E649" s="32" t="s">
        <v>4312</v>
      </c>
      <c r="F649" s="399"/>
      <c r="G649" s="389"/>
      <c r="H649" s="2045">
        <f t="shared" si="10"/>
        <v>1834.8</v>
      </c>
      <c r="I649" s="243"/>
      <c r="J649" s="1325"/>
      <c r="K649" s="1325"/>
      <c r="L649" s="518"/>
      <c r="M649" s="2031"/>
    </row>
    <row r="650" spans="1:13" x14ac:dyDescent="0.25">
      <c r="A650" s="32" t="s">
        <v>4313</v>
      </c>
      <c r="B650" s="32" t="s">
        <v>4314</v>
      </c>
      <c r="C650" s="32" t="s">
        <v>66</v>
      </c>
      <c r="D650" s="32" t="s">
        <v>2530</v>
      </c>
      <c r="E650" s="32" t="s">
        <v>4170</v>
      </c>
      <c r="F650" s="399"/>
      <c r="G650" s="389"/>
      <c r="H650" s="2045">
        <f t="shared" si="10"/>
        <v>1735.8</v>
      </c>
      <c r="I650" s="243"/>
      <c r="J650" s="1325"/>
      <c r="K650" s="1325"/>
      <c r="L650" s="518"/>
      <c r="M650" s="2031"/>
    </row>
    <row r="651" spans="1:13" x14ac:dyDescent="0.25">
      <c r="A651" s="32" t="s">
        <v>4315</v>
      </c>
      <c r="B651" s="32" t="s">
        <v>4316</v>
      </c>
      <c r="C651" s="32" t="s">
        <v>66</v>
      </c>
      <c r="D651" s="32" t="s">
        <v>2530</v>
      </c>
      <c r="E651" s="32" t="s">
        <v>4317</v>
      </c>
      <c r="F651" s="399"/>
      <c r="G651" s="389"/>
      <c r="H651" s="2045">
        <f t="shared" si="10"/>
        <v>1881</v>
      </c>
      <c r="I651" s="243"/>
      <c r="J651" s="1325"/>
      <c r="K651" s="1325"/>
      <c r="L651" s="518"/>
      <c r="M651" s="2031"/>
    </row>
    <row r="652" spans="1:13" x14ac:dyDescent="0.25">
      <c r="A652" s="32" t="s">
        <v>4318</v>
      </c>
      <c r="B652" s="32" t="s">
        <v>4319</v>
      </c>
      <c r="C652" s="32" t="s">
        <v>66</v>
      </c>
      <c r="D652" s="32" t="s">
        <v>2530</v>
      </c>
      <c r="E652" s="32" t="s">
        <v>4320</v>
      </c>
      <c r="F652" s="399"/>
      <c r="G652" s="389"/>
      <c r="H652" s="2045">
        <f t="shared" si="10"/>
        <v>1606.77</v>
      </c>
      <c r="I652" s="243"/>
      <c r="J652" s="1325"/>
      <c r="K652" s="1325"/>
      <c r="L652" s="518"/>
      <c r="M652" s="2031"/>
    </row>
    <row r="653" spans="1:13" x14ac:dyDescent="0.25">
      <c r="A653" s="32" t="s">
        <v>4321</v>
      </c>
      <c r="B653" s="32" t="s">
        <v>4322</v>
      </c>
      <c r="C653" s="32" t="s">
        <v>66</v>
      </c>
      <c r="D653" s="32" t="s">
        <v>2530</v>
      </c>
      <c r="E653" s="32" t="s">
        <v>4323</v>
      </c>
      <c r="F653" s="399"/>
      <c r="G653" s="389"/>
      <c r="H653" s="2045">
        <f t="shared" si="10"/>
        <v>1815</v>
      </c>
      <c r="I653" s="243"/>
      <c r="J653" s="1325"/>
      <c r="K653" s="1325"/>
      <c r="L653" s="518"/>
      <c r="M653" s="2031"/>
    </row>
    <row r="654" spans="1:13" x14ac:dyDescent="0.25">
      <c r="A654" s="32" t="s">
        <v>4324</v>
      </c>
      <c r="B654" s="32" t="s">
        <v>4325</v>
      </c>
      <c r="C654" s="32" t="s">
        <v>66</v>
      </c>
      <c r="D654" s="32" t="s">
        <v>2530</v>
      </c>
      <c r="E654" s="32" t="s">
        <v>4326</v>
      </c>
      <c r="F654" s="399"/>
      <c r="G654" s="389"/>
      <c r="H654" s="2045">
        <f t="shared" si="10"/>
        <v>1943.7</v>
      </c>
      <c r="I654" s="243"/>
      <c r="J654" s="1325"/>
      <c r="K654" s="1325"/>
      <c r="L654" s="518"/>
      <c r="M654" s="2031"/>
    </row>
    <row r="655" spans="1:13" x14ac:dyDescent="0.25">
      <c r="A655" s="32" t="s">
        <v>4327</v>
      </c>
      <c r="B655" s="32" t="s">
        <v>4328</v>
      </c>
      <c r="C655" s="32" t="s">
        <v>66</v>
      </c>
      <c r="D655" s="32" t="s">
        <v>2530</v>
      </c>
      <c r="E655" s="32" t="s">
        <v>4329</v>
      </c>
      <c r="F655" s="399"/>
      <c r="G655" s="389"/>
      <c r="H655" s="2045">
        <f t="shared" si="10"/>
        <v>1616.67</v>
      </c>
      <c r="I655" s="243"/>
      <c r="J655" s="1325"/>
      <c r="K655" s="1325"/>
      <c r="L655" s="518"/>
      <c r="M655" s="2031"/>
    </row>
    <row r="656" spans="1:13" x14ac:dyDescent="0.25">
      <c r="A656" s="32" t="s">
        <v>4330</v>
      </c>
      <c r="B656" s="32" t="s">
        <v>4331</v>
      </c>
      <c r="C656" s="32" t="s">
        <v>66</v>
      </c>
      <c r="D656" s="32" t="s">
        <v>2419</v>
      </c>
      <c r="E656" s="32" t="s">
        <v>4332</v>
      </c>
      <c r="F656" s="399"/>
      <c r="G656" s="389"/>
      <c r="H656" s="2045">
        <f t="shared" si="10"/>
        <v>13917.88</v>
      </c>
      <c r="I656" s="243"/>
      <c r="J656" s="1325"/>
      <c r="K656" s="1325"/>
      <c r="L656" s="518"/>
      <c r="M656" s="2031"/>
    </row>
    <row r="657" spans="1:13" x14ac:dyDescent="0.25">
      <c r="A657" s="32" t="s">
        <v>4333</v>
      </c>
      <c r="B657" s="32" t="s">
        <v>4334</v>
      </c>
      <c r="C657" s="32" t="s">
        <v>66</v>
      </c>
      <c r="D657" s="32" t="s">
        <v>2494</v>
      </c>
      <c r="E657" s="32" t="s">
        <v>4335</v>
      </c>
      <c r="F657" s="399"/>
      <c r="G657" s="389"/>
      <c r="H657" s="2045">
        <f t="shared" si="10"/>
        <v>2555.1999999999998</v>
      </c>
      <c r="I657" s="243"/>
      <c r="J657" s="1325"/>
      <c r="K657" s="1325"/>
      <c r="L657" s="518"/>
      <c r="M657" s="2031"/>
    </row>
    <row r="658" spans="1:13" x14ac:dyDescent="0.25">
      <c r="A658" s="32" t="s">
        <v>4336</v>
      </c>
      <c r="B658" s="32" t="s">
        <v>4337</v>
      </c>
      <c r="C658" s="32" t="s">
        <v>66</v>
      </c>
      <c r="D658" s="32" t="s">
        <v>2495</v>
      </c>
      <c r="E658" s="32" t="s">
        <v>4338</v>
      </c>
      <c r="F658" s="399"/>
      <c r="G658" s="389"/>
      <c r="H658" s="2045">
        <f t="shared" si="10"/>
        <v>1893.84</v>
      </c>
      <c r="I658" s="243"/>
      <c r="J658" s="1325"/>
      <c r="K658" s="1325"/>
      <c r="L658" s="518"/>
      <c r="M658" s="2031"/>
    </row>
    <row r="659" spans="1:13" x14ac:dyDescent="0.25">
      <c r="A659" s="32" t="s">
        <v>4339</v>
      </c>
      <c r="B659" s="32" t="s">
        <v>4340</v>
      </c>
      <c r="C659" s="32" t="s">
        <v>66</v>
      </c>
      <c r="D659" s="32" t="s">
        <v>2495</v>
      </c>
      <c r="E659" s="32" t="s">
        <v>4341</v>
      </c>
      <c r="F659" s="399"/>
      <c r="G659" s="389"/>
      <c r="H659" s="2045">
        <f t="shared" si="10"/>
        <v>1807.65</v>
      </c>
      <c r="I659" s="243"/>
      <c r="J659" s="1325"/>
      <c r="K659" s="1325"/>
      <c r="L659" s="518"/>
      <c r="M659" s="2031"/>
    </row>
    <row r="660" spans="1:13" x14ac:dyDescent="0.25">
      <c r="A660" s="32" t="s">
        <v>4342</v>
      </c>
      <c r="B660" s="32" t="s">
        <v>4343</v>
      </c>
      <c r="C660" s="32" t="s">
        <v>66</v>
      </c>
      <c r="D660" s="32" t="s">
        <v>2415</v>
      </c>
      <c r="E660" s="32" t="s">
        <v>4344</v>
      </c>
      <c r="F660" s="399"/>
      <c r="G660" s="389"/>
      <c r="H660" s="2045">
        <f t="shared" si="10"/>
        <v>1597.66</v>
      </c>
      <c r="I660" s="243"/>
      <c r="J660" s="1325"/>
      <c r="K660" s="1325"/>
      <c r="L660" s="518"/>
      <c r="M660" s="2031"/>
    </row>
    <row r="661" spans="1:13" x14ac:dyDescent="0.25">
      <c r="A661" s="32" t="s">
        <v>4345</v>
      </c>
      <c r="B661" s="32" t="s">
        <v>4346</v>
      </c>
      <c r="C661" s="32" t="s">
        <v>66</v>
      </c>
      <c r="D661" s="32" t="s">
        <v>2773</v>
      </c>
      <c r="E661" s="32" t="s">
        <v>4347</v>
      </c>
      <c r="F661" s="399"/>
      <c r="G661" s="389"/>
      <c r="H661" s="2045">
        <f t="shared" si="10"/>
        <v>29293.5</v>
      </c>
      <c r="I661" s="243"/>
      <c r="J661" s="1325"/>
      <c r="K661" s="1325"/>
      <c r="L661" s="518"/>
      <c r="M661" s="2031"/>
    </row>
    <row r="662" spans="1:13" x14ac:dyDescent="0.25">
      <c r="A662" s="32" t="s">
        <v>4348</v>
      </c>
      <c r="B662" s="32" t="s">
        <v>4349</v>
      </c>
      <c r="C662" s="32" t="s">
        <v>66</v>
      </c>
      <c r="D662" s="32" t="s">
        <v>2410</v>
      </c>
      <c r="E662" s="32" t="s">
        <v>4350</v>
      </c>
      <c r="F662" s="399"/>
      <c r="G662" s="389"/>
      <c r="H662" s="2045">
        <f t="shared" si="10"/>
        <v>18674.400000000001</v>
      </c>
      <c r="I662" s="243"/>
      <c r="J662" s="1325"/>
      <c r="K662" s="1325"/>
      <c r="L662" s="518"/>
      <c r="M662" s="2031"/>
    </row>
    <row r="663" spans="1:13" x14ac:dyDescent="0.25">
      <c r="A663" s="32" t="s">
        <v>4351</v>
      </c>
      <c r="B663" s="32" t="s">
        <v>4352</v>
      </c>
      <c r="C663" s="32" t="s">
        <v>66</v>
      </c>
      <c r="D663" s="32" t="s">
        <v>2529</v>
      </c>
      <c r="E663" s="32" t="s">
        <v>2643</v>
      </c>
      <c r="F663" s="399"/>
      <c r="G663" s="389"/>
      <c r="H663" s="2045">
        <f t="shared" si="10"/>
        <v>1850</v>
      </c>
      <c r="I663" s="243"/>
      <c r="J663" s="1325"/>
      <c r="K663" s="1325"/>
      <c r="L663" s="518"/>
      <c r="M663" s="2031"/>
    </row>
    <row r="664" spans="1:13" x14ac:dyDescent="0.25">
      <c r="A664" s="32" t="s">
        <v>4353</v>
      </c>
      <c r="B664" s="32" t="s">
        <v>4354</v>
      </c>
      <c r="C664" s="32" t="s">
        <v>66</v>
      </c>
      <c r="D664" s="32" t="s">
        <v>2453</v>
      </c>
      <c r="E664" s="32" t="s">
        <v>2661</v>
      </c>
      <c r="F664" s="399"/>
      <c r="G664" s="389"/>
      <c r="H664" s="2045">
        <f t="shared" si="10"/>
        <v>1980</v>
      </c>
      <c r="I664" s="243"/>
      <c r="J664" s="1325"/>
      <c r="K664" s="1325"/>
      <c r="L664" s="518"/>
      <c r="M664" s="2031"/>
    </row>
    <row r="665" spans="1:13" x14ac:dyDescent="0.25">
      <c r="A665" s="32" t="s">
        <v>4355</v>
      </c>
      <c r="B665" s="32" t="s">
        <v>4356</v>
      </c>
      <c r="C665" s="32" t="s">
        <v>66</v>
      </c>
      <c r="D665" s="32" t="s">
        <v>2453</v>
      </c>
      <c r="E665" s="32" t="s">
        <v>2661</v>
      </c>
      <c r="F665" s="399"/>
      <c r="G665" s="389"/>
      <c r="H665" s="2045">
        <f t="shared" si="10"/>
        <v>1980</v>
      </c>
      <c r="I665" s="243"/>
      <c r="J665" s="1325"/>
      <c r="K665" s="1325"/>
      <c r="L665" s="518"/>
      <c r="M665" s="2031"/>
    </row>
    <row r="666" spans="1:13" x14ac:dyDescent="0.25">
      <c r="A666" s="32" t="s">
        <v>4357</v>
      </c>
      <c r="B666" s="32" t="s">
        <v>4358</v>
      </c>
      <c r="C666" s="32" t="s">
        <v>66</v>
      </c>
      <c r="D666" s="32" t="s">
        <v>2453</v>
      </c>
      <c r="E666" s="32" t="s">
        <v>4359</v>
      </c>
      <c r="F666" s="399"/>
      <c r="G666" s="389"/>
      <c r="H666" s="2045">
        <f t="shared" si="10"/>
        <v>1745.55</v>
      </c>
      <c r="I666" s="243"/>
      <c r="J666" s="1325"/>
      <c r="K666" s="1325"/>
      <c r="L666" s="518"/>
      <c r="M666" s="2031"/>
    </row>
    <row r="667" spans="1:13" x14ac:dyDescent="0.25">
      <c r="A667" s="32" t="s">
        <v>4360</v>
      </c>
      <c r="B667" s="32" t="s">
        <v>4361</v>
      </c>
      <c r="C667" s="32" t="s">
        <v>66</v>
      </c>
      <c r="D667" s="32" t="s">
        <v>2492</v>
      </c>
      <c r="E667" s="32" t="s">
        <v>2664</v>
      </c>
      <c r="F667" s="399"/>
      <c r="G667" s="389"/>
      <c r="H667" s="2045">
        <f t="shared" si="10"/>
        <v>1800</v>
      </c>
      <c r="I667" s="243"/>
      <c r="J667" s="1325"/>
      <c r="K667" s="1325"/>
      <c r="L667" s="518"/>
      <c r="M667" s="2031"/>
    </row>
    <row r="668" spans="1:13" x14ac:dyDescent="0.25">
      <c r="A668" s="32" t="s">
        <v>4362</v>
      </c>
      <c r="B668" s="32" t="s">
        <v>4363</v>
      </c>
      <c r="C668" s="32" t="s">
        <v>66</v>
      </c>
      <c r="D668" s="32" t="s">
        <v>2422</v>
      </c>
      <c r="E668" s="32" t="s">
        <v>4364</v>
      </c>
      <c r="F668" s="399"/>
      <c r="G668" s="389"/>
      <c r="H668" s="2045">
        <f t="shared" si="10"/>
        <v>1568</v>
      </c>
      <c r="I668" s="243"/>
      <c r="J668" s="1325"/>
      <c r="K668" s="1325"/>
      <c r="L668" s="518"/>
      <c r="M668" s="2031"/>
    </row>
    <row r="669" spans="1:13" x14ac:dyDescent="0.25">
      <c r="A669" s="32" t="s">
        <v>4365</v>
      </c>
      <c r="B669" s="32" t="s">
        <v>4366</v>
      </c>
      <c r="C669" s="32" t="s">
        <v>66</v>
      </c>
      <c r="D669" s="32" t="s">
        <v>2422</v>
      </c>
      <c r="E669" s="32" t="s">
        <v>4367</v>
      </c>
      <c r="F669" s="399"/>
      <c r="G669" s="389"/>
      <c r="H669" s="2045">
        <f t="shared" si="10"/>
        <v>1514.7</v>
      </c>
      <c r="I669" s="243"/>
      <c r="J669" s="1325"/>
      <c r="K669" s="1325"/>
      <c r="L669" s="518"/>
      <c r="M669" s="2031"/>
    </row>
    <row r="670" spans="1:13" x14ac:dyDescent="0.25">
      <c r="A670" s="32" t="s">
        <v>4368</v>
      </c>
      <c r="B670" s="32" t="s">
        <v>4369</v>
      </c>
      <c r="C670" s="32" t="s">
        <v>66</v>
      </c>
      <c r="D670" s="32" t="s">
        <v>2424</v>
      </c>
      <c r="E670" s="32" t="s">
        <v>2661</v>
      </c>
      <c r="F670" s="399"/>
      <c r="G670" s="389"/>
      <c r="H670" s="2045">
        <f t="shared" si="10"/>
        <v>1980</v>
      </c>
      <c r="I670" s="243"/>
      <c r="J670" s="1325"/>
      <c r="K670" s="1325"/>
      <c r="L670" s="518"/>
      <c r="M670" s="2031"/>
    </row>
    <row r="671" spans="1:13" x14ac:dyDescent="0.25">
      <c r="A671" s="32" t="s">
        <v>4370</v>
      </c>
      <c r="B671" s="32" t="s">
        <v>4371</v>
      </c>
      <c r="C671" s="32" t="s">
        <v>66</v>
      </c>
      <c r="D671" s="32" t="s">
        <v>2423</v>
      </c>
      <c r="E671" s="32" t="s">
        <v>2661</v>
      </c>
      <c r="F671" s="399"/>
      <c r="G671" s="389"/>
      <c r="H671" s="2045">
        <f t="shared" si="10"/>
        <v>1980</v>
      </c>
      <c r="I671" s="243"/>
      <c r="J671" s="1325"/>
      <c r="K671" s="1325"/>
      <c r="L671" s="518"/>
      <c r="M671" s="2031"/>
    </row>
    <row r="672" spans="1:13" x14ac:dyDescent="0.25">
      <c r="A672" s="32" t="s">
        <v>4372</v>
      </c>
      <c r="B672" s="32" t="s">
        <v>4373</v>
      </c>
      <c r="C672" s="32" t="s">
        <v>66</v>
      </c>
      <c r="D672" s="32" t="s">
        <v>2405</v>
      </c>
      <c r="E672" s="32" t="s">
        <v>2887</v>
      </c>
      <c r="F672" s="399"/>
      <c r="G672" s="389"/>
      <c r="H672" s="2045">
        <f t="shared" si="10"/>
        <v>299999.83</v>
      </c>
      <c r="I672" s="243"/>
      <c r="J672" s="1325"/>
      <c r="K672" s="1325"/>
      <c r="L672" s="518"/>
      <c r="M672" s="2031"/>
    </row>
    <row r="673" spans="1:13" x14ac:dyDescent="0.25">
      <c r="A673" s="32" t="s">
        <v>4374</v>
      </c>
      <c r="B673" s="32" t="s">
        <v>4375</v>
      </c>
      <c r="C673" s="32" t="s">
        <v>66</v>
      </c>
      <c r="D673" s="32" t="s">
        <v>2405</v>
      </c>
      <c r="E673" s="32" t="s">
        <v>2887</v>
      </c>
      <c r="F673" s="399"/>
      <c r="G673" s="389"/>
      <c r="H673" s="2045">
        <f t="shared" si="10"/>
        <v>299999.83</v>
      </c>
      <c r="I673" s="243"/>
      <c r="J673" s="1325"/>
      <c r="K673" s="1325"/>
      <c r="L673" s="518"/>
      <c r="M673" s="2031"/>
    </row>
    <row r="674" spans="1:13" x14ac:dyDescent="0.25">
      <c r="A674" s="32" t="s">
        <v>4376</v>
      </c>
      <c r="B674" s="32" t="s">
        <v>4377</v>
      </c>
      <c r="C674" s="32" t="s">
        <v>66</v>
      </c>
      <c r="D674" s="32" t="s">
        <v>2405</v>
      </c>
      <c r="E674" s="32" t="s">
        <v>2887</v>
      </c>
      <c r="F674" s="399"/>
      <c r="G674" s="389"/>
      <c r="H674" s="2045">
        <f t="shared" si="10"/>
        <v>299999.83</v>
      </c>
      <c r="I674" s="243"/>
      <c r="J674" s="1325"/>
      <c r="K674" s="1325"/>
      <c r="L674" s="518"/>
      <c r="M674" s="2031"/>
    </row>
    <row r="675" spans="1:13" x14ac:dyDescent="0.25">
      <c r="A675" s="32" t="s">
        <v>4378</v>
      </c>
      <c r="B675" s="32" t="s">
        <v>4379</v>
      </c>
      <c r="C675" s="32" t="s">
        <v>66</v>
      </c>
      <c r="D675" s="32" t="s">
        <v>2405</v>
      </c>
      <c r="E675" s="32" t="s">
        <v>2887</v>
      </c>
      <c r="F675" s="399"/>
      <c r="G675" s="389"/>
      <c r="H675" s="2045">
        <f t="shared" si="10"/>
        <v>299999.83</v>
      </c>
      <c r="I675" s="243"/>
      <c r="J675" s="1325"/>
      <c r="K675" s="1325"/>
      <c r="L675" s="518"/>
      <c r="M675" s="2031"/>
    </row>
    <row r="676" spans="1:13" x14ac:dyDescent="0.25">
      <c r="A676" s="32" t="s">
        <v>4380</v>
      </c>
      <c r="B676" s="32" t="s">
        <v>4381</v>
      </c>
      <c r="C676" s="32" t="s">
        <v>66</v>
      </c>
      <c r="D676" s="32" t="s">
        <v>2405</v>
      </c>
      <c r="E676" s="32" t="s">
        <v>2887</v>
      </c>
      <c r="F676" s="399"/>
      <c r="G676" s="389"/>
      <c r="H676" s="2045">
        <f t="shared" si="10"/>
        <v>299999.83</v>
      </c>
      <c r="I676" s="243"/>
      <c r="J676" s="1325"/>
      <c r="K676" s="1325"/>
      <c r="L676" s="518"/>
      <c r="M676" s="2031"/>
    </row>
    <row r="677" spans="1:13" x14ac:dyDescent="0.25">
      <c r="A677" s="32" t="s">
        <v>4382</v>
      </c>
      <c r="B677" s="32" t="s">
        <v>4383</v>
      </c>
      <c r="C677" s="32" t="s">
        <v>66</v>
      </c>
      <c r="D677" s="32" t="s">
        <v>4384</v>
      </c>
      <c r="E677" s="32" t="s">
        <v>4385</v>
      </c>
      <c r="F677" s="399"/>
      <c r="G677" s="389"/>
      <c r="H677" s="2045">
        <f t="shared" si="10"/>
        <v>316470</v>
      </c>
      <c r="I677" s="243"/>
      <c r="J677" s="1325"/>
      <c r="K677" s="1325"/>
      <c r="L677" s="518"/>
      <c r="M677" s="2031"/>
    </row>
    <row r="678" spans="1:13" x14ac:dyDescent="0.25">
      <c r="A678" s="32" t="s">
        <v>4386</v>
      </c>
      <c r="B678" s="32" t="s">
        <v>4387</v>
      </c>
      <c r="C678" s="32" t="s">
        <v>66</v>
      </c>
      <c r="D678" s="32" t="s">
        <v>2437</v>
      </c>
      <c r="E678" s="32" t="s">
        <v>2522</v>
      </c>
      <c r="F678" s="399"/>
      <c r="G678" s="389"/>
      <c r="H678" s="2045">
        <f t="shared" si="10"/>
        <v>9690</v>
      </c>
      <c r="I678" s="243"/>
      <c r="J678" s="1325"/>
      <c r="K678" s="1325"/>
      <c r="L678" s="518"/>
      <c r="M678" s="2031"/>
    </row>
    <row r="679" spans="1:13" x14ac:dyDescent="0.25">
      <c r="A679" s="32" t="s">
        <v>4388</v>
      </c>
      <c r="B679" s="32" t="s">
        <v>4389</v>
      </c>
      <c r="C679" s="32" t="s">
        <v>66</v>
      </c>
      <c r="D679" s="32" t="s">
        <v>4273</v>
      </c>
      <c r="E679" s="32" t="s">
        <v>4390</v>
      </c>
      <c r="F679" s="399"/>
      <c r="G679" s="389"/>
      <c r="H679" s="2045">
        <f t="shared" si="10"/>
        <v>1799.6</v>
      </c>
      <c r="I679" s="243"/>
      <c r="J679" s="1325"/>
      <c r="K679" s="1325"/>
      <c r="L679" s="518"/>
      <c r="M679" s="2031"/>
    </row>
    <row r="680" spans="1:13" x14ac:dyDescent="0.25">
      <c r="A680" s="32" t="s">
        <v>4391</v>
      </c>
      <c r="B680" s="32" t="s">
        <v>4392</v>
      </c>
      <c r="C680" s="32" t="s">
        <v>66</v>
      </c>
      <c r="D680" s="32" t="s">
        <v>4273</v>
      </c>
      <c r="E680" s="32" t="s">
        <v>3284</v>
      </c>
      <c r="F680" s="399"/>
      <c r="G680" s="389"/>
      <c r="H680" s="2045">
        <f t="shared" si="10"/>
        <v>1848</v>
      </c>
      <c r="I680" s="243"/>
      <c r="J680" s="1325"/>
      <c r="K680" s="1325"/>
      <c r="L680" s="518"/>
      <c r="M680" s="2031"/>
    </row>
    <row r="681" spans="1:13" x14ac:dyDescent="0.25">
      <c r="A681" s="32" t="s">
        <v>4393</v>
      </c>
      <c r="B681" s="32" t="s">
        <v>4394</v>
      </c>
      <c r="C681" s="32" t="s">
        <v>66</v>
      </c>
      <c r="D681" s="32" t="s">
        <v>4273</v>
      </c>
      <c r="E681" s="32" t="s">
        <v>2676</v>
      </c>
      <c r="F681" s="399"/>
      <c r="G681" s="389"/>
      <c r="H681" s="2045">
        <f t="shared" si="10"/>
        <v>1890</v>
      </c>
      <c r="I681" s="243"/>
      <c r="J681" s="1325"/>
      <c r="K681" s="1325"/>
      <c r="L681" s="518"/>
      <c r="M681" s="2031"/>
    </row>
    <row r="682" spans="1:13" x14ac:dyDescent="0.25">
      <c r="A682" s="32" t="s">
        <v>4395</v>
      </c>
      <c r="B682" s="32" t="s">
        <v>4396</v>
      </c>
      <c r="C682" s="32" t="s">
        <v>66</v>
      </c>
      <c r="D682" s="32" t="s">
        <v>4273</v>
      </c>
      <c r="E682" s="32" t="s">
        <v>4397</v>
      </c>
      <c r="F682" s="399"/>
      <c r="G682" s="389"/>
      <c r="H682" s="2045">
        <f t="shared" si="10"/>
        <v>1809.6</v>
      </c>
      <c r="I682" s="243"/>
      <c r="J682" s="1325"/>
      <c r="K682" s="1325"/>
      <c r="L682" s="518"/>
      <c r="M682" s="2031"/>
    </row>
    <row r="683" spans="1:13" x14ac:dyDescent="0.25">
      <c r="A683" s="32" t="s">
        <v>4398</v>
      </c>
      <c r="B683" s="32" t="s">
        <v>4399</v>
      </c>
      <c r="C683" s="32" t="s">
        <v>66</v>
      </c>
      <c r="D683" s="32" t="s">
        <v>2407</v>
      </c>
      <c r="E683" s="32" t="s">
        <v>4400</v>
      </c>
      <c r="F683" s="399"/>
      <c r="G683" s="389"/>
      <c r="H683" s="2045">
        <f t="shared" si="10"/>
        <v>164006.49</v>
      </c>
      <c r="I683" s="243"/>
      <c r="J683" s="1325"/>
      <c r="K683" s="1325"/>
      <c r="L683" s="518"/>
      <c r="M683" s="2031"/>
    </row>
    <row r="684" spans="1:13" x14ac:dyDescent="0.25">
      <c r="A684" s="32" t="s">
        <v>4401</v>
      </c>
      <c r="B684" s="32" t="s">
        <v>4402</v>
      </c>
      <c r="C684" s="32" t="s">
        <v>66</v>
      </c>
      <c r="D684" s="32" t="s">
        <v>2416</v>
      </c>
      <c r="E684" s="32" t="s">
        <v>3817</v>
      </c>
      <c r="F684" s="399"/>
      <c r="G684" s="389"/>
      <c r="H684" s="2045">
        <f t="shared" si="10"/>
        <v>780</v>
      </c>
      <c r="I684" s="243"/>
      <c r="J684" s="1325"/>
      <c r="K684" s="1325"/>
      <c r="L684" s="518"/>
      <c r="M684" s="2031"/>
    </row>
    <row r="685" spans="1:13" x14ac:dyDescent="0.25">
      <c r="A685" s="32" t="s">
        <v>4403</v>
      </c>
      <c r="B685" s="32" t="s">
        <v>4404</v>
      </c>
      <c r="C685" s="32" t="s">
        <v>66</v>
      </c>
      <c r="D685" s="32" t="s">
        <v>2416</v>
      </c>
      <c r="E685" s="32" t="s">
        <v>3181</v>
      </c>
      <c r="F685" s="399"/>
      <c r="G685" s="389"/>
      <c r="H685" s="2045">
        <f t="shared" si="10"/>
        <v>555</v>
      </c>
      <c r="I685" s="243"/>
      <c r="J685" s="1325"/>
      <c r="K685" s="1325"/>
      <c r="L685" s="518"/>
      <c r="M685" s="2031"/>
    </row>
    <row r="686" spans="1:13" x14ac:dyDescent="0.25">
      <c r="A686" s="32" t="s">
        <v>4405</v>
      </c>
      <c r="B686" s="32" t="s">
        <v>4406</v>
      </c>
      <c r="C686" s="32" t="s">
        <v>66</v>
      </c>
      <c r="D686" s="32" t="s">
        <v>2416</v>
      </c>
      <c r="E686" s="32" t="s">
        <v>4407</v>
      </c>
      <c r="F686" s="399"/>
      <c r="G686" s="389"/>
      <c r="H686" s="2045">
        <f t="shared" si="10"/>
        <v>1668.3</v>
      </c>
      <c r="I686" s="243"/>
      <c r="J686" s="1325"/>
      <c r="K686" s="1325"/>
      <c r="L686" s="518"/>
      <c r="M686" s="2031"/>
    </row>
    <row r="687" spans="1:13" x14ac:dyDescent="0.25">
      <c r="A687" s="32" t="s">
        <v>4408</v>
      </c>
      <c r="B687" s="32" t="s">
        <v>4409</v>
      </c>
      <c r="C687" s="32" t="s">
        <v>66</v>
      </c>
      <c r="D687" s="32" t="s">
        <v>2416</v>
      </c>
      <c r="E687" s="32" t="s">
        <v>4410</v>
      </c>
      <c r="F687" s="399"/>
      <c r="G687" s="389"/>
      <c r="H687" s="2045">
        <f t="shared" si="10"/>
        <v>1608</v>
      </c>
      <c r="I687" s="243"/>
      <c r="J687" s="1325"/>
      <c r="K687" s="1325"/>
      <c r="L687" s="518"/>
      <c r="M687" s="2031"/>
    </row>
    <row r="688" spans="1:13" x14ac:dyDescent="0.25">
      <c r="A688" s="32" t="s">
        <v>4411</v>
      </c>
      <c r="B688" s="32" t="s">
        <v>4412</v>
      </c>
      <c r="C688" s="32" t="s">
        <v>66</v>
      </c>
      <c r="D688" s="32" t="s">
        <v>2416</v>
      </c>
      <c r="E688" s="32" t="s">
        <v>4413</v>
      </c>
      <c r="F688" s="399"/>
      <c r="G688" s="389"/>
      <c r="H688" s="2045">
        <f t="shared" si="10"/>
        <v>1453.9</v>
      </c>
      <c r="I688" s="243"/>
      <c r="J688" s="1325"/>
      <c r="K688" s="1325"/>
      <c r="L688" s="518"/>
      <c r="M688" s="2031"/>
    </row>
    <row r="689" spans="1:13" x14ac:dyDescent="0.25">
      <c r="A689" s="32" t="s">
        <v>4414</v>
      </c>
      <c r="B689" s="32" t="s">
        <v>4415</v>
      </c>
      <c r="C689" s="32" t="s">
        <v>66</v>
      </c>
      <c r="D689" s="32" t="s">
        <v>2416</v>
      </c>
      <c r="E689" s="32" t="s">
        <v>4416</v>
      </c>
      <c r="F689" s="399"/>
      <c r="G689" s="389"/>
      <c r="H689" s="2045">
        <f t="shared" si="10"/>
        <v>258.3</v>
      </c>
      <c r="I689" s="243"/>
      <c r="J689" s="1325"/>
      <c r="K689" s="1325"/>
      <c r="L689" s="518"/>
      <c r="M689" s="2031"/>
    </row>
    <row r="690" spans="1:13" x14ac:dyDescent="0.25">
      <c r="A690" s="32" t="s">
        <v>4417</v>
      </c>
      <c r="B690" s="32" t="s">
        <v>4418</v>
      </c>
      <c r="C690" s="32" t="s">
        <v>66</v>
      </c>
      <c r="D690" s="32" t="s">
        <v>2416</v>
      </c>
      <c r="E690" s="32" t="s">
        <v>4419</v>
      </c>
      <c r="F690" s="399"/>
      <c r="G690" s="389"/>
      <c r="H690" s="2045">
        <f t="shared" si="10"/>
        <v>505.6</v>
      </c>
      <c r="I690" s="243"/>
      <c r="J690" s="1325"/>
      <c r="K690" s="1325"/>
      <c r="L690" s="518"/>
      <c r="M690" s="2031"/>
    </row>
    <row r="691" spans="1:13" x14ac:dyDescent="0.25">
      <c r="A691" s="32" t="s">
        <v>4420</v>
      </c>
      <c r="B691" s="32" t="s">
        <v>4421</v>
      </c>
      <c r="C691" s="32" t="s">
        <v>66</v>
      </c>
      <c r="D691" s="32" t="s">
        <v>2416</v>
      </c>
      <c r="E691" s="32" t="s">
        <v>4422</v>
      </c>
      <c r="F691" s="399"/>
      <c r="G691" s="389"/>
      <c r="H691" s="2045">
        <f t="shared" si="10"/>
        <v>1849</v>
      </c>
      <c r="I691" s="243"/>
      <c r="J691" s="1325"/>
      <c r="K691" s="1325"/>
      <c r="L691" s="518"/>
      <c r="M691" s="2031"/>
    </row>
    <row r="692" spans="1:13" x14ac:dyDescent="0.25">
      <c r="A692" s="32" t="s">
        <v>4423</v>
      </c>
      <c r="B692" s="32" t="s">
        <v>4424</v>
      </c>
      <c r="C692" s="32" t="s">
        <v>66</v>
      </c>
      <c r="D692" s="32" t="s">
        <v>2416</v>
      </c>
      <c r="E692" s="32" t="s">
        <v>4422</v>
      </c>
      <c r="F692" s="399"/>
      <c r="G692" s="389"/>
      <c r="H692" s="2045">
        <f t="shared" si="10"/>
        <v>1849</v>
      </c>
      <c r="I692" s="243"/>
      <c r="J692" s="1325"/>
      <c r="K692" s="1325"/>
      <c r="L692" s="518"/>
      <c r="M692" s="2031"/>
    </row>
    <row r="693" spans="1:13" x14ac:dyDescent="0.25">
      <c r="A693" s="32" t="s">
        <v>4425</v>
      </c>
      <c r="B693" s="32" t="s">
        <v>4426</v>
      </c>
      <c r="C693" s="32" t="s">
        <v>66</v>
      </c>
      <c r="D693" s="32" t="s">
        <v>2416</v>
      </c>
      <c r="E693" s="32" t="s">
        <v>4422</v>
      </c>
      <c r="F693" s="399"/>
      <c r="G693" s="389"/>
      <c r="H693" s="2045">
        <f t="shared" si="10"/>
        <v>1849</v>
      </c>
      <c r="I693" s="243"/>
      <c r="J693" s="1325"/>
      <c r="K693" s="1325"/>
      <c r="L693" s="518"/>
      <c r="M693" s="2031"/>
    </row>
    <row r="694" spans="1:13" x14ac:dyDescent="0.25">
      <c r="A694" s="32" t="s">
        <v>4427</v>
      </c>
      <c r="B694" s="32" t="s">
        <v>4428</v>
      </c>
      <c r="C694" s="32" t="s">
        <v>66</v>
      </c>
      <c r="D694" s="32" t="s">
        <v>2416</v>
      </c>
      <c r="E694" s="32" t="s">
        <v>4422</v>
      </c>
      <c r="F694" s="399"/>
      <c r="G694" s="389"/>
      <c r="H694" s="2045">
        <f t="shared" si="10"/>
        <v>1849</v>
      </c>
      <c r="I694" s="243"/>
      <c r="J694" s="1325"/>
      <c r="K694" s="1325"/>
      <c r="L694" s="518"/>
      <c r="M694" s="2031"/>
    </row>
    <row r="695" spans="1:13" x14ac:dyDescent="0.25">
      <c r="A695" s="32" t="s">
        <v>4429</v>
      </c>
      <c r="B695" s="32" t="s">
        <v>4430</v>
      </c>
      <c r="C695" s="32" t="s">
        <v>66</v>
      </c>
      <c r="D695" s="32" t="s">
        <v>2416</v>
      </c>
      <c r="E695" s="32" t="s">
        <v>4422</v>
      </c>
      <c r="F695" s="399"/>
      <c r="G695" s="389"/>
      <c r="H695" s="2045">
        <f t="shared" si="10"/>
        <v>1849</v>
      </c>
      <c r="I695" s="243"/>
      <c r="J695" s="1325"/>
      <c r="K695" s="1325"/>
      <c r="L695" s="518"/>
      <c r="M695" s="2031"/>
    </row>
    <row r="696" spans="1:13" x14ac:dyDescent="0.25">
      <c r="A696" s="32" t="s">
        <v>4431</v>
      </c>
      <c r="B696" s="32" t="s">
        <v>4432</v>
      </c>
      <c r="C696" s="32" t="s">
        <v>66</v>
      </c>
      <c r="D696" s="32" t="s">
        <v>2416</v>
      </c>
      <c r="E696" s="32" t="s">
        <v>4433</v>
      </c>
      <c r="F696" s="399"/>
      <c r="G696" s="389"/>
      <c r="H696" s="2045">
        <f t="shared" si="10"/>
        <v>1307.2</v>
      </c>
      <c r="I696" s="243"/>
      <c r="J696" s="1325"/>
      <c r="K696" s="1325"/>
      <c r="L696" s="518"/>
      <c r="M696" s="2031"/>
    </row>
    <row r="697" spans="1:13" x14ac:dyDescent="0.25">
      <c r="A697" s="32" t="s">
        <v>4434</v>
      </c>
      <c r="B697" s="32" t="s">
        <v>4435</v>
      </c>
      <c r="C697" s="32" t="s">
        <v>66</v>
      </c>
      <c r="D697" s="32" t="s">
        <v>3421</v>
      </c>
      <c r="E697" s="32" t="s">
        <v>4436</v>
      </c>
      <c r="F697" s="399"/>
      <c r="G697" s="389"/>
      <c r="H697" s="2045">
        <f t="shared" si="10"/>
        <v>130000</v>
      </c>
      <c r="I697" s="243"/>
      <c r="J697" s="1325"/>
      <c r="K697" s="1325"/>
      <c r="L697" s="518"/>
      <c r="M697" s="2031"/>
    </row>
    <row r="698" spans="1:13" x14ac:dyDescent="0.25">
      <c r="A698" s="32" t="s">
        <v>4437</v>
      </c>
      <c r="B698" s="32" t="s">
        <v>4438</v>
      </c>
      <c r="C698" s="32" t="s">
        <v>66</v>
      </c>
      <c r="D698" s="32" t="s">
        <v>4439</v>
      </c>
      <c r="E698" s="32" t="s">
        <v>4440</v>
      </c>
      <c r="F698" s="399"/>
      <c r="G698" s="389"/>
      <c r="H698" s="2045">
        <f t="shared" si="10"/>
        <v>1852.4</v>
      </c>
      <c r="I698" s="243"/>
      <c r="J698" s="1325"/>
      <c r="K698" s="1325"/>
      <c r="L698" s="518"/>
      <c r="M698" s="2031"/>
    </row>
    <row r="699" spans="1:13" x14ac:dyDescent="0.25">
      <c r="A699" s="32" t="s">
        <v>4441</v>
      </c>
      <c r="B699" s="32" t="s">
        <v>4442</v>
      </c>
      <c r="C699" s="32" t="s">
        <v>66</v>
      </c>
      <c r="D699" s="32" t="s">
        <v>2411</v>
      </c>
      <c r="E699" s="32" t="s">
        <v>4443</v>
      </c>
      <c r="F699" s="399"/>
      <c r="G699" s="389"/>
      <c r="H699" s="2045">
        <f t="shared" si="10"/>
        <v>27914.400000000001</v>
      </c>
      <c r="I699" s="243"/>
      <c r="J699" s="1325"/>
      <c r="K699" s="1325"/>
      <c r="L699" s="518"/>
      <c r="M699" s="2031"/>
    </row>
    <row r="700" spans="1:13" x14ac:dyDescent="0.25">
      <c r="A700" s="32" t="s">
        <v>4444</v>
      </c>
      <c r="B700" s="32" t="s">
        <v>4445</v>
      </c>
      <c r="C700" s="32" t="s">
        <v>66</v>
      </c>
      <c r="D700" s="32" t="s">
        <v>2413</v>
      </c>
      <c r="E700" s="32" t="s">
        <v>4446</v>
      </c>
      <c r="F700" s="399"/>
      <c r="G700" s="389"/>
      <c r="H700" s="2045">
        <f t="shared" si="10"/>
        <v>18218.400000000001</v>
      </c>
      <c r="I700" s="243"/>
      <c r="J700" s="1325"/>
      <c r="K700" s="1325"/>
      <c r="L700" s="518"/>
      <c r="M700" s="2031"/>
    </row>
    <row r="701" spans="1:13" x14ac:dyDescent="0.25">
      <c r="A701" s="32" t="s">
        <v>4447</v>
      </c>
      <c r="B701" s="32" t="s">
        <v>4448</v>
      </c>
      <c r="C701" s="32" t="s">
        <v>66</v>
      </c>
      <c r="D701" s="32" t="s">
        <v>4449</v>
      </c>
      <c r="E701" s="32" t="s">
        <v>4450</v>
      </c>
      <c r="F701" s="399"/>
      <c r="G701" s="389"/>
      <c r="H701" s="2045">
        <f t="shared" si="10"/>
        <v>7268</v>
      </c>
      <c r="I701" s="243"/>
      <c r="J701" s="1325"/>
      <c r="K701" s="1325"/>
      <c r="L701" s="518"/>
      <c r="M701" s="2031"/>
    </row>
    <row r="702" spans="1:13" x14ac:dyDescent="0.25">
      <c r="A702" s="32" t="s">
        <v>4451</v>
      </c>
      <c r="B702" s="32" t="s">
        <v>4452</v>
      </c>
      <c r="C702" s="32" t="s">
        <v>66</v>
      </c>
      <c r="D702" s="32" t="s">
        <v>4453</v>
      </c>
      <c r="E702" s="32" t="s">
        <v>4454</v>
      </c>
      <c r="F702" s="399"/>
      <c r="G702" s="389"/>
      <c r="H702" s="2045">
        <f t="shared" si="10"/>
        <v>59593.7</v>
      </c>
      <c r="I702" s="243"/>
      <c r="J702" s="1325"/>
      <c r="K702" s="1325"/>
      <c r="L702" s="518"/>
      <c r="M702" s="2031"/>
    </row>
    <row r="703" spans="1:13" x14ac:dyDescent="0.25">
      <c r="A703" s="32" t="s">
        <v>4455</v>
      </c>
      <c r="B703" s="32" t="s">
        <v>4456</v>
      </c>
      <c r="C703" s="32" t="s">
        <v>66</v>
      </c>
      <c r="D703" s="32" t="s">
        <v>2426</v>
      </c>
      <c r="E703" s="32" t="s">
        <v>4457</v>
      </c>
      <c r="F703" s="399"/>
      <c r="G703" s="389"/>
      <c r="H703" s="2045">
        <f t="shared" si="10"/>
        <v>4001.4</v>
      </c>
      <c r="I703" s="243"/>
      <c r="J703" s="1325"/>
      <c r="K703" s="1325"/>
      <c r="L703" s="518"/>
      <c r="M703" s="2031"/>
    </row>
    <row r="704" spans="1:13" x14ac:dyDescent="0.25">
      <c r="A704" s="32" t="s">
        <v>4458</v>
      </c>
      <c r="B704" s="32" t="s">
        <v>4459</v>
      </c>
      <c r="C704" s="32" t="s">
        <v>66</v>
      </c>
      <c r="D704" s="32" t="s">
        <v>2425</v>
      </c>
      <c r="E704" s="32" t="s">
        <v>4460</v>
      </c>
      <c r="F704" s="399"/>
      <c r="G704" s="389"/>
      <c r="H704" s="2045">
        <f t="shared" si="10"/>
        <v>1822</v>
      </c>
      <c r="I704" s="243"/>
      <c r="J704" s="1325"/>
      <c r="K704" s="1325"/>
      <c r="L704" s="518"/>
      <c r="M704" s="2031"/>
    </row>
    <row r="705" spans="1:13" x14ac:dyDescent="0.25">
      <c r="A705" s="32" t="s">
        <v>4461</v>
      </c>
      <c r="B705" s="32" t="s">
        <v>4462</v>
      </c>
      <c r="C705" s="32" t="s">
        <v>66</v>
      </c>
      <c r="D705" s="32" t="s">
        <v>4463</v>
      </c>
      <c r="E705" s="32" t="s">
        <v>4464</v>
      </c>
      <c r="F705" s="399"/>
      <c r="G705" s="389"/>
      <c r="H705" s="2045">
        <f t="shared" si="10"/>
        <v>1400</v>
      </c>
      <c r="I705" s="243"/>
      <c r="J705" s="1325"/>
      <c r="K705" s="1325"/>
      <c r="L705" s="518"/>
      <c r="M705" s="2031"/>
    </row>
    <row r="706" spans="1:13" x14ac:dyDescent="0.25">
      <c r="A706" s="32" t="s">
        <v>4465</v>
      </c>
      <c r="B706" s="32" t="s">
        <v>4466</v>
      </c>
      <c r="C706" s="32" t="s">
        <v>66</v>
      </c>
      <c r="D706" s="32" t="s">
        <v>4463</v>
      </c>
      <c r="E706" s="32" t="s">
        <v>4464</v>
      </c>
      <c r="F706" s="399"/>
      <c r="G706" s="389"/>
      <c r="H706" s="2045">
        <f t="shared" si="10"/>
        <v>1400</v>
      </c>
      <c r="I706" s="243"/>
      <c r="J706" s="1325"/>
      <c r="K706" s="1325"/>
      <c r="L706" s="518"/>
      <c r="M706" s="2031"/>
    </row>
    <row r="707" spans="1:13" x14ac:dyDescent="0.25">
      <c r="A707" s="32" t="s">
        <v>4467</v>
      </c>
      <c r="B707" s="32" t="s">
        <v>4468</v>
      </c>
      <c r="C707" s="32" t="s">
        <v>66</v>
      </c>
      <c r="D707" s="32" t="s">
        <v>2495</v>
      </c>
      <c r="E707" s="32" t="s">
        <v>4469</v>
      </c>
      <c r="F707" s="399"/>
      <c r="G707" s="389"/>
      <c r="H707" s="2045">
        <f t="shared" ref="H707:H770" si="11">E707-G707</f>
        <v>1892</v>
      </c>
      <c r="I707" s="243"/>
      <c r="J707" s="1325"/>
      <c r="K707" s="1325"/>
      <c r="L707" s="518"/>
      <c r="M707" s="2031"/>
    </row>
    <row r="708" spans="1:13" x14ac:dyDescent="0.25">
      <c r="A708" s="32" t="s">
        <v>4470</v>
      </c>
      <c r="B708" s="32" t="s">
        <v>4471</v>
      </c>
      <c r="C708" s="32" t="s">
        <v>66</v>
      </c>
      <c r="D708" s="32" t="s">
        <v>2495</v>
      </c>
      <c r="E708" s="32" t="s">
        <v>4472</v>
      </c>
      <c r="F708" s="399"/>
      <c r="G708" s="389"/>
      <c r="H708" s="2045">
        <f t="shared" si="11"/>
        <v>1745.8</v>
      </c>
      <c r="I708" s="243"/>
      <c r="J708" s="1325"/>
      <c r="K708" s="1325"/>
      <c r="L708" s="518"/>
      <c r="M708" s="2031"/>
    </row>
    <row r="709" spans="1:13" x14ac:dyDescent="0.25">
      <c r="A709" s="32" t="s">
        <v>4473</v>
      </c>
      <c r="B709" s="32" t="s">
        <v>4474</v>
      </c>
      <c r="C709" s="32" t="s">
        <v>66</v>
      </c>
      <c r="D709" s="32" t="s">
        <v>2443</v>
      </c>
      <c r="E709" s="32" t="s">
        <v>4475</v>
      </c>
      <c r="F709" s="399"/>
      <c r="G709" s="389"/>
      <c r="H709" s="2045">
        <f t="shared" si="11"/>
        <v>3659</v>
      </c>
      <c r="I709" s="243"/>
      <c r="J709" s="1325"/>
      <c r="K709" s="1325"/>
      <c r="L709" s="518"/>
      <c r="M709" s="2031"/>
    </row>
    <row r="710" spans="1:13" x14ac:dyDescent="0.25">
      <c r="A710" s="32" t="s">
        <v>4476</v>
      </c>
      <c r="B710" s="32" t="s">
        <v>4477</v>
      </c>
      <c r="C710" s="32" t="s">
        <v>66</v>
      </c>
      <c r="D710" s="32" t="s">
        <v>2452</v>
      </c>
      <c r="E710" s="32" t="s">
        <v>4478</v>
      </c>
      <c r="F710" s="399"/>
      <c r="G710" s="389"/>
      <c r="H710" s="2045">
        <f t="shared" si="11"/>
        <v>3978</v>
      </c>
      <c r="I710" s="243"/>
      <c r="J710" s="1325"/>
      <c r="K710" s="1325"/>
      <c r="L710" s="518"/>
      <c r="M710" s="2031"/>
    </row>
    <row r="711" spans="1:13" x14ac:dyDescent="0.25">
      <c r="A711" s="32" t="s">
        <v>4479</v>
      </c>
      <c r="B711" s="32" t="s">
        <v>4480</v>
      </c>
      <c r="C711" s="32" t="s">
        <v>66</v>
      </c>
      <c r="D711" s="32" t="s">
        <v>2519</v>
      </c>
      <c r="E711" s="32" t="s">
        <v>4481</v>
      </c>
      <c r="F711" s="399"/>
      <c r="G711" s="389"/>
      <c r="H711" s="2045">
        <f t="shared" si="11"/>
        <v>1710.93</v>
      </c>
      <c r="I711" s="243"/>
      <c r="J711" s="1325"/>
      <c r="K711" s="1325"/>
      <c r="L711" s="518"/>
      <c r="M711" s="2031"/>
    </row>
    <row r="712" spans="1:13" x14ac:dyDescent="0.25">
      <c r="A712" s="32" t="s">
        <v>4482</v>
      </c>
      <c r="B712" s="32" t="s">
        <v>4483</v>
      </c>
      <c r="C712" s="32" t="s">
        <v>66</v>
      </c>
      <c r="D712" s="32" t="s">
        <v>2453</v>
      </c>
      <c r="E712" s="32" t="s">
        <v>2661</v>
      </c>
      <c r="F712" s="399"/>
      <c r="G712" s="389"/>
      <c r="H712" s="2045">
        <f t="shared" si="11"/>
        <v>1980</v>
      </c>
      <c r="I712" s="243"/>
      <c r="J712" s="1325"/>
      <c r="K712" s="1325"/>
      <c r="L712" s="518"/>
      <c r="M712" s="2031"/>
    </row>
    <row r="713" spans="1:13" x14ac:dyDescent="0.25">
      <c r="A713" s="32" t="s">
        <v>4484</v>
      </c>
      <c r="B713" s="32" t="s">
        <v>4485</v>
      </c>
      <c r="C713" s="32" t="s">
        <v>66</v>
      </c>
      <c r="D713" s="32" t="s">
        <v>2453</v>
      </c>
      <c r="E713" s="32" t="s">
        <v>2661</v>
      </c>
      <c r="F713" s="399"/>
      <c r="G713" s="389"/>
      <c r="H713" s="2045">
        <f t="shared" si="11"/>
        <v>1980</v>
      </c>
      <c r="I713" s="243"/>
      <c r="J713" s="1325"/>
      <c r="K713" s="1325"/>
      <c r="L713" s="518"/>
      <c r="M713" s="2031"/>
    </row>
    <row r="714" spans="1:13" x14ac:dyDescent="0.25">
      <c r="A714" s="32" t="s">
        <v>4486</v>
      </c>
      <c r="B714" s="32" t="s">
        <v>4487</v>
      </c>
      <c r="C714" s="32" t="s">
        <v>66</v>
      </c>
      <c r="D714" s="32" t="s">
        <v>2453</v>
      </c>
      <c r="E714" s="32" t="s">
        <v>4488</v>
      </c>
      <c r="F714" s="399"/>
      <c r="G714" s="389"/>
      <c r="H714" s="2045">
        <f t="shared" si="11"/>
        <v>1705.05</v>
      </c>
      <c r="I714" s="243"/>
      <c r="J714" s="1325"/>
      <c r="K714" s="1325"/>
      <c r="L714" s="518"/>
      <c r="M714" s="2031"/>
    </row>
    <row r="715" spans="1:13" x14ac:dyDescent="0.25">
      <c r="A715" s="32" t="s">
        <v>4489</v>
      </c>
      <c r="B715" s="32" t="s">
        <v>4490</v>
      </c>
      <c r="C715" s="32" t="s">
        <v>66</v>
      </c>
      <c r="D715" s="32" t="s">
        <v>2423</v>
      </c>
      <c r="E715" s="32" t="s">
        <v>2664</v>
      </c>
      <c r="F715" s="399"/>
      <c r="G715" s="389"/>
      <c r="H715" s="2045">
        <f t="shared" si="11"/>
        <v>1800</v>
      </c>
      <c r="I715" s="243"/>
      <c r="J715" s="1325"/>
      <c r="K715" s="1325"/>
      <c r="L715" s="518"/>
      <c r="M715" s="2031"/>
    </row>
    <row r="716" spans="1:13" x14ac:dyDescent="0.25">
      <c r="A716" s="32" t="s">
        <v>4491</v>
      </c>
      <c r="B716" s="32" t="s">
        <v>4492</v>
      </c>
      <c r="C716" s="32" t="s">
        <v>66</v>
      </c>
      <c r="D716" s="32" t="s">
        <v>2466</v>
      </c>
      <c r="E716" s="32" t="s">
        <v>4493</v>
      </c>
      <c r="F716" s="399"/>
      <c r="G716" s="389"/>
      <c r="H716" s="2045">
        <f t="shared" si="11"/>
        <v>1320.2</v>
      </c>
      <c r="I716" s="243"/>
      <c r="J716" s="1325"/>
      <c r="K716" s="1325"/>
      <c r="L716" s="518"/>
      <c r="M716" s="2031"/>
    </row>
    <row r="717" spans="1:13" x14ac:dyDescent="0.25">
      <c r="A717" s="32" t="s">
        <v>4494</v>
      </c>
      <c r="B717" s="32" t="s">
        <v>4495</v>
      </c>
      <c r="C717" s="32" t="s">
        <v>66</v>
      </c>
      <c r="D717" s="32" t="s">
        <v>2792</v>
      </c>
      <c r="E717" s="32" t="s">
        <v>4450</v>
      </c>
      <c r="F717" s="399"/>
      <c r="G717" s="389"/>
      <c r="H717" s="2045">
        <f t="shared" si="11"/>
        <v>7268</v>
      </c>
      <c r="I717" s="243"/>
      <c r="J717" s="1325"/>
      <c r="K717" s="1325"/>
      <c r="L717" s="518"/>
      <c r="M717" s="2031"/>
    </row>
    <row r="718" spans="1:13" x14ac:dyDescent="0.25">
      <c r="A718" s="32" t="s">
        <v>4496</v>
      </c>
      <c r="B718" s="32" t="s">
        <v>4497</v>
      </c>
      <c r="C718" s="32" t="s">
        <v>66</v>
      </c>
      <c r="D718" s="32" t="s">
        <v>4498</v>
      </c>
      <c r="E718" s="32" t="s">
        <v>4499</v>
      </c>
      <c r="F718" s="399"/>
      <c r="G718" s="389"/>
      <c r="H718" s="2045">
        <f t="shared" si="11"/>
        <v>1917.3</v>
      </c>
      <c r="I718" s="243"/>
      <c r="J718" s="1325"/>
      <c r="K718" s="1325"/>
      <c r="L718" s="518"/>
      <c r="M718" s="2031"/>
    </row>
    <row r="719" spans="1:13" x14ac:dyDescent="0.25">
      <c r="A719" s="32" t="s">
        <v>4500</v>
      </c>
      <c r="B719" s="32" t="s">
        <v>4501</v>
      </c>
      <c r="C719" s="32" t="s">
        <v>66</v>
      </c>
      <c r="D719" s="32" t="s">
        <v>2495</v>
      </c>
      <c r="E719" s="32" t="s">
        <v>2961</v>
      </c>
      <c r="F719" s="399"/>
      <c r="G719" s="389"/>
      <c r="H719" s="2045">
        <f t="shared" si="11"/>
        <v>1794</v>
      </c>
      <c r="I719" s="243"/>
      <c r="J719" s="1325"/>
      <c r="K719" s="1325"/>
      <c r="L719" s="518"/>
      <c r="M719" s="2031"/>
    </row>
    <row r="720" spans="1:13" x14ac:dyDescent="0.25">
      <c r="A720" s="32" t="s">
        <v>4502</v>
      </c>
      <c r="B720" s="32" t="s">
        <v>4503</v>
      </c>
      <c r="C720" s="32" t="s">
        <v>66</v>
      </c>
      <c r="D720" s="32" t="s">
        <v>2495</v>
      </c>
      <c r="E720" s="32" t="s">
        <v>4469</v>
      </c>
      <c r="F720" s="399"/>
      <c r="G720" s="389"/>
      <c r="H720" s="2045">
        <f t="shared" si="11"/>
        <v>1892</v>
      </c>
      <c r="I720" s="243"/>
      <c r="J720" s="1325"/>
      <c r="K720" s="1325"/>
      <c r="L720" s="518"/>
      <c r="M720" s="2031"/>
    </row>
    <row r="721" spans="1:13" x14ac:dyDescent="0.25">
      <c r="A721" s="32" t="s">
        <v>4504</v>
      </c>
      <c r="B721" s="32" t="s">
        <v>4505</v>
      </c>
      <c r="C721" s="32" t="s">
        <v>66</v>
      </c>
      <c r="D721" s="32" t="s">
        <v>2415</v>
      </c>
      <c r="E721" s="32" t="s">
        <v>4506</v>
      </c>
      <c r="F721" s="399"/>
      <c r="G721" s="389"/>
      <c r="H721" s="2045">
        <f t="shared" si="11"/>
        <v>1581</v>
      </c>
      <c r="I721" s="243"/>
      <c r="J721" s="1325"/>
      <c r="K721" s="1325"/>
      <c r="L721" s="518"/>
      <c r="M721" s="2031"/>
    </row>
    <row r="722" spans="1:13" x14ac:dyDescent="0.25">
      <c r="A722" s="32" t="s">
        <v>4507</v>
      </c>
      <c r="B722" s="32" t="s">
        <v>4508</v>
      </c>
      <c r="C722" s="32" t="s">
        <v>66</v>
      </c>
      <c r="D722" s="32" t="s">
        <v>2518</v>
      </c>
      <c r="E722" s="32" t="s">
        <v>2664</v>
      </c>
      <c r="F722" s="399"/>
      <c r="G722" s="389"/>
      <c r="H722" s="2045">
        <f t="shared" si="11"/>
        <v>1800</v>
      </c>
      <c r="I722" s="243"/>
      <c r="J722" s="1325"/>
      <c r="K722" s="1325"/>
      <c r="L722" s="518"/>
      <c r="M722" s="2031"/>
    </row>
    <row r="723" spans="1:13" x14ac:dyDescent="0.25">
      <c r="A723" s="32" t="s">
        <v>4509</v>
      </c>
      <c r="B723" s="32" t="s">
        <v>4510</v>
      </c>
      <c r="C723" s="32" t="s">
        <v>66</v>
      </c>
      <c r="D723" s="32" t="s">
        <v>2518</v>
      </c>
      <c r="E723" s="32" t="s">
        <v>4274</v>
      </c>
      <c r="F723" s="399"/>
      <c r="G723" s="389"/>
      <c r="H723" s="2045">
        <f t="shared" si="11"/>
        <v>1820</v>
      </c>
      <c r="I723" s="243"/>
      <c r="J723" s="1325"/>
      <c r="K723" s="1325"/>
      <c r="L723" s="518"/>
      <c r="M723" s="2031"/>
    </row>
    <row r="724" spans="1:13" x14ac:dyDescent="0.25">
      <c r="A724" s="32" t="s">
        <v>4511</v>
      </c>
      <c r="B724" s="32" t="s">
        <v>4512</v>
      </c>
      <c r="C724" s="32" t="s">
        <v>66</v>
      </c>
      <c r="D724" s="32" t="s">
        <v>2518</v>
      </c>
      <c r="E724" s="32" t="s">
        <v>2819</v>
      </c>
      <c r="F724" s="399"/>
      <c r="G724" s="389"/>
      <c r="H724" s="2045">
        <f t="shared" si="11"/>
        <v>1840</v>
      </c>
      <c r="I724" s="243"/>
      <c r="J724" s="1325"/>
      <c r="K724" s="1325"/>
      <c r="L724" s="518"/>
      <c r="M724" s="2031"/>
    </row>
    <row r="725" spans="1:13" x14ac:dyDescent="0.25">
      <c r="A725" s="32" t="s">
        <v>4513</v>
      </c>
      <c r="B725" s="32" t="s">
        <v>4514</v>
      </c>
      <c r="C725" s="32" t="s">
        <v>66</v>
      </c>
      <c r="D725" s="32" t="s">
        <v>2518</v>
      </c>
      <c r="E725" s="32" t="s">
        <v>2694</v>
      </c>
      <c r="F725" s="399"/>
      <c r="G725" s="389"/>
      <c r="H725" s="2045">
        <f t="shared" si="11"/>
        <v>1860</v>
      </c>
      <c r="I725" s="243"/>
      <c r="J725" s="1325"/>
      <c r="K725" s="1325"/>
      <c r="L725" s="518"/>
      <c r="M725" s="2031"/>
    </row>
    <row r="726" spans="1:13" x14ac:dyDescent="0.25">
      <c r="A726" s="32" t="s">
        <v>4515</v>
      </c>
      <c r="B726" s="32" t="s">
        <v>4516</v>
      </c>
      <c r="C726" s="32" t="s">
        <v>66</v>
      </c>
      <c r="D726" s="32" t="s">
        <v>2518</v>
      </c>
      <c r="E726" s="32" t="s">
        <v>4517</v>
      </c>
      <c r="F726" s="399"/>
      <c r="G726" s="389"/>
      <c r="H726" s="2045">
        <f t="shared" si="11"/>
        <v>1567.5</v>
      </c>
      <c r="I726" s="243"/>
      <c r="J726" s="1325"/>
      <c r="K726" s="1325"/>
      <c r="L726" s="518"/>
      <c r="M726" s="2031"/>
    </row>
    <row r="727" spans="1:13" x14ac:dyDescent="0.25">
      <c r="A727" s="32" t="s">
        <v>4518</v>
      </c>
      <c r="B727" s="32" t="s">
        <v>4519</v>
      </c>
      <c r="C727" s="32" t="s">
        <v>66</v>
      </c>
      <c r="D727" s="32" t="s">
        <v>2518</v>
      </c>
      <c r="E727" s="32" t="s">
        <v>4520</v>
      </c>
      <c r="F727" s="399"/>
      <c r="G727" s="389"/>
      <c r="H727" s="2045">
        <f t="shared" si="11"/>
        <v>1633.5</v>
      </c>
      <c r="I727" s="243"/>
      <c r="J727" s="1325"/>
      <c r="K727" s="1325"/>
      <c r="L727" s="518"/>
      <c r="M727" s="2031"/>
    </row>
    <row r="728" spans="1:13" x14ac:dyDescent="0.25">
      <c r="A728" s="32" t="s">
        <v>4521</v>
      </c>
      <c r="B728" s="32" t="s">
        <v>4522</v>
      </c>
      <c r="C728" s="32" t="s">
        <v>66</v>
      </c>
      <c r="D728" s="32" t="s">
        <v>2518</v>
      </c>
      <c r="E728" s="32" t="s">
        <v>4170</v>
      </c>
      <c r="F728" s="399"/>
      <c r="G728" s="389"/>
      <c r="H728" s="2045">
        <f t="shared" si="11"/>
        <v>1735.8</v>
      </c>
      <c r="I728" s="243"/>
      <c r="J728" s="1325"/>
      <c r="K728" s="1325"/>
      <c r="L728" s="518"/>
      <c r="M728" s="2031"/>
    </row>
    <row r="729" spans="1:13" x14ac:dyDescent="0.25">
      <c r="A729" s="32" t="s">
        <v>4523</v>
      </c>
      <c r="B729" s="32" t="s">
        <v>4524</v>
      </c>
      <c r="C729" s="32" t="s">
        <v>66</v>
      </c>
      <c r="D729" s="32" t="s">
        <v>2492</v>
      </c>
      <c r="E729" s="32" t="s">
        <v>2664</v>
      </c>
      <c r="F729" s="399"/>
      <c r="G729" s="389"/>
      <c r="H729" s="2045">
        <f t="shared" si="11"/>
        <v>1800</v>
      </c>
      <c r="I729" s="243"/>
      <c r="J729" s="1325"/>
      <c r="K729" s="1325"/>
      <c r="L729" s="518"/>
      <c r="M729" s="2031"/>
    </row>
    <row r="730" spans="1:13" x14ac:dyDescent="0.25">
      <c r="A730" s="32" t="s">
        <v>4525</v>
      </c>
      <c r="B730" s="32" t="s">
        <v>4526</v>
      </c>
      <c r="C730" s="32" t="s">
        <v>66</v>
      </c>
      <c r="D730" s="32" t="s">
        <v>2453</v>
      </c>
      <c r="E730" s="32" t="s">
        <v>2661</v>
      </c>
      <c r="F730" s="399"/>
      <c r="G730" s="389"/>
      <c r="H730" s="2045">
        <f t="shared" si="11"/>
        <v>1980</v>
      </c>
      <c r="I730" s="243"/>
      <c r="J730" s="1325"/>
      <c r="K730" s="1325"/>
      <c r="L730" s="518"/>
      <c r="M730" s="2031"/>
    </row>
    <row r="731" spans="1:13" x14ac:dyDescent="0.25">
      <c r="A731" s="32" t="s">
        <v>4527</v>
      </c>
      <c r="B731" s="32" t="s">
        <v>4528</v>
      </c>
      <c r="C731" s="32" t="s">
        <v>66</v>
      </c>
      <c r="D731" s="32" t="s">
        <v>2453</v>
      </c>
      <c r="E731" s="32" t="s">
        <v>2661</v>
      </c>
      <c r="F731" s="399"/>
      <c r="G731" s="389"/>
      <c r="H731" s="2045">
        <f t="shared" si="11"/>
        <v>1980</v>
      </c>
      <c r="I731" s="243"/>
      <c r="J731" s="1325"/>
      <c r="K731" s="1325"/>
      <c r="L731" s="518"/>
      <c r="M731" s="2031"/>
    </row>
    <row r="732" spans="1:13" x14ac:dyDescent="0.25">
      <c r="A732" s="32" t="s">
        <v>4529</v>
      </c>
      <c r="B732" s="32" t="s">
        <v>4530</v>
      </c>
      <c r="C732" s="32" t="s">
        <v>66</v>
      </c>
      <c r="D732" s="32" t="s">
        <v>2453</v>
      </c>
      <c r="E732" s="32" t="s">
        <v>4531</v>
      </c>
      <c r="F732" s="399"/>
      <c r="G732" s="389"/>
      <c r="H732" s="2045">
        <f t="shared" si="11"/>
        <v>1555.55</v>
      </c>
      <c r="I732" s="243"/>
      <c r="J732" s="1325"/>
      <c r="K732" s="1325"/>
      <c r="L732" s="518"/>
      <c r="M732" s="2031"/>
    </row>
    <row r="733" spans="1:13" x14ac:dyDescent="0.25">
      <c r="A733" s="32" t="s">
        <v>4532</v>
      </c>
      <c r="B733" s="32" t="s">
        <v>4533</v>
      </c>
      <c r="C733" s="32" t="s">
        <v>66</v>
      </c>
      <c r="D733" s="32" t="s">
        <v>2423</v>
      </c>
      <c r="E733" s="32" t="s">
        <v>2664</v>
      </c>
      <c r="F733" s="399"/>
      <c r="G733" s="389"/>
      <c r="H733" s="2045">
        <f t="shared" si="11"/>
        <v>1800</v>
      </c>
      <c r="I733" s="243"/>
      <c r="J733" s="1325"/>
      <c r="K733" s="1325"/>
      <c r="L733" s="518"/>
      <c r="M733" s="2031"/>
    </row>
    <row r="734" spans="1:13" x14ac:dyDescent="0.25">
      <c r="A734" s="32" t="s">
        <v>4534</v>
      </c>
      <c r="B734" s="32" t="s">
        <v>4535</v>
      </c>
      <c r="C734" s="32" t="s">
        <v>66</v>
      </c>
      <c r="D734" s="32" t="s">
        <v>4298</v>
      </c>
      <c r="E734" s="32" t="s">
        <v>2664</v>
      </c>
      <c r="F734" s="399"/>
      <c r="G734" s="389"/>
      <c r="H734" s="2045">
        <f t="shared" si="11"/>
        <v>1800</v>
      </c>
      <c r="I734" s="243"/>
      <c r="J734" s="1325"/>
      <c r="K734" s="1325"/>
      <c r="L734" s="518"/>
      <c r="M734" s="2031"/>
    </row>
    <row r="735" spans="1:13" x14ac:dyDescent="0.25">
      <c r="A735" s="32" t="s">
        <v>4536</v>
      </c>
      <c r="B735" s="32" t="s">
        <v>4537</v>
      </c>
      <c r="C735" s="32" t="s">
        <v>66</v>
      </c>
      <c r="D735" s="32" t="s">
        <v>2475</v>
      </c>
      <c r="E735" s="32" t="s">
        <v>4538</v>
      </c>
      <c r="F735" s="399"/>
      <c r="G735" s="389"/>
      <c r="H735" s="2045">
        <f t="shared" si="11"/>
        <v>11000</v>
      </c>
      <c r="I735" s="243"/>
      <c r="J735" s="1325"/>
      <c r="K735" s="1325"/>
      <c r="L735" s="518"/>
      <c r="M735" s="2031"/>
    </row>
    <row r="736" spans="1:13" x14ac:dyDescent="0.25">
      <c r="A736" s="32" t="s">
        <v>4539</v>
      </c>
      <c r="B736" s="32" t="s">
        <v>4540</v>
      </c>
      <c r="C736" s="32" t="s">
        <v>66</v>
      </c>
      <c r="D736" s="32" t="s">
        <v>2410</v>
      </c>
      <c r="E736" s="32" t="s">
        <v>4541</v>
      </c>
      <c r="F736" s="399"/>
      <c r="G736" s="389"/>
      <c r="H736" s="2045">
        <f t="shared" si="11"/>
        <v>7793.4</v>
      </c>
      <c r="I736" s="243"/>
      <c r="J736" s="1325"/>
      <c r="K736" s="1325"/>
      <c r="L736" s="518"/>
      <c r="M736" s="2031"/>
    </row>
    <row r="737" spans="1:13" x14ac:dyDescent="0.25">
      <c r="A737" s="32" t="s">
        <v>4542</v>
      </c>
      <c r="B737" s="32" t="s">
        <v>4543</v>
      </c>
      <c r="C737" s="32" t="s">
        <v>66</v>
      </c>
      <c r="D737" s="32" t="s">
        <v>2410</v>
      </c>
      <c r="E737" s="32" t="s">
        <v>4544</v>
      </c>
      <c r="F737" s="399"/>
      <c r="G737" s="389"/>
      <c r="H737" s="2045">
        <f t="shared" si="11"/>
        <v>18055.400000000001</v>
      </c>
      <c r="I737" s="243"/>
      <c r="J737" s="1325"/>
      <c r="K737" s="1325"/>
      <c r="L737" s="518"/>
      <c r="M737" s="2031"/>
    </row>
    <row r="738" spans="1:13" x14ac:dyDescent="0.25">
      <c r="A738" s="32" t="s">
        <v>4545</v>
      </c>
      <c r="B738" s="32" t="s">
        <v>4546</v>
      </c>
      <c r="C738" s="32" t="s">
        <v>66</v>
      </c>
      <c r="D738" s="32" t="s">
        <v>2679</v>
      </c>
      <c r="E738" s="32" t="s">
        <v>4547</v>
      </c>
      <c r="F738" s="399"/>
      <c r="G738" s="389"/>
      <c r="H738" s="2045">
        <f t="shared" si="11"/>
        <v>7800</v>
      </c>
      <c r="I738" s="243"/>
      <c r="J738" s="1325"/>
      <c r="K738" s="1325"/>
      <c r="L738" s="518"/>
      <c r="M738" s="2031"/>
    </row>
    <row r="739" spans="1:13" x14ac:dyDescent="0.25">
      <c r="A739" s="32" t="s">
        <v>4548</v>
      </c>
      <c r="B739" s="32" t="s">
        <v>4549</v>
      </c>
      <c r="C739" s="32" t="s">
        <v>66</v>
      </c>
      <c r="D739" s="32" t="s">
        <v>2493</v>
      </c>
      <c r="E739" s="32" t="s">
        <v>4550</v>
      </c>
      <c r="F739" s="399"/>
      <c r="G739" s="389"/>
      <c r="H739" s="2045">
        <f t="shared" si="11"/>
        <v>5955.28</v>
      </c>
      <c r="I739" s="243"/>
      <c r="J739" s="1325"/>
      <c r="K739" s="1325"/>
      <c r="L739" s="518"/>
      <c r="M739" s="2031"/>
    </row>
    <row r="740" spans="1:13" x14ac:dyDescent="0.25">
      <c r="A740" s="32" t="s">
        <v>4551</v>
      </c>
      <c r="B740" s="32" t="s">
        <v>4552</v>
      </c>
      <c r="C740" s="32" t="s">
        <v>66</v>
      </c>
      <c r="D740" s="32" t="s">
        <v>2528</v>
      </c>
      <c r="E740" s="32" t="s">
        <v>4553</v>
      </c>
      <c r="F740" s="399"/>
      <c r="G740" s="389"/>
      <c r="H740" s="2045">
        <f t="shared" si="11"/>
        <v>77827.600000000006</v>
      </c>
      <c r="I740" s="243"/>
      <c r="J740" s="1325"/>
      <c r="K740" s="1325"/>
      <c r="L740" s="518"/>
      <c r="M740" s="2031"/>
    </row>
    <row r="741" spans="1:13" x14ac:dyDescent="0.25">
      <c r="A741" s="32" t="s">
        <v>4554</v>
      </c>
      <c r="B741" s="32" t="s">
        <v>4555</v>
      </c>
      <c r="C741" s="32" t="s">
        <v>66</v>
      </c>
      <c r="D741" s="32" t="s">
        <v>2495</v>
      </c>
      <c r="E741" s="32" t="s">
        <v>4556</v>
      </c>
      <c r="F741" s="399"/>
      <c r="G741" s="389"/>
      <c r="H741" s="2045">
        <f t="shared" si="11"/>
        <v>1443</v>
      </c>
      <c r="I741" s="243"/>
      <c r="J741" s="1325"/>
      <c r="K741" s="1325"/>
      <c r="L741" s="518"/>
      <c r="M741" s="2031"/>
    </row>
    <row r="742" spans="1:13" x14ac:dyDescent="0.25">
      <c r="A742" s="32" t="s">
        <v>4557</v>
      </c>
      <c r="B742" s="32" t="s">
        <v>4558</v>
      </c>
      <c r="C742" s="32" t="s">
        <v>66</v>
      </c>
      <c r="D742" s="32" t="s">
        <v>2495</v>
      </c>
      <c r="E742" s="32" t="s">
        <v>3093</v>
      </c>
      <c r="F742" s="399"/>
      <c r="G742" s="389"/>
      <c r="H742" s="2045">
        <f t="shared" si="11"/>
        <v>1560</v>
      </c>
      <c r="I742" s="243"/>
      <c r="J742" s="1325"/>
      <c r="K742" s="1325"/>
      <c r="L742" s="518"/>
      <c r="M742" s="2031"/>
    </row>
    <row r="743" spans="1:13" x14ac:dyDescent="0.25">
      <c r="A743" s="32" t="s">
        <v>4559</v>
      </c>
      <c r="B743" s="32" t="s">
        <v>4560</v>
      </c>
      <c r="C743" s="32" t="s">
        <v>66</v>
      </c>
      <c r="D743" s="32" t="s">
        <v>2452</v>
      </c>
      <c r="E743" s="32" t="s">
        <v>4561</v>
      </c>
      <c r="F743" s="399"/>
      <c r="G743" s="389"/>
      <c r="H743" s="2045">
        <f t="shared" si="11"/>
        <v>3781.82</v>
      </c>
      <c r="I743" s="243"/>
      <c r="J743" s="1325"/>
      <c r="K743" s="1325"/>
      <c r="L743" s="518"/>
      <c r="M743" s="2031"/>
    </row>
    <row r="744" spans="1:13" x14ac:dyDescent="0.25">
      <c r="A744" s="32" t="s">
        <v>4562</v>
      </c>
      <c r="B744" s="32" t="s">
        <v>4563</v>
      </c>
      <c r="C744" s="32" t="s">
        <v>66</v>
      </c>
      <c r="D744" s="32" t="s">
        <v>2518</v>
      </c>
      <c r="E744" s="32" t="s">
        <v>4564</v>
      </c>
      <c r="F744" s="399"/>
      <c r="G744" s="389"/>
      <c r="H744" s="2045">
        <f t="shared" si="11"/>
        <v>21006.799999999999</v>
      </c>
      <c r="I744" s="243"/>
      <c r="J744" s="1325"/>
      <c r="K744" s="1325"/>
      <c r="L744" s="518"/>
      <c r="M744" s="2031"/>
    </row>
    <row r="745" spans="1:13" x14ac:dyDescent="0.25">
      <c r="A745" s="32" t="s">
        <v>4565</v>
      </c>
      <c r="B745" s="32" t="s">
        <v>4566</v>
      </c>
      <c r="C745" s="32" t="s">
        <v>66</v>
      </c>
      <c r="D745" s="32" t="s">
        <v>2518</v>
      </c>
      <c r="E745" s="32" t="s">
        <v>4567</v>
      </c>
      <c r="F745" s="399"/>
      <c r="G745" s="389"/>
      <c r="H745" s="2045">
        <f t="shared" si="11"/>
        <v>12202.7</v>
      </c>
      <c r="I745" s="243"/>
      <c r="J745" s="1325"/>
      <c r="K745" s="1325"/>
      <c r="L745" s="518"/>
      <c r="M745" s="2031"/>
    </row>
    <row r="746" spans="1:13" x14ac:dyDescent="0.25">
      <c r="A746" s="32" t="s">
        <v>4568</v>
      </c>
      <c r="B746" s="32" t="s">
        <v>4569</v>
      </c>
      <c r="C746" s="32" t="s">
        <v>66</v>
      </c>
      <c r="D746" s="32" t="s">
        <v>2413</v>
      </c>
      <c r="E746" s="32" t="s">
        <v>4570</v>
      </c>
      <c r="F746" s="399"/>
      <c r="G746" s="389"/>
      <c r="H746" s="2045">
        <f t="shared" si="11"/>
        <v>47138.400000000001</v>
      </c>
      <c r="I746" s="243"/>
      <c r="J746" s="1325"/>
      <c r="K746" s="1325"/>
      <c r="L746" s="518"/>
      <c r="M746" s="2031"/>
    </row>
    <row r="747" spans="1:13" x14ac:dyDescent="0.25">
      <c r="A747" s="32" t="s">
        <v>4571</v>
      </c>
      <c r="B747" s="32" t="s">
        <v>4572</v>
      </c>
      <c r="C747" s="32" t="s">
        <v>66</v>
      </c>
      <c r="D747" s="32" t="s">
        <v>2411</v>
      </c>
      <c r="E747" s="32" t="s">
        <v>4573</v>
      </c>
      <c r="F747" s="399"/>
      <c r="G747" s="389"/>
      <c r="H747" s="2045">
        <f t="shared" si="11"/>
        <v>24852.3</v>
      </c>
      <c r="I747" s="243"/>
      <c r="J747" s="1325"/>
      <c r="K747" s="1325"/>
      <c r="L747" s="518"/>
      <c r="M747" s="2031"/>
    </row>
    <row r="748" spans="1:13" x14ac:dyDescent="0.25">
      <c r="A748" s="32" t="s">
        <v>4574</v>
      </c>
      <c r="B748" s="32" t="s">
        <v>4575</v>
      </c>
      <c r="C748" s="32" t="s">
        <v>66</v>
      </c>
      <c r="D748" s="32" t="s">
        <v>2412</v>
      </c>
      <c r="E748" s="32" t="s">
        <v>4576</v>
      </c>
      <c r="F748" s="399"/>
      <c r="G748" s="389"/>
      <c r="H748" s="2045">
        <f t="shared" si="11"/>
        <v>22289.8</v>
      </c>
      <c r="I748" s="243"/>
      <c r="J748" s="1325"/>
      <c r="K748" s="1325"/>
      <c r="L748" s="518"/>
      <c r="M748" s="2031"/>
    </row>
    <row r="749" spans="1:13" x14ac:dyDescent="0.25">
      <c r="A749" s="32" t="s">
        <v>4577</v>
      </c>
      <c r="B749" s="32" t="s">
        <v>4578</v>
      </c>
      <c r="C749" s="32" t="s">
        <v>66</v>
      </c>
      <c r="D749" s="32" t="s">
        <v>2414</v>
      </c>
      <c r="E749" s="32" t="s">
        <v>4579</v>
      </c>
      <c r="F749" s="399"/>
      <c r="G749" s="389"/>
      <c r="H749" s="2045">
        <f t="shared" si="11"/>
        <v>11981.4</v>
      </c>
      <c r="I749" s="243"/>
      <c r="J749" s="1325"/>
      <c r="K749" s="1325"/>
      <c r="L749" s="518"/>
      <c r="M749" s="2031"/>
    </row>
    <row r="750" spans="1:13" x14ac:dyDescent="0.25">
      <c r="A750" s="32" t="s">
        <v>4580</v>
      </c>
      <c r="B750" s="32" t="s">
        <v>4581</v>
      </c>
      <c r="C750" s="32" t="s">
        <v>66</v>
      </c>
      <c r="D750" s="32" t="s">
        <v>2518</v>
      </c>
      <c r="E750" s="32" t="s">
        <v>4582</v>
      </c>
      <c r="F750" s="399"/>
      <c r="G750" s="389"/>
      <c r="H750" s="2045">
        <f t="shared" si="11"/>
        <v>1780</v>
      </c>
      <c r="I750" s="243"/>
      <c r="J750" s="1325"/>
      <c r="K750" s="1325"/>
      <c r="L750" s="518"/>
      <c r="M750" s="2031"/>
    </row>
    <row r="751" spans="1:13" x14ac:dyDescent="0.25">
      <c r="A751" s="32" t="s">
        <v>4583</v>
      </c>
      <c r="B751" s="32" t="s">
        <v>4584</v>
      </c>
      <c r="C751" s="32" t="s">
        <v>66</v>
      </c>
      <c r="D751" s="32" t="s">
        <v>2518</v>
      </c>
      <c r="E751" s="32" t="s">
        <v>2694</v>
      </c>
      <c r="F751" s="399"/>
      <c r="G751" s="389"/>
      <c r="H751" s="2045">
        <f t="shared" si="11"/>
        <v>1860</v>
      </c>
      <c r="I751" s="243"/>
      <c r="J751" s="1325"/>
      <c r="K751" s="1325"/>
      <c r="L751" s="518"/>
      <c r="M751" s="2031"/>
    </row>
    <row r="752" spans="1:13" x14ac:dyDescent="0.25">
      <c r="A752" s="32" t="s">
        <v>4585</v>
      </c>
      <c r="B752" s="32" t="s">
        <v>4586</v>
      </c>
      <c r="C752" s="32" t="s">
        <v>66</v>
      </c>
      <c r="D752" s="32" t="s">
        <v>2518</v>
      </c>
      <c r="E752" s="32" t="s">
        <v>4587</v>
      </c>
      <c r="F752" s="399"/>
      <c r="G752" s="389"/>
      <c r="H752" s="2045">
        <f t="shared" si="11"/>
        <v>1506.78</v>
      </c>
      <c r="I752" s="243"/>
      <c r="J752" s="1325"/>
      <c r="K752" s="1325"/>
      <c r="L752" s="518"/>
      <c r="M752" s="2031"/>
    </row>
    <row r="753" spans="1:13" x14ac:dyDescent="0.25">
      <c r="A753" s="32" t="s">
        <v>4588</v>
      </c>
      <c r="B753" s="32" t="s">
        <v>4589</v>
      </c>
      <c r="C753" s="32" t="s">
        <v>66</v>
      </c>
      <c r="D753" s="32" t="s">
        <v>2518</v>
      </c>
      <c r="E753" s="32" t="s">
        <v>4590</v>
      </c>
      <c r="F753" s="399"/>
      <c r="G753" s="389"/>
      <c r="H753" s="2045">
        <f t="shared" si="11"/>
        <v>1720.29</v>
      </c>
      <c r="I753" s="243"/>
      <c r="J753" s="1325"/>
      <c r="K753" s="1325"/>
      <c r="L753" s="518"/>
      <c r="M753" s="2031"/>
    </row>
    <row r="754" spans="1:13" x14ac:dyDescent="0.25">
      <c r="A754" s="32" t="s">
        <v>4591</v>
      </c>
      <c r="B754" s="32" t="s">
        <v>4592</v>
      </c>
      <c r="C754" s="32" t="s">
        <v>66</v>
      </c>
      <c r="D754" s="32" t="s">
        <v>2518</v>
      </c>
      <c r="E754" s="32" t="s">
        <v>4593</v>
      </c>
      <c r="F754" s="399"/>
      <c r="G754" s="389"/>
      <c r="H754" s="2045">
        <f t="shared" si="11"/>
        <v>1687</v>
      </c>
      <c r="I754" s="243"/>
      <c r="J754" s="1325"/>
      <c r="K754" s="1325"/>
      <c r="L754" s="518"/>
      <c r="M754" s="2031"/>
    </row>
    <row r="755" spans="1:13" x14ac:dyDescent="0.25">
      <c r="A755" s="32" t="s">
        <v>4594</v>
      </c>
      <c r="B755" s="32" t="s">
        <v>4595</v>
      </c>
      <c r="C755" s="32" t="s">
        <v>66</v>
      </c>
      <c r="D755" s="32" t="s">
        <v>2518</v>
      </c>
      <c r="E755" s="32" t="s">
        <v>4596</v>
      </c>
      <c r="F755" s="399"/>
      <c r="G755" s="389"/>
      <c r="H755" s="2045">
        <f t="shared" si="11"/>
        <v>1846</v>
      </c>
      <c r="I755" s="243"/>
      <c r="J755" s="1325"/>
      <c r="K755" s="1325"/>
      <c r="L755" s="518"/>
      <c r="M755" s="2031"/>
    </row>
    <row r="756" spans="1:13" x14ac:dyDescent="0.25">
      <c r="A756" s="32" t="s">
        <v>4597</v>
      </c>
      <c r="B756" s="32" t="s">
        <v>4598</v>
      </c>
      <c r="C756" s="32" t="s">
        <v>66</v>
      </c>
      <c r="D756" s="32" t="s">
        <v>2518</v>
      </c>
      <c r="E756" s="32" t="s">
        <v>4599</v>
      </c>
      <c r="F756" s="399"/>
      <c r="G756" s="389"/>
      <c r="H756" s="2045">
        <f t="shared" si="11"/>
        <v>1299.8699999999999</v>
      </c>
      <c r="I756" s="243"/>
      <c r="J756" s="1325"/>
      <c r="K756" s="1325"/>
      <c r="L756" s="518"/>
      <c r="M756" s="2031"/>
    </row>
    <row r="757" spans="1:13" x14ac:dyDescent="0.25">
      <c r="A757" s="32" t="s">
        <v>4600</v>
      </c>
      <c r="B757" s="32" t="s">
        <v>4601</v>
      </c>
      <c r="C757" s="32" t="s">
        <v>66</v>
      </c>
      <c r="D757" s="32" t="s">
        <v>2518</v>
      </c>
      <c r="E757" s="32" t="s">
        <v>4602</v>
      </c>
      <c r="F757" s="399"/>
      <c r="G757" s="389"/>
      <c r="H757" s="2045">
        <f t="shared" si="11"/>
        <v>2092.08</v>
      </c>
      <c r="I757" s="243"/>
      <c r="J757" s="1325"/>
      <c r="K757" s="1325"/>
      <c r="L757" s="518"/>
      <c r="M757" s="2031"/>
    </row>
    <row r="758" spans="1:13" x14ac:dyDescent="0.25">
      <c r="A758" s="32" t="s">
        <v>4603</v>
      </c>
      <c r="B758" s="32" t="s">
        <v>4604</v>
      </c>
      <c r="C758" s="32" t="s">
        <v>66</v>
      </c>
      <c r="D758" s="32" t="s">
        <v>2518</v>
      </c>
      <c r="E758" s="32" t="s">
        <v>4605</v>
      </c>
      <c r="F758" s="399"/>
      <c r="G758" s="389"/>
      <c r="H758" s="2045">
        <f t="shared" si="11"/>
        <v>16846.580000000002</v>
      </c>
      <c r="I758" s="243"/>
      <c r="J758" s="1325"/>
      <c r="K758" s="1325"/>
      <c r="L758" s="518"/>
      <c r="M758" s="2031"/>
    </row>
    <row r="759" spans="1:13" x14ac:dyDescent="0.25">
      <c r="A759" s="32" t="s">
        <v>4606</v>
      </c>
      <c r="B759" s="32" t="s">
        <v>4607</v>
      </c>
      <c r="C759" s="32" t="s">
        <v>66</v>
      </c>
      <c r="D759" s="32" t="s">
        <v>4608</v>
      </c>
      <c r="E759" s="32" t="s">
        <v>4609</v>
      </c>
      <c r="F759" s="399"/>
      <c r="G759" s="389"/>
      <c r="H759" s="2045">
        <f t="shared" si="11"/>
        <v>1074.4000000000001</v>
      </c>
      <c r="I759" s="243"/>
      <c r="J759" s="1325"/>
      <c r="K759" s="1325"/>
      <c r="L759" s="518"/>
      <c r="M759" s="2031"/>
    </row>
    <row r="760" spans="1:13" x14ac:dyDescent="0.25">
      <c r="A760" s="32" t="s">
        <v>4610</v>
      </c>
      <c r="B760" s="32" t="s">
        <v>4611</v>
      </c>
      <c r="C760" s="32" t="s">
        <v>66</v>
      </c>
      <c r="D760" s="32" t="s">
        <v>2429</v>
      </c>
      <c r="E760" s="32" t="s">
        <v>3055</v>
      </c>
      <c r="F760" s="399"/>
      <c r="G760" s="389"/>
      <c r="H760" s="2045">
        <f t="shared" si="11"/>
        <v>1870</v>
      </c>
      <c r="I760" s="243"/>
      <c r="J760" s="1325"/>
      <c r="K760" s="1325"/>
      <c r="L760" s="518"/>
      <c r="M760" s="2031"/>
    </row>
    <row r="761" spans="1:13" x14ac:dyDescent="0.25">
      <c r="A761" s="32" t="s">
        <v>4612</v>
      </c>
      <c r="B761" s="32" t="s">
        <v>4613</v>
      </c>
      <c r="C761" s="32" t="s">
        <v>66</v>
      </c>
      <c r="D761" s="32" t="s">
        <v>2429</v>
      </c>
      <c r="E761" s="32" t="s">
        <v>2676</v>
      </c>
      <c r="F761" s="399"/>
      <c r="G761" s="389"/>
      <c r="H761" s="2045">
        <f t="shared" si="11"/>
        <v>1890</v>
      </c>
      <c r="I761" s="243"/>
      <c r="J761" s="1325"/>
      <c r="K761" s="1325"/>
      <c r="L761" s="518"/>
      <c r="M761" s="2031"/>
    </row>
    <row r="762" spans="1:13" x14ac:dyDescent="0.25">
      <c r="A762" s="32" t="s">
        <v>4614</v>
      </c>
      <c r="B762" s="32" t="s">
        <v>4615</v>
      </c>
      <c r="C762" s="32" t="s">
        <v>66</v>
      </c>
      <c r="D762" s="32" t="s">
        <v>2429</v>
      </c>
      <c r="E762" s="32" t="s">
        <v>2973</v>
      </c>
      <c r="F762" s="399"/>
      <c r="G762" s="389"/>
      <c r="H762" s="2045">
        <f t="shared" si="11"/>
        <v>1940</v>
      </c>
      <c r="I762" s="243"/>
      <c r="J762" s="1325"/>
      <c r="K762" s="1325"/>
      <c r="L762" s="518"/>
      <c r="M762" s="2031"/>
    </row>
    <row r="763" spans="1:13" x14ac:dyDescent="0.25">
      <c r="A763" s="32" t="s">
        <v>4616</v>
      </c>
      <c r="B763" s="32" t="s">
        <v>4617</v>
      </c>
      <c r="C763" s="32" t="s">
        <v>66</v>
      </c>
      <c r="D763" s="32" t="s">
        <v>2429</v>
      </c>
      <c r="E763" s="32" t="s">
        <v>2694</v>
      </c>
      <c r="F763" s="399"/>
      <c r="G763" s="389"/>
      <c r="H763" s="2045">
        <f t="shared" si="11"/>
        <v>1860</v>
      </c>
      <c r="I763" s="243"/>
      <c r="J763" s="1325"/>
      <c r="K763" s="1325"/>
      <c r="L763" s="518"/>
      <c r="M763" s="2031"/>
    </row>
    <row r="764" spans="1:13" x14ac:dyDescent="0.25">
      <c r="A764" s="32" t="s">
        <v>4618</v>
      </c>
      <c r="B764" s="32" t="s">
        <v>4619</v>
      </c>
      <c r="C764" s="32" t="s">
        <v>66</v>
      </c>
      <c r="D764" s="32" t="s">
        <v>2429</v>
      </c>
      <c r="E764" s="32" t="s">
        <v>4620</v>
      </c>
      <c r="F764" s="399"/>
      <c r="G764" s="389"/>
      <c r="H764" s="2045">
        <f t="shared" si="11"/>
        <v>1855</v>
      </c>
      <c r="I764" s="243"/>
      <c r="J764" s="1325"/>
      <c r="K764" s="1325"/>
      <c r="L764" s="518"/>
      <c r="M764" s="2031"/>
    </row>
    <row r="765" spans="1:13" x14ac:dyDescent="0.25">
      <c r="A765" s="32" t="s">
        <v>4621</v>
      </c>
      <c r="B765" s="32" t="s">
        <v>4622</v>
      </c>
      <c r="C765" s="32" t="s">
        <v>66</v>
      </c>
      <c r="D765" s="32" t="s">
        <v>2429</v>
      </c>
      <c r="E765" s="32" t="s">
        <v>2646</v>
      </c>
      <c r="F765" s="399"/>
      <c r="G765" s="389"/>
      <c r="H765" s="2045">
        <f t="shared" si="11"/>
        <v>1617</v>
      </c>
      <c r="I765" s="243"/>
      <c r="J765" s="1325"/>
      <c r="K765" s="1325"/>
      <c r="L765" s="518"/>
      <c r="M765" s="2031"/>
    </row>
    <row r="766" spans="1:13" x14ac:dyDescent="0.25">
      <c r="A766" s="32" t="s">
        <v>4623</v>
      </c>
      <c r="B766" s="32" t="s">
        <v>4624</v>
      </c>
      <c r="C766" s="32" t="s">
        <v>66</v>
      </c>
      <c r="D766" s="32" t="s">
        <v>2792</v>
      </c>
      <c r="E766" s="32" t="s">
        <v>4625</v>
      </c>
      <c r="F766" s="399"/>
      <c r="G766" s="389"/>
      <c r="H766" s="2045">
        <f t="shared" si="11"/>
        <v>4000</v>
      </c>
      <c r="I766" s="243"/>
      <c r="J766" s="1325"/>
      <c r="K766" s="1325"/>
      <c r="L766" s="518"/>
      <c r="M766" s="2031"/>
    </row>
    <row r="767" spans="1:13" x14ac:dyDescent="0.25">
      <c r="A767" s="32" t="s">
        <v>4626</v>
      </c>
      <c r="B767" s="32" t="s">
        <v>4627</v>
      </c>
      <c r="C767" s="32" t="s">
        <v>66</v>
      </c>
      <c r="D767" s="32" t="s">
        <v>3449</v>
      </c>
      <c r="E767" s="32" t="s">
        <v>3823</v>
      </c>
      <c r="F767" s="399"/>
      <c r="G767" s="389"/>
      <c r="H767" s="2045">
        <f t="shared" si="11"/>
        <v>1350</v>
      </c>
      <c r="I767" s="243"/>
      <c r="J767" s="1325"/>
      <c r="K767" s="1325"/>
      <c r="L767" s="518"/>
      <c r="M767" s="2031"/>
    </row>
    <row r="768" spans="1:13" x14ac:dyDescent="0.25">
      <c r="A768" s="32" t="s">
        <v>4628</v>
      </c>
      <c r="B768" s="32" t="s">
        <v>4629</v>
      </c>
      <c r="C768" s="32" t="s">
        <v>66</v>
      </c>
      <c r="D768" s="32" t="s">
        <v>2519</v>
      </c>
      <c r="E768" s="32" t="s">
        <v>4630</v>
      </c>
      <c r="F768" s="399"/>
      <c r="G768" s="389"/>
      <c r="H768" s="2045">
        <f t="shared" si="11"/>
        <v>1780.74</v>
      </c>
      <c r="I768" s="243"/>
      <c r="J768" s="1325"/>
      <c r="K768" s="1325"/>
      <c r="L768" s="518"/>
      <c r="M768" s="2031"/>
    </row>
    <row r="769" spans="1:13" x14ac:dyDescent="0.25">
      <c r="A769" s="32" t="s">
        <v>4631</v>
      </c>
      <c r="B769" s="32" t="s">
        <v>4632</v>
      </c>
      <c r="C769" s="32" t="s">
        <v>66</v>
      </c>
      <c r="D769" s="32" t="s">
        <v>2453</v>
      </c>
      <c r="E769" s="32" t="s">
        <v>2661</v>
      </c>
      <c r="F769" s="399"/>
      <c r="G769" s="389"/>
      <c r="H769" s="2045">
        <f t="shared" si="11"/>
        <v>1980</v>
      </c>
      <c r="I769" s="243"/>
      <c r="J769" s="1325"/>
      <c r="K769" s="1325"/>
      <c r="L769" s="518"/>
      <c r="M769" s="2031"/>
    </row>
    <row r="770" spans="1:13" x14ac:dyDescent="0.25">
      <c r="A770" s="32" t="s">
        <v>4633</v>
      </c>
      <c r="B770" s="32" t="s">
        <v>4634</v>
      </c>
      <c r="C770" s="32" t="s">
        <v>66</v>
      </c>
      <c r="D770" s="32" t="s">
        <v>2453</v>
      </c>
      <c r="E770" s="32" t="s">
        <v>2661</v>
      </c>
      <c r="F770" s="399"/>
      <c r="G770" s="389"/>
      <c r="H770" s="2045">
        <f t="shared" si="11"/>
        <v>1980</v>
      </c>
      <c r="I770" s="243"/>
      <c r="J770" s="1325"/>
      <c r="K770" s="1325"/>
      <c r="L770" s="518"/>
      <c r="M770" s="2031"/>
    </row>
    <row r="771" spans="1:13" x14ac:dyDescent="0.25">
      <c r="A771" s="32" t="s">
        <v>4635</v>
      </c>
      <c r="B771" s="32" t="s">
        <v>4636</v>
      </c>
      <c r="C771" s="32" t="s">
        <v>66</v>
      </c>
      <c r="D771" s="32" t="s">
        <v>2453</v>
      </c>
      <c r="E771" s="32" t="s">
        <v>4637</v>
      </c>
      <c r="F771" s="399"/>
      <c r="G771" s="389"/>
      <c r="H771" s="2045">
        <f t="shared" ref="H771:H834" si="12">E771-G771</f>
        <v>1846.35</v>
      </c>
      <c r="I771" s="243"/>
      <c r="J771" s="1325"/>
      <c r="K771" s="1325"/>
      <c r="L771" s="518"/>
      <c r="M771" s="2031"/>
    </row>
    <row r="772" spans="1:13" x14ac:dyDescent="0.25">
      <c r="A772" s="32" t="s">
        <v>4638</v>
      </c>
      <c r="B772" s="32" t="s">
        <v>4639</v>
      </c>
      <c r="C772" s="32" t="s">
        <v>66</v>
      </c>
      <c r="D772" s="32" t="s">
        <v>3421</v>
      </c>
      <c r="E772" s="32" t="s">
        <v>4640</v>
      </c>
      <c r="F772" s="399"/>
      <c r="G772" s="389"/>
      <c r="H772" s="2045">
        <f t="shared" si="12"/>
        <v>33600</v>
      </c>
      <c r="I772" s="243"/>
      <c r="J772" s="1325"/>
      <c r="K772" s="1325"/>
      <c r="L772" s="518"/>
      <c r="M772" s="2031"/>
    </row>
    <row r="773" spans="1:13" x14ac:dyDescent="0.25">
      <c r="A773" s="32" t="s">
        <v>4641</v>
      </c>
      <c r="B773" s="32" t="s">
        <v>4642</v>
      </c>
      <c r="C773" s="32" t="s">
        <v>66</v>
      </c>
      <c r="D773" s="32" t="s">
        <v>2422</v>
      </c>
      <c r="E773" s="32" t="s">
        <v>2646</v>
      </c>
      <c r="F773" s="399"/>
      <c r="G773" s="389"/>
      <c r="H773" s="2045">
        <f t="shared" si="12"/>
        <v>1617</v>
      </c>
      <c r="I773" s="243"/>
      <c r="J773" s="1325"/>
      <c r="K773" s="1325"/>
      <c r="L773" s="518"/>
      <c r="M773" s="2031"/>
    </row>
    <row r="774" spans="1:13" x14ac:dyDescent="0.25">
      <c r="A774" s="32" t="s">
        <v>4643</v>
      </c>
      <c r="B774" s="32" t="s">
        <v>4644</v>
      </c>
      <c r="C774" s="32" t="s">
        <v>66</v>
      </c>
      <c r="D774" s="32" t="s">
        <v>2422</v>
      </c>
      <c r="E774" s="32" t="s">
        <v>4645</v>
      </c>
      <c r="F774" s="399"/>
      <c r="G774" s="389"/>
      <c r="H774" s="2045">
        <f t="shared" si="12"/>
        <v>1742.16</v>
      </c>
      <c r="I774" s="243"/>
      <c r="J774" s="1325"/>
      <c r="K774" s="1325"/>
      <c r="L774" s="518"/>
      <c r="M774" s="2031"/>
    </row>
    <row r="775" spans="1:13" x14ac:dyDescent="0.25">
      <c r="A775" s="32" t="s">
        <v>4646</v>
      </c>
      <c r="B775" s="32" t="s">
        <v>4647</v>
      </c>
      <c r="C775" s="32" t="s">
        <v>66</v>
      </c>
      <c r="D775" s="32" t="s">
        <v>2423</v>
      </c>
      <c r="E775" s="32" t="s">
        <v>2676</v>
      </c>
      <c r="F775" s="399"/>
      <c r="G775" s="389"/>
      <c r="H775" s="2045">
        <f t="shared" si="12"/>
        <v>1890</v>
      </c>
      <c r="I775" s="243"/>
      <c r="J775" s="1325"/>
      <c r="K775" s="1325"/>
      <c r="L775" s="518"/>
      <c r="M775" s="2031"/>
    </row>
    <row r="776" spans="1:13" x14ac:dyDescent="0.25">
      <c r="A776" s="32" t="s">
        <v>4648</v>
      </c>
      <c r="B776" s="32" t="s">
        <v>4649</v>
      </c>
      <c r="C776" s="32" t="s">
        <v>66</v>
      </c>
      <c r="D776" s="32" t="s">
        <v>2493</v>
      </c>
      <c r="E776" s="32" t="s">
        <v>4650</v>
      </c>
      <c r="F776" s="399"/>
      <c r="G776" s="389"/>
      <c r="H776" s="2045">
        <f t="shared" si="12"/>
        <v>10723.91</v>
      </c>
      <c r="I776" s="243"/>
      <c r="J776" s="1325"/>
      <c r="K776" s="1325"/>
      <c r="L776" s="518"/>
      <c r="M776" s="2031"/>
    </row>
    <row r="777" spans="1:13" x14ac:dyDescent="0.25">
      <c r="A777" s="32" t="s">
        <v>4651</v>
      </c>
      <c r="B777" s="32" t="s">
        <v>4652</v>
      </c>
      <c r="C777" s="32" t="s">
        <v>66</v>
      </c>
      <c r="D777" s="32" t="s">
        <v>2407</v>
      </c>
      <c r="E777" s="32" t="s">
        <v>4653</v>
      </c>
      <c r="F777" s="399"/>
      <c r="G777" s="389"/>
      <c r="H777" s="2045">
        <f t="shared" si="12"/>
        <v>212283.45</v>
      </c>
      <c r="I777" s="243"/>
      <c r="J777" s="1325"/>
      <c r="K777" s="1325"/>
      <c r="L777" s="518"/>
      <c r="M777" s="2031"/>
    </row>
    <row r="778" spans="1:13" x14ac:dyDescent="0.25">
      <c r="A778" s="32" t="s">
        <v>4654</v>
      </c>
      <c r="B778" s="32" t="s">
        <v>4655</v>
      </c>
      <c r="C778" s="32" t="s">
        <v>66</v>
      </c>
      <c r="D778" s="32" t="s">
        <v>2494</v>
      </c>
      <c r="E778" s="32" t="s">
        <v>4656</v>
      </c>
      <c r="F778" s="399"/>
      <c r="G778" s="389"/>
      <c r="H778" s="2045">
        <f t="shared" si="12"/>
        <v>2605.6999999999998</v>
      </c>
      <c r="I778" s="243"/>
      <c r="J778" s="1325"/>
      <c r="K778" s="1325"/>
      <c r="L778" s="518"/>
      <c r="M778" s="2031"/>
    </row>
    <row r="779" spans="1:13" x14ac:dyDescent="0.25">
      <c r="A779" s="32" t="s">
        <v>4657</v>
      </c>
      <c r="B779" s="32" t="s">
        <v>4658</v>
      </c>
      <c r="C779" s="32" t="s">
        <v>66</v>
      </c>
      <c r="D779" s="32" t="s">
        <v>2466</v>
      </c>
      <c r="E779" s="32" t="s">
        <v>4659</v>
      </c>
      <c r="F779" s="399"/>
      <c r="G779" s="389"/>
      <c r="H779" s="2045">
        <f t="shared" si="12"/>
        <v>1752</v>
      </c>
      <c r="I779" s="243"/>
      <c r="J779" s="1325"/>
      <c r="K779" s="1325"/>
      <c r="L779" s="518"/>
      <c r="M779" s="2031"/>
    </row>
    <row r="780" spans="1:13" x14ac:dyDescent="0.25">
      <c r="A780" s="32" t="s">
        <v>4660</v>
      </c>
      <c r="B780" s="32" t="s">
        <v>4661</v>
      </c>
      <c r="C780" s="32" t="s">
        <v>66</v>
      </c>
      <c r="D780" s="32" t="s">
        <v>2466</v>
      </c>
      <c r="E780" s="32" t="s">
        <v>4662</v>
      </c>
      <c r="F780" s="399"/>
      <c r="G780" s="389"/>
      <c r="H780" s="2045">
        <f t="shared" si="12"/>
        <v>1407.6</v>
      </c>
      <c r="I780" s="243"/>
      <c r="J780" s="1325"/>
      <c r="K780" s="1325"/>
      <c r="L780" s="518"/>
      <c r="M780" s="2031"/>
    </row>
    <row r="781" spans="1:13" x14ac:dyDescent="0.25">
      <c r="A781" s="32" t="s">
        <v>4663</v>
      </c>
      <c r="B781" s="32" t="s">
        <v>4664</v>
      </c>
      <c r="C781" s="32" t="s">
        <v>66</v>
      </c>
      <c r="D781" s="32" t="s">
        <v>2466</v>
      </c>
      <c r="E781" s="32" t="s">
        <v>3017</v>
      </c>
      <c r="F781" s="399"/>
      <c r="G781" s="389"/>
      <c r="H781" s="2045">
        <f t="shared" si="12"/>
        <v>1995</v>
      </c>
      <c r="I781" s="243"/>
      <c r="J781" s="1325"/>
      <c r="K781" s="1325"/>
      <c r="L781" s="518"/>
      <c r="M781" s="2031"/>
    </row>
    <row r="782" spans="1:13" x14ac:dyDescent="0.25">
      <c r="A782" s="32" t="s">
        <v>4665</v>
      </c>
      <c r="B782" s="32" t="s">
        <v>4666</v>
      </c>
      <c r="C782" s="32" t="s">
        <v>66</v>
      </c>
      <c r="D782" s="32" t="s">
        <v>2466</v>
      </c>
      <c r="E782" s="32" t="s">
        <v>3017</v>
      </c>
      <c r="F782" s="399"/>
      <c r="G782" s="389"/>
      <c r="H782" s="2045">
        <f t="shared" si="12"/>
        <v>1995</v>
      </c>
      <c r="I782" s="243"/>
      <c r="J782" s="1325"/>
      <c r="K782" s="1325"/>
      <c r="L782" s="518"/>
      <c r="M782" s="2031"/>
    </row>
    <row r="783" spans="1:13" x14ac:dyDescent="0.25">
      <c r="A783" s="32" t="s">
        <v>4667</v>
      </c>
      <c r="B783" s="32" t="s">
        <v>4668</v>
      </c>
      <c r="C783" s="32" t="s">
        <v>66</v>
      </c>
      <c r="D783" s="32" t="s">
        <v>2466</v>
      </c>
      <c r="E783" s="32" t="s">
        <v>3017</v>
      </c>
      <c r="F783" s="399"/>
      <c r="G783" s="389"/>
      <c r="H783" s="2045">
        <f t="shared" si="12"/>
        <v>1995</v>
      </c>
      <c r="I783" s="243"/>
      <c r="J783" s="1325"/>
      <c r="K783" s="1325"/>
      <c r="L783" s="518"/>
      <c r="M783" s="2031"/>
    </row>
    <row r="784" spans="1:13" x14ac:dyDescent="0.25">
      <c r="A784" s="32" t="s">
        <v>4669</v>
      </c>
      <c r="B784" s="32" t="s">
        <v>4670</v>
      </c>
      <c r="C784" s="32" t="s">
        <v>66</v>
      </c>
      <c r="D784" s="32" t="s">
        <v>2466</v>
      </c>
      <c r="E784" s="32" t="s">
        <v>3017</v>
      </c>
      <c r="F784" s="399"/>
      <c r="G784" s="389"/>
      <c r="H784" s="2045">
        <f t="shared" si="12"/>
        <v>1995</v>
      </c>
      <c r="I784" s="243"/>
      <c r="J784" s="1325"/>
      <c r="K784" s="1325"/>
      <c r="L784" s="518"/>
      <c r="M784" s="2031"/>
    </row>
    <row r="785" spans="1:13" x14ac:dyDescent="0.25">
      <c r="A785" s="32" t="s">
        <v>4671</v>
      </c>
      <c r="B785" s="32" t="s">
        <v>4672</v>
      </c>
      <c r="C785" s="32" t="s">
        <v>66</v>
      </c>
      <c r="D785" s="32" t="s">
        <v>2466</v>
      </c>
      <c r="E785" s="32" t="s">
        <v>3017</v>
      </c>
      <c r="F785" s="399"/>
      <c r="G785" s="389"/>
      <c r="H785" s="2045">
        <f t="shared" si="12"/>
        <v>1995</v>
      </c>
      <c r="I785" s="243"/>
      <c r="J785" s="1325"/>
      <c r="K785" s="1325"/>
      <c r="L785" s="518"/>
      <c r="M785" s="2031"/>
    </row>
    <row r="786" spans="1:13" x14ac:dyDescent="0.25">
      <c r="A786" s="32" t="s">
        <v>4673</v>
      </c>
      <c r="B786" s="32" t="s">
        <v>4674</v>
      </c>
      <c r="C786" s="32" t="s">
        <v>66</v>
      </c>
      <c r="D786" s="32" t="s">
        <v>2466</v>
      </c>
      <c r="E786" s="32" t="s">
        <v>4675</v>
      </c>
      <c r="F786" s="399"/>
      <c r="G786" s="389"/>
      <c r="H786" s="2045">
        <f t="shared" si="12"/>
        <v>644</v>
      </c>
      <c r="I786" s="243"/>
      <c r="J786" s="1325"/>
      <c r="K786" s="1325"/>
      <c r="L786" s="518"/>
      <c r="M786" s="2031"/>
    </row>
    <row r="787" spans="1:13" x14ac:dyDescent="0.25">
      <c r="A787" s="32" t="s">
        <v>4676</v>
      </c>
      <c r="B787" s="32" t="s">
        <v>4677</v>
      </c>
      <c r="C787" s="32" t="s">
        <v>66</v>
      </c>
      <c r="D787" s="32" t="s">
        <v>2466</v>
      </c>
      <c r="E787" s="32" t="s">
        <v>4678</v>
      </c>
      <c r="F787" s="399"/>
      <c r="G787" s="389"/>
      <c r="H787" s="2045">
        <f t="shared" si="12"/>
        <v>1104</v>
      </c>
      <c r="I787" s="243"/>
      <c r="J787" s="1325"/>
      <c r="K787" s="1325"/>
      <c r="L787" s="518"/>
      <c r="M787" s="2031"/>
    </row>
    <row r="788" spans="1:13" x14ac:dyDescent="0.25">
      <c r="A788" s="32" t="s">
        <v>4679</v>
      </c>
      <c r="B788" s="32" t="s">
        <v>4680</v>
      </c>
      <c r="C788" s="32" t="s">
        <v>66</v>
      </c>
      <c r="D788" s="32" t="s">
        <v>2466</v>
      </c>
      <c r="E788" s="32" t="s">
        <v>4681</v>
      </c>
      <c r="F788" s="399"/>
      <c r="G788" s="389"/>
      <c r="H788" s="2045">
        <f t="shared" si="12"/>
        <v>1537.8</v>
      </c>
      <c r="I788" s="243"/>
      <c r="J788" s="1325"/>
      <c r="K788" s="1325"/>
      <c r="L788" s="518"/>
      <c r="M788" s="2031"/>
    </row>
    <row r="789" spans="1:13" x14ac:dyDescent="0.25">
      <c r="A789" s="32" t="s">
        <v>4682</v>
      </c>
      <c r="B789" s="32" t="s">
        <v>4683</v>
      </c>
      <c r="C789" s="32" t="s">
        <v>66</v>
      </c>
      <c r="D789" s="32" t="s">
        <v>2466</v>
      </c>
      <c r="E789" s="32" t="s">
        <v>4684</v>
      </c>
      <c r="F789" s="399"/>
      <c r="G789" s="389"/>
      <c r="H789" s="2045">
        <f t="shared" si="12"/>
        <v>1524.6</v>
      </c>
      <c r="I789" s="243"/>
      <c r="J789" s="1325"/>
      <c r="K789" s="1325"/>
      <c r="L789" s="518"/>
      <c r="M789" s="2031"/>
    </row>
    <row r="790" spans="1:13" x14ac:dyDescent="0.25">
      <c r="A790" s="32" t="s">
        <v>4685</v>
      </c>
      <c r="B790" s="32" t="s">
        <v>4686</v>
      </c>
      <c r="C790" s="32" t="s">
        <v>66</v>
      </c>
      <c r="D790" s="32" t="s">
        <v>2900</v>
      </c>
      <c r="E790" s="32" t="s">
        <v>4687</v>
      </c>
      <c r="F790" s="399"/>
      <c r="G790" s="389"/>
      <c r="H790" s="2045">
        <f t="shared" si="12"/>
        <v>27128.43</v>
      </c>
      <c r="I790" s="243"/>
      <c r="J790" s="1325"/>
      <c r="K790" s="1325"/>
      <c r="L790" s="518"/>
      <c r="M790" s="2031"/>
    </row>
    <row r="791" spans="1:13" x14ac:dyDescent="0.25">
      <c r="A791" s="32" t="s">
        <v>4688</v>
      </c>
      <c r="B791" s="32" t="s">
        <v>4689</v>
      </c>
      <c r="C791" s="32" t="s">
        <v>66</v>
      </c>
      <c r="D791" s="32" t="s">
        <v>2900</v>
      </c>
      <c r="E791" s="32" t="s">
        <v>4690</v>
      </c>
      <c r="F791" s="399"/>
      <c r="G791" s="389"/>
      <c r="H791" s="2045">
        <f t="shared" si="12"/>
        <v>29744.400000000001</v>
      </c>
      <c r="I791" s="243"/>
      <c r="J791" s="1325"/>
      <c r="K791" s="1325"/>
      <c r="L791" s="518"/>
      <c r="M791" s="2031"/>
    </row>
    <row r="792" spans="1:13" x14ac:dyDescent="0.25">
      <c r="A792" s="32" t="s">
        <v>4691</v>
      </c>
      <c r="B792" s="32" t="s">
        <v>4692</v>
      </c>
      <c r="C792" s="32" t="s">
        <v>66</v>
      </c>
      <c r="D792" s="32" t="s">
        <v>2900</v>
      </c>
      <c r="E792" s="32" t="s">
        <v>4693</v>
      </c>
      <c r="F792" s="399"/>
      <c r="G792" s="389"/>
      <c r="H792" s="2045">
        <f t="shared" si="12"/>
        <v>3481.6</v>
      </c>
      <c r="I792" s="243"/>
      <c r="J792" s="1325"/>
      <c r="K792" s="1325"/>
      <c r="L792" s="518"/>
      <c r="M792" s="2031"/>
    </row>
    <row r="793" spans="1:13" x14ac:dyDescent="0.25">
      <c r="A793" s="32" t="s">
        <v>4694</v>
      </c>
      <c r="B793" s="32" t="s">
        <v>4695</v>
      </c>
      <c r="C793" s="32" t="s">
        <v>66</v>
      </c>
      <c r="D793" s="32" t="s">
        <v>2900</v>
      </c>
      <c r="E793" s="32" t="s">
        <v>4696</v>
      </c>
      <c r="F793" s="399"/>
      <c r="G793" s="389"/>
      <c r="H793" s="2045">
        <f t="shared" si="12"/>
        <v>6276.6</v>
      </c>
      <c r="I793" s="243"/>
      <c r="J793" s="1325"/>
      <c r="K793" s="1325"/>
      <c r="L793" s="518"/>
      <c r="M793" s="2031"/>
    </row>
    <row r="794" spans="1:13" x14ac:dyDescent="0.25">
      <c r="A794" s="32" t="s">
        <v>4697</v>
      </c>
      <c r="B794" s="32" t="s">
        <v>4698</v>
      </c>
      <c r="C794" s="32" t="s">
        <v>66</v>
      </c>
      <c r="D794" s="32" t="s">
        <v>2518</v>
      </c>
      <c r="E794" s="32" t="s">
        <v>4699</v>
      </c>
      <c r="F794" s="399"/>
      <c r="G794" s="389"/>
      <c r="H794" s="2045">
        <f t="shared" si="12"/>
        <v>10569.6</v>
      </c>
      <c r="I794" s="243"/>
      <c r="J794" s="1325"/>
      <c r="K794" s="1325"/>
      <c r="L794" s="518"/>
      <c r="M794" s="2031"/>
    </row>
    <row r="795" spans="1:13" x14ac:dyDescent="0.25">
      <c r="A795" s="32" t="s">
        <v>4700</v>
      </c>
      <c r="B795" s="32" t="s">
        <v>4701</v>
      </c>
      <c r="C795" s="32" t="s">
        <v>66</v>
      </c>
      <c r="D795" s="32" t="s">
        <v>4702</v>
      </c>
      <c r="E795" s="32" t="s">
        <v>4703</v>
      </c>
      <c r="F795" s="399"/>
      <c r="G795" s="389"/>
      <c r="H795" s="2045">
        <f t="shared" si="12"/>
        <v>18586.2</v>
      </c>
      <c r="I795" s="243"/>
      <c r="J795" s="1325"/>
      <c r="K795" s="1325"/>
      <c r="L795" s="518"/>
      <c r="M795" s="2031"/>
    </row>
    <row r="796" spans="1:13" x14ac:dyDescent="0.25">
      <c r="A796" s="32" t="s">
        <v>4704</v>
      </c>
      <c r="B796" s="32" t="s">
        <v>4705</v>
      </c>
      <c r="C796" s="32" t="s">
        <v>66</v>
      </c>
      <c r="D796" s="32" t="s">
        <v>4702</v>
      </c>
      <c r="E796" s="32" t="s">
        <v>4706</v>
      </c>
      <c r="F796" s="399"/>
      <c r="G796" s="389"/>
      <c r="H796" s="2045">
        <f t="shared" si="12"/>
        <v>19641.28</v>
      </c>
      <c r="I796" s="243"/>
      <c r="J796" s="1325"/>
      <c r="K796" s="1325"/>
      <c r="L796" s="518"/>
      <c r="M796" s="2031"/>
    </row>
    <row r="797" spans="1:13" x14ac:dyDescent="0.25">
      <c r="A797" s="32" t="s">
        <v>4707</v>
      </c>
      <c r="B797" s="32" t="s">
        <v>4708</v>
      </c>
      <c r="C797" s="32" t="s">
        <v>66</v>
      </c>
      <c r="D797" s="32" t="s">
        <v>4702</v>
      </c>
      <c r="E797" s="32" t="s">
        <v>4709</v>
      </c>
      <c r="F797" s="399"/>
      <c r="G797" s="389"/>
      <c r="H797" s="2045">
        <f t="shared" si="12"/>
        <v>19548.98</v>
      </c>
      <c r="I797" s="243"/>
      <c r="J797" s="1325"/>
      <c r="K797" s="1325"/>
      <c r="L797" s="518"/>
      <c r="M797" s="2031"/>
    </row>
    <row r="798" spans="1:13" x14ac:dyDescent="0.25">
      <c r="A798" s="32" t="s">
        <v>4710</v>
      </c>
      <c r="B798" s="32" t="s">
        <v>4711</v>
      </c>
      <c r="C798" s="32" t="s">
        <v>66</v>
      </c>
      <c r="D798" s="32" t="s">
        <v>4712</v>
      </c>
      <c r="E798" s="32" t="s">
        <v>4713</v>
      </c>
      <c r="F798" s="399"/>
      <c r="G798" s="389"/>
      <c r="H798" s="2045">
        <f t="shared" si="12"/>
        <v>8791.4</v>
      </c>
      <c r="I798" s="243"/>
      <c r="J798" s="1325"/>
      <c r="K798" s="1325"/>
      <c r="L798" s="518"/>
      <c r="M798" s="2031"/>
    </row>
    <row r="799" spans="1:13" x14ac:dyDescent="0.25">
      <c r="A799" s="32" t="s">
        <v>4714</v>
      </c>
      <c r="B799" s="32" t="s">
        <v>4715</v>
      </c>
      <c r="C799" s="32" t="s">
        <v>66</v>
      </c>
      <c r="D799" s="32" t="s">
        <v>4712</v>
      </c>
      <c r="E799" s="32" t="s">
        <v>4716</v>
      </c>
      <c r="F799" s="399"/>
      <c r="G799" s="389"/>
      <c r="H799" s="2045">
        <f t="shared" si="12"/>
        <v>8555.5</v>
      </c>
      <c r="I799" s="243"/>
      <c r="J799" s="1325"/>
      <c r="K799" s="1325"/>
      <c r="L799" s="518"/>
      <c r="M799" s="2031"/>
    </row>
    <row r="800" spans="1:13" x14ac:dyDescent="0.25">
      <c r="A800" s="32" t="s">
        <v>4717</v>
      </c>
      <c r="B800" s="32" t="s">
        <v>4718</v>
      </c>
      <c r="C800" s="32" t="s">
        <v>66</v>
      </c>
      <c r="D800" s="32" t="s">
        <v>4712</v>
      </c>
      <c r="E800" s="32" t="s">
        <v>4719</v>
      </c>
      <c r="F800" s="399"/>
      <c r="G800" s="389"/>
      <c r="H800" s="2045">
        <f t="shared" si="12"/>
        <v>8790.6</v>
      </c>
      <c r="I800" s="243"/>
      <c r="J800" s="1325"/>
      <c r="K800" s="1325"/>
      <c r="L800" s="518"/>
      <c r="M800" s="2031"/>
    </row>
    <row r="801" spans="1:13" x14ac:dyDescent="0.25">
      <c r="A801" s="32" t="s">
        <v>4720</v>
      </c>
      <c r="B801" s="32" t="s">
        <v>4721</v>
      </c>
      <c r="C801" s="32" t="s">
        <v>66</v>
      </c>
      <c r="D801" s="32" t="s">
        <v>4722</v>
      </c>
      <c r="E801" s="32" t="s">
        <v>4723</v>
      </c>
      <c r="F801" s="399"/>
      <c r="G801" s="389"/>
      <c r="H801" s="2045">
        <f t="shared" si="12"/>
        <v>9685.7000000000007</v>
      </c>
      <c r="I801" s="243"/>
      <c r="J801" s="1325"/>
      <c r="K801" s="1325"/>
      <c r="L801" s="518"/>
      <c r="M801" s="2031"/>
    </row>
    <row r="802" spans="1:13" x14ac:dyDescent="0.25">
      <c r="A802" s="32" t="s">
        <v>4724</v>
      </c>
      <c r="B802" s="32" t="s">
        <v>4725</v>
      </c>
      <c r="C802" s="32" t="s">
        <v>66</v>
      </c>
      <c r="D802" s="32" t="s">
        <v>4722</v>
      </c>
      <c r="E802" s="32" t="s">
        <v>4726</v>
      </c>
      <c r="F802" s="399"/>
      <c r="G802" s="389"/>
      <c r="H802" s="2045">
        <f t="shared" si="12"/>
        <v>9860.1</v>
      </c>
      <c r="I802" s="243"/>
      <c r="J802" s="1325"/>
      <c r="K802" s="1325"/>
      <c r="L802" s="518"/>
      <c r="M802" s="2031"/>
    </row>
    <row r="803" spans="1:13" x14ac:dyDescent="0.25">
      <c r="A803" s="32" t="s">
        <v>4727</v>
      </c>
      <c r="B803" s="32" t="s">
        <v>4728</v>
      </c>
      <c r="C803" s="32" t="s">
        <v>66</v>
      </c>
      <c r="D803" s="32" t="s">
        <v>4722</v>
      </c>
      <c r="E803" s="32" t="s">
        <v>4729</v>
      </c>
      <c r="F803" s="399"/>
      <c r="G803" s="389"/>
      <c r="H803" s="2045">
        <f t="shared" si="12"/>
        <v>9779.6</v>
      </c>
      <c r="I803" s="243"/>
      <c r="J803" s="1325"/>
      <c r="K803" s="1325"/>
      <c r="L803" s="518"/>
      <c r="M803" s="2031"/>
    </row>
    <row r="804" spans="1:13" x14ac:dyDescent="0.25">
      <c r="A804" s="32" t="s">
        <v>4730</v>
      </c>
      <c r="B804" s="32" t="s">
        <v>4731</v>
      </c>
      <c r="C804" s="32" t="s">
        <v>66</v>
      </c>
      <c r="D804" s="32" t="s">
        <v>3318</v>
      </c>
      <c r="E804" s="32" t="s">
        <v>4732</v>
      </c>
      <c r="F804" s="399"/>
      <c r="G804" s="389"/>
      <c r="H804" s="2045">
        <f t="shared" si="12"/>
        <v>8405.0400000000009</v>
      </c>
      <c r="I804" s="243"/>
      <c r="J804" s="1325"/>
      <c r="K804" s="1325"/>
      <c r="L804" s="518"/>
      <c r="M804" s="2031"/>
    </row>
    <row r="805" spans="1:13" x14ac:dyDescent="0.25">
      <c r="A805" s="32" t="s">
        <v>4733</v>
      </c>
      <c r="B805" s="32" t="s">
        <v>4734</v>
      </c>
      <c r="C805" s="32" t="s">
        <v>66</v>
      </c>
      <c r="D805" s="32" t="s">
        <v>3318</v>
      </c>
      <c r="E805" s="32" t="s">
        <v>4735</v>
      </c>
      <c r="F805" s="399"/>
      <c r="G805" s="389"/>
      <c r="H805" s="2045">
        <f t="shared" si="12"/>
        <v>8105</v>
      </c>
      <c r="I805" s="243"/>
      <c r="J805" s="1325"/>
      <c r="K805" s="1325"/>
      <c r="L805" s="518"/>
      <c r="M805" s="2031"/>
    </row>
    <row r="806" spans="1:13" x14ac:dyDescent="0.25">
      <c r="A806" s="32" t="s">
        <v>4736</v>
      </c>
      <c r="B806" s="32" t="s">
        <v>4737</v>
      </c>
      <c r="C806" s="32" t="s">
        <v>66</v>
      </c>
      <c r="D806" s="32" t="s">
        <v>3318</v>
      </c>
      <c r="E806" s="32" t="s">
        <v>4738</v>
      </c>
      <c r="F806" s="399"/>
      <c r="G806" s="389"/>
      <c r="H806" s="2045">
        <f t="shared" si="12"/>
        <v>8820.1</v>
      </c>
      <c r="I806" s="243"/>
      <c r="J806" s="1325"/>
      <c r="K806" s="1325"/>
      <c r="L806" s="518"/>
      <c r="M806" s="2031"/>
    </row>
    <row r="807" spans="1:13" x14ac:dyDescent="0.25">
      <c r="A807" s="32" t="s">
        <v>4739</v>
      </c>
      <c r="B807" s="32" t="s">
        <v>4740</v>
      </c>
      <c r="C807" s="32" t="s">
        <v>66</v>
      </c>
      <c r="D807" s="32" t="s">
        <v>2405</v>
      </c>
      <c r="E807" s="32" t="s">
        <v>2887</v>
      </c>
      <c r="F807" s="399"/>
      <c r="G807" s="389"/>
      <c r="H807" s="2045">
        <f t="shared" si="12"/>
        <v>299999.83</v>
      </c>
      <c r="I807" s="243"/>
      <c r="J807" s="1325"/>
      <c r="K807" s="1325"/>
      <c r="L807" s="518"/>
      <c r="M807" s="2031"/>
    </row>
    <row r="808" spans="1:13" x14ac:dyDescent="0.25">
      <c r="A808" s="32" t="s">
        <v>4741</v>
      </c>
      <c r="B808" s="32" t="s">
        <v>4742</v>
      </c>
      <c r="C808" s="32" t="s">
        <v>66</v>
      </c>
      <c r="D808" s="32" t="s">
        <v>2453</v>
      </c>
      <c r="E808" s="32" t="s">
        <v>2661</v>
      </c>
      <c r="F808" s="399"/>
      <c r="G808" s="389"/>
      <c r="H808" s="2045">
        <f t="shared" si="12"/>
        <v>1980</v>
      </c>
      <c r="I808" s="243"/>
      <c r="J808" s="1325"/>
      <c r="K808" s="1325"/>
      <c r="L808" s="518"/>
      <c r="M808" s="2031"/>
    </row>
    <row r="809" spans="1:13" x14ac:dyDescent="0.25">
      <c r="A809" s="32" t="s">
        <v>4743</v>
      </c>
      <c r="B809" s="32" t="s">
        <v>4744</v>
      </c>
      <c r="C809" s="32" t="s">
        <v>66</v>
      </c>
      <c r="D809" s="32" t="s">
        <v>2453</v>
      </c>
      <c r="E809" s="32" t="s">
        <v>2661</v>
      </c>
      <c r="F809" s="399"/>
      <c r="G809" s="389"/>
      <c r="H809" s="2045">
        <f t="shared" si="12"/>
        <v>1980</v>
      </c>
      <c r="I809" s="243"/>
      <c r="J809" s="1325"/>
      <c r="K809" s="1325"/>
      <c r="L809" s="518"/>
      <c r="M809" s="2031"/>
    </row>
    <row r="810" spans="1:13" x14ac:dyDescent="0.25">
      <c r="A810" s="32" t="s">
        <v>4745</v>
      </c>
      <c r="B810" s="32" t="s">
        <v>4746</v>
      </c>
      <c r="C810" s="32" t="s">
        <v>66</v>
      </c>
      <c r="D810" s="32" t="s">
        <v>2453</v>
      </c>
      <c r="E810" s="32" t="s">
        <v>4747</v>
      </c>
      <c r="F810" s="399"/>
      <c r="G810" s="389"/>
      <c r="H810" s="2045">
        <f t="shared" si="12"/>
        <v>1439.55</v>
      </c>
      <c r="I810" s="243"/>
      <c r="J810" s="1325"/>
      <c r="K810" s="1325"/>
      <c r="L810" s="518"/>
      <c r="M810" s="2031"/>
    </row>
    <row r="811" spans="1:13" x14ac:dyDescent="0.25">
      <c r="A811" s="32" t="s">
        <v>4748</v>
      </c>
      <c r="B811" s="32" t="s">
        <v>4749</v>
      </c>
      <c r="C811" s="32" t="s">
        <v>66</v>
      </c>
      <c r="D811" s="32" t="s">
        <v>2405</v>
      </c>
      <c r="E811" s="32" t="s">
        <v>2887</v>
      </c>
      <c r="F811" s="399"/>
      <c r="G811" s="389"/>
      <c r="H811" s="2045">
        <f t="shared" si="12"/>
        <v>299999.83</v>
      </c>
      <c r="I811" s="243"/>
      <c r="J811" s="1325"/>
      <c r="K811" s="1325"/>
      <c r="L811" s="518"/>
      <c r="M811" s="2031"/>
    </row>
    <row r="812" spans="1:13" x14ac:dyDescent="0.25">
      <c r="A812" s="32" t="s">
        <v>4750</v>
      </c>
      <c r="B812" s="32" t="s">
        <v>4751</v>
      </c>
      <c r="C812" s="32" t="s">
        <v>66</v>
      </c>
      <c r="D812" s="32" t="s">
        <v>2423</v>
      </c>
      <c r="E812" s="32" t="s">
        <v>2676</v>
      </c>
      <c r="F812" s="399"/>
      <c r="G812" s="389"/>
      <c r="H812" s="2045">
        <f t="shared" si="12"/>
        <v>1890</v>
      </c>
      <c r="I812" s="243"/>
      <c r="J812" s="1325"/>
      <c r="K812" s="1325"/>
      <c r="L812" s="518"/>
      <c r="M812" s="2031"/>
    </row>
    <row r="813" spans="1:13" x14ac:dyDescent="0.25">
      <c r="A813" s="32" t="s">
        <v>4752</v>
      </c>
      <c r="B813" s="32" t="s">
        <v>4753</v>
      </c>
      <c r="C813" s="32" t="s">
        <v>66</v>
      </c>
      <c r="D813" s="32" t="s">
        <v>2405</v>
      </c>
      <c r="E813" s="32" t="s">
        <v>2887</v>
      </c>
      <c r="F813" s="399"/>
      <c r="G813" s="389"/>
      <c r="H813" s="2045">
        <f t="shared" si="12"/>
        <v>299999.83</v>
      </c>
      <c r="I813" s="243"/>
      <c r="J813" s="1325"/>
      <c r="K813" s="1325"/>
      <c r="L813" s="518"/>
      <c r="M813" s="2031"/>
    </row>
    <row r="814" spans="1:13" x14ac:dyDescent="0.25">
      <c r="A814" s="32" t="s">
        <v>4754</v>
      </c>
      <c r="B814" s="32" t="s">
        <v>4755</v>
      </c>
      <c r="C814" s="32" t="s">
        <v>66</v>
      </c>
      <c r="D814" s="32" t="s">
        <v>2405</v>
      </c>
      <c r="E814" s="32" t="s">
        <v>2887</v>
      </c>
      <c r="F814" s="399"/>
      <c r="G814" s="389"/>
      <c r="H814" s="2045">
        <f t="shared" si="12"/>
        <v>299999.83</v>
      </c>
      <c r="I814" s="243"/>
      <c r="J814" s="1325"/>
      <c r="K814" s="1325"/>
      <c r="L814" s="518"/>
      <c r="M814" s="2031"/>
    </row>
    <row r="815" spans="1:13" x14ac:dyDescent="0.25">
      <c r="A815" s="32" t="s">
        <v>4756</v>
      </c>
      <c r="B815" s="32" t="s">
        <v>4757</v>
      </c>
      <c r="C815" s="32" t="s">
        <v>66</v>
      </c>
      <c r="D815" s="32" t="s">
        <v>2405</v>
      </c>
      <c r="E815" s="32" t="s">
        <v>2887</v>
      </c>
      <c r="F815" s="399"/>
      <c r="G815" s="389"/>
      <c r="H815" s="2045">
        <f t="shared" si="12"/>
        <v>299999.83</v>
      </c>
      <c r="I815" s="243"/>
      <c r="J815" s="1325"/>
      <c r="K815" s="1325"/>
      <c r="L815" s="518"/>
      <c r="M815" s="2031"/>
    </row>
    <row r="816" spans="1:13" x14ac:dyDescent="0.25">
      <c r="A816" s="32" t="s">
        <v>4758</v>
      </c>
      <c r="B816" s="32" t="s">
        <v>4759</v>
      </c>
      <c r="C816" s="32" t="s">
        <v>66</v>
      </c>
      <c r="D816" s="32" t="s">
        <v>2405</v>
      </c>
      <c r="E816" s="32" t="s">
        <v>2887</v>
      </c>
      <c r="F816" s="399"/>
      <c r="G816" s="389"/>
      <c r="H816" s="2045">
        <f t="shared" si="12"/>
        <v>299999.83</v>
      </c>
      <c r="I816" s="243"/>
      <c r="J816" s="1325"/>
      <c r="K816" s="1325"/>
      <c r="L816" s="518"/>
      <c r="M816" s="2031"/>
    </row>
    <row r="817" spans="1:13" x14ac:dyDescent="0.25">
      <c r="A817" s="32" t="s">
        <v>4760</v>
      </c>
      <c r="B817" s="32" t="s">
        <v>4761</v>
      </c>
      <c r="C817" s="32" t="s">
        <v>66</v>
      </c>
      <c r="D817" s="32" t="s">
        <v>2405</v>
      </c>
      <c r="E817" s="32" t="s">
        <v>2887</v>
      </c>
      <c r="F817" s="399"/>
      <c r="G817" s="389"/>
      <c r="H817" s="2045">
        <f t="shared" si="12"/>
        <v>299999.83</v>
      </c>
      <c r="I817" s="243"/>
      <c r="J817" s="1325"/>
      <c r="K817" s="1325"/>
      <c r="L817" s="518"/>
      <c r="M817" s="2031"/>
    </row>
    <row r="818" spans="1:13" x14ac:dyDescent="0.25">
      <c r="A818" s="32" t="s">
        <v>4762</v>
      </c>
      <c r="B818" s="32" t="s">
        <v>4763</v>
      </c>
      <c r="C818" s="32" t="s">
        <v>66</v>
      </c>
      <c r="D818" s="32" t="s">
        <v>2405</v>
      </c>
      <c r="E818" s="32" t="s">
        <v>2887</v>
      </c>
      <c r="F818" s="399"/>
      <c r="G818" s="389"/>
      <c r="H818" s="2045">
        <f t="shared" si="12"/>
        <v>299999.83</v>
      </c>
      <c r="I818" s="243"/>
      <c r="J818" s="1325"/>
      <c r="K818" s="1325"/>
      <c r="L818" s="518"/>
      <c r="M818" s="2031"/>
    </row>
    <row r="819" spans="1:13" x14ac:dyDescent="0.25">
      <c r="A819" s="32" t="s">
        <v>4764</v>
      </c>
      <c r="B819" s="32" t="s">
        <v>4765</v>
      </c>
      <c r="C819" s="32" t="s">
        <v>66</v>
      </c>
      <c r="D819" s="32" t="s">
        <v>2416</v>
      </c>
      <c r="E819" s="32" t="s">
        <v>4766</v>
      </c>
      <c r="F819" s="399"/>
      <c r="G819" s="389"/>
      <c r="H819" s="2045">
        <f t="shared" si="12"/>
        <v>1603.62</v>
      </c>
      <c r="I819" s="243"/>
      <c r="J819" s="1325"/>
      <c r="K819" s="1325"/>
      <c r="L819" s="518"/>
      <c r="M819" s="2031"/>
    </row>
    <row r="820" spans="1:13" x14ac:dyDescent="0.25">
      <c r="A820" s="32" t="s">
        <v>4767</v>
      </c>
      <c r="B820" s="32" t="s">
        <v>4768</v>
      </c>
      <c r="C820" s="32" t="s">
        <v>66</v>
      </c>
      <c r="D820" s="32" t="s">
        <v>2416</v>
      </c>
      <c r="E820" s="32" t="s">
        <v>4769</v>
      </c>
      <c r="F820" s="399"/>
      <c r="G820" s="389"/>
      <c r="H820" s="2045">
        <f t="shared" si="12"/>
        <v>1270.4000000000001</v>
      </c>
      <c r="I820" s="243"/>
      <c r="J820" s="1325"/>
      <c r="K820" s="1325"/>
      <c r="L820" s="518"/>
      <c r="M820" s="2031"/>
    </row>
    <row r="821" spans="1:13" x14ac:dyDescent="0.25">
      <c r="A821" s="32" t="s">
        <v>4770</v>
      </c>
      <c r="B821" s="32" t="s">
        <v>4771</v>
      </c>
      <c r="C821" s="32" t="s">
        <v>66</v>
      </c>
      <c r="D821" s="32" t="s">
        <v>2416</v>
      </c>
      <c r="E821" s="32" t="s">
        <v>4772</v>
      </c>
      <c r="F821" s="399"/>
      <c r="G821" s="389"/>
      <c r="H821" s="2045">
        <f t="shared" si="12"/>
        <v>400</v>
      </c>
      <c r="I821" s="243"/>
      <c r="J821" s="1325"/>
      <c r="K821" s="1325"/>
      <c r="L821" s="518"/>
      <c r="M821" s="2031"/>
    </row>
    <row r="822" spans="1:13" x14ac:dyDescent="0.25">
      <c r="A822" s="32" t="s">
        <v>4773</v>
      </c>
      <c r="B822" s="32" t="s">
        <v>4774</v>
      </c>
      <c r="C822" s="32" t="s">
        <v>66</v>
      </c>
      <c r="D822" s="32" t="s">
        <v>2416</v>
      </c>
      <c r="E822" s="32" t="s">
        <v>4775</v>
      </c>
      <c r="F822" s="399"/>
      <c r="G822" s="389"/>
      <c r="H822" s="2045">
        <f t="shared" si="12"/>
        <v>1999.5</v>
      </c>
      <c r="I822" s="243"/>
      <c r="J822" s="1325"/>
      <c r="K822" s="1325"/>
      <c r="L822" s="518"/>
      <c r="M822" s="2031"/>
    </row>
    <row r="823" spans="1:13" x14ac:dyDescent="0.25">
      <c r="A823" s="32" t="s">
        <v>4776</v>
      </c>
      <c r="B823" s="32" t="s">
        <v>4777</v>
      </c>
      <c r="C823" s="32" t="s">
        <v>66</v>
      </c>
      <c r="D823" s="32" t="s">
        <v>2416</v>
      </c>
      <c r="E823" s="32" t="s">
        <v>4775</v>
      </c>
      <c r="F823" s="399"/>
      <c r="G823" s="389"/>
      <c r="H823" s="2045">
        <f t="shared" si="12"/>
        <v>1999.5</v>
      </c>
      <c r="I823" s="243"/>
      <c r="J823" s="1325"/>
      <c r="K823" s="1325"/>
      <c r="L823" s="518"/>
      <c r="M823" s="2031"/>
    </row>
    <row r="824" spans="1:13" x14ac:dyDescent="0.25">
      <c r="A824" s="32" t="s">
        <v>4778</v>
      </c>
      <c r="B824" s="32" t="s">
        <v>4779</v>
      </c>
      <c r="C824" s="32" t="s">
        <v>66</v>
      </c>
      <c r="D824" s="32" t="s">
        <v>2416</v>
      </c>
      <c r="E824" s="32" t="s">
        <v>4775</v>
      </c>
      <c r="F824" s="399"/>
      <c r="G824" s="389"/>
      <c r="H824" s="2045">
        <f t="shared" si="12"/>
        <v>1999.5</v>
      </c>
      <c r="I824" s="243"/>
      <c r="J824" s="1325"/>
      <c r="K824" s="1325"/>
      <c r="L824" s="518"/>
      <c r="M824" s="2031"/>
    </row>
    <row r="825" spans="1:13" x14ac:dyDescent="0.25">
      <c r="A825" s="32" t="s">
        <v>4780</v>
      </c>
      <c r="B825" s="32" t="s">
        <v>4781</v>
      </c>
      <c r="C825" s="32" t="s">
        <v>66</v>
      </c>
      <c r="D825" s="32" t="s">
        <v>2416</v>
      </c>
      <c r="E825" s="32" t="s">
        <v>4775</v>
      </c>
      <c r="F825" s="399"/>
      <c r="G825" s="389"/>
      <c r="H825" s="2045">
        <f t="shared" si="12"/>
        <v>1999.5</v>
      </c>
      <c r="I825" s="243"/>
      <c r="J825" s="1325"/>
      <c r="K825" s="1325"/>
      <c r="L825" s="518"/>
      <c r="M825" s="2031"/>
    </row>
    <row r="826" spans="1:13" x14ac:dyDescent="0.25">
      <c r="A826" s="32" t="s">
        <v>4782</v>
      </c>
      <c r="B826" s="32" t="s">
        <v>4783</v>
      </c>
      <c r="C826" s="32" t="s">
        <v>66</v>
      </c>
      <c r="D826" s="32" t="s">
        <v>2416</v>
      </c>
      <c r="E826" s="32" t="s">
        <v>4784</v>
      </c>
      <c r="F826" s="399"/>
      <c r="G826" s="389"/>
      <c r="H826" s="2045">
        <f t="shared" si="12"/>
        <v>903</v>
      </c>
      <c r="I826" s="243"/>
      <c r="J826" s="1325"/>
      <c r="K826" s="1325"/>
      <c r="L826" s="518"/>
      <c r="M826" s="2031"/>
    </row>
    <row r="827" spans="1:13" x14ac:dyDescent="0.25">
      <c r="A827" s="32" t="s">
        <v>4785</v>
      </c>
      <c r="B827" s="32" t="s">
        <v>4786</v>
      </c>
      <c r="C827" s="32" t="s">
        <v>66</v>
      </c>
      <c r="D827" s="32" t="s">
        <v>2416</v>
      </c>
      <c r="E827" s="32" t="s">
        <v>4787</v>
      </c>
      <c r="F827" s="399"/>
      <c r="G827" s="389"/>
      <c r="H827" s="2045">
        <f t="shared" si="12"/>
        <v>1165.3</v>
      </c>
      <c r="I827" s="243"/>
      <c r="J827" s="1325"/>
      <c r="K827" s="1325"/>
      <c r="L827" s="518"/>
      <c r="M827" s="2031"/>
    </row>
    <row r="828" spans="1:13" x14ac:dyDescent="0.25">
      <c r="A828" s="32" t="s">
        <v>4788</v>
      </c>
      <c r="B828" s="32" t="s">
        <v>4789</v>
      </c>
      <c r="C828" s="32" t="s">
        <v>66</v>
      </c>
      <c r="D828" s="32" t="s">
        <v>2416</v>
      </c>
      <c r="E828" s="32" t="s">
        <v>4790</v>
      </c>
      <c r="F828" s="399"/>
      <c r="G828" s="389"/>
      <c r="H828" s="2045">
        <f t="shared" si="12"/>
        <v>1474</v>
      </c>
      <c r="I828" s="243"/>
      <c r="J828" s="1325"/>
      <c r="K828" s="1325"/>
      <c r="L828" s="518"/>
      <c r="M828" s="2031"/>
    </row>
    <row r="829" spans="1:13" x14ac:dyDescent="0.25">
      <c r="A829" s="32" t="s">
        <v>4791</v>
      </c>
      <c r="B829" s="32" t="s">
        <v>4792</v>
      </c>
      <c r="C829" s="32" t="s">
        <v>66</v>
      </c>
      <c r="D829" s="32" t="s">
        <v>2416</v>
      </c>
      <c r="E829" s="32" t="s">
        <v>4410</v>
      </c>
      <c r="F829" s="399"/>
      <c r="G829" s="389"/>
      <c r="H829" s="2045">
        <f t="shared" si="12"/>
        <v>1608</v>
      </c>
      <c r="I829" s="243"/>
      <c r="J829" s="1325"/>
      <c r="K829" s="1325"/>
      <c r="L829" s="518"/>
      <c r="M829" s="2031"/>
    </row>
    <row r="830" spans="1:13" x14ac:dyDescent="0.25">
      <c r="A830" s="32" t="s">
        <v>4793</v>
      </c>
      <c r="B830" s="32" t="s">
        <v>4794</v>
      </c>
      <c r="C830" s="32" t="s">
        <v>66</v>
      </c>
      <c r="D830" s="32" t="s">
        <v>2416</v>
      </c>
      <c r="E830" s="32" t="s">
        <v>4795</v>
      </c>
      <c r="F830" s="399"/>
      <c r="G830" s="389"/>
      <c r="H830" s="2045">
        <f t="shared" si="12"/>
        <v>1514.2</v>
      </c>
      <c r="I830" s="243"/>
      <c r="J830" s="1325"/>
      <c r="K830" s="1325"/>
      <c r="L830" s="518"/>
      <c r="M830" s="2031"/>
    </row>
    <row r="831" spans="1:13" x14ac:dyDescent="0.25">
      <c r="A831" s="32" t="s">
        <v>4796</v>
      </c>
      <c r="B831" s="32" t="s">
        <v>4797</v>
      </c>
      <c r="C831" s="32" t="s">
        <v>66</v>
      </c>
      <c r="D831" s="32" t="s">
        <v>2416</v>
      </c>
      <c r="E831" s="32" t="s">
        <v>4798</v>
      </c>
      <c r="F831" s="399"/>
      <c r="G831" s="389"/>
      <c r="H831" s="2045">
        <f t="shared" si="12"/>
        <v>1978</v>
      </c>
      <c r="I831" s="243"/>
      <c r="J831" s="1325"/>
      <c r="K831" s="1325"/>
      <c r="L831" s="518"/>
      <c r="M831" s="2031"/>
    </row>
    <row r="832" spans="1:13" x14ac:dyDescent="0.25">
      <c r="A832" s="32" t="s">
        <v>4799</v>
      </c>
      <c r="B832" s="32" t="s">
        <v>4800</v>
      </c>
      <c r="C832" s="32" t="s">
        <v>66</v>
      </c>
      <c r="D832" s="32" t="s">
        <v>2416</v>
      </c>
      <c r="E832" s="32" t="s">
        <v>4801</v>
      </c>
      <c r="F832" s="399"/>
      <c r="G832" s="389"/>
      <c r="H832" s="2045">
        <f t="shared" si="12"/>
        <v>947.6</v>
      </c>
      <c r="I832" s="243"/>
      <c r="J832" s="1325"/>
      <c r="K832" s="1325"/>
      <c r="L832" s="518"/>
      <c r="M832" s="2031"/>
    </row>
    <row r="833" spans="1:13" x14ac:dyDescent="0.25">
      <c r="A833" s="32" t="s">
        <v>4802</v>
      </c>
      <c r="B833" s="32" t="s">
        <v>4803</v>
      </c>
      <c r="C833" s="32" t="s">
        <v>66</v>
      </c>
      <c r="D833" s="32" t="s">
        <v>2466</v>
      </c>
      <c r="E833" s="32" t="s">
        <v>2691</v>
      </c>
      <c r="F833" s="399"/>
      <c r="G833" s="389"/>
      <c r="H833" s="2045">
        <f t="shared" si="12"/>
        <v>1518</v>
      </c>
      <c r="I833" s="243"/>
      <c r="J833" s="1325"/>
      <c r="K833" s="1325"/>
      <c r="L833" s="518"/>
      <c r="M833" s="2031"/>
    </row>
    <row r="834" spans="1:13" x14ac:dyDescent="0.25">
      <c r="A834" s="32" t="s">
        <v>4804</v>
      </c>
      <c r="B834" s="32" t="s">
        <v>4805</v>
      </c>
      <c r="C834" s="32" t="s">
        <v>66</v>
      </c>
      <c r="D834" s="32" t="s">
        <v>2493</v>
      </c>
      <c r="E834" s="32" t="s">
        <v>4806</v>
      </c>
      <c r="F834" s="399"/>
      <c r="G834" s="389"/>
      <c r="H834" s="2045">
        <f t="shared" si="12"/>
        <v>8460.0300000000007</v>
      </c>
      <c r="I834" s="243"/>
      <c r="J834" s="1325"/>
      <c r="K834" s="1325"/>
      <c r="L834" s="518"/>
      <c r="M834" s="2031"/>
    </row>
    <row r="835" spans="1:13" x14ac:dyDescent="0.25">
      <c r="A835" s="32" t="s">
        <v>4807</v>
      </c>
      <c r="B835" s="32" t="s">
        <v>4808</v>
      </c>
      <c r="C835" s="32" t="s">
        <v>66</v>
      </c>
      <c r="D835" s="32" t="s">
        <v>2521</v>
      </c>
      <c r="E835" s="32" t="s">
        <v>2819</v>
      </c>
      <c r="F835" s="399"/>
      <c r="G835" s="389"/>
      <c r="H835" s="2045">
        <f t="shared" ref="H835:H849" si="13">E835-G835</f>
        <v>1840</v>
      </c>
      <c r="I835" s="243"/>
      <c r="J835" s="1325"/>
      <c r="K835" s="1325"/>
      <c r="L835" s="518"/>
      <c r="M835" s="2031"/>
    </row>
    <row r="836" spans="1:13" x14ac:dyDescent="0.25">
      <c r="A836" s="32" t="s">
        <v>4809</v>
      </c>
      <c r="B836" s="32" t="s">
        <v>4810</v>
      </c>
      <c r="C836" s="32" t="s">
        <v>66</v>
      </c>
      <c r="D836" s="32" t="s">
        <v>2521</v>
      </c>
      <c r="E836" s="32" t="s">
        <v>2643</v>
      </c>
      <c r="F836" s="399"/>
      <c r="G836" s="389"/>
      <c r="H836" s="2045">
        <f t="shared" si="13"/>
        <v>1850</v>
      </c>
      <c r="I836" s="243"/>
      <c r="J836" s="1325"/>
      <c r="K836" s="1325"/>
      <c r="L836" s="518"/>
      <c r="M836" s="2031"/>
    </row>
    <row r="837" spans="1:13" x14ac:dyDescent="0.25">
      <c r="A837" s="32" t="s">
        <v>4811</v>
      </c>
      <c r="B837" s="32" t="s">
        <v>4812</v>
      </c>
      <c r="C837" s="32" t="s">
        <v>66</v>
      </c>
      <c r="D837" s="32" t="s">
        <v>2521</v>
      </c>
      <c r="E837" s="32" t="s">
        <v>2694</v>
      </c>
      <c r="F837" s="399"/>
      <c r="G837" s="389"/>
      <c r="H837" s="2045">
        <f t="shared" si="13"/>
        <v>1860</v>
      </c>
      <c r="I837" s="243"/>
      <c r="J837" s="1325"/>
      <c r="K837" s="1325"/>
      <c r="L837" s="518"/>
      <c r="M837" s="2031"/>
    </row>
    <row r="838" spans="1:13" x14ac:dyDescent="0.25">
      <c r="A838" s="32" t="s">
        <v>4813</v>
      </c>
      <c r="B838" s="32" t="s">
        <v>4814</v>
      </c>
      <c r="C838" s="32" t="s">
        <v>66</v>
      </c>
      <c r="D838" s="32" t="s">
        <v>2521</v>
      </c>
      <c r="E838" s="32" t="s">
        <v>3055</v>
      </c>
      <c r="F838" s="399"/>
      <c r="G838" s="389"/>
      <c r="H838" s="2045">
        <f t="shared" si="13"/>
        <v>1870</v>
      </c>
      <c r="I838" s="243"/>
      <c r="J838" s="1325"/>
      <c r="K838" s="1325"/>
      <c r="L838" s="518"/>
      <c r="M838" s="2031"/>
    </row>
    <row r="839" spans="1:13" x14ac:dyDescent="0.25">
      <c r="A839" s="32" t="s">
        <v>4815</v>
      </c>
      <c r="B839" s="32" t="s">
        <v>4816</v>
      </c>
      <c r="C839" s="32" t="s">
        <v>66</v>
      </c>
      <c r="D839" s="32" t="s">
        <v>2521</v>
      </c>
      <c r="E839" s="32" t="s">
        <v>2697</v>
      </c>
      <c r="F839" s="399"/>
      <c r="G839" s="389"/>
      <c r="H839" s="2045">
        <f t="shared" si="13"/>
        <v>1880</v>
      </c>
      <c r="I839" s="243"/>
      <c r="J839" s="1325"/>
      <c r="K839" s="1325"/>
      <c r="L839" s="518"/>
      <c r="M839" s="2031"/>
    </row>
    <row r="840" spans="1:13" x14ac:dyDescent="0.25">
      <c r="A840" s="32" t="s">
        <v>4817</v>
      </c>
      <c r="B840" s="32" t="s">
        <v>4818</v>
      </c>
      <c r="C840" s="32" t="s">
        <v>66</v>
      </c>
      <c r="D840" s="32" t="s">
        <v>2521</v>
      </c>
      <c r="E840" s="32" t="s">
        <v>2676</v>
      </c>
      <c r="F840" s="399"/>
      <c r="G840" s="389"/>
      <c r="H840" s="2045">
        <f t="shared" si="13"/>
        <v>1890</v>
      </c>
      <c r="I840" s="243"/>
      <c r="J840" s="1325"/>
      <c r="K840" s="1325"/>
      <c r="L840" s="518"/>
      <c r="M840" s="2031"/>
    </row>
    <row r="841" spans="1:13" x14ac:dyDescent="0.25">
      <c r="A841" s="32" t="s">
        <v>4819</v>
      </c>
      <c r="B841" s="32" t="s">
        <v>4820</v>
      </c>
      <c r="C841" s="32" t="s">
        <v>66</v>
      </c>
      <c r="D841" s="32" t="s">
        <v>2521</v>
      </c>
      <c r="E841" s="32" t="s">
        <v>3279</v>
      </c>
      <c r="F841" s="399"/>
      <c r="G841" s="389"/>
      <c r="H841" s="2045">
        <f t="shared" si="13"/>
        <v>1910</v>
      </c>
      <c r="I841" s="243"/>
      <c r="J841" s="1325"/>
      <c r="K841" s="1325"/>
      <c r="L841" s="518"/>
      <c r="M841" s="2031"/>
    </row>
    <row r="842" spans="1:13" x14ac:dyDescent="0.25">
      <c r="A842" s="32" t="s">
        <v>4821</v>
      </c>
      <c r="B842" s="32" t="s">
        <v>4822</v>
      </c>
      <c r="C842" s="32" t="s">
        <v>66</v>
      </c>
      <c r="D842" s="32" t="s">
        <v>2521</v>
      </c>
      <c r="E842" s="32" t="s">
        <v>2703</v>
      </c>
      <c r="F842" s="399"/>
      <c r="G842" s="389"/>
      <c r="H842" s="2045">
        <f t="shared" si="13"/>
        <v>1920</v>
      </c>
      <c r="I842" s="243"/>
      <c r="J842" s="1325"/>
      <c r="K842" s="1325"/>
      <c r="L842" s="518"/>
      <c r="M842" s="2031"/>
    </row>
    <row r="843" spans="1:13" x14ac:dyDescent="0.25">
      <c r="A843" s="32" t="s">
        <v>4823</v>
      </c>
      <c r="B843" s="32" t="s">
        <v>4824</v>
      </c>
      <c r="C843" s="32" t="s">
        <v>66</v>
      </c>
      <c r="D843" s="32" t="s">
        <v>2521</v>
      </c>
      <c r="E843" s="32" t="s">
        <v>2983</v>
      </c>
      <c r="F843" s="399"/>
      <c r="G843" s="389"/>
      <c r="H843" s="2045">
        <f t="shared" si="13"/>
        <v>1584</v>
      </c>
      <c r="I843" s="243"/>
      <c r="J843" s="1325"/>
      <c r="K843" s="1325"/>
      <c r="L843" s="518"/>
      <c r="M843" s="2031"/>
    </row>
    <row r="844" spans="1:13" x14ac:dyDescent="0.25">
      <c r="A844" s="32" t="s">
        <v>4825</v>
      </c>
      <c r="B844" s="32" t="s">
        <v>4826</v>
      </c>
      <c r="C844" s="32" t="s">
        <v>66</v>
      </c>
      <c r="D844" s="32" t="s">
        <v>2521</v>
      </c>
      <c r="E844" s="32" t="s">
        <v>2646</v>
      </c>
      <c r="F844" s="399"/>
      <c r="G844" s="389"/>
      <c r="H844" s="2045">
        <f t="shared" si="13"/>
        <v>1617</v>
      </c>
      <c r="I844" s="243"/>
      <c r="J844" s="1325"/>
      <c r="K844" s="1325"/>
      <c r="L844" s="518"/>
      <c r="M844" s="2031"/>
    </row>
    <row r="845" spans="1:13" x14ac:dyDescent="0.25">
      <c r="A845" s="32" t="s">
        <v>4827</v>
      </c>
      <c r="B845" s="32" t="s">
        <v>4828</v>
      </c>
      <c r="C845" s="32" t="s">
        <v>66</v>
      </c>
      <c r="D845" s="32" t="s">
        <v>2521</v>
      </c>
      <c r="E845" s="32" t="s">
        <v>2652</v>
      </c>
      <c r="F845" s="399"/>
      <c r="G845" s="389"/>
      <c r="H845" s="2045">
        <f t="shared" si="13"/>
        <v>1650</v>
      </c>
      <c r="I845" s="243"/>
      <c r="J845" s="1325"/>
      <c r="K845" s="1325"/>
      <c r="L845" s="518"/>
      <c r="M845" s="2031"/>
    </row>
    <row r="846" spans="1:13" x14ac:dyDescent="0.25">
      <c r="A846" s="32" t="s">
        <v>4829</v>
      </c>
      <c r="B846" s="32" t="s">
        <v>4830</v>
      </c>
      <c r="C846" s="32" t="s">
        <v>66</v>
      </c>
      <c r="D846" s="32" t="s">
        <v>2521</v>
      </c>
      <c r="E846" s="32" t="s">
        <v>2878</v>
      </c>
      <c r="F846" s="399"/>
      <c r="G846" s="389"/>
      <c r="H846" s="2045">
        <f t="shared" si="13"/>
        <v>1683</v>
      </c>
      <c r="I846" s="243"/>
      <c r="J846" s="1325"/>
      <c r="K846" s="1325"/>
      <c r="L846" s="518"/>
      <c r="M846" s="2031"/>
    </row>
    <row r="847" spans="1:13" x14ac:dyDescent="0.25">
      <c r="A847" s="32" t="s">
        <v>4831</v>
      </c>
      <c r="B847" s="32" t="s">
        <v>4832</v>
      </c>
      <c r="C847" s="32" t="s">
        <v>66</v>
      </c>
      <c r="D847" s="32" t="s">
        <v>2521</v>
      </c>
      <c r="E847" s="32" t="s">
        <v>2811</v>
      </c>
      <c r="F847" s="399"/>
      <c r="G847" s="389"/>
      <c r="H847" s="2045">
        <f t="shared" si="13"/>
        <v>1716</v>
      </c>
      <c r="I847" s="243"/>
      <c r="J847" s="1325"/>
      <c r="K847" s="1325"/>
      <c r="L847" s="518"/>
      <c r="M847" s="2031"/>
    </row>
    <row r="848" spans="1:13" x14ac:dyDescent="0.25">
      <c r="A848" s="32"/>
      <c r="F848" s="399"/>
      <c r="G848" s="389"/>
      <c r="H848" s="2045">
        <f t="shared" si="13"/>
        <v>0</v>
      </c>
      <c r="I848" s="243"/>
      <c r="J848" s="1325"/>
      <c r="K848" s="1325"/>
      <c r="L848" s="518"/>
      <c r="M848" s="2031"/>
    </row>
    <row r="849" spans="1:13" ht="15.75" thickBot="1" x14ac:dyDescent="0.3">
      <c r="A849" s="32"/>
      <c r="C849" s="32"/>
      <c r="E849" s="1981">
        <v>0</v>
      </c>
      <c r="F849" s="893"/>
      <c r="G849" s="924"/>
      <c r="H849" s="2056">
        <f t="shared" si="13"/>
        <v>0</v>
      </c>
      <c r="J849" s="1747"/>
      <c r="M849" s="2038"/>
    </row>
    <row r="850" spans="1:13" ht="30.75" customHeight="1" thickTop="1" thickBot="1" x14ac:dyDescent="0.35">
      <c r="A850" s="32"/>
      <c r="C850" s="32"/>
      <c r="D850" s="1564" t="s">
        <v>2177</v>
      </c>
      <c r="E850" s="1982">
        <f>SUM(E17:E849)</f>
        <v>0</v>
      </c>
      <c r="F850" s="1902"/>
      <c r="G850" s="1738">
        <f>SUM(G17:G849)</f>
        <v>0</v>
      </c>
      <c r="H850" s="2057">
        <f>SUM(H17:H849)</f>
        <v>22729121.449999988</v>
      </c>
      <c r="J850" s="1747"/>
      <c r="K850" s="518"/>
      <c r="L850" s="518"/>
      <c r="M850" s="2038"/>
    </row>
    <row r="851" spans="1:13" ht="15.75" thickTop="1" x14ac:dyDescent="0.25">
      <c r="A851" s="32"/>
      <c r="C851" s="32"/>
      <c r="J851" s="1747"/>
      <c r="K851" s="518"/>
      <c r="L851" s="518"/>
      <c r="M851" s="2039"/>
    </row>
    <row r="852" spans="1:13" x14ac:dyDescent="0.25">
      <c r="A852" s="32"/>
      <c r="C852" s="32"/>
      <c r="J852" s="1747"/>
      <c r="M852" s="2039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9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0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83" t="s">
        <v>111</v>
      </c>
      <c r="B1" s="2384"/>
      <c r="C1" s="2384"/>
      <c r="D1" s="2384"/>
      <c r="E1" s="2384"/>
      <c r="F1" s="2384"/>
      <c r="G1" s="723">
        <v>1</v>
      </c>
      <c r="H1" s="2192" t="str">
        <f>A1</f>
        <v>ESTADO DE CUENTA POR CLIENTE</v>
      </c>
      <c r="I1" s="2192"/>
      <c r="J1" s="2192"/>
      <c r="K1" s="2192"/>
      <c r="L1" s="2192"/>
      <c r="M1" s="2192"/>
      <c r="N1" s="2192"/>
      <c r="O1" s="723">
        <f>G1+1</f>
        <v>2</v>
      </c>
      <c r="P1" s="2192" t="str">
        <f>H1</f>
        <v>ESTADO DE CUENTA POR CLIENTE</v>
      </c>
      <c r="Q1" s="2192"/>
      <c r="R1" s="2192"/>
      <c r="S1" s="2192"/>
      <c r="T1" s="2192"/>
      <c r="U1" s="2192"/>
      <c r="V1" s="723">
        <f>O1+1</f>
        <v>3</v>
      </c>
      <c r="W1" s="2192" t="str">
        <f>P1</f>
        <v>ESTADO DE CUENTA POR CLIENTE</v>
      </c>
      <c r="X1" s="2192"/>
      <c r="Y1" s="2192"/>
      <c r="Z1" s="2192"/>
      <c r="AA1" s="2192"/>
      <c r="AB1" s="2192"/>
      <c r="AC1" s="723">
        <f>V1+1</f>
        <v>4</v>
      </c>
      <c r="AD1" s="2192" t="str">
        <f>W1</f>
        <v>ESTADO DE CUENTA POR CLIENTE</v>
      </c>
      <c r="AE1" s="2192"/>
      <c r="AF1" s="2192"/>
      <c r="AG1" s="2192"/>
      <c r="AH1" s="2192"/>
      <c r="AI1" s="2192"/>
      <c r="AJ1" s="2192"/>
      <c r="AK1" s="723">
        <f>AC1+1</f>
        <v>5</v>
      </c>
      <c r="AL1" s="2192" t="str">
        <f>AD1</f>
        <v>ESTADO DE CUENTA POR CLIENTE</v>
      </c>
      <c r="AM1" s="2192"/>
      <c r="AN1" s="2192"/>
      <c r="AO1" s="2192"/>
      <c r="AP1" s="2192"/>
      <c r="AQ1" s="2192"/>
      <c r="AR1" s="2192"/>
      <c r="AS1" s="723">
        <f>AK1+1</f>
        <v>6</v>
      </c>
      <c r="AT1" s="2192" t="str">
        <f>H1</f>
        <v>ESTADO DE CUENTA POR CLIENTE</v>
      </c>
      <c r="AU1" s="2192"/>
      <c r="AV1" s="2192"/>
      <c r="AW1" s="2192"/>
      <c r="AX1" s="2192"/>
      <c r="AY1" s="2192"/>
      <c r="AZ1" s="2192"/>
      <c r="BA1" s="723">
        <f>AK1+1</f>
        <v>6</v>
      </c>
      <c r="BB1" s="2192" t="str">
        <f>H1</f>
        <v>ESTADO DE CUENTA POR CLIENTE</v>
      </c>
      <c r="BC1" s="2192"/>
      <c r="BD1" s="2192"/>
      <c r="BE1" s="2192"/>
      <c r="BF1" s="2192"/>
      <c r="BG1" s="2192"/>
      <c r="BH1" s="723">
        <f>BA1+1</f>
        <v>7</v>
      </c>
      <c r="BI1" s="2192" t="str">
        <f>H1</f>
        <v>ESTADO DE CUENTA POR CLIENTE</v>
      </c>
      <c r="BJ1" s="2192"/>
      <c r="BK1" s="2192"/>
      <c r="BL1" s="2192"/>
      <c r="BM1" s="2192"/>
      <c r="BN1" s="2192"/>
      <c r="BO1" s="723">
        <f>BH1+1</f>
        <v>8</v>
      </c>
      <c r="BP1" s="2192" t="str">
        <f>BI1</f>
        <v>ESTADO DE CUENTA POR CLIENTE</v>
      </c>
      <c r="BQ1" s="2192"/>
      <c r="BR1" s="2192"/>
      <c r="BS1" s="2192"/>
      <c r="BT1" s="2192"/>
      <c r="BU1" s="2192"/>
      <c r="BV1" s="723">
        <f>BO1+1</f>
        <v>9</v>
      </c>
      <c r="BW1" s="2192" t="str">
        <f>BP1</f>
        <v>ESTADO DE CUENTA POR CLIENTE</v>
      </c>
      <c r="BX1" s="2192"/>
      <c r="BY1" s="2192"/>
      <c r="BZ1" s="2192"/>
      <c r="CA1" s="2192"/>
      <c r="CB1" s="2192"/>
      <c r="CC1" s="723">
        <f>BV1+1</f>
        <v>10</v>
      </c>
      <c r="CD1" s="2222" t="str">
        <f>BP1</f>
        <v>ESTADO DE CUENTA POR CLIENTE</v>
      </c>
      <c r="CE1" s="2222"/>
      <c r="CF1" s="2222"/>
      <c r="CG1" s="2222"/>
      <c r="CH1" s="2222"/>
      <c r="CI1" s="2222"/>
      <c r="CJ1" s="1583">
        <f>CC1+1</f>
        <v>11</v>
      </c>
      <c r="CK1" s="2192" t="str">
        <f>BI1</f>
        <v>ESTADO DE CUENTA POR CLIENTE</v>
      </c>
      <c r="CL1" s="2192"/>
      <c r="CM1" s="2192"/>
      <c r="CN1" s="2192"/>
      <c r="CO1" s="2192"/>
      <c r="CP1" s="2192"/>
      <c r="CQ1" s="723">
        <f>10+1</f>
        <v>11</v>
      </c>
      <c r="CR1" s="2192" t="str">
        <f>CK1</f>
        <v>ESTADO DE CUENTA POR CLIENTE</v>
      </c>
      <c r="CS1" s="2192"/>
      <c r="CT1" s="2192"/>
      <c r="CU1" s="2192"/>
      <c r="CV1" s="2192"/>
      <c r="CW1" s="2192"/>
      <c r="CX1" s="723">
        <f>CQ1+1</f>
        <v>12</v>
      </c>
      <c r="CY1" s="2192" t="str">
        <f>BI1</f>
        <v>ESTADO DE CUENTA POR CLIENTE</v>
      </c>
      <c r="CZ1" s="2192"/>
      <c r="DA1" s="2192"/>
      <c r="DB1" s="2192"/>
      <c r="DC1" s="2192"/>
      <c r="DD1" s="2192"/>
      <c r="DE1" s="723">
        <f>CX1+1</f>
        <v>13</v>
      </c>
      <c r="DF1" s="2192" t="str">
        <f>H1</f>
        <v>ESTADO DE CUENTA POR CLIENTE</v>
      </c>
      <c r="DG1" s="2192"/>
      <c r="DH1" s="2192"/>
      <c r="DI1" s="2192"/>
      <c r="DJ1" s="2192"/>
      <c r="DK1" s="2192"/>
      <c r="DL1" s="723">
        <f>DE1+1</f>
        <v>14</v>
      </c>
      <c r="DM1" s="2192" t="str">
        <f>DF1</f>
        <v>ESTADO DE CUENTA POR CLIENTE</v>
      </c>
      <c r="DN1" s="2192"/>
      <c r="DO1" s="2192"/>
      <c r="DP1" s="2192"/>
      <c r="DQ1" s="2192"/>
      <c r="DR1" s="2192"/>
      <c r="DS1" s="2192"/>
      <c r="DT1" s="723">
        <f>DL1+1</f>
        <v>15</v>
      </c>
      <c r="DU1" s="2192" t="str">
        <f>DM1</f>
        <v>ESTADO DE CUENTA POR CLIENTE</v>
      </c>
      <c r="DV1" s="2192"/>
      <c r="DW1" s="2192"/>
      <c r="DX1" s="2192"/>
      <c r="DY1" s="2192"/>
      <c r="DZ1" s="2192"/>
      <c r="EA1" s="2192"/>
      <c r="EB1" s="723">
        <f>DT1+1</f>
        <v>16</v>
      </c>
      <c r="EC1" s="2192" t="str">
        <f>DU1</f>
        <v>ESTADO DE CUENTA POR CLIENTE</v>
      </c>
      <c r="ED1" s="2192"/>
      <c r="EE1" s="2192"/>
      <c r="EF1" s="2192"/>
      <c r="EG1" s="2192"/>
      <c r="EH1" s="2192"/>
      <c r="EI1" s="2192"/>
      <c r="EJ1" s="723">
        <f>EB1+1</f>
        <v>17</v>
      </c>
      <c r="EK1" s="2192" t="str">
        <f>EC1</f>
        <v>ESTADO DE CUENTA POR CLIENTE</v>
      </c>
      <c r="EL1" s="2192"/>
      <c r="EM1" s="2192"/>
      <c r="EN1" s="2192"/>
      <c r="EO1" s="2192"/>
      <c r="EP1" s="2192"/>
      <c r="EQ1" s="2192"/>
      <c r="ER1" s="723">
        <f>EJ1+1</f>
        <v>18</v>
      </c>
      <c r="ES1" s="2192" t="s">
        <v>59</v>
      </c>
      <c r="ET1" s="2192"/>
      <c r="EU1" s="2192"/>
      <c r="EV1" s="2192"/>
      <c r="EW1" s="2192"/>
      <c r="EX1" s="2192"/>
      <c r="EY1" s="723">
        <f>ER1+1</f>
        <v>19</v>
      </c>
      <c r="EZ1" s="2192" t="s">
        <v>59</v>
      </c>
      <c r="FA1" s="2192"/>
      <c r="FB1" s="2192"/>
      <c r="FC1" s="2192"/>
      <c r="FD1" s="2192"/>
      <c r="FE1" s="2192"/>
      <c r="FF1" s="723">
        <f>EY1+1</f>
        <v>20</v>
      </c>
      <c r="FG1" s="2222" t="s">
        <v>59</v>
      </c>
      <c r="FH1" s="2222"/>
      <c r="FI1" s="2222"/>
      <c r="FJ1" s="2222"/>
      <c r="FK1" s="2222"/>
      <c r="FL1" s="2222"/>
      <c r="FM1" s="2222"/>
      <c r="FN1" s="1583">
        <f>FF1+1</f>
        <v>21</v>
      </c>
      <c r="FO1" s="2222" t="s">
        <v>59</v>
      </c>
      <c r="FP1" s="2222"/>
      <c r="FQ1" s="2222"/>
      <c r="FR1" s="2222"/>
      <c r="FS1" s="2222"/>
      <c r="FT1" s="2222"/>
      <c r="FU1" s="1583">
        <f>FN1+1</f>
        <v>22</v>
      </c>
      <c r="FV1" s="2222" t="s">
        <v>59</v>
      </c>
      <c r="FW1" s="2222"/>
      <c r="FX1" s="2222"/>
      <c r="FY1" s="2222"/>
      <c r="FZ1" s="2222"/>
      <c r="GA1" s="2222"/>
      <c r="GB1" s="1583">
        <v>22</v>
      </c>
      <c r="GC1" s="2222" t="s">
        <v>59</v>
      </c>
      <c r="GD1" s="2222"/>
      <c r="GE1" s="2222"/>
      <c r="GF1" s="2222"/>
      <c r="GG1" s="2222"/>
      <c r="GH1" s="2222"/>
      <c r="GI1" s="1583">
        <v>22</v>
      </c>
      <c r="GJ1" s="2222" t="s">
        <v>59</v>
      </c>
      <c r="GK1" s="2222"/>
      <c r="GL1" s="2222"/>
      <c r="GM1" s="2222"/>
      <c r="GN1" s="2222"/>
      <c r="GO1" s="2222"/>
      <c r="GP1" s="1583">
        <f>FU1+1</f>
        <v>23</v>
      </c>
      <c r="GQ1" s="2222" t="s">
        <v>59</v>
      </c>
      <c r="GR1" s="2222"/>
      <c r="GS1" s="2222"/>
      <c r="GT1" s="2222"/>
      <c r="GU1" s="2222"/>
      <c r="GV1" s="2222"/>
      <c r="GW1" s="1583">
        <f>GP1+1</f>
        <v>24</v>
      </c>
      <c r="GX1" s="2222" t="s">
        <v>59</v>
      </c>
      <c r="GY1" s="2222"/>
      <c r="GZ1" s="2222"/>
      <c r="HA1" s="2222"/>
      <c r="HB1" s="2222"/>
      <c r="HC1" s="2222"/>
      <c r="HD1" s="1583">
        <f>GW1+1</f>
        <v>25</v>
      </c>
      <c r="HE1" s="2222" t="s">
        <v>59</v>
      </c>
      <c r="HF1" s="2222"/>
      <c r="HG1" s="2222"/>
      <c r="HH1" s="2222"/>
      <c r="HI1" s="2222"/>
      <c r="HJ1" s="2222"/>
      <c r="HK1" s="1583">
        <f>HD1+1</f>
        <v>26</v>
      </c>
      <c r="HL1" s="2192" t="s">
        <v>59</v>
      </c>
      <c r="HM1" s="2192"/>
      <c r="HN1" s="2192"/>
      <c r="HO1" s="2192"/>
      <c r="HP1" s="2192"/>
      <c r="HQ1" s="2192"/>
      <c r="HR1" s="723">
        <f>HK1+1</f>
        <v>27</v>
      </c>
      <c r="HS1" s="2192" t="s">
        <v>59</v>
      </c>
      <c r="HT1" s="2192"/>
      <c r="HU1" s="2192"/>
      <c r="HV1" s="2192"/>
      <c r="HW1" s="2192"/>
      <c r="HX1" s="2192"/>
      <c r="HY1" s="723">
        <f>HR1+1</f>
        <v>28</v>
      </c>
      <c r="HZ1" s="2192" t="s">
        <v>59</v>
      </c>
      <c r="IA1" s="2192"/>
      <c r="IB1" s="2192"/>
      <c r="IC1" s="2192"/>
      <c r="ID1" s="2192"/>
      <c r="IE1" s="2192"/>
      <c r="IF1" s="723">
        <f>HY1+1</f>
        <v>29</v>
      </c>
      <c r="IG1" s="2192" t="s">
        <v>59</v>
      </c>
      <c r="IH1" s="2192"/>
      <c r="II1" s="2192"/>
      <c r="IJ1" s="2192"/>
      <c r="IK1" s="2192"/>
      <c r="IL1" s="2192"/>
      <c r="IM1" s="2192"/>
      <c r="IN1" s="723">
        <f>IF1+1</f>
        <v>30</v>
      </c>
      <c r="IO1" s="2192" t="s">
        <v>59</v>
      </c>
      <c r="IP1" s="2192"/>
      <c r="IQ1" s="2192"/>
      <c r="IR1" s="2192"/>
      <c r="IS1" s="2192"/>
      <c r="IT1" s="2192"/>
      <c r="IU1" s="723">
        <f>IN1+1</f>
        <v>31</v>
      </c>
      <c r="IV1" s="2192" t="s">
        <v>59</v>
      </c>
      <c r="IW1" s="2192"/>
      <c r="IX1" s="2192"/>
      <c r="IY1" s="2192"/>
      <c r="IZ1" s="2192"/>
      <c r="JA1" s="2192"/>
      <c r="JB1" s="723">
        <f>IU1+1</f>
        <v>32</v>
      </c>
      <c r="JC1" s="2192" t="s">
        <v>59</v>
      </c>
      <c r="JD1" s="2192"/>
      <c r="JE1" s="2192"/>
      <c r="JF1" s="2192"/>
      <c r="JG1" s="2192"/>
      <c r="JH1" s="2192"/>
      <c r="JI1" s="723">
        <f>JB1+1</f>
        <v>33</v>
      </c>
      <c r="JJ1" s="2192" t="s">
        <v>59</v>
      </c>
      <c r="JK1" s="2192"/>
      <c r="JL1" s="2192"/>
      <c r="JM1" s="2192"/>
      <c r="JN1" s="2192"/>
      <c r="JO1" s="2192"/>
      <c r="JP1" s="723">
        <f>JI1+1</f>
        <v>34</v>
      </c>
      <c r="JQ1" s="2192" t="s">
        <v>59</v>
      </c>
      <c r="JR1" s="2192"/>
      <c r="JS1" s="2192"/>
      <c r="JT1" s="2192"/>
      <c r="JU1" s="2192"/>
      <c r="JV1" s="2192"/>
      <c r="JW1" s="723">
        <f>JI1+1</f>
        <v>34</v>
      </c>
      <c r="JX1" s="2192" t="s">
        <v>59</v>
      </c>
      <c r="JY1" s="2192"/>
      <c r="JZ1" s="2192"/>
      <c r="KA1" s="2192"/>
      <c r="KB1" s="2192"/>
      <c r="KC1" s="2192"/>
      <c r="KD1" s="723">
        <f>JW1+1</f>
        <v>35</v>
      </c>
      <c r="KE1" s="2192" t="s">
        <v>59</v>
      </c>
      <c r="KF1" s="2192"/>
      <c r="KG1" s="2192"/>
      <c r="KH1" s="2192"/>
      <c r="KI1" s="2192"/>
      <c r="KJ1" s="2192"/>
      <c r="KK1" s="723">
        <f>KD1+1</f>
        <v>36</v>
      </c>
      <c r="KL1" s="2192" t="s">
        <v>59</v>
      </c>
      <c r="KM1" s="2192"/>
      <c r="KN1" s="2192"/>
      <c r="KO1" s="2192"/>
      <c r="KP1" s="2192"/>
      <c r="KQ1" s="2192"/>
      <c r="KR1" s="723">
        <f>KK1+1</f>
        <v>37</v>
      </c>
      <c r="KS1" s="2192" t="s">
        <v>59</v>
      </c>
      <c r="KT1" s="2192"/>
      <c r="KU1" s="2192"/>
      <c r="KV1" s="2192"/>
      <c r="KW1" s="2192"/>
      <c r="KX1" s="2192"/>
      <c r="KY1" s="723">
        <f>KR1+1</f>
        <v>38</v>
      </c>
      <c r="KZ1" s="2192" t="s">
        <v>59</v>
      </c>
      <c r="LA1" s="2192"/>
      <c r="LB1" s="2192"/>
      <c r="LC1" s="2192"/>
      <c r="LD1" s="2192"/>
      <c r="LE1" s="2192"/>
      <c r="LF1" s="723">
        <f>KY1+1</f>
        <v>39</v>
      </c>
      <c r="LG1" s="2222" t="s">
        <v>59</v>
      </c>
      <c r="LH1" s="2222"/>
      <c r="LI1" s="2222"/>
      <c r="LJ1" s="2222"/>
      <c r="LK1" s="2222"/>
      <c r="LL1" s="2222"/>
      <c r="LM1" s="723">
        <f>LF1+1</f>
        <v>40</v>
      </c>
      <c r="LN1" s="2192" t="s">
        <v>59</v>
      </c>
      <c r="LO1" s="2192"/>
      <c r="LP1" s="2192"/>
      <c r="LQ1" s="2192"/>
      <c r="LR1" s="2192"/>
      <c r="LS1" s="2192"/>
      <c r="LT1" s="723">
        <f>28+1</f>
        <v>29</v>
      </c>
      <c r="LU1" s="2192" t="s">
        <v>59</v>
      </c>
      <c r="LV1" s="2192"/>
      <c r="LW1" s="2192"/>
      <c r="LX1" s="2192"/>
      <c r="LY1" s="2192"/>
      <c r="LZ1" s="2192"/>
      <c r="MA1" s="723">
        <f>LT1+1</f>
        <v>30</v>
      </c>
      <c r="MB1" s="2192" t="s">
        <v>59</v>
      </c>
      <c r="MC1" s="2192"/>
      <c r="MD1" s="2192"/>
      <c r="ME1" s="2192"/>
      <c r="MF1" s="2192"/>
      <c r="MG1" s="2192"/>
      <c r="MH1" s="2192"/>
      <c r="MI1" s="723">
        <f>MA1+1</f>
        <v>31</v>
      </c>
      <c r="MJ1" s="2192" t="s">
        <v>59</v>
      </c>
      <c r="MK1" s="2192"/>
      <c r="ML1" s="2192"/>
      <c r="MM1" s="2192"/>
      <c r="MN1" s="2192"/>
      <c r="MO1" s="2192"/>
      <c r="MP1" s="723">
        <f>MI1+1</f>
        <v>32</v>
      </c>
      <c r="MQ1" s="2222" t="s">
        <v>59</v>
      </c>
      <c r="MR1" s="2222"/>
      <c r="MS1" s="2222"/>
      <c r="MT1" s="2222"/>
      <c r="MU1" s="2222"/>
      <c r="MV1" s="2222"/>
      <c r="MW1" s="1274">
        <f>MP1+1</f>
        <v>33</v>
      </c>
      <c r="MX1" s="2192" t="s">
        <v>59</v>
      </c>
      <c r="MY1" s="2192"/>
      <c r="MZ1" s="2192"/>
      <c r="NA1" s="2192"/>
      <c r="NB1" s="2192"/>
      <c r="NC1" s="2192"/>
      <c r="ND1" s="723">
        <f>33+1</f>
        <v>34</v>
      </c>
      <c r="NE1" s="2192" t="s">
        <v>59</v>
      </c>
      <c r="NF1" s="2192"/>
      <c r="NG1" s="2192"/>
      <c r="NH1" s="2192"/>
      <c r="NI1" s="2192"/>
      <c r="NJ1" s="2192"/>
      <c r="NK1" s="723">
        <f>ND1+1</f>
        <v>35</v>
      </c>
      <c r="NL1" s="2192" t="s">
        <v>59</v>
      </c>
      <c r="NM1" s="2192"/>
      <c r="NN1" s="2192"/>
      <c r="NO1" s="2192"/>
      <c r="NP1" s="2192"/>
      <c r="NQ1" s="2192"/>
      <c r="NR1" s="723">
        <f>NK1+1</f>
        <v>36</v>
      </c>
      <c r="NS1" s="2192" t="s">
        <v>59</v>
      </c>
      <c r="NT1" s="2192"/>
      <c r="NU1" s="2192"/>
      <c r="NV1" s="2192"/>
      <c r="NW1" s="2192"/>
      <c r="NX1" s="2192"/>
      <c r="NY1" s="723">
        <f>NR1+1</f>
        <v>37</v>
      </c>
      <c r="NZ1" s="2192" t="s">
        <v>59</v>
      </c>
      <c r="OA1" s="2192"/>
      <c r="OB1" s="2192"/>
      <c r="OC1" s="2192"/>
      <c r="OD1" s="2192"/>
      <c r="OE1" s="2192"/>
      <c r="OF1" s="723">
        <f>NY1+1</f>
        <v>38</v>
      </c>
      <c r="OG1" s="2192" t="s">
        <v>59</v>
      </c>
      <c r="OH1" s="2192"/>
      <c r="OI1" s="2192"/>
      <c r="OJ1" s="2192"/>
      <c r="OK1" s="2192"/>
      <c r="OL1" s="2192"/>
      <c r="OM1" s="723">
        <f>OF1+1</f>
        <v>39</v>
      </c>
      <c r="ON1" s="2192" t="s">
        <v>59</v>
      </c>
      <c r="OO1" s="2192"/>
      <c r="OP1" s="2192"/>
      <c r="OQ1" s="2192"/>
      <c r="OR1" s="2192"/>
      <c r="OS1" s="2192"/>
      <c r="OT1" s="723">
        <f>OM1+1</f>
        <v>40</v>
      </c>
      <c r="OU1" s="2192" t="s">
        <v>59</v>
      </c>
      <c r="OV1" s="2192"/>
      <c r="OW1" s="2192"/>
      <c r="OX1" s="2192"/>
      <c r="OY1" s="2192"/>
      <c r="OZ1" s="2192"/>
      <c r="PA1" s="723">
        <f>OT1+1</f>
        <v>41</v>
      </c>
      <c r="PB1" s="2192" t="s">
        <v>59</v>
      </c>
      <c r="PC1" s="2192"/>
      <c r="PD1" s="2192"/>
      <c r="PE1" s="2192"/>
      <c r="PF1" s="2192"/>
      <c r="PG1" s="2192"/>
      <c r="PH1" s="723">
        <f>PA1+1</f>
        <v>42</v>
      </c>
      <c r="PI1" s="2192" t="s">
        <v>59</v>
      </c>
      <c r="PJ1" s="2192"/>
      <c r="PK1" s="2192"/>
      <c r="PL1" s="2192"/>
      <c r="PM1" s="2192"/>
      <c r="PN1" s="2192"/>
      <c r="PO1" s="723">
        <f>PH1+1</f>
        <v>43</v>
      </c>
      <c r="PP1" s="2192" t="s">
        <v>59</v>
      </c>
      <c r="PQ1" s="2192"/>
      <c r="PR1" s="2192"/>
      <c r="PS1" s="2192"/>
      <c r="PT1" s="2192"/>
      <c r="PU1" s="2192"/>
      <c r="PV1" s="723">
        <f>PO1+1</f>
        <v>44</v>
      </c>
      <c r="PW1" s="2192" t="s">
        <v>59</v>
      </c>
      <c r="PX1" s="2192"/>
      <c r="PY1" s="2192"/>
      <c r="PZ1" s="2192"/>
      <c r="QA1" s="2192"/>
      <c r="QB1" s="2192"/>
      <c r="QC1" s="723">
        <f>PV1+1</f>
        <v>45</v>
      </c>
      <c r="QD1" s="2192" t="s">
        <v>59</v>
      </c>
      <c r="QE1" s="2192"/>
      <c r="QF1" s="2192"/>
      <c r="QG1" s="2192"/>
      <c r="QH1" s="2192"/>
      <c r="QI1" s="2192"/>
      <c r="QJ1" s="723">
        <f>QC1+1</f>
        <v>46</v>
      </c>
      <c r="QK1" s="2192" t="s">
        <v>59</v>
      </c>
      <c r="QL1" s="2192"/>
      <c r="QM1" s="2192"/>
      <c r="QN1" s="2192"/>
      <c r="QO1" s="2192"/>
      <c r="QP1" s="2192"/>
      <c r="QQ1" s="723">
        <f>QJ1+1</f>
        <v>47</v>
      </c>
      <c r="QR1" s="2222" t="s">
        <v>59</v>
      </c>
      <c r="QS1" s="2222"/>
      <c r="QT1" s="2222"/>
      <c r="QU1" s="2222"/>
      <c r="QV1" s="2222"/>
      <c r="QW1" s="2222"/>
      <c r="QX1" s="1274">
        <f>QQ1+1</f>
        <v>48</v>
      </c>
      <c r="QY1" s="2222" t="s">
        <v>59</v>
      </c>
      <c r="QZ1" s="2222"/>
      <c r="RA1" s="2222"/>
      <c r="RB1" s="2222"/>
      <c r="RC1" s="2222"/>
      <c r="RD1" s="2222"/>
      <c r="RE1" s="1274">
        <f>QX1+1</f>
        <v>49</v>
      </c>
      <c r="RF1" s="2192" t="s">
        <v>59</v>
      </c>
      <c r="RG1" s="2192"/>
      <c r="RH1" s="2192"/>
      <c r="RI1" s="2192"/>
      <c r="RJ1" s="2192"/>
      <c r="RK1" s="2192"/>
      <c r="RL1" s="723">
        <f>RE1+1</f>
        <v>50</v>
      </c>
      <c r="RM1" s="2192" t="s">
        <v>59</v>
      </c>
      <c r="RN1" s="2192"/>
      <c r="RO1" s="2192"/>
      <c r="RP1" s="2192"/>
      <c r="RQ1" s="2192"/>
      <c r="RR1" s="2192"/>
      <c r="RS1" s="723">
        <f>RL1+1</f>
        <v>51</v>
      </c>
      <c r="RT1" s="2192" t="s">
        <v>59</v>
      </c>
      <c r="RU1" s="2192"/>
      <c r="RV1" s="2192"/>
      <c r="RW1" s="2192"/>
      <c r="RX1" s="2192"/>
      <c r="RY1" s="2192"/>
      <c r="RZ1" s="723">
        <f>RS1+1</f>
        <v>52</v>
      </c>
      <c r="SA1" s="2192" t="s">
        <v>59</v>
      </c>
      <c r="SB1" s="2192"/>
      <c r="SC1" s="2192"/>
      <c r="SD1" s="2192"/>
      <c r="SE1" s="2192"/>
      <c r="SF1" s="2192"/>
      <c r="SG1" s="724">
        <f>RS1+1</f>
        <v>52</v>
      </c>
      <c r="SH1" s="2192" t="s">
        <v>59</v>
      </c>
      <c r="SI1" s="2192"/>
      <c r="SJ1" s="2192"/>
      <c r="SK1" s="2192"/>
      <c r="SL1" s="2192"/>
      <c r="SM1" s="2192"/>
      <c r="SN1" s="723">
        <f>SG1+1</f>
        <v>53</v>
      </c>
      <c r="SO1" s="2222" t="s">
        <v>59</v>
      </c>
      <c r="SP1" s="2222"/>
      <c r="SQ1" s="2222"/>
      <c r="SR1" s="2222"/>
      <c r="SS1" s="2222"/>
      <c r="ST1" s="2222"/>
      <c r="SU1" s="723">
        <f>SN1+1</f>
        <v>54</v>
      </c>
      <c r="SV1" s="2222" t="s">
        <v>59</v>
      </c>
      <c r="SW1" s="2222"/>
      <c r="SX1" s="2222"/>
      <c r="SY1" s="2222"/>
      <c r="SZ1" s="2222"/>
      <c r="TA1" s="2222"/>
      <c r="TB1" s="723">
        <f>SU1+1</f>
        <v>55</v>
      </c>
      <c r="TC1" s="2192" t="s">
        <v>59</v>
      </c>
      <c r="TD1" s="2192"/>
      <c r="TE1" s="2192"/>
      <c r="TF1" s="2192"/>
      <c r="TG1" s="2192"/>
      <c r="TH1" s="2192"/>
      <c r="TI1" s="723">
        <f>TB1+1</f>
        <v>56</v>
      </c>
      <c r="TJ1" s="2192" t="s">
        <v>59</v>
      </c>
      <c r="TK1" s="2192"/>
      <c r="TL1" s="2192"/>
      <c r="TM1" s="2192"/>
      <c r="TN1" s="2192"/>
      <c r="TO1" s="2192"/>
      <c r="TP1" s="723">
        <f>TI1+1</f>
        <v>57</v>
      </c>
      <c r="TQ1" s="2192" t="s">
        <v>59</v>
      </c>
      <c r="TR1" s="2192"/>
      <c r="TS1" s="2192"/>
      <c r="TT1" s="2192"/>
      <c r="TU1" s="2192"/>
      <c r="TV1" s="2192"/>
      <c r="TW1" s="723">
        <f>TP1+1</f>
        <v>58</v>
      </c>
      <c r="TX1" s="2192" t="s">
        <v>59</v>
      </c>
      <c r="TY1" s="2192"/>
      <c r="TZ1" s="2192"/>
      <c r="UA1" s="2192"/>
      <c r="UB1" s="2192"/>
      <c r="UC1" s="2192"/>
      <c r="UD1" s="723">
        <f>TW1+1</f>
        <v>59</v>
      </c>
      <c r="UE1" s="2192" t="s">
        <v>59</v>
      </c>
      <c r="UF1" s="2192"/>
      <c r="UG1" s="2192"/>
      <c r="UH1" s="2192"/>
      <c r="UI1" s="2192"/>
      <c r="UJ1" s="2192"/>
      <c r="UK1" s="723">
        <f>UD1+1</f>
        <v>60</v>
      </c>
      <c r="UL1" s="2192" t="s">
        <v>59</v>
      </c>
      <c r="UM1" s="2192"/>
      <c r="UN1" s="2192"/>
      <c r="UO1" s="2192"/>
      <c r="UP1" s="2192"/>
      <c r="UQ1" s="2192"/>
      <c r="UR1" s="723">
        <f>UK1+1</f>
        <v>61</v>
      </c>
    </row>
    <row r="2" spans="1:564" ht="32.25" customHeight="1" thickBot="1" x14ac:dyDescent="0.55000000000000004">
      <c r="A2" s="2309" t="s">
        <v>2256</v>
      </c>
      <c r="B2" s="2309"/>
      <c r="C2" s="2309"/>
      <c r="D2" s="2309"/>
      <c r="E2" s="2309"/>
      <c r="F2" s="1639"/>
      <c r="H2" s="2193" t="str">
        <f>A2</f>
        <v>FACTURAS    JUNIO         2 0 1 4</v>
      </c>
      <c r="I2" s="2193"/>
      <c r="J2" s="2193"/>
      <c r="K2" s="2193"/>
      <c r="L2" s="2193"/>
      <c r="M2" s="2193"/>
      <c r="N2" s="1639"/>
      <c r="P2" s="2193" t="str">
        <f>H2</f>
        <v>FACTURAS    JUNIO         2 0 1 4</v>
      </c>
      <c r="Q2" s="2193"/>
      <c r="R2" s="2193"/>
      <c r="S2" s="2193"/>
      <c r="T2" s="2193"/>
      <c r="U2" s="1639"/>
      <c r="W2" s="2193" t="str">
        <f>P2</f>
        <v>FACTURAS    JUNIO         2 0 1 4</v>
      </c>
      <c r="X2" s="2193"/>
      <c r="Y2" s="2193"/>
      <c r="Z2" s="2193"/>
      <c r="AA2" s="2193"/>
      <c r="AB2" s="1639"/>
      <c r="AD2" s="2193" t="str">
        <f>W2</f>
        <v>FACTURAS    JUNIO         2 0 1 4</v>
      </c>
      <c r="AE2" s="2193"/>
      <c r="AF2" s="2193"/>
      <c r="AG2" s="2193"/>
      <c r="AH2" s="2193"/>
      <c r="AI2" s="2193"/>
      <c r="AJ2" s="1639"/>
      <c r="AL2" s="2193" t="str">
        <f>AD2</f>
        <v>FACTURAS    JUNIO         2 0 1 4</v>
      </c>
      <c r="AM2" s="2193"/>
      <c r="AN2" s="2193"/>
      <c r="AO2" s="2193"/>
      <c r="AP2" s="2193"/>
      <c r="AQ2" s="2193"/>
      <c r="AR2" s="1639"/>
      <c r="AT2" s="2193" t="str">
        <f>H2</f>
        <v>FACTURAS    JUNIO         2 0 1 4</v>
      </c>
      <c r="AU2" s="2193"/>
      <c r="AV2" s="2193"/>
      <c r="AW2" s="2193"/>
      <c r="AX2" s="2193"/>
      <c r="AY2" s="2193"/>
      <c r="AZ2" s="1639"/>
      <c r="BB2" s="2193" t="str">
        <f>H2</f>
        <v>FACTURAS    JUNIO         2 0 1 4</v>
      </c>
      <c r="BC2" s="2193"/>
      <c r="BD2" s="2193"/>
      <c r="BE2" s="2193"/>
      <c r="BF2" s="2193"/>
      <c r="BG2" s="1639"/>
      <c r="BI2" s="2193" t="str">
        <f>H2</f>
        <v>FACTURAS    JUNIO         2 0 1 4</v>
      </c>
      <c r="BJ2" s="2193"/>
      <c r="BK2" s="2193"/>
      <c r="BL2" s="2193"/>
      <c r="BM2" s="2193"/>
      <c r="BN2" s="1639"/>
      <c r="BP2" s="2193" t="str">
        <f>BI2</f>
        <v>FACTURAS    JUNIO         2 0 1 4</v>
      </c>
      <c r="BQ2" s="2193"/>
      <c r="BR2" s="2193"/>
      <c r="BS2" s="2193"/>
      <c r="BT2" s="2193"/>
      <c r="BU2" s="1639"/>
      <c r="BW2" s="2193" t="str">
        <f>BP2</f>
        <v>FACTURAS    JUNIO         2 0 1 4</v>
      </c>
      <c r="BX2" s="2193"/>
      <c r="BY2" s="2193"/>
      <c r="BZ2" s="2193"/>
      <c r="CA2" s="2193"/>
      <c r="CB2" s="1639"/>
      <c r="CD2" s="2223" t="str">
        <f>BP2</f>
        <v>FACTURAS    JUNIO         2 0 1 4</v>
      </c>
      <c r="CE2" s="2223"/>
      <c r="CF2" s="2223"/>
      <c r="CG2" s="2223"/>
      <c r="CH2" s="2223"/>
      <c r="CI2" s="1640"/>
      <c r="CK2" s="2193" t="str">
        <f>BI2</f>
        <v>FACTURAS    JUNIO         2 0 1 4</v>
      </c>
      <c r="CL2" s="2193"/>
      <c r="CM2" s="2193"/>
      <c r="CN2" s="2193"/>
      <c r="CO2" s="2193"/>
      <c r="CP2" s="1639"/>
      <c r="CR2" s="2193" t="str">
        <f>CK2</f>
        <v>FACTURAS    JUNIO         2 0 1 4</v>
      </c>
      <c r="CS2" s="2193"/>
      <c r="CT2" s="2193"/>
      <c r="CU2" s="2193"/>
      <c r="CV2" s="2193"/>
      <c r="CW2" s="1639"/>
      <c r="CY2" s="2193" t="str">
        <f>BI2</f>
        <v>FACTURAS    JUNIO         2 0 1 4</v>
      </c>
      <c r="CZ2" s="2193"/>
      <c r="DA2" s="2193"/>
      <c r="DB2" s="2193"/>
      <c r="DC2" s="2193"/>
      <c r="DD2" s="1639"/>
      <c r="DF2" s="2193" t="str">
        <f>H2</f>
        <v>FACTURAS    JUNIO         2 0 1 4</v>
      </c>
      <c r="DG2" s="2193"/>
      <c r="DH2" s="2193"/>
      <c r="DI2" s="2193"/>
      <c r="DJ2" s="2193"/>
      <c r="DK2" s="1639"/>
      <c r="DM2" s="2193" t="str">
        <f>DF2</f>
        <v>FACTURAS    JUNIO         2 0 1 4</v>
      </c>
      <c r="DN2" s="2193"/>
      <c r="DO2" s="2193"/>
      <c r="DP2" s="2193"/>
      <c r="DQ2" s="2193"/>
      <c r="DR2" s="2193"/>
      <c r="DS2" s="1639"/>
      <c r="DU2" s="2193" t="str">
        <f>DM2</f>
        <v>FACTURAS    JUNIO         2 0 1 4</v>
      </c>
      <c r="DV2" s="2193"/>
      <c r="DW2" s="2193"/>
      <c r="DX2" s="2193"/>
      <c r="DY2" s="2193"/>
      <c r="DZ2" s="2193"/>
      <c r="EA2" s="1639"/>
      <c r="EC2" s="2193" t="str">
        <f>DU2</f>
        <v>FACTURAS    JUNIO         2 0 1 4</v>
      </c>
      <c r="ED2" s="2193"/>
      <c r="EE2" s="2193"/>
      <c r="EF2" s="2193"/>
      <c r="EG2" s="2193"/>
      <c r="EH2" s="2193"/>
      <c r="EI2" s="1639"/>
      <c r="EK2" s="2193" t="str">
        <f>EC2</f>
        <v>FACTURAS    JUNIO         2 0 1 4</v>
      </c>
      <c r="EL2" s="2193"/>
      <c r="EM2" s="2193"/>
      <c r="EN2" s="2193"/>
      <c r="EO2" s="2193"/>
      <c r="EP2" s="2193"/>
      <c r="EQ2" s="1639"/>
      <c r="ES2" s="2193" t="str">
        <f>DM2</f>
        <v>FACTURAS    JUNIO         2 0 1 4</v>
      </c>
      <c r="ET2" s="2193"/>
      <c r="EU2" s="2193"/>
      <c r="EV2" s="2193"/>
      <c r="EW2" s="2193"/>
      <c r="EX2" s="1639"/>
      <c r="EZ2" s="2193" t="str">
        <f>ES2</f>
        <v>FACTURAS    JUNIO         2 0 1 4</v>
      </c>
      <c r="FA2" s="2193"/>
      <c r="FB2" s="2193"/>
      <c r="FC2" s="2193"/>
      <c r="FD2" s="2193"/>
      <c r="FE2" s="1639"/>
      <c r="FG2" s="2223" t="str">
        <f>ES2</f>
        <v>FACTURAS    JUNIO         2 0 1 4</v>
      </c>
      <c r="FH2" s="2223"/>
      <c r="FI2" s="2223"/>
      <c r="FJ2" s="2223"/>
      <c r="FK2" s="2223"/>
      <c r="FL2" s="2223"/>
      <c r="FM2" s="1640"/>
      <c r="FO2" s="2223" t="str">
        <f>FG2</f>
        <v>FACTURAS    JUNIO         2 0 1 4</v>
      </c>
      <c r="FP2" s="2223"/>
      <c r="FQ2" s="2223"/>
      <c r="FR2" s="2223"/>
      <c r="FS2" s="2223"/>
      <c r="FT2" s="1640"/>
      <c r="FU2" s="1274" t="s">
        <v>66</v>
      </c>
      <c r="FV2" s="2223" t="str">
        <f>FO2</f>
        <v>FACTURAS    JUNIO         2 0 1 4</v>
      </c>
      <c r="FW2" s="2223"/>
      <c r="FX2" s="2223"/>
      <c r="FY2" s="2223"/>
      <c r="FZ2" s="2223"/>
      <c r="GA2" s="1640"/>
      <c r="GB2" s="1274" t="s">
        <v>1144</v>
      </c>
      <c r="GC2" s="2223" t="str">
        <f>FV2</f>
        <v>FACTURAS    JUNIO         2 0 1 4</v>
      </c>
      <c r="GD2" s="2223"/>
      <c r="GE2" s="2223"/>
      <c r="GF2" s="2223"/>
      <c r="GG2" s="2223"/>
      <c r="GH2" s="1640"/>
      <c r="GI2" s="1274" t="s">
        <v>514</v>
      </c>
      <c r="GJ2" s="2223" t="str">
        <f>FG2</f>
        <v>FACTURAS    JUNIO         2 0 1 4</v>
      </c>
      <c r="GK2" s="2223"/>
      <c r="GL2" s="2223"/>
      <c r="GM2" s="2223"/>
      <c r="GN2" s="2223"/>
      <c r="GO2" s="1640"/>
      <c r="GQ2" s="2223" t="str">
        <f>ES2</f>
        <v>FACTURAS    JUNIO         2 0 1 4</v>
      </c>
      <c r="GR2" s="2223"/>
      <c r="GS2" s="2223"/>
      <c r="GT2" s="2223"/>
      <c r="GU2" s="2223"/>
      <c r="GV2" s="1640"/>
      <c r="GX2" s="2223" t="str">
        <f>FG2</f>
        <v>FACTURAS    JUNIO         2 0 1 4</v>
      </c>
      <c r="GY2" s="2223"/>
      <c r="GZ2" s="2223"/>
      <c r="HA2" s="2223"/>
      <c r="HB2" s="2223"/>
      <c r="HC2" s="1640"/>
      <c r="HE2" s="2223" t="str">
        <f>GQ2</f>
        <v>FACTURAS    JUNIO         2 0 1 4</v>
      </c>
      <c r="HF2" s="2223"/>
      <c r="HG2" s="2223"/>
      <c r="HH2" s="2223"/>
      <c r="HI2" s="2223"/>
      <c r="HJ2" s="1640"/>
      <c r="HL2" s="2193" t="str">
        <f>ES2</f>
        <v>FACTURAS    JUNIO         2 0 1 4</v>
      </c>
      <c r="HM2" s="2193"/>
      <c r="HN2" s="2193"/>
      <c r="HO2" s="2193"/>
      <c r="HP2" s="2193"/>
      <c r="HQ2" s="1639"/>
      <c r="HS2" s="2193" t="str">
        <f>HL2</f>
        <v>FACTURAS    JUNIO         2 0 1 4</v>
      </c>
      <c r="HT2" s="2193"/>
      <c r="HU2" s="2193"/>
      <c r="HV2" s="2193"/>
      <c r="HW2" s="2193"/>
      <c r="HX2" s="1639"/>
      <c r="HZ2" s="2193" t="str">
        <f>ES2</f>
        <v>FACTURAS    JUNIO         2 0 1 4</v>
      </c>
      <c r="IA2" s="2193"/>
      <c r="IB2" s="2193"/>
      <c r="IC2" s="2193"/>
      <c r="ID2" s="2193"/>
      <c r="IE2" s="1639"/>
      <c r="IG2" s="2193" t="str">
        <f>HZ2</f>
        <v>FACTURAS    JUNIO         2 0 1 4</v>
      </c>
      <c r="IH2" s="2193"/>
      <c r="II2" s="2193"/>
      <c r="IJ2" s="2193"/>
      <c r="IK2" s="2193"/>
      <c r="IL2" s="2193"/>
      <c r="IM2" s="1639"/>
      <c r="IO2" s="2193" t="str">
        <f>IG2</f>
        <v>FACTURAS    JUNIO         2 0 1 4</v>
      </c>
      <c r="IP2" s="2193"/>
      <c r="IQ2" s="2193"/>
      <c r="IR2" s="2193"/>
      <c r="IS2" s="2193"/>
      <c r="IT2" s="1639"/>
      <c r="IV2" s="2193" t="str">
        <f>IO2</f>
        <v>FACTURAS    JUNIO         2 0 1 4</v>
      </c>
      <c r="IW2" s="2193"/>
      <c r="IX2" s="2193"/>
      <c r="IY2" s="2193"/>
      <c r="IZ2" s="2193"/>
      <c r="JA2" s="1639"/>
      <c r="JC2" s="2193" t="str">
        <f>ES2</f>
        <v>FACTURAS    JUNIO         2 0 1 4</v>
      </c>
      <c r="JD2" s="2193"/>
      <c r="JE2" s="2193"/>
      <c r="JF2" s="2193"/>
      <c r="JG2" s="2193"/>
      <c r="JH2" s="1639"/>
      <c r="JJ2" s="2193" t="str">
        <f>FG2</f>
        <v>FACTURAS    JUNIO         2 0 1 4</v>
      </c>
      <c r="JK2" s="2193"/>
      <c r="JL2" s="2193"/>
      <c r="JM2" s="2193"/>
      <c r="JN2" s="2193"/>
      <c r="JO2" s="1639"/>
      <c r="JQ2" s="2193" t="str">
        <f>JC2</f>
        <v>FACTURAS    JUNIO         2 0 1 4</v>
      </c>
      <c r="JR2" s="2193"/>
      <c r="JS2" s="2193"/>
      <c r="JT2" s="2193"/>
      <c r="JU2" s="2193"/>
      <c r="JV2" s="1639"/>
      <c r="JX2" s="2193" t="str">
        <f>JQ2</f>
        <v>FACTURAS    JUNIO         2 0 1 4</v>
      </c>
      <c r="JY2" s="2193"/>
      <c r="JZ2" s="2193"/>
      <c r="KA2" s="2193"/>
      <c r="KB2" s="2193"/>
      <c r="KC2" s="1639"/>
      <c r="KE2" s="2193" t="str">
        <f>JX2</f>
        <v>FACTURAS    JUNIO         2 0 1 4</v>
      </c>
      <c r="KF2" s="2193"/>
      <c r="KG2" s="2193"/>
      <c r="KH2" s="2193"/>
      <c r="KI2" s="2193"/>
      <c r="KJ2" s="1639"/>
      <c r="KL2" s="2193" t="str">
        <f>KE2</f>
        <v>FACTURAS    JUNIO         2 0 1 4</v>
      </c>
      <c r="KM2" s="2193"/>
      <c r="KN2" s="2193"/>
      <c r="KO2" s="2193"/>
      <c r="KP2" s="2193"/>
      <c r="KQ2" s="1639"/>
      <c r="KS2" s="2193" t="str">
        <f>KL2</f>
        <v>FACTURAS    JUNIO         2 0 1 4</v>
      </c>
      <c r="KT2" s="2193"/>
      <c r="KU2" s="2193"/>
      <c r="KV2" s="2193"/>
      <c r="KW2" s="2193"/>
      <c r="KX2" s="1639"/>
      <c r="KZ2" s="2193" t="str">
        <f>KS2</f>
        <v>FACTURAS    JUNIO         2 0 1 4</v>
      </c>
      <c r="LA2" s="2193"/>
      <c r="LB2" s="2193"/>
      <c r="LC2" s="2193"/>
      <c r="LD2" s="2193"/>
      <c r="LE2" s="1639"/>
      <c r="LG2" s="2223" t="str">
        <f>KL2</f>
        <v>FACTURAS    JUNIO         2 0 1 4</v>
      </c>
      <c r="LH2" s="2223"/>
      <c r="LI2" s="2223"/>
      <c r="LJ2" s="2223"/>
      <c r="LK2" s="2223"/>
      <c r="LL2" s="1640"/>
      <c r="LN2" s="2193" t="str">
        <f>JX2</f>
        <v>FACTURAS    JUNIO         2 0 1 4</v>
      </c>
      <c r="LO2" s="2193"/>
      <c r="LP2" s="2193"/>
      <c r="LQ2" s="2193"/>
      <c r="LR2" s="2193"/>
      <c r="LS2" s="1639"/>
      <c r="LU2" s="2193" t="str">
        <f>JQ2</f>
        <v>FACTURAS    JUNIO         2 0 1 4</v>
      </c>
      <c r="LV2" s="2193"/>
      <c r="LW2" s="2193"/>
      <c r="LX2" s="2193"/>
      <c r="LY2" s="2193"/>
      <c r="LZ2" s="1639"/>
      <c r="MB2" s="404"/>
      <c r="MC2" s="310"/>
      <c r="MD2" s="2193" t="str">
        <f>ES2</f>
        <v>FACTURAS    JUNIO         2 0 1 4</v>
      </c>
      <c r="ME2" s="2193"/>
      <c r="MF2" s="2193"/>
      <c r="MG2" s="2193"/>
      <c r="MH2" s="2193"/>
      <c r="MJ2" s="404"/>
      <c r="MK2" s="2193" t="str">
        <f>JC2</f>
        <v>FACTURAS    JUNIO         2 0 1 4</v>
      </c>
      <c r="ML2" s="2193"/>
      <c r="MM2" s="2193"/>
      <c r="MN2" s="2193"/>
      <c r="MO2" s="2193"/>
      <c r="MQ2" s="424"/>
      <c r="MR2" s="2223" t="str">
        <f>JQ2</f>
        <v>FACTURAS    JUNIO         2 0 1 4</v>
      </c>
      <c r="MS2" s="2223"/>
      <c r="MT2" s="2223"/>
      <c r="MU2" s="2223"/>
      <c r="MV2" s="2223"/>
      <c r="MX2" s="310"/>
      <c r="MY2" s="2193" t="str">
        <f>JQ2</f>
        <v>FACTURAS    JUNIO         2 0 1 4</v>
      </c>
      <c r="MZ2" s="2193"/>
      <c r="NA2" s="2193"/>
      <c r="NB2" s="2193"/>
      <c r="NC2" s="2193"/>
      <c r="NE2" s="310"/>
      <c r="NF2" s="2193" t="str">
        <f>JQ2</f>
        <v>FACTURAS    JUNIO         2 0 1 4</v>
      </c>
      <c r="NG2" s="2193"/>
      <c r="NH2" s="2193"/>
      <c r="NI2" s="2193"/>
      <c r="NJ2" s="2193"/>
      <c r="NL2" s="404"/>
      <c r="NM2" s="2193" t="str">
        <f>JX2</f>
        <v>FACTURAS    JUNIO         2 0 1 4</v>
      </c>
      <c r="NN2" s="2193"/>
      <c r="NO2" s="2193"/>
      <c r="NP2" s="2193"/>
      <c r="NQ2" s="2193"/>
      <c r="NS2" s="404"/>
      <c r="NT2" s="2193" t="str">
        <f>KE2</f>
        <v>FACTURAS    JUNIO         2 0 1 4</v>
      </c>
      <c r="NU2" s="2193"/>
      <c r="NV2" s="2193"/>
      <c r="NW2" s="2193"/>
      <c r="NX2" s="2193"/>
      <c r="NZ2" s="310"/>
      <c r="OA2" s="2193" t="str">
        <f>JQ2</f>
        <v>FACTURAS    JUNIO         2 0 1 4</v>
      </c>
      <c r="OB2" s="2193"/>
      <c r="OC2" s="2193"/>
      <c r="OD2" s="2193"/>
      <c r="OE2" s="2193"/>
      <c r="OG2" s="310"/>
      <c r="OH2" s="2193" t="str">
        <f>JX2</f>
        <v>FACTURAS    JUNIO         2 0 1 4</v>
      </c>
      <c r="OI2" s="2193"/>
      <c r="OJ2" s="2193"/>
      <c r="OK2" s="2193"/>
      <c r="OL2" s="2193"/>
      <c r="ON2" s="310"/>
      <c r="OO2" s="2193" t="str">
        <f>KE2</f>
        <v>FACTURAS    JUNIO         2 0 1 4</v>
      </c>
      <c r="OP2" s="2193"/>
      <c r="OQ2" s="2193"/>
      <c r="OR2" s="2193"/>
      <c r="OS2" s="2193"/>
      <c r="OU2" s="310"/>
      <c r="OV2" s="2193" t="str">
        <f>KL2</f>
        <v>FACTURAS    JUNIO         2 0 1 4</v>
      </c>
      <c r="OW2" s="2193"/>
      <c r="OX2" s="2193"/>
      <c r="OY2" s="2193"/>
      <c r="OZ2" s="2193"/>
      <c r="PB2" s="310"/>
      <c r="PC2" s="2193" t="str">
        <f>JQ2</f>
        <v>FACTURAS    JUNIO         2 0 1 4</v>
      </c>
      <c r="PD2" s="2193"/>
      <c r="PE2" s="2193"/>
      <c r="PF2" s="2193"/>
      <c r="PG2" s="2193"/>
      <c r="PI2" s="310"/>
      <c r="PJ2" s="2193" t="str">
        <f>LU2</f>
        <v>FACTURAS    JUNIO         2 0 1 4</v>
      </c>
      <c r="PK2" s="2193"/>
      <c r="PL2" s="2193"/>
      <c r="PM2" s="2193"/>
      <c r="PN2" s="2193"/>
      <c r="PP2" s="310"/>
      <c r="PQ2" s="2193" t="str">
        <f>PJ2</f>
        <v>FACTURAS    JUNIO         2 0 1 4</v>
      </c>
      <c r="PR2" s="2193"/>
      <c r="PS2" s="2193"/>
      <c r="PT2" s="2193"/>
      <c r="PU2" s="2193"/>
      <c r="PW2" s="310"/>
      <c r="PX2" s="2193" t="str">
        <f>PQ2</f>
        <v>FACTURAS    JUNIO         2 0 1 4</v>
      </c>
      <c r="PY2" s="2193"/>
      <c r="PZ2" s="2193"/>
      <c r="QA2" s="2193"/>
      <c r="QB2" s="2193"/>
      <c r="QD2" s="310"/>
      <c r="QE2" s="2193" t="str">
        <f>PX2</f>
        <v>FACTURAS    JUNIO         2 0 1 4</v>
      </c>
      <c r="QF2" s="2193"/>
      <c r="QG2" s="2193"/>
      <c r="QH2" s="2193"/>
      <c r="QI2" s="2193"/>
      <c r="QK2" s="310"/>
      <c r="QL2" s="2193" t="str">
        <f>PX2</f>
        <v>FACTURAS    JUNIO         2 0 1 4</v>
      </c>
      <c r="QM2" s="2193"/>
      <c r="QN2" s="2193"/>
      <c r="QO2" s="2193"/>
      <c r="QP2" s="2193"/>
      <c r="QR2" s="228"/>
      <c r="QS2" s="2223" t="str">
        <f>QE2</f>
        <v>FACTURAS    JUNIO         2 0 1 4</v>
      </c>
      <c r="QT2" s="2223"/>
      <c r="QU2" s="2223"/>
      <c r="QV2" s="2223"/>
      <c r="QW2" s="2223"/>
      <c r="QY2" s="228"/>
      <c r="QZ2" s="2223" t="str">
        <f>QL2</f>
        <v>FACTURAS    JUNIO         2 0 1 4</v>
      </c>
      <c r="RA2" s="2223"/>
      <c r="RB2" s="2223"/>
      <c r="RC2" s="2223"/>
      <c r="RD2" s="2223"/>
      <c r="RF2" s="310"/>
      <c r="RG2" s="2193" t="str">
        <f>QL2</f>
        <v>FACTURAS    JUNIO         2 0 1 4</v>
      </c>
      <c r="RH2" s="2193"/>
      <c r="RI2" s="2193"/>
      <c r="RJ2" s="2193"/>
      <c r="RK2" s="2193"/>
      <c r="RM2" s="404"/>
      <c r="RN2" s="2193" t="str">
        <f>QL2</f>
        <v>FACTURAS    JUNIO         2 0 1 4</v>
      </c>
      <c r="RO2" s="2193"/>
      <c r="RP2" s="2193"/>
      <c r="RQ2" s="2193"/>
      <c r="RR2" s="2193"/>
      <c r="RT2" s="404"/>
      <c r="RU2" s="2193" t="str">
        <f>QS2</f>
        <v>FACTURAS    JUNIO         2 0 1 4</v>
      </c>
      <c r="RV2" s="2193"/>
      <c r="RW2" s="2193"/>
      <c r="RX2" s="2193"/>
      <c r="RY2" s="2193"/>
      <c r="SA2" s="404"/>
      <c r="SB2" s="2193" t="str">
        <f>QL2</f>
        <v>FACTURAS    JUNIO         2 0 1 4</v>
      </c>
      <c r="SC2" s="2193"/>
      <c r="SD2" s="2193"/>
      <c r="SE2" s="2193"/>
      <c r="SF2" s="2193"/>
      <c r="SH2" s="310"/>
      <c r="SI2" s="2193" t="str">
        <f>RN2</f>
        <v>FACTURAS    JUNIO         2 0 1 4</v>
      </c>
      <c r="SJ2" s="2193"/>
      <c r="SK2" s="2193"/>
      <c r="SL2" s="2193"/>
      <c r="SM2" s="2193"/>
      <c r="SO2" s="228"/>
      <c r="SP2" s="2223" t="str">
        <f>SB2</f>
        <v>FACTURAS    JUNIO         2 0 1 4</v>
      </c>
      <c r="SQ2" s="2223"/>
      <c r="SR2" s="2223"/>
      <c r="SS2" s="2223"/>
      <c r="ST2" s="2223"/>
      <c r="SV2" s="228"/>
      <c r="SW2" s="2223" t="str">
        <f>SI2</f>
        <v>FACTURAS    JUNIO         2 0 1 4</v>
      </c>
      <c r="SX2" s="2223"/>
      <c r="SY2" s="2223"/>
      <c r="SZ2" s="2223"/>
      <c r="TA2" s="2223"/>
      <c r="TC2" s="310"/>
      <c r="TD2" s="2193" t="str">
        <f>SB2</f>
        <v>FACTURAS    JUNIO         2 0 1 4</v>
      </c>
      <c r="TE2" s="2193"/>
      <c r="TF2" s="2193"/>
      <c r="TG2" s="2193"/>
      <c r="TH2" s="2193"/>
      <c r="TJ2" s="321"/>
      <c r="TK2" s="2193" t="str">
        <f>TD2</f>
        <v>FACTURAS    JUNIO         2 0 1 4</v>
      </c>
      <c r="TL2" s="2193"/>
      <c r="TM2" s="2193"/>
      <c r="TN2" s="2193"/>
      <c r="TO2" s="2193"/>
      <c r="TQ2" s="321"/>
      <c r="TR2" s="2193" t="str">
        <f>TK2</f>
        <v>FACTURAS    JUNIO         2 0 1 4</v>
      </c>
      <c r="TS2" s="2193"/>
      <c r="TT2" s="2193"/>
      <c r="TU2" s="2193"/>
      <c r="TV2" s="2193"/>
      <c r="TX2" s="321"/>
      <c r="TY2" s="2193" t="str">
        <f>TR2</f>
        <v>FACTURAS    JUNIO         2 0 1 4</v>
      </c>
      <c r="TZ2" s="2193"/>
      <c r="UA2" s="2193"/>
      <c r="UB2" s="2193"/>
      <c r="UC2" s="2193"/>
      <c r="UE2" s="310"/>
      <c r="UF2" s="2193" t="str">
        <f>TD2</f>
        <v>FACTURAS    JUNIO         2 0 1 4</v>
      </c>
      <c r="UG2" s="2193"/>
      <c r="UH2" s="2193"/>
      <c r="UI2" s="2193"/>
      <c r="UJ2" s="2193"/>
      <c r="UL2" s="310"/>
      <c r="UM2" s="2193" t="str">
        <f>UF2</f>
        <v>FACTURAS    JUNIO         2 0 1 4</v>
      </c>
      <c r="UN2" s="2193"/>
      <c r="UO2" s="2193"/>
      <c r="UP2" s="2193"/>
      <c r="UQ2" s="2193"/>
    </row>
    <row r="3" spans="1:564" ht="38.25" customHeight="1" thickBot="1" x14ac:dyDescent="0.35">
      <c r="A3" s="321"/>
      <c r="B3" s="1641" t="s">
        <v>18</v>
      </c>
      <c r="C3" s="2194" t="s">
        <v>95</v>
      </c>
      <c r="D3" s="2196"/>
      <c r="E3" s="2196"/>
      <c r="F3" s="2197"/>
      <c r="H3" s="321"/>
      <c r="I3" s="2286" t="s">
        <v>18</v>
      </c>
      <c r="J3" s="2287"/>
      <c r="K3" s="2194" t="s">
        <v>1218</v>
      </c>
      <c r="L3" s="2196"/>
      <c r="M3" s="2196"/>
      <c r="N3" s="2197"/>
      <c r="P3" s="321"/>
      <c r="Q3" s="1642"/>
      <c r="R3" s="2194" t="s">
        <v>403</v>
      </c>
      <c r="S3" s="2196"/>
      <c r="T3" s="2196"/>
      <c r="U3" s="2197"/>
      <c r="W3" s="310"/>
      <c r="X3" s="1642"/>
      <c r="Y3" s="2194" t="s">
        <v>1223</v>
      </c>
      <c r="Z3" s="2196"/>
      <c r="AA3" s="2196"/>
      <c r="AB3" s="2197"/>
      <c r="AD3" s="310"/>
      <c r="AE3" s="2286" t="s">
        <v>18</v>
      </c>
      <c r="AF3" s="2287"/>
      <c r="AG3" s="2194" t="s">
        <v>1224</v>
      </c>
      <c r="AH3" s="2196"/>
      <c r="AI3" s="2196"/>
      <c r="AJ3" s="2197"/>
      <c r="AL3" s="976"/>
      <c r="AM3" s="2286" t="s">
        <v>18</v>
      </c>
      <c r="AN3" s="2287"/>
      <c r="AO3" s="2194" t="s">
        <v>1225</v>
      </c>
      <c r="AP3" s="2196"/>
      <c r="AQ3" s="2196"/>
      <c r="AR3" s="2197"/>
      <c r="AT3" s="310"/>
      <c r="AU3" s="2286" t="s">
        <v>18</v>
      </c>
      <c r="AV3" s="2287"/>
      <c r="AW3" s="2194" t="s">
        <v>1226</v>
      </c>
      <c r="AX3" s="2196"/>
      <c r="AY3" s="2196"/>
      <c r="AZ3" s="2197"/>
      <c r="BB3" s="310"/>
      <c r="BC3" s="1641" t="s">
        <v>18</v>
      </c>
      <c r="BD3" s="2194" t="s">
        <v>451</v>
      </c>
      <c r="BE3" s="2196"/>
      <c r="BF3" s="2196"/>
      <c r="BG3" s="2197"/>
      <c r="BI3" s="1272"/>
      <c r="BJ3" s="1641" t="s">
        <v>18</v>
      </c>
      <c r="BK3" s="2194" t="s">
        <v>1227</v>
      </c>
      <c r="BL3" s="2196"/>
      <c r="BM3" s="2196"/>
      <c r="BN3" s="2197"/>
      <c r="BP3" s="310"/>
      <c r="BQ3" s="1641" t="s">
        <v>18</v>
      </c>
      <c r="BR3" s="2194" t="s">
        <v>1228</v>
      </c>
      <c r="BS3" s="2196"/>
      <c r="BT3" s="2196"/>
      <c r="BU3" s="2197"/>
      <c r="BW3" s="310"/>
      <c r="BX3" s="1641" t="s">
        <v>18</v>
      </c>
      <c r="BY3" s="2194" t="s">
        <v>1912</v>
      </c>
      <c r="BZ3" s="2196"/>
      <c r="CA3" s="2196"/>
      <c r="CB3" s="2197"/>
      <c r="CD3" s="228"/>
      <c r="CE3" s="737" t="s">
        <v>18</v>
      </c>
      <c r="CF3" s="2300" t="s">
        <v>1392</v>
      </c>
      <c r="CG3" s="2301"/>
      <c r="CH3" s="2301"/>
      <c r="CI3" s="2302"/>
      <c r="CK3" s="321"/>
      <c r="CL3" s="1641" t="s">
        <v>18</v>
      </c>
      <c r="CM3" s="2194" t="s">
        <v>1221</v>
      </c>
      <c r="CN3" s="2196"/>
      <c r="CO3" s="2196"/>
      <c r="CP3" s="2197"/>
      <c r="CR3" s="404"/>
      <c r="CS3" s="1643" t="s">
        <v>18</v>
      </c>
      <c r="CT3" s="2194" t="s">
        <v>1219</v>
      </c>
      <c r="CU3" s="2196"/>
      <c r="CV3" s="2196"/>
      <c r="CW3" s="2197"/>
      <c r="CY3" s="310"/>
      <c r="CZ3" s="1641" t="s">
        <v>18</v>
      </c>
      <c r="DA3" s="2194" t="s">
        <v>1220</v>
      </c>
      <c r="DB3" s="2196"/>
      <c r="DC3" s="2196"/>
      <c r="DD3" s="2197"/>
      <c r="DF3" s="310"/>
      <c r="DG3" s="1641" t="s">
        <v>18</v>
      </c>
      <c r="DH3" s="2194" t="s">
        <v>133</v>
      </c>
      <c r="DI3" s="2196"/>
      <c r="DJ3" s="2196"/>
      <c r="DK3" s="2197"/>
      <c r="DM3" s="321"/>
      <c r="DN3" s="310"/>
      <c r="DO3" s="964" t="s">
        <v>18</v>
      </c>
      <c r="DP3" s="2194" t="s">
        <v>406</v>
      </c>
      <c r="DQ3" s="2196"/>
      <c r="DR3" s="2196"/>
      <c r="DS3" s="2197"/>
      <c r="DU3" s="321"/>
      <c r="DV3" s="310"/>
      <c r="DW3" s="1641" t="s">
        <v>18</v>
      </c>
      <c r="DX3" s="2194" t="s">
        <v>83</v>
      </c>
      <c r="DY3" s="2196"/>
      <c r="DZ3" s="2196"/>
      <c r="EA3" s="2197"/>
      <c r="EC3" s="321"/>
      <c r="ED3" s="310"/>
      <c r="EE3" s="1641" t="s">
        <v>18</v>
      </c>
      <c r="EF3" s="2194" t="s">
        <v>1633</v>
      </c>
      <c r="EG3" s="2196"/>
      <c r="EH3" s="2196"/>
      <c r="EI3" s="2197"/>
      <c r="EK3" s="321"/>
      <c r="EL3" s="310"/>
      <c r="EM3" s="1641" t="s">
        <v>18</v>
      </c>
      <c r="EN3" s="2194" t="s">
        <v>1915</v>
      </c>
      <c r="EO3" s="2196"/>
      <c r="EP3" s="2196"/>
      <c r="EQ3" s="2197"/>
      <c r="ES3" s="321"/>
      <c r="ET3" s="1641" t="s">
        <v>18</v>
      </c>
      <c r="EU3" s="2194" t="s">
        <v>1229</v>
      </c>
      <c r="EV3" s="2196"/>
      <c r="EW3" s="2196"/>
      <c r="EX3" s="2197"/>
      <c r="EZ3" s="321"/>
      <c r="FA3" s="1641" t="s">
        <v>18</v>
      </c>
      <c r="FB3" s="2194" t="s">
        <v>1916</v>
      </c>
      <c r="FC3" s="2196"/>
      <c r="FD3" s="2196"/>
      <c r="FE3" s="2197"/>
      <c r="FG3" s="320"/>
      <c r="FH3" s="320"/>
      <c r="FI3" s="737" t="s">
        <v>18</v>
      </c>
      <c r="FJ3" s="2300" t="s">
        <v>1436</v>
      </c>
      <c r="FK3" s="2301"/>
      <c r="FL3" s="2301"/>
      <c r="FM3" s="2302"/>
      <c r="FO3" s="320"/>
      <c r="FP3" s="737" t="s">
        <v>18</v>
      </c>
      <c r="FQ3" s="2300" t="s">
        <v>1472</v>
      </c>
      <c r="FR3" s="2301"/>
      <c r="FS3" s="2301"/>
      <c r="FT3" s="2302"/>
      <c r="FV3" s="320"/>
      <c r="FW3" s="737" t="s">
        <v>18</v>
      </c>
      <c r="FX3" s="2300" t="s">
        <v>1472</v>
      </c>
      <c r="FY3" s="2301"/>
      <c r="FZ3" s="2301"/>
      <c r="GA3" s="2302"/>
      <c r="GC3" s="320"/>
      <c r="GD3" s="737" t="s">
        <v>18</v>
      </c>
      <c r="GE3" s="2300" t="s">
        <v>1472</v>
      </c>
      <c r="GF3" s="2301"/>
      <c r="GG3" s="2301"/>
      <c r="GH3" s="2302"/>
      <c r="GJ3" s="320"/>
      <c r="GK3" s="737" t="s">
        <v>18</v>
      </c>
      <c r="GL3" s="2300" t="s">
        <v>1439</v>
      </c>
      <c r="GM3" s="2301"/>
      <c r="GN3" s="2301"/>
      <c r="GO3" s="2302"/>
      <c r="GQ3" s="320"/>
      <c r="GR3" s="737" t="s">
        <v>18</v>
      </c>
      <c r="GS3" s="2300" t="s">
        <v>272</v>
      </c>
      <c r="GT3" s="2301"/>
      <c r="GU3" s="2301"/>
      <c r="GV3" s="2302"/>
      <c r="GX3" s="320"/>
      <c r="GY3" s="737" t="s">
        <v>18</v>
      </c>
      <c r="GZ3" s="2300" t="s">
        <v>1835</v>
      </c>
      <c r="HA3" s="2301"/>
      <c r="HB3" s="2301"/>
      <c r="HC3" s="2302"/>
      <c r="HE3" s="320"/>
      <c r="HF3" s="737" t="s">
        <v>18</v>
      </c>
      <c r="HG3" s="2300" t="s">
        <v>1634</v>
      </c>
      <c r="HH3" s="2301"/>
      <c r="HI3" s="2301"/>
      <c r="HJ3" s="2302"/>
      <c r="HL3" s="310"/>
      <c r="HM3" s="1641" t="s">
        <v>18</v>
      </c>
      <c r="HN3" s="2194" t="s">
        <v>1230</v>
      </c>
      <c r="HO3" s="2196"/>
      <c r="HP3" s="2196"/>
      <c r="HQ3" s="2197"/>
      <c r="HS3" s="310"/>
      <c r="HT3" s="1641" t="s">
        <v>18</v>
      </c>
      <c r="HU3" s="2194" t="s">
        <v>1231</v>
      </c>
      <c r="HV3" s="2196"/>
      <c r="HW3" s="2196"/>
      <c r="HX3" s="2197"/>
      <c r="HZ3" s="310"/>
      <c r="IA3" s="1641" t="s">
        <v>18</v>
      </c>
      <c r="IB3" s="2194" t="s">
        <v>224</v>
      </c>
      <c r="IC3" s="2196"/>
      <c r="ID3" s="2196"/>
      <c r="IE3" s="2197"/>
      <c r="IG3" s="786"/>
      <c r="IH3" s="310"/>
      <c r="II3" s="1641" t="s">
        <v>18</v>
      </c>
      <c r="IJ3" s="2300" t="s">
        <v>109</v>
      </c>
      <c r="IK3" s="2301"/>
      <c r="IL3" s="2301"/>
      <c r="IM3" s="2302"/>
      <c r="IO3" s="310"/>
      <c r="IP3" s="1641" t="s">
        <v>18</v>
      </c>
      <c r="IQ3" s="2194" t="s">
        <v>1232</v>
      </c>
      <c r="IR3" s="2196"/>
      <c r="IS3" s="2196"/>
      <c r="IT3" s="2197"/>
      <c r="IV3" s="310"/>
      <c r="IW3" s="1641" t="s">
        <v>18</v>
      </c>
      <c r="IX3" s="2194" t="s">
        <v>1632</v>
      </c>
      <c r="IY3" s="2196"/>
      <c r="IZ3" s="2196"/>
      <c r="JA3" s="2197"/>
      <c r="JC3" s="310"/>
      <c r="JD3" s="1643" t="s">
        <v>18</v>
      </c>
      <c r="JE3" s="2194" t="s">
        <v>426</v>
      </c>
      <c r="JF3" s="2196"/>
      <c r="JG3" s="2196"/>
      <c r="JH3" s="2197"/>
      <c r="JJ3" s="310"/>
      <c r="JK3" s="1643" t="s">
        <v>18</v>
      </c>
      <c r="JL3" s="2194" t="s">
        <v>1630</v>
      </c>
      <c r="JM3" s="2196"/>
      <c r="JN3" s="2196"/>
      <c r="JO3" s="2197"/>
      <c r="JQ3" s="310"/>
      <c r="JR3" s="1641" t="s">
        <v>18</v>
      </c>
      <c r="JS3" s="2194" t="s">
        <v>1222</v>
      </c>
      <c r="JT3" s="2196"/>
      <c r="JU3" s="2196"/>
      <c r="JV3" s="2197"/>
      <c r="JX3" s="310"/>
      <c r="JY3" s="1641" t="s">
        <v>18</v>
      </c>
      <c r="JZ3" s="2194" t="s">
        <v>100</v>
      </c>
      <c r="KA3" s="2196"/>
      <c r="KB3" s="2196"/>
      <c r="KC3" s="2197"/>
      <c r="KE3" s="310"/>
      <c r="KF3" s="1641" t="s">
        <v>18</v>
      </c>
      <c r="KG3" s="2194" t="s">
        <v>1233</v>
      </c>
      <c r="KH3" s="2196"/>
      <c r="KI3" s="2196"/>
      <c r="KJ3" s="2197"/>
      <c r="KK3" s="32" t="s">
        <v>1234</v>
      </c>
      <c r="KL3" s="310"/>
      <c r="KM3" s="1641" t="s">
        <v>18</v>
      </c>
      <c r="KN3" s="2194" t="s">
        <v>1473</v>
      </c>
      <c r="KO3" s="2196"/>
      <c r="KP3" s="2196"/>
      <c r="KQ3" s="2197"/>
      <c r="KR3" s="32" t="s">
        <v>1234</v>
      </c>
      <c r="KS3" s="310"/>
      <c r="KT3" s="1641" t="s">
        <v>18</v>
      </c>
      <c r="KU3" s="2194" t="s">
        <v>1629</v>
      </c>
      <c r="KV3" s="2196"/>
      <c r="KW3" s="2196"/>
      <c r="KX3" s="2197"/>
      <c r="KY3" s="32" t="s">
        <v>1234</v>
      </c>
      <c r="KZ3" s="310"/>
      <c r="LA3" s="1641" t="s">
        <v>18</v>
      </c>
      <c r="LB3" s="2194" t="s">
        <v>1819</v>
      </c>
      <c r="LC3" s="2196"/>
      <c r="LD3" s="2196"/>
      <c r="LE3" s="2197"/>
      <c r="LF3" s="32" t="s">
        <v>1234</v>
      </c>
      <c r="LG3" s="228"/>
      <c r="LH3" s="737" t="s">
        <v>18</v>
      </c>
      <c r="LI3" s="2300" t="s">
        <v>1391</v>
      </c>
      <c r="LJ3" s="2301"/>
      <c r="LK3" s="2301"/>
      <c r="LL3" s="2302"/>
      <c r="LM3" s="243" t="s">
        <v>1234</v>
      </c>
      <c r="LN3" s="310"/>
      <c r="LO3" s="1641" t="s">
        <v>18</v>
      </c>
      <c r="LP3" s="2194" t="s">
        <v>1235</v>
      </c>
      <c r="LQ3" s="2196"/>
      <c r="LR3" s="2196"/>
      <c r="LS3" s="2197"/>
      <c r="LU3" s="310"/>
      <c r="LV3" s="1641" t="s">
        <v>18</v>
      </c>
      <c r="LW3" s="2194" t="s">
        <v>1236</v>
      </c>
      <c r="LX3" s="2196"/>
      <c r="LY3" s="2196"/>
      <c r="LZ3" s="2197"/>
      <c r="MB3" s="404"/>
      <c r="MC3" s="310"/>
      <c r="MD3" s="1641" t="s">
        <v>18</v>
      </c>
      <c r="ME3" s="2194" t="s">
        <v>1237</v>
      </c>
      <c r="MF3" s="2196"/>
      <c r="MG3" s="2196"/>
      <c r="MH3" s="2197"/>
      <c r="MJ3" s="404"/>
      <c r="MK3" s="1641" t="s">
        <v>18</v>
      </c>
      <c r="ML3" s="2194" t="s">
        <v>1238</v>
      </c>
      <c r="MM3" s="2196"/>
      <c r="MN3" s="2196"/>
      <c r="MO3" s="2197"/>
      <c r="MQ3" s="424"/>
      <c r="MR3" s="737" t="s">
        <v>18</v>
      </c>
      <c r="MS3" s="2300" t="s">
        <v>1438</v>
      </c>
      <c r="MT3" s="2301"/>
      <c r="MU3" s="2301"/>
      <c r="MV3" s="2302"/>
      <c r="MX3" s="310"/>
      <c r="MY3" s="1641" t="s">
        <v>18</v>
      </c>
      <c r="MZ3" s="2194" t="s">
        <v>112</v>
      </c>
      <c r="NA3" s="2196"/>
      <c r="NB3" s="2196"/>
      <c r="NC3" s="2197"/>
      <c r="NE3" s="310"/>
      <c r="NF3" s="1641" t="s">
        <v>18</v>
      </c>
      <c r="NG3" s="2194" t="s">
        <v>465</v>
      </c>
      <c r="NH3" s="2196"/>
      <c r="NI3" s="2196"/>
      <c r="NJ3" s="2197"/>
      <c r="NL3" s="404"/>
      <c r="NM3" s="1641" t="s">
        <v>18</v>
      </c>
      <c r="NN3" s="2300" t="s">
        <v>1516</v>
      </c>
      <c r="NO3" s="2301"/>
      <c r="NP3" s="2301"/>
      <c r="NQ3" s="2302"/>
      <c r="NS3" s="404"/>
      <c r="NT3" s="1641" t="s">
        <v>18</v>
      </c>
      <c r="NU3" s="2300" t="s">
        <v>1631</v>
      </c>
      <c r="NV3" s="2301"/>
      <c r="NW3" s="2301"/>
      <c r="NX3" s="2302"/>
      <c r="NZ3" s="310"/>
      <c r="OA3" s="1641" t="s">
        <v>18</v>
      </c>
      <c r="OB3" s="2194" t="s">
        <v>418</v>
      </c>
      <c r="OC3" s="2196"/>
      <c r="OD3" s="2196"/>
      <c r="OE3" s="2197"/>
      <c r="OG3" s="310"/>
      <c r="OH3" s="1641" t="s">
        <v>18</v>
      </c>
      <c r="OI3" s="2194" t="s">
        <v>1239</v>
      </c>
      <c r="OJ3" s="2196"/>
      <c r="OK3" s="2196"/>
      <c r="OL3" s="2197"/>
      <c r="ON3" s="310"/>
      <c r="OO3" s="1641" t="s">
        <v>18</v>
      </c>
      <c r="OP3" s="2194" t="s">
        <v>1807</v>
      </c>
      <c r="OQ3" s="2196"/>
      <c r="OR3" s="2196"/>
      <c r="OS3" s="2197"/>
      <c r="OU3" s="310"/>
      <c r="OV3" s="1641" t="s">
        <v>18</v>
      </c>
      <c r="OW3" s="2194" t="s">
        <v>1911</v>
      </c>
      <c r="OX3" s="2196"/>
      <c r="OY3" s="2196"/>
      <c r="OZ3" s="2197"/>
      <c r="PB3" s="310" t="s">
        <v>61</v>
      </c>
      <c r="PC3" s="1641" t="s">
        <v>18</v>
      </c>
      <c r="PD3" s="2194" t="s">
        <v>226</v>
      </c>
      <c r="PE3" s="2196"/>
      <c r="PF3" s="2196"/>
      <c r="PG3" s="2197"/>
      <c r="PI3" s="310"/>
      <c r="PJ3" s="1641" t="s">
        <v>18</v>
      </c>
      <c r="PK3" s="2194" t="s">
        <v>99</v>
      </c>
      <c r="PL3" s="2196"/>
      <c r="PM3" s="2196"/>
      <c r="PN3" s="2197"/>
      <c r="PP3" s="310"/>
      <c r="PQ3" s="1641" t="s">
        <v>18</v>
      </c>
      <c r="PR3" s="2194" t="s">
        <v>1240</v>
      </c>
      <c r="PS3" s="2196"/>
      <c r="PT3" s="2196"/>
      <c r="PU3" s="2197"/>
      <c r="PW3" s="310"/>
      <c r="PX3" s="1641" t="s">
        <v>18</v>
      </c>
      <c r="PY3" s="2194" t="s">
        <v>1241</v>
      </c>
      <c r="PZ3" s="2196"/>
      <c r="QA3" s="2196"/>
      <c r="QB3" s="2197"/>
      <c r="QD3" s="310"/>
      <c r="QE3" s="1641" t="s">
        <v>18</v>
      </c>
      <c r="QF3" s="2194" t="s">
        <v>1242</v>
      </c>
      <c r="QG3" s="2196"/>
      <c r="QH3" s="2196"/>
      <c r="QI3" s="2197"/>
      <c r="QK3" s="310"/>
      <c r="QL3" s="1643" t="s">
        <v>18</v>
      </c>
      <c r="QM3" s="2194" t="s">
        <v>1243</v>
      </c>
      <c r="QN3" s="2196"/>
      <c r="QO3" s="2196"/>
      <c r="QP3" s="2197"/>
      <c r="QR3" s="228"/>
      <c r="QS3" s="1230" t="s">
        <v>18</v>
      </c>
      <c r="QT3" s="2300" t="s">
        <v>1437</v>
      </c>
      <c r="QU3" s="2301"/>
      <c r="QV3" s="2301"/>
      <c r="QW3" s="2302"/>
      <c r="QY3" s="228"/>
      <c r="QZ3" s="1230" t="s">
        <v>18</v>
      </c>
      <c r="RA3" s="2300" t="s">
        <v>1435</v>
      </c>
      <c r="RB3" s="2301"/>
      <c r="RC3" s="2301"/>
      <c r="RD3" s="2302"/>
      <c r="RF3" s="310"/>
      <c r="RG3" s="1641" t="s">
        <v>18</v>
      </c>
      <c r="RH3" s="2194" t="s">
        <v>1244</v>
      </c>
      <c r="RI3" s="2196"/>
      <c r="RJ3" s="2196"/>
      <c r="RK3" s="2197"/>
      <c r="RM3" s="404"/>
      <c r="RN3" s="1641" t="s">
        <v>18</v>
      </c>
      <c r="RO3" s="2194" t="s">
        <v>1245</v>
      </c>
      <c r="RP3" s="2196"/>
      <c r="RQ3" s="2196"/>
      <c r="RR3" s="2197"/>
      <c r="RT3" s="404"/>
      <c r="RU3" s="1641" t="s">
        <v>18</v>
      </c>
      <c r="RV3" s="2194" t="s">
        <v>1914</v>
      </c>
      <c r="RW3" s="2196"/>
      <c r="RX3" s="2196"/>
      <c r="RY3" s="2197"/>
      <c r="SA3" s="404"/>
      <c r="SB3" s="1643" t="s">
        <v>18</v>
      </c>
      <c r="SC3" s="2194" t="s">
        <v>9</v>
      </c>
      <c r="SD3" s="2196"/>
      <c r="SE3" s="2196"/>
      <c r="SF3" s="2197"/>
      <c r="SH3" s="310"/>
      <c r="SI3" s="1643" t="s">
        <v>18</v>
      </c>
      <c r="SJ3" s="2194" t="s">
        <v>1246</v>
      </c>
      <c r="SK3" s="2196"/>
      <c r="SL3" s="2196"/>
      <c r="SM3" s="2197"/>
      <c r="SO3" s="228"/>
      <c r="SP3" s="1230" t="s">
        <v>18</v>
      </c>
      <c r="SQ3" s="2300" t="s">
        <v>1412</v>
      </c>
      <c r="SR3" s="2301"/>
      <c r="SS3" s="2301"/>
      <c r="ST3" s="2302"/>
      <c r="SV3" s="228"/>
      <c r="SW3" s="1230" t="s">
        <v>18</v>
      </c>
      <c r="SX3" s="2300" t="s">
        <v>1808</v>
      </c>
      <c r="SY3" s="2301"/>
      <c r="SZ3" s="2301"/>
      <c r="TA3" s="2302"/>
      <c r="TC3" s="310"/>
      <c r="TD3" s="1641" t="s">
        <v>18</v>
      </c>
      <c r="TE3" s="2194" t="s">
        <v>1247</v>
      </c>
      <c r="TF3" s="2196"/>
      <c r="TG3" s="2196"/>
      <c r="TH3" s="2197"/>
      <c r="TJ3" s="321"/>
      <c r="TK3" s="1641" t="s">
        <v>18</v>
      </c>
      <c r="TL3" s="2194" t="s">
        <v>1248</v>
      </c>
      <c r="TM3" s="2196"/>
      <c r="TN3" s="2196"/>
      <c r="TO3" s="2197"/>
      <c r="TQ3" s="321"/>
      <c r="TR3" s="1641" t="s">
        <v>18</v>
      </c>
      <c r="TS3" s="2194" t="s">
        <v>1635</v>
      </c>
      <c r="TT3" s="2196"/>
      <c r="TU3" s="2196"/>
      <c r="TV3" s="2197"/>
      <c r="TX3" s="321"/>
      <c r="TY3" s="1641" t="s">
        <v>18</v>
      </c>
      <c r="TZ3" s="2194" t="s">
        <v>1820</v>
      </c>
      <c r="UA3" s="2196"/>
      <c r="UB3" s="2196"/>
      <c r="UC3" s="2197"/>
      <c r="UE3" s="310"/>
      <c r="UF3" s="1641" t="s">
        <v>18</v>
      </c>
      <c r="UG3" s="2194" t="s">
        <v>532</v>
      </c>
      <c r="UH3" s="2196"/>
      <c r="UI3" s="2196"/>
      <c r="UJ3" s="2197"/>
      <c r="UL3" s="310"/>
      <c r="UM3" s="1641" t="s">
        <v>18</v>
      </c>
      <c r="UN3" s="2194" t="s">
        <v>1249</v>
      </c>
      <c r="UO3" s="2196"/>
      <c r="UP3" s="2196"/>
      <c r="UQ3" s="2197"/>
    </row>
    <row r="4" spans="1:564" ht="19.5" thickBot="1" x14ac:dyDescent="0.35">
      <c r="A4" s="321"/>
      <c r="B4" s="1641"/>
      <c r="C4" s="238"/>
      <c r="D4" s="238"/>
      <c r="E4" s="238"/>
      <c r="F4" s="238"/>
      <c r="H4" s="321"/>
      <c r="I4" s="310"/>
      <c r="J4" s="1643"/>
      <c r="K4" s="238"/>
      <c r="L4" s="238"/>
      <c r="M4" s="238"/>
      <c r="N4" s="238"/>
      <c r="P4" s="321"/>
      <c r="Q4" s="1641"/>
      <c r="R4" s="238"/>
      <c r="S4" s="238"/>
      <c r="T4" s="238"/>
      <c r="U4" s="238"/>
      <c r="W4" s="310"/>
      <c r="X4" s="1641"/>
      <c r="Y4" s="238"/>
      <c r="Z4" s="238"/>
      <c r="AA4" s="238"/>
      <c r="AB4" s="238"/>
      <c r="AD4" s="310"/>
      <c r="AE4" s="310"/>
      <c r="AF4" s="1641"/>
      <c r="AG4" s="238"/>
      <c r="AH4" s="238" t="s">
        <v>1250</v>
      </c>
      <c r="AI4" s="238"/>
      <c r="AJ4" s="238"/>
      <c r="AL4" s="976"/>
      <c r="AM4" s="310"/>
      <c r="AN4" s="1641"/>
      <c r="AO4" s="238"/>
      <c r="AP4" s="238"/>
      <c r="AQ4" s="238"/>
      <c r="AR4" s="238"/>
      <c r="AT4" s="310"/>
      <c r="AU4" s="310"/>
      <c r="AV4" s="1641"/>
      <c r="AW4" s="238"/>
      <c r="AX4" s="238"/>
      <c r="AY4" s="238"/>
      <c r="AZ4" s="238"/>
      <c r="BB4" s="310"/>
      <c r="BC4" s="1641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41"/>
      <c r="BR4" s="238"/>
      <c r="BS4" s="238" t="s">
        <v>1251</v>
      </c>
      <c r="BT4" s="238"/>
      <c r="BU4" s="238"/>
      <c r="BW4" s="310"/>
      <c r="BX4" s="1641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41"/>
      <c r="CM4" s="238" t="s">
        <v>1252</v>
      </c>
      <c r="CN4" s="238"/>
      <c r="CO4" s="238"/>
      <c r="CP4" s="238"/>
      <c r="CR4" s="404"/>
      <c r="CS4" s="1643"/>
      <c r="CT4" s="238"/>
      <c r="CU4" s="238"/>
      <c r="CV4" s="238"/>
      <c r="CW4" s="238"/>
      <c r="CY4" s="310"/>
      <c r="CZ4" s="1641"/>
      <c r="DA4" s="238"/>
      <c r="DB4" s="238" t="s">
        <v>857</v>
      </c>
      <c r="DC4" s="238"/>
      <c r="DD4" s="238"/>
      <c r="DF4" s="310"/>
      <c r="DG4" s="1641"/>
      <c r="DH4" s="238"/>
      <c r="DI4" s="238" t="s">
        <v>1253</v>
      </c>
      <c r="DJ4" s="238"/>
      <c r="DK4" s="238"/>
      <c r="DM4" s="321"/>
      <c r="DN4" s="310"/>
      <c r="DO4" s="1641"/>
      <c r="DP4" s="238"/>
      <c r="DQ4" s="174" t="s">
        <v>5</v>
      </c>
      <c r="DR4" s="238"/>
      <c r="DS4" s="238"/>
      <c r="DU4" s="321"/>
      <c r="DV4" s="310"/>
      <c r="DW4" s="1641"/>
      <c r="DX4" s="238"/>
      <c r="DY4" s="59" t="s">
        <v>1254</v>
      </c>
      <c r="DZ4" s="238"/>
      <c r="EA4" s="238"/>
      <c r="EC4" s="321"/>
      <c r="ED4" s="310"/>
      <c r="EE4" s="1641"/>
      <c r="EF4" s="238"/>
      <c r="EG4" s="59"/>
      <c r="EH4" s="238"/>
      <c r="EI4" s="238"/>
      <c r="EK4" s="321"/>
      <c r="EL4" s="310"/>
      <c r="EM4" s="1641"/>
      <c r="EN4" s="238"/>
      <c r="EO4" s="59"/>
      <c r="EP4" s="238"/>
      <c r="EQ4" s="238"/>
      <c r="ES4" s="321"/>
      <c r="ET4" s="1641"/>
      <c r="EU4" s="238"/>
      <c r="EV4" s="238" t="s">
        <v>1255</v>
      </c>
      <c r="EW4" s="238"/>
      <c r="EX4" s="238"/>
      <c r="EZ4" s="321"/>
      <c r="FA4" s="1641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41"/>
      <c r="HN4" s="238"/>
      <c r="HO4" s="238" t="s">
        <v>1251</v>
      </c>
      <c r="HP4" s="238"/>
      <c r="HQ4" s="238"/>
      <c r="HS4" s="310"/>
      <c r="HT4" s="1641"/>
      <c r="HU4" s="238"/>
      <c r="HV4" s="238"/>
      <c r="HW4" s="238"/>
      <c r="HX4" s="238"/>
      <c r="HZ4" s="310"/>
      <c r="IA4" s="1641"/>
      <c r="IB4" s="238"/>
      <c r="IC4" s="238" t="s">
        <v>1256</v>
      </c>
      <c r="ID4" s="238"/>
      <c r="IE4" s="238"/>
      <c r="IG4" s="786"/>
      <c r="IH4" s="310"/>
      <c r="II4" s="1641"/>
      <c r="IJ4" s="1205"/>
      <c r="IK4" s="1234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41"/>
      <c r="IX4" s="238"/>
      <c r="IY4" s="238"/>
      <c r="IZ4" s="238"/>
      <c r="JA4" s="238"/>
      <c r="JC4" s="310"/>
      <c r="JD4" s="1643"/>
      <c r="JE4" s="238"/>
      <c r="JF4" s="238" t="s">
        <v>1257</v>
      </c>
      <c r="JG4" s="738"/>
      <c r="JH4" s="238"/>
      <c r="JJ4" s="310"/>
      <c r="JK4" s="1643"/>
      <c r="JL4" s="238"/>
      <c r="JM4" s="238"/>
      <c r="JN4" s="738"/>
      <c r="JO4" s="238"/>
      <c r="JQ4" s="310"/>
      <c r="JR4" s="1641"/>
      <c r="JS4" s="238"/>
      <c r="JT4" s="238"/>
      <c r="JU4" s="238"/>
      <c r="JV4" s="238"/>
      <c r="JX4" s="310"/>
      <c r="JY4" s="1641"/>
      <c r="JZ4" s="238"/>
      <c r="KA4" s="238" t="s">
        <v>1256</v>
      </c>
      <c r="KB4" s="238"/>
      <c r="KC4" s="238"/>
      <c r="KE4" s="310"/>
      <c r="KF4" s="1641"/>
      <c r="KG4" s="238"/>
      <c r="KH4" s="238"/>
      <c r="KI4" s="238"/>
      <c r="KJ4" s="238"/>
      <c r="KL4" s="310"/>
      <c r="KM4" s="1641"/>
      <c r="KN4" s="238"/>
      <c r="KO4" s="238"/>
      <c r="KP4" s="238"/>
      <c r="KQ4" s="238"/>
      <c r="KS4" s="310"/>
      <c r="KT4" s="1641"/>
      <c r="KU4" s="238"/>
      <c r="KV4" s="238" t="s">
        <v>986</v>
      </c>
      <c r="KW4" s="238"/>
      <c r="KX4" s="238"/>
      <c r="KZ4" s="310"/>
      <c r="LA4" s="1641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41"/>
      <c r="LP4" s="238"/>
      <c r="LQ4" s="238" t="s">
        <v>1258</v>
      </c>
      <c r="LR4" s="238"/>
      <c r="LS4" s="238"/>
      <c r="LU4" s="310"/>
      <c r="LV4" s="1641"/>
      <c r="LW4" s="238"/>
      <c r="LX4" s="238" t="s">
        <v>1251</v>
      </c>
      <c r="LY4" s="238"/>
      <c r="LZ4" s="238"/>
      <c r="MB4" s="404"/>
      <c r="MC4" s="310"/>
      <c r="MD4" s="1641"/>
      <c r="ME4" s="238"/>
      <c r="MF4" s="238"/>
      <c r="MG4" s="238"/>
      <c r="MH4" s="238"/>
      <c r="MJ4" s="404"/>
      <c r="MK4" s="1641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41"/>
      <c r="MZ4" s="238"/>
      <c r="NA4" s="238"/>
      <c r="NB4" s="238"/>
      <c r="NC4" s="238"/>
      <c r="NE4" s="310"/>
      <c r="NF4" s="1641"/>
      <c r="NG4" s="238"/>
      <c r="NH4" s="238"/>
      <c r="NI4" s="238"/>
      <c r="NJ4" s="238"/>
      <c r="NL4" s="404"/>
      <c r="NM4" s="1641"/>
      <c r="NN4" s="238"/>
      <c r="NO4" s="238"/>
      <c r="NP4" s="238"/>
      <c r="NQ4" s="238"/>
      <c r="NS4" s="404"/>
      <c r="NT4" s="1641"/>
      <c r="NU4" s="238"/>
      <c r="NV4" s="238"/>
      <c r="NW4" s="238"/>
      <c r="NX4" s="238"/>
      <c r="NZ4" s="310"/>
      <c r="OA4" s="1641"/>
      <c r="OB4" s="238"/>
      <c r="OC4" s="238"/>
      <c r="OD4" s="238"/>
      <c r="OE4" s="238"/>
      <c r="OG4" s="310"/>
      <c r="OH4" s="1641"/>
      <c r="OI4" s="238"/>
      <c r="OJ4" s="238" t="s">
        <v>48</v>
      </c>
      <c r="OK4" s="238"/>
      <c r="OL4" s="238"/>
      <c r="ON4" s="310"/>
      <c r="OO4" s="1641"/>
      <c r="OP4" s="238"/>
      <c r="OQ4" s="238" t="s">
        <v>1491</v>
      </c>
      <c r="OR4" s="238"/>
      <c r="OS4" s="238"/>
      <c r="OU4" s="310"/>
      <c r="OV4" s="1641"/>
      <c r="OW4" s="238"/>
      <c r="OX4" s="238"/>
      <c r="OY4" s="238"/>
      <c r="OZ4" s="238"/>
      <c r="PB4" s="310"/>
      <c r="PC4" s="1641"/>
      <c r="PD4" s="238"/>
      <c r="PE4" s="238"/>
      <c r="PF4" s="238"/>
      <c r="PG4" s="238"/>
      <c r="PI4" s="310"/>
      <c r="PJ4" s="1641"/>
      <c r="PK4" s="238"/>
      <c r="PL4" s="238"/>
      <c r="PM4" s="238"/>
      <c r="PN4" s="238"/>
      <c r="PP4" s="310"/>
      <c r="PQ4" s="1641"/>
      <c r="PR4" s="238"/>
      <c r="PS4" s="174" t="s">
        <v>1259</v>
      </c>
      <c r="PT4" s="238"/>
      <c r="PU4" s="238"/>
      <c r="PW4" s="310"/>
      <c r="PX4" s="1641"/>
      <c r="PY4" s="238"/>
      <c r="PZ4" s="967" t="s">
        <v>1260</v>
      </c>
      <c r="QA4" s="238"/>
      <c r="QB4" s="238"/>
      <c r="QD4" s="310"/>
      <c r="QE4" s="1641"/>
      <c r="QF4" s="238"/>
      <c r="QG4" s="59"/>
      <c r="QH4" s="238"/>
      <c r="QI4" s="238"/>
      <c r="QK4" s="310"/>
      <c r="QL4" s="1643"/>
      <c r="QM4" s="238"/>
      <c r="QN4" s="238" t="s">
        <v>1261</v>
      </c>
      <c r="QO4" s="238"/>
      <c r="QP4" s="238"/>
      <c r="QR4" s="228"/>
      <c r="QS4" s="1230"/>
      <c r="QT4" s="59"/>
      <c r="QU4" s="59"/>
      <c r="QV4" s="59"/>
      <c r="QW4" s="59"/>
      <c r="QY4" s="228"/>
      <c r="QZ4" s="1230"/>
      <c r="RA4" s="59"/>
      <c r="RB4" s="59"/>
      <c r="RC4" s="59"/>
      <c r="RD4" s="59"/>
      <c r="RF4" s="310"/>
      <c r="RG4" s="1641"/>
      <c r="RH4" s="238"/>
      <c r="RI4" s="238"/>
      <c r="RJ4" s="238"/>
      <c r="RK4" s="238"/>
      <c r="RM4" s="404"/>
      <c r="RN4" s="1641"/>
      <c r="RO4" s="238"/>
      <c r="RP4" s="238" t="s">
        <v>1262</v>
      </c>
      <c r="RQ4" s="238"/>
      <c r="RR4" s="238"/>
      <c r="RT4" s="404"/>
      <c r="RU4" s="1641"/>
      <c r="RV4" s="238"/>
      <c r="RW4" s="238"/>
      <c r="RX4" s="238"/>
      <c r="RY4" s="238"/>
      <c r="SA4" s="404"/>
      <c r="SB4" s="1643"/>
      <c r="SC4" s="238"/>
      <c r="SD4" s="421"/>
      <c r="SE4" s="238"/>
      <c r="SF4" s="238"/>
      <c r="SH4" s="310"/>
      <c r="SI4" s="1643"/>
      <c r="SJ4" s="238"/>
      <c r="SK4" s="238"/>
      <c r="SL4" s="238"/>
      <c r="SM4" s="238"/>
      <c r="SO4" s="228"/>
      <c r="SP4" s="1230"/>
      <c r="SQ4" s="59"/>
      <c r="SR4" s="59"/>
      <c r="SS4" s="59"/>
      <c r="ST4" s="59"/>
      <c r="SV4" s="228"/>
      <c r="SW4" s="1230"/>
      <c r="SX4" s="59"/>
      <c r="SY4" s="59" t="s">
        <v>1917</v>
      </c>
      <c r="SZ4" s="59"/>
      <c r="TA4" s="59"/>
      <c r="TC4" s="310"/>
      <c r="TD4" s="1641"/>
      <c r="TE4" s="238"/>
      <c r="TF4" s="238" t="s">
        <v>512</v>
      </c>
      <c r="TG4" s="238"/>
      <c r="TH4" s="238"/>
      <c r="TJ4" s="321"/>
      <c r="TK4" s="1641"/>
      <c r="TL4" s="238"/>
      <c r="TM4" s="238"/>
      <c r="TN4" s="238"/>
      <c r="TO4" s="238"/>
      <c r="TQ4" s="321"/>
      <c r="TR4" s="1641"/>
      <c r="TS4" s="238"/>
      <c r="TT4" s="238" t="s">
        <v>1637</v>
      </c>
      <c r="TU4" s="238"/>
      <c r="TV4" s="238"/>
      <c r="TX4" s="321"/>
      <c r="TY4" s="1641"/>
      <c r="TZ4" s="238"/>
      <c r="UA4" s="238"/>
      <c r="UB4" s="238"/>
      <c r="UC4" s="238"/>
      <c r="UE4" s="310"/>
      <c r="UF4" s="1641"/>
      <c r="UG4" s="238"/>
      <c r="UH4" s="238" t="s">
        <v>1263</v>
      </c>
      <c r="UI4" s="238"/>
      <c r="UJ4" s="238"/>
      <c r="UL4" s="310"/>
      <c r="UM4" s="1641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5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6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7" t="s">
        <v>0</v>
      </c>
      <c r="CE5" s="1278" t="s">
        <v>80</v>
      </c>
      <c r="CF5" s="1279" t="s">
        <v>2</v>
      </c>
      <c r="CG5" s="593" t="s">
        <v>29</v>
      </c>
      <c r="CH5" s="1279" t="s">
        <v>17</v>
      </c>
      <c r="CI5" s="1280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81" t="s">
        <v>0</v>
      </c>
      <c r="FH5" s="1802"/>
      <c r="FI5" s="1278" t="s">
        <v>80</v>
      </c>
      <c r="FJ5" s="1279" t="s">
        <v>2</v>
      </c>
      <c r="FK5" s="1395" t="s">
        <v>29</v>
      </c>
      <c r="FL5" s="1279" t="s">
        <v>17</v>
      </c>
      <c r="FM5" s="1280" t="s">
        <v>8</v>
      </c>
      <c r="FO5" s="1281" t="s">
        <v>0</v>
      </c>
      <c r="FP5" s="1278" t="s">
        <v>80</v>
      </c>
      <c r="FQ5" s="1279" t="s">
        <v>2</v>
      </c>
      <c r="FR5" s="593" t="s">
        <v>29</v>
      </c>
      <c r="FS5" s="1279" t="s">
        <v>17</v>
      </c>
      <c r="FT5" s="1280" t="s">
        <v>8</v>
      </c>
      <c r="FV5" s="1281" t="s">
        <v>0</v>
      </c>
      <c r="FW5" s="1278" t="s">
        <v>80</v>
      </c>
      <c r="FX5" s="1279" t="s">
        <v>2</v>
      </c>
      <c r="FY5" s="593" t="s">
        <v>29</v>
      </c>
      <c r="FZ5" s="1279" t="s">
        <v>17</v>
      </c>
      <c r="GA5" s="1280" t="s">
        <v>8</v>
      </c>
      <c r="GC5" s="1281" t="s">
        <v>0</v>
      </c>
      <c r="GD5" s="1278" t="s">
        <v>80</v>
      </c>
      <c r="GE5" s="1279" t="s">
        <v>2</v>
      </c>
      <c r="GF5" s="593" t="s">
        <v>29</v>
      </c>
      <c r="GG5" s="1279" t="s">
        <v>17</v>
      </c>
      <c r="GH5" s="1280" t="s">
        <v>8</v>
      </c>
      <c r="GJ5" s="1281" t="s">
        <v>0</v>
      </c>
      <c r="GK5" s="1278" t="s">
        <v>80</v>
      </c>
      <c r="GL5" s="1279" t="s">
        <v>2</v>
      </c>
      <c r="GM5" s="593" t="s">
        <v>29</v>
      </c>
      <c r="GN5" s="1279" t="s">
        <v>17</v>
      </c>
      <c r="GO5" s="1280" t="s">
        <v>8</v>
      </c>
      <c r="GQ5" s="1281" t="s">
        <v>0</v>
      </c>
      <c r="GR5" s="1278" t="s">
        <v>80</v>
      </c>
      <c r="GS5" s="1279" t="s">
        <v>2</v>
      </c>
      <c r="GT5" s="593" t="s">
        <v>29</v>
      </c>
      <c r="GU5" s="1279" t="s">
        <v>17</v>
      </c>
      <c r="GV5" s="1280" t="s">
        <v>8</v>
      </c>
      <c r="GX5" s="1281" t="s">
        <v>0</v>
      </c>
      <c r="GY5" s="1278" t="s">
        <v>80</v>
      </c>
      <c r="GZ5" s="1279" t="s">
        <v>2</v>
      </c>
      <c r="HA5" s="593" t="s">
        <v>29</v>
      </c>
      <c r="HB5" s="1279" t="s">
        <v>17</v>
      </c>
      <c r="HC5" s="1280" t="s">
        <v>8</v>
      </c>
      <c r="HE5" s="1281" t="s">
        <v>0</v>
      </c>
      <c r="HF5" s="1278" t="s">
        <v>80</v>
      </c>
      <c r="HG5" s="1279" t="s">
        <v>2</v>
      </c>
      <c r="HH5" s="593" t="s">
        <v>29</v>
      </c>
      <c r="HI5" s="1279" t="s">
        <v>17</v>
      </c>
      <c r="HJ5" s="1280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2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7" t="s">
        <v>0</v>
      </c>
      <c r="LH5" s="1278" t="s">
        <v>87</v>
      </c>
      <c r="LI5" s="1279" t="s">
        <v>2</v>
      </c>
      <c r="LJ5" s="1415" t="s">
        <v>29</v>
      </c>
      <c r="LK5" s="1414" t="s">
        <v>17</v>
      </c>
      <c r="LL5" s="1280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3" t="s">
        <v>0</v>
      </c>
      <c r="MR5" s="1278" t="s">
        <v>80</v>
      </c>
      <c r="MS5" s="1279" t="s">
        <v>2</v>
      </c>
      <c r="MT5" s="593" t="s">
        <v>29</v>
      </c>
      <c r="MU5" s="1279" t="s">
        <v>17</v>
      </c>
      <c r="MV5" s="1280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7" t="s">
        <v>0</v>
      </c>
      <c r="QS5" s="1278" t="s">
        <v>80</v>
      </c>
      <c r="QT5" s="1279" t="s">
        <v>2</v>
      </c>
      <c r="QU5" s="593" t="s">
        <v>29</v>
      </c>
      <c r="QV5" s="1279" t="s">
        <v>17</v>
      </c>
      <c r="QW5" s="1280" t="s">
        <v>8</v>
      </c>
      <c r="QY5" s="1277" t="s">
        <v>0</v>
      </c>
      <c r="QZ5" s="1278" t="s">
        <v>80</v>
      </c>
      <c r="RA5" s="1279" t="s">
        <v>2</v>
      </c>
      <c r="RB5" s="593" t="s">
        <v>29</v>
      </c>
      <c r="RC5" s="1279" t="s">
        <v>17</v>
      </c>
      <c r="RD5" s="1280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7" t="s">
        <v>0</v>
      </c>
      <c r="SP5" s="1278" t="s">
        <v>80</v>
      </c>
      <c r="SQ5" s="1279" t="s">
        <v>2</v>
      </c>
      <c r="SR5" s="593" t="s">
        <v>29</v>
      </c>
      <c r="SS5" s="1279" t="s">
        <v>17</v>
      </c>
      <c r="ST5" s="1280" t="s">
        <v>8</v>
      </c>
      <c r="SV5" s="1277" t="s">
        <v>0</v>
      </c>
      <c r="SW5" s="1278" t="s">
        <v>80</v>
      </c>
      <c r="SX5" s="1279" t="s">
        <v>2</v>
      </c>
      <c r="SY5" s="593" t="s">
        <v>29</v>
      </c>
      <c r="SZ5" s="1279" t="s">
        <v>17</v>
      </c>
      <c r="TA5" s="1280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77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3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4"/>
      <c r="DY6" s="31"/>
      <c r="DZ6" s="760"/>
      <c r="EA6" s="78">
        <f>DX6-DZ6</f>
        <v>0</v>
      </c>
      <c r="EC6" s="320"/>
      <c r="ED6" s="49"/>
      <c r="EE6" s="228"/>
      <c r="EF6" s="1284"/>
      <c r="EG6" s="31"/>
      <c r="EH6" s="760"/>
      <c r="EI6" s="78">
        <f>EF6-EH6</f>
        <v>0</v>
      </c>
      <c r="EK6" s="320"/>
      <c r="EL6" s="49"/>
      <c r="EM6" s="228"/>
      <c r="EN6" s="1284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79" t="s">
        <v>1518</v>
      </c>
      <c r="LK6" s="2380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5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78"/>
      <c r="J7" s="1285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9">
        <v>3436</v>
      </c>
      <c r="R7" s="1600">
        <v>28912.799999999999</v>
      </c>
      <c r="S7" s="1785" t="s">
        <v>2229</v>
      </c>
      <c r="T7" s="1784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6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6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6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5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7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5">
        <v>2947</v>
      </c>
      <c r="FJ7" s="1226">
        <v>463855</v>
      </c>
      <c r="FK7" s="1743" t="s">
        <v>2252</v>
      </c>
      <c r="FL7" s="1801">
        <v>463855</v>
      </c>
      <c r="FM7" s="131">
        <f t="shared" ref="FM7:FM43" si="21">FM6+FJ7-FL7</f>
        <v>0</v>
      </c>
      <c r="FO7" s="613">
        <v>41396</v>
      </c>
      <c r="FP7" s="1225">
        <v>3031</v>
      </c>
      <c r="FQ7" s="1226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5" t="s">
        <v>1871</v>
      </c>
      <c r="FX7" s="1226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5">
        <v>3004</v>
      </c>
      <c r="GL7" s="1226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5">
        <v>2743</v>
      </c>
      <c r="GS7" s="1226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5" t="s">
        <v>1832</v>
      </c>
      <c r="GZ7" s="1226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5">
        <v>3736</v>
      </c>
      <c r="HG7" s="1226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5" t="s">
        <v>1268</v>
      </c>
      <c r="HU7" s="699">
        <v>4891.7</v>
      </c>
      <c r="HV7" s="671">
        <v>40653</v>
      </c>
      <c r="HW7" s="1288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5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6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9"/>
      <c r="KB7" s="76"/>
      <c r="KC7" s="78">
        <f t="shared" ref="KC7:KC43" si="38">KC6+JZ7-KB7</f>
        <v>3700</v>
      </c>
      <c r="KE7" s="1290">
        <v>40991</v>
      </c>
      <c r="KF7" s="1291">
        <v>1321</v>
      </c>
      <c r="KG7" s="1292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3">
        <v>35096.800000000003</v>
      </c>
      <c r="LJ7" s="2381"/>
      <c r="LK7" s="2382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9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5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5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4"/>
      <c r="AA8" s="773"/>
      <c r="AB8" s="78">
        <f t="shared" si="2"/>
        <v>18652</v>
      </c>
      <c r="AD8" s="31"/>
      <c r="AE8" s="31"/>
      <c r="AF8" s="310"/>
      <c r="AG8" s="22"/>
      <c r="AH8" s="1286"/>
      <c r="AI8" s="76"/>
      <c r="AJ8" s="78">
        <f t="shared" si="3"/>
        <v>37207.94</v>
      </c>
      <c r="AL8" s="976"/>
      <c r="AM8" s="384"/>
      <c r="AN8" s="310"/>
      <c r="AO8" s="104"/>
      <c r="AP8" s="1295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6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4"/>
      <c r="FA8" s="1585"/>
      <c r="FB8" s="1586"/>
      <c r="FC8" s="49"/>
      <c r="FD8" s="349"/>
      <c r="FE8" s="78">
        <f t="shared" si="20"/>
        <v>0</v>
      </c>
      <c r="FG8" s="613">
        <v>41377</v>
      </c>
      <c r="FH8" s="613"/>
      <c r="FI8" s="1797">
        <v>2961</v>
      </c>
      <c r="FJ8" s="1798">
        <v>166180</v>
      </c>
      <c r="FK8" s="613"/>
      <c r="FL8" s="349"/>
      <c r="FM8" s="131">
        <f t="shared" si="21"/>
        <v>166180</v>
      </c>
      <c r="FO8" s="613">
        <v>41401</v>
      </c>
      <c r="FP8" s="1225">
        <v>3050</v>
      </c>
      <c r="FQ8" s="1226">
        <v>21023.4</v>
      </c>
      <c r="FR8" s="560"/>
      <c r="FS8" s="349"/>
      <c r="FT8" s="131">
        <f t="shared" si="22"/>
        <v>29989.54</v>
      </c>
      <c r="FV8" s="613">
        <v>41639</v>
      </c>
      <c r="FW8" s="1225" t="s">
        <v>1872</v>
      </c>
      <c r="FX8" s="1226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5">
        <v>3035</v>
      </c>
      <c r="GL8" s="1226">
        <v>4000</v>
      </c>
      <c r="GM8" s="560"/>
      <c r="GN8" s="349"/>
      <c r="GO8" s="131">
        <f t="shared" si="25"/>
        <v>69000.100000000006</v>
      </c>
      <c r="GQ8" s="613"/>
      <c r="GR8" s="1225"/>
      <c r="GS8" s="1226"/>
      <c r="GT8" s="560"/>
      <c r="GU8" s="349"/>
      <c r="GV8" s="131">
        <f t="shared" si="26"/>
        <v>3872.54</v>
      </c>
      <c r="GX8" s="613">
        <v>41638</v>
      </c>
      <c r="GY8" s="1225" t="s">
        <v>1833</v>
      </c>
      <c r="GZ8" s="1226">
        <v>31503.17</v>
      </c>
      <c r="HA8" s="560"/>
      <c r="HB8" s="349"/>
      <c r="HC8" s="131">
        <f t="shared" si="27"/>
        <v>121575.74</v>
      </c>
      <c r="HE8" s="613">
        <v>41583</v>
      </c>
      <c r="HF8" s="1225">
        <v>3848</v>
      </c>
      <c r="HG8" s="1226">
        <v>1706.5</v>
      </c>
      <c r="HH8" s="560"/>
      <c r="HI8" s="291"/>
      <c r="HJ8" s="131">
        <f t="shared" si="28"/>
        <v>2469.64</v>
      </c>
      <c r="HL8" s="31"/>
      <c r="HM8" s="1325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6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5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6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90">
        <v>40991</v>
      </c>
      <c r="KF8" s="1291">
        <v>1322</v>
      </c>
      <c r="KG8" s="1292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20">
        <v>3210</v>
      </c>
      <c r="LI8" s="1421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5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9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5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5"/>
      <c r="R9" s="796"/>
      <c r="S9" s="1474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6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5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5"/>
      <c r="EF9" s="699"/>
      <c r="EG9" s="31"/>
      <c r="EH9" s="699"/>
      <c r="EI9" s="78">
        <f t="shared" si="17"/>
        <v>760.2</v>
      </c>
      <c r="EK9" s="321"/>
      <c r="EL9" s="335"/>
      <c r="EM9" s="1325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4"/>
      <c r="FA9" s="1585"/>
      <c r="FB9" s="1586"/>
      <c r="FC9" s="49"/>
      <c r="FD9" s="349"/>
      <c r="FE9" s="78">
        <f t="shared" si="20"/>
        <v>0</v>
      </c>
      <c r="FG9" s="613">
        <v>41377</v>
      </c>
      <c r="FH9" s="613"/>
      <c r="FI9" s="1797">
        <v>2962</v>
      </c>
      <c r="FJ9" s="1798">
        <v>174895</v>
      </c>
      <c r="FK9" s="1799">
        <v>41463</v>
      </c>
      <c r="FL9" s="1800">
        <v>341075</v>
      </c>
      <c r="FM9" s="131">
        <f t="shared" si="21"/>
        <v>0</v>
      </c>
      <c r="FO9" s="613">
        <v>41402</v>
      </c>
      <c r="FP9" s="1225">
        <v>3056</v>
      </c>
      <c r="FQ9" s="1226">
        <v>42009.3</v>
      </c>
      <c r="FR9" s="560"/>
      <c r="FS9" s="349"/>
      <c r="FT9" s="131">
        <f t="shared" si="22"/>
        <v>71998.84</v>
      </c>
      <c r="FV9" s="613">
        <v>41639</v>
      </c>
      <c r="FW9" s="1225" t="s">
        <v>1873</v>
      </c>
      <c r="FX9" s="1226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5">
        <v>3049</v>
      </c>
      <c r="GL9" s="1226">
        <v>35000.1</v>
      </c>
      <c r="GM9" s="560"/>
      <c r="GN9" s="349"/>
      <c r="GO9" s="131">
        <f t="shared" si="25"/>
        <v>104000.20000000001</v>
      </c>
      <c r="GQ9" s="613"/>
      <c r="GR9" s="1225"/>
      <c r="GS9" s="1226"/>
      <c r="GT9" s="560"/>
      <c r="GU9" s="349"/>
      <c r="GV9" s="131">
        <f t="shared" si="26"/>
        <v>3872.54</v>
      </c>
      <c r="GX9" s="613"/>
      <c r="GY9" s="1225"/>
      <c r="GZ9" s="1226"/>
      <c r="HA9" s="560"/>
      <c r="HB9" s="349"/>
      <c r="HC9" s="131">
        <f t="shared" si="27"/>
        <v>121575.74</v>
      </c>
      <c r="HE9" s="613"/>
      <c r="HF9" s="1225"/>
      <c r="HG9" s="1226"/>
      <c r="HH9" s="560"/>
      <c r="HI9" s="349"/>
      <c r="HJ9" s="131">
        <f t="shared" si="28"/>
        <v>2469.64</v>
      </c>
      <c r="HL9" s="31"/>
      <c r="HM9" s="1325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5"/>
      <c r="IB9" s="699"/>
      <c r="IC9" s="31"/>
      <c r="ID9" s="699"/>
      <c r="IE9" s="78">
        <f t="shared" si="31"/>
        <v>0</v>
      </c>
      <c r="IG9" s="320">
        <v>41605</v>
      </c>
      <c r="IH9" s="243"/>
      <c r="II9" s="1325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5"/>
      <c r="IX9" s="699"/>
      <c r="IY9" s="31"/>
      <c r="IZ9" s="699"/>
      <c r="JA9" s="78">
        <f t="shared" si="34"/>
        <v>38688.400000000001</v>
      </c>
      <c r="JC9" s="404">
        <v>40667</v>
      </c>
      <c r="JD9" s="1325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5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90">
        <v>40991</v>
      </c>
      <c r="KF9" s="1291">
        <v>1323</v>
      </c>
      <c r="KG9" s="1292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5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9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5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5">
        <v>3685</v>
      </c>
      <c r="R10" s="104">
        <v>13058</v>
      </c>
      <c r="S10" s="1477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80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5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5">
        <v>2963</v>
      </c>
      <c r="FJ10" s="1226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5">
        <v>3064</v>
      </c>
      <c r="FQ10" s="1226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5" t="s">
        <v>1874</v>
      </c>
      <c r="FX10" s="1304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5">
        <v>3065</v>
      </c>
      <c r="GL10" s="1226">
        <v>40000</v>
      </c>
      <c r="GM10" s="560"/>
      <c r="GN10" s="349"/>
      <c r="GO10" s="131">
        <f t="shared" si="25"/>
        <v>144000.20000000001</v>
      </c>
      <c r="GQ10" s="613"/>
      <c r="GR10" s="1225"/>
      <c r="GS10" s="1226"/>
      <c r="GT10" s="560"/>
      <c r="GU10" s="349"/>
      <c r="GV10" s="131">
        <f t="shared" si="26"/>
        <v>3872.54</v>
      </c>
      <c r="GX10" s="613"/>
      <c r="GY10" s="1225"/>
      <c r="GZ10" s="1226"/>
      <c r="HA10" s="560"/>
      <c r="HB10" s="349"/>
      <c r="HC10" s="131">
        <f t="shared" si="27"/>
        <v>121575.74</v>
      </c>
      <c r="HE10" s="613"/>
      <c r="HF10" s="1225"/>
      <c r="HG10" s="1226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5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5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5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5"/>
      <c r="JZ10" s="139"/>
      <c r="KA10" s="31"/>
      <c r="KB10" s="76"/>
      <c r="KC10" s="78">
        <f t="shared" si="38"/>
        <v>21700</v>
      </c>
      <c r="KE10" s="1290">
        <v>40991</v>
      </c>
      <c r="KF10" s="1297">
        <v>1324</v>
      </c>
      <c r="KG10" s="1298">
        <v>2386.44</v>
      </c>
      <c r="KH10" s="31"/>
      <c r="KI10" s="76"/>
      <c r="KJ10" s="78">
        <f t="shared" si="39"/>
        <v>23758.139999999996</v>
      </c>
      <c r="KL10" s="320"/>
      <c r="KM10" s="1325"/>
      <c r="KN10" s="139"/>
      <c r="KO10" s="31"/>
      <c r="KP10" s="76"/>
      <c r="KQ10" s="78">
        <f t="shared" si="40"/>
        <v>3088.4</v>
      </c>
      <c r="KS10" s="320">
        <v>41621</v>
      </c>
      <c r="KT10" s="1325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5"/>
      <c r="LB10" s="139"/>
      <c r="LC10" s="31"/>
      <c r="LD10" s="76"/>
      <c r="LE10" s="78">
        <f t="shared" si="42"/>
        <v>3981.6000000000004</v>
      </c>
      <c r="LG10" s="320">
        <v>41436</v>
      </c>
      <c r="LH10" s="1418">
        <v>3224</v>
      </c>
      <c r="LI10" s="1419">
        <v>77659</v>
      </c>
      <c r="LJ10" s="49"/>
      <c r="LK10" s="139"/>
      <c r="LL10" s="131">
        <f t="shared" si="43"/>
        <v>118648.56</v>
      </c>
      <c r="LN10" s="31"/>
      <c r="LO10" s="1325"/>
      <c r="LP10" s="139"/>
      <c r="LQ10" s="31"/>
      <c r="LR10" s="76"/>
      <c r="LS10" s="78">
        <f t="shared" si="44"/>
        <v>0</v>
      </c>
      <c r="LU10" s="31"/>
      <c r="LV10" s="1325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5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9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5">
        <v>3786</v>
      </c>
      <c r="R11" s="1557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5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5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5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7">
        <v>3001</v>
      </c>
      <c r="FJ11" s="1228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5">
        <v>3544</v>
      </c>
      <c r="FQ11" s="1226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5" t="s">
        <v>1875</v>
      </c>
      <c r="FX11" s="1304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7">
        <v>3143</v>
      </c>
      <c r="GL11" s="1228">
        <v>35000.1</v>
      </c>
      <c r="GM11" s="560"/>
      <c r="GN11" s="349"/>
      <c r="GO11" s="131">
        <f t="shared" si="25"/>
        <v>179000.30000000002</v>
      </c>
      <c r="GQ11" s="613"/>
      <c r="GR11" s="1227"/>
      <c r="GS11" s="1228"/>
      <c r="GT11" s="560"/>
      <c r="GU11" s="349"/>
      <c r="GV11" s="131">
        <f t="shared" si="26"/>
        <v>3872.54</v>
      </c>
      <c r="GX11" s="613"/>
      <c r="GY11" s="1227"/>
      <c r="GZ11" s="1228"/>
      <c r="HA11" s="560"/>
      <c r="HB11" s="349"/>
      <c r="HC11" s="131">
        <f t="shared" si="27"/>
        <v>121575.74</v>
      </c>
      <c r="HE11" s="613"/>
      <c r="HF11" s="1227"/>
      <c r="HG11" s="1228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5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5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5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5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90">
        <v>40991</v>
      </c>
      <c r="KF11" s="1291">
        <v>1325</v>
      </c>
      <c r="KG11" s="1292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3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9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5"/>
      <c r="R12" s="104"/>
      <c r="S12" s="1581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9"/>
      <c r="BT12" s="76"/>
      <c r="BU12" s="78">
        <f t="shared" si="8"/>
        <v>0</v>
      </c>
      <c r="BW12" s="31"/>
      <c r="BX12" s="310"/>
      <c r="BY12" s="22"/>
      <c r="BZ12" s="1299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5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5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7">
        <v>3768</v>
      </c>
      <c r="FJ12" s="1228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5"/>
      <c r="FQ12" s="1478"/>
      <c r="FR12" s="1479"/>
      <c r="FS12" s="349"/>
      <c r="FT12" s="131">
        <f t="shared" si="22"/>
        <v>144686.34</v>
      </c>
      <c r="FV12" s="613">
        <v>41639</v>
      </c>
      <c r="FW12" s="1225" t="s">
        <v>1876</v>
      </c>
      <c r="FX12" s="1304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7">
        <v>3162</v>
      </c>
      <c r="GL12" s="1228">
        <v>24999.9</v>
      </c>
      <c r="GM12" s="560"/>
      <c r="GN12" s="349"/>
      <c r="GO12" s="131">
        <f t="shared" si="25"/>
        <v>204000.2</v>
      </c>
      <c r="GQ12" s="613"/>
      <c r="GR12" s="1227"/>
      <c r="GS12" s="1228"/>
      <c r="GT12" s="560"/>
      <c r="GU12" s="349"/>
      <c r="GV12" s="131">
        <f t="shared" si="26"/>
        <v>3872.54</v>
      </c>
      <c r="GX12" s="613"/>
      <c r="GY12" s="1227"/>
      <c r="GZ12" s="1228"/>
      <c r="HA12" s="560"/>
      <c r="HB12" s="349"/>
      <c r="HC12" s="131">
        <f t="shared" si="27"/>
        <v>121575.74</v>
      </c>
      <c r="HE12" s="613"/>
      <c r="HF12" s="1227"/>
      <c r="HG12" s="1228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5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5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5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90">
        <v>40991</v>
      </c>
      <c r="KF12" s="1291">
        <v>1326</v>
      </c>
      <c r="KG12" s="1292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5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80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7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5"/>
      <c r="R13" s="104"/>
      <c r="S13" s="1581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5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5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5"/>
      <c r="DX13" s="699"/>
      <c r="DY13" s="31"/>
      <c r="DZ13" s="787"/>
      <c r="EA13" s="78">
        <f t="shared" si="16"/>
        <v>24729.120000000003</v>
      </c>
      <c r="EC13" s="321"/>
      <c r="ED13" s="335"/>
      <c r="EE13" s="1325"/>
      <c r="EF13" s="699"/>
      <c r="EG13" s="31"/>
      <c r="EH13" s="787"/>
      <c r="EI13" s="78">
        <f t="shared" si="17"/>
        <v>760.2</v>
      </c>
      <c r="EK13" s="321"/>
      <c r="EL13" s="335"/>
      <c r="EM13" s="1325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5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7">
        <v>3769</v>
      </c>
      <c r="FJ13" s="1228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9">
        <v>3610</v>
      </c>
      <c r="FQ13" s="1605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5" t="s">
        <v>1877</v>
      </c>
      <c r="FX13" s="1304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5">
        <v>3503</v>
      </c>
      <c r="GL13" s="1226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7"/>
      <c r="GS13" s="1228"/>
      <c r="GT13" s="560"/>
      <c r="GU13" s="349"/>
      <c r="GV13" s="131">
        <f t="shared" si="26"/>
        <v>3872.54</v>
      </c>
      <c r="GX13" s="613"/>
      <c r="GY13" s="1227"/>
      <c r="GZ13" s="1228"/>
      <c r="HA13" s="560"/>
      <c r="HB13" s="349"/>
      <c r="HC13" s="131">
        <f t="shared" si="27"/>
        <v>121575.74</v>
      </c>
      <c r="HE13" s="613"/>
      <c r="HF13" s="1227"/>
      <c r="HG13" s="1228"/>
      <c r="HH13" s="560"/>
      <c r="HI13" s="349"/>
      <c r="HJ13" s="131">
        <f t="shared" si="28"/>
        <v>2469.64</v>
      </c>
      <c r="HL13" s="31"/>
      <c r="HM13" s="1325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5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5"/>
      <c r="IQ13" s="699"/>
      <c r="IR13" s="31"/>
      <c r="IS13" s="787"/>
      <c r="IT13" s="78">
        <f t="shared" si="33"/>
        <v>25000.2</v>
      </c>
      <c r="IV13" s="31"/>
      <c r="IW13" s="1325"/>
      <c r="IX13" s="699"/>
      <c r="IY13" s="31"/>
      <c r="IZ13" s="787"/>
      <c r="JA13" s="78">
        <f t="shared" si="34"/>
        <v>38688.400000000001</v>
      </c>
      <c r="JC13" s="404">
        <v>41137</v>
      </c>
      <c r="JD13" s="1325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5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300"/>
      <c r="KF13" s="1301"/>
      <c r="KG13" s="1301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2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7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9" t="s">
        <v>1747</v>
      </c>
      <c r="R14" s="1598">
        <v>28912.799999999999</v>
      </c>
      <c r="S14" s="1601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5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4"/>
      <c r="CT14" s="823"/>
      <c r="CU14" s="1416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5"/>
      <c r="DX14" s="699"/>
      <c r="DY14" s="31"/>
      <c r="DZ14" s="787"/>
      <c r="EA14" s="78">
        <f t="shared" si="16"/>
        <v>24729.120000000003</v>
      </c>
      <c r="EC14" s="321"/>
      <c r="ED14" s="335"/>
      <c r="EE14" s="1325"/>
      <c r="EF14" s="699"/>
      <c r="EG14" s="31"/>
      <c r="EH14" s="787"/>
      <c r="EI14" s="78">
        <f t="shared" si="17"/>
        <v>760.2</v>
      </c>
      <c r="EK14" s="321"/>
      <c r="EL14" s="335"/>
      <c r="EM14" s="1325"/>
      <c r="EN14" s="699"/>
      <c r="EO14" s="31"/>
      <c r="EP14" s="787"/>
      <c r="EQ14" s="78">
        <f t="shared" si="18"/>
        <v>0</v>
      </c>
      <c r="ES14" s="320">
        <v>41323</v>
      </c>
      <c r="ET14" s="1325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5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7">
        <v>3770</v>
      </c>
      <c r="FJ14" s="1228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5"/>
      <c r="FQ14" s="1478"/>
      <c r="FR14" s="1479"/>
      <c r="FS14" s="349"/>
      <c r="FT14" s="131">
        <f t="shared" si="22"/>
        <v>152890.34</v>
      </c>
      <c r="FV14" s="613">
        <v>41639</v>
      </c>
      <c r="FW14" s="1225" t="s">
        <v>1878</v>
      </c>
      <c r="FX14" s="1304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5"/>
      <c r="GL14" s="1478"/>
      <c r="GM14" s="1479"/>
      <c r="GN14" s="349"/>
      <c r="GO14" s="131">
        <f t="shared" si="25"/>
        <v>216500.2</v>
      </c>
      <c r="GQ14" s="613"/>
      <c r="GR14" s="1227"/>
      <c r="GS14" s="1228"/>
      <c r="GT14" s="560"/>
      <c r="GU14" s="349"/>
      <c r="GV14" s="131">
        <f t="shared" si="26"/>
        <v>3872.54</v>
      </c>
      <c r="GX14" s="613"/>
      <c r="GY14" s="1227"/>
      <c r="GZ14" s="1228"/>
      <c r="HA14" s="560"/>
      <c r="HB14" s="349"/>
      <c r="HC14" s="131">
        <f t="shared" si="27"/>
        <v>121575.74</v>
      </c>
      <c r="HE14" s="613"/>
      <c r="HF14" s="1227"/>
      <c r="HG14" s="1228"/>
      <c r="HH14" s="560"/>
      <c r="HI14" s="349"/>
      <c r="HJ14" s="131">
        <f t="shared" si="28"/>
        <v>2469.64</v>
      </c>
      <c r="HL14" s="31"/>
      <c r="HM14" s="1325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5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5"/>
      <c r="IQ14" s="699"/>
      <c r="IR14" s="31"/>
      <c r="IS14" s="787"/>
      <c r="IT14" s="78">
        <f t="shared" si="33"/>
        <v>25000.2</v>
      </c>
      <c r="IV14" s="31"/>
      <c r="IW14" s="1325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2" t="s">
        <v>1830</v>
      </c>
      <c r="OP14" s="1603">
        <v>4348.05</v>
      </c>
      <c r="OQ14" s="1604" t="s">
        <v>1956</v>
      </c>
      <c r="OR14" s="1603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7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5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5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5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5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5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7">
        <v>3771</v>
      </c>
      <c r="FJ15" s="1228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6">
        <v>3641</v>
      </c>
      <c r="FQ15" s="1226">
        <v>14696</v>
      </c>
      <c r="FR15" s="560"/>
      <c r="FS15" s="349"/>
      <c r="FT15" s="131">
        <f t="shared" si="22"/>
        <v>167586.34</v>
      </c>
      <c r="FV15" s="613">
        <v>41639</v>
      </c>
      <c r="FW15" s="1225" t="s">
        <v>1879</v>
      </c>
      <c r="FX15" s="1304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5">
        <v>3530</v>
      </c>
      <c r="GL15" s="1226">
        <v>40000</v>
      </c>
      <c r="GM15" s="560"/>
      <c r="GN15" s="349"/>
      <c r="GO15" s="131">
        <f t="shared" si="25"/>
        <v>256500.2</v>
      </c>
      <c r="GQ15" s="613"/>
      <c r="GR15" s="1227"/>
      <c r="GS15" s="1228"/>
      <c r="GT15" s="560"/>
      <c r="GU15" s="349"/>
      <c r="GV15" s="131">
        <f t="shared" si="26"/>
        <v>3872.54</v>
      </c>
      <c r="GX15" s="613"/>
      <c r="GY15" s="1227"/>
      <c r="GZ15" s="1228"/>
      <c r="HA15" s="560"/>
      <c r="HB15" s="349"/>
      <c r="HC15" s="131">
        <f t="shared" si="27"/>
        <v>121575.74</v>
      </c>
      <c r="HE15" s="613"/>
      <c r="HF15" s="1227"/>
      <c r="HG15" s="1228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5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5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5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7">
        <v>3772</v>
      </c>
      <c r="FJ16" s="1228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6">
        <v>3642</v>
      </c>
      <c r="FQ16" s="1226">
        <v>1712.1</v>
      </c>
      <c r="FR16" s="560"/>
      <c r="FS16" s="349"/>
      <c r="FT16" s="131">
        <f t="shared" si="22"/>
        <v>169298.44</v>
      </c>
      <c r="FV16" s="613">
        <v>41639</v>
      </c>
      <c r="FW16" s="1225" t="s">
        <v>1880</v>
      </c>
      <c r="FX16" s="1304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5">
        <v>3576</v>
      </c>
      <c r="GL16" s="1226">
        <v>25000</v>
      </c>
      <c r="GM16" s="560"/>
      <c r="GN16" s="349"/>
      <c r="GO16" s="131">
        <f t="shared" si="25"/>
        <v>281500.2</v>
      </c>
      <c r="GQ16" s="613"/>
      <c r="GR16" s="1225"/>
      <c r="GS16" s="1226"/>
      <c r="GT16" s="560"/>
      <c r="GU16" s="349"/>
      <c r="GV16" s="131">
        <f t="shared" si="26"/>
        <v>3872.54</v>
      </c>
      <c r="GX16" s="613"/>
      <c r="GY16" s="1225"/>
      <c r="GZ16" s="1226"/>
      <c r="HA16" s="560"/>
      <c r="HB16" s="349"/>
      <c r="HC16" s="131">
        <f t="shared" si="27"/>
        <v>121575.74</v>
      </c>
      <c r="HE16" s="613"/>
      <c r="HF16" s="1225"/>
      <c r="HG16" s="1226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5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5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5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7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5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5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5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5"/>
      <c r="FI17" s="1227">
        <v>3773</v>
      </c>
      <c r="FJ17" s="1228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9">
        <v>3676</v>
      </c>
      <c r="FQ17" s="1605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5" t="s">
        <v>1881</v>
      </c>
      <c r="FX17" s="1304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6">
        <v>3665</v>
      </c>
      <c r="GL17" s="1226">
        <v>29000.16</v>
      </c>
      <c r="GM17" s="560"/>
      <c r="GN17" s="349"/>
      <c r="GO17" s="131">
        <f t="shared" si="25"/>
        <v>310500.36</v>
      </c>
      <c r="GQ17" s="613"/>
      <c r="GR17" s="1225"/>
      <c r="GS17" s="1226"/>
      <c r="GT17" s="560"/>
      <c r="GU17" s="349"/>
      <c r="GV17" s="131">
        <f t="shared" si="26"/>
        <v>3872.54</v>
      </c>
      <c r="GX17" s="613"/>
      <c r="GY17" s="1225"/>
      <c r="GZ17" s="1226"/>
      <c r="HA17" s="560"/>
      <c r="HB17" s="349"/>
      <c r="HC17" s="131">
        <f t="shared" si="27"/>
        <v>121575.74</v>
      </c>
      <c r="HE17" s="613"/>
      <c r="HF17" s="1225"/>
      <c r="HG17" s="1226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2"/>
      <c r="JF17" s="1224"/>
      <c r="JG17" s="1222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5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5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5">
        <v>3902</v>
      </c>
      <c r="FJ18" s="1226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5"/>
      <c r="FQ18" s="1478"/>
      <c r="FR18" s="1479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6">
        <v>3697</v>
      </c>
      <c r="GL18" s="1226">
        <v>25000.15</v>
      </c>
      <c r="GM18" s="560"/>
      <c r="GN18" s="349"/>
      <c r="GO18" s="131">
        <f t="shared" si="25"/>
        <v>335500.51</v>
      </c>
      <c r="GQ18" s="613"/>
      <c r="GR18" s="1225"/>
      <c r="GS18" s="1226"/>
      <c r="GT18" s="560"/>
      <c r="GU18" s="349"/>
      <c r="GV18" s="131">
        <f t="shared" si="26"/>
        <v>3872.54</v>
      </c>
      <c r="GX18" s="613"/>
      <c r="GY18" s="1225"/>
      <c r="GZ18" s="1226"/>
      <c r="HA18" s="560"/>
      <c r="HB18" s="349"/>
      <c r="HC18" s="131">
        <f t="shared" si="27"/>
        <v>121575.74</v>
      </c>
      <c r="HE18" s="613"/>
      <c r="HF18" s="1225"/>
      <c r="HG18" s="1226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5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5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5">
        <v>3995</v>
      </c>
      <c r="FJ19" s="1226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5">
        <v>3769</v>
      </c>
      <c r="FQ19" s="1566">
        <v>226975</v>
      </c>
      <c r="FR19" s="1567"/>
      <c r="FS19" s="1222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5">
        <v>3737</v>
      </c>
      <c r="GL19" s="1226">
        <v>25000</v>
      </c>
      <c r="GM19" s="560"/>
      <c r="GN19" s="349"/>
      <c r="GO19" s="131">
        <f t="shared" si="25"/>
        <v>360500.51</v>
      </c>
      <c r="GQ19" s="613"/>
      <c r="GR19" s="1225"/>
      <c r="GS19" s="1226"/>
      <c r="GT19" s="560"/>
      <c r="GU19" s="349"/>
      <c r="GV19" s="131">
        <f t="shared" si="26"/>
        <v>3872.54</v>
      </c>
      <c r="GX19" s="613"/>
      <c r="GY19" s="1225"/>
      <c r="GZ19" s="1226"/>
      <c r="HA19" s="560"/>
      <c r="HB19" s="349"/>
      <c r="HC19" s="131">
        <f t="shared" si="27"/>
        <v>121575.74</v>
      </c>
      <c r="HE19" s="613"/>
      <c r="HF19" s="1225"/>
      <c r="HG19" s="1226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5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5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5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5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5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5" t="s">
        <v>1847</v>
      </c>
      <c r="FQ20" s="1226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5">
        <v>3776</v>
      </c>
      <c r="GL20" s="1226">
        <v>25000</v>
      </c>
      <c r="GM20" s="560"/>
      <c r="GN20" s="349"/>
      <c r="GO20" s="131">
        <f t="shared" si="25"/>
        <v>385500.51</v>
      </c>
      <c r="GQ20" s="613"/>
      <c r="GR20" s="1225"/>
      <c r="GS20" s="1226"/>
      <c r="GT20" s="560"/>
      <c r="GU20" s="349"/>
      <c r="GV20" s="131">
        <f t="shared" si="26"/>
        <v>3872.54</v>
      </c>
      <c r="GX20" s="613"/>
      <c r="GY20" s="1225"/>
      <c r="GZ20" s="1226"/>
      <c r="HA20" s="560"/>
      <c r="HB20" s="349"/>
      <c r="HC20" s="131">
        <f t="shared" si="27"/>
        <v>121575.74</v>
      </c>
      <c r="HE20" s="613"/>
      <c r="HF20" s="1225"/>
      <c r="HG20" s="1226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5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5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9" t="s">
        <v>1848</v>
      </c>
      <c r="FQ21" s="1605">
        <v>14192.22</v>
      </c>
      <c r="FR21" s="1606" t="s">
        <v>1954</v>
      </c>
      <c r="FS21" s="1597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5">
        <v>3804</v>
      </c>
      <c r="GL21" s="1226">
        <v>25000</v>
      </c>
      <c r="GM21" s="560"/>
      <c r="GN21" s="349"/>
      <c r="GO21" s="131">
        <f t="shared" si="25"/>
        <v>410500.51</v>
      </c>
      <c r="GQ21" s="613"/>
      <c r="GR21" s="1225"/>
      <c r="GS21" s="1226"/>
      <c r="GT21" s="560"/>
      <c r="GU21" s="349"/>
      <c r="GV21" s="131">
        <f t="shared" si="26"/>
        <v>3872.54</v>
      </c>
      <c r="GX21" s="613"/>
      <c r="GY21" s="1225"/>
      <c r="GZ21" s="1226"/>
      <c r="HA21" s="560"/>
      <c r="HB21" s="349"/>
      <c r="HC21" s="131">
        <f t="shared" si="27"/>
        <v>121575.74</v>
      </c>
      <c r="HE21" s="613"/>
      <c r="HF21" s="1225"/>
      <c r="HG21" s="1226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5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9" t="s">
        <v>1849</v>
      </c>
      <c r="FQ22" s="1605">
        <v>10016.16</v>
      </c>
      <c r="FR22" s="1606" t="s">
        <v>1955</v>
      </c>
      <c r="FS22" s="1597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5">
        <v>3841</v>
      </c>
      <c r="GL22" s="1226">
        <v>25000</v>
      </c>
      <c r="GM22" s="560"/>
      <c r="GN22" s="349"/>
      <c r="GO22" s="131">
        <f t="shared" si="25"/>
        <v>435500.51</v>
      </c>
      <c r="GQ22" s="613"/>
      <c r="GR22" s="1225"/>
      <c r="GS22" s="1226"/>
      <c r="GT22" s="560"/>
      <c r="GU22" s="349"/>
      <c r="GV22" s="131">
        <f t="shared" si="26"/>
        <v>3872.54</v>
      </c>
      <c r="GX22" s="613"/>
      <c r="GY22" s="1225"/>
      <c r="GZ22" s="1226"/>
      <c r="HA22" s="560"/>
      <c r="HB22" s="349"/>
      <c r="HC22" s="131">
        <f t="shared" si="27"/>
        <v>121575.74</v>
      </c>
      <c r="HE22" s="613"/>
      <c r="HF22" s="1225"/>
      <c r="HG22" s="1226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5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5" t="s">
        <v>1851</v>
      </c>
      <c r="FQ23" s="1226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5">
        <v>3865</v>
      </c>
      <c r="GL23" s="1226">
        <v>24000</v>
      </c>
      <c r="GM23" s="560"/>
      <c r="GN23" s="349"/>
      <c r="GO23" s="131">
        <f t="shared" si="25"/>
        <v>459500.51</v>
      </c>
      <c r="GQ23" s="613"/>
      <c r="GR23" s="1225"/>
      <c r="GS23" s="1226"/>
      <c r="GT23" s="560"/>
      <c r="GU23" s="349"/>
      <c r="GV23" s="131">
        <f t="shared" si="26"/>
        <v>3872.54</v>
      </c>
      <c r="GX23" s="613"/>
      <c r="GY23" s="1225"/>
      <c r="GZ23" s="1226"/>
      <c r="HA23" s="560"/>
      <c r="HB23" s="349"/>
      <c r="HC23" s="131">
        <f t="shared" si="27"/>
        <v>121575.74</v>
      </c>
      <c r="HE23" s="613"/>
      <c r="HF23" s="1225"/>
      <c r="HG23" s="1226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60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5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3" t="s">
        <v>2249</v>
      </c>
      <c r="FL24" s="1801">
        <v>100000</v>
      </c>
      <c r="FM24" s="131">
        <f t="shared" si="21"/>
        <v>0</v>
      </c>
      <c r="FO24" s="613">
        <v>41639</v>
      </c>
      <c r="FP24" s="1225" t="s">
        <v>1852</v>
      </c>
      <c r="FQ24" s="1226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5">
        <v>3927</v>
      </c>
      <c r="GL24" s="1226">
        <v>25000</v>
      </c>
      <c r="GM24" s="560"/>
      <c r="GN24" s="349"/>
      <c r="GO24" s="131">
        <f t="shared" si="25"/>
        <v>484500.51</v>
      </c>
      <c r="GQ24" s="613"/>
      <c r="GR24" s="1225"/>
      <c r="GS24" s="1226"/>
      <c r="GT24" s="560"/>
      <c r="GU24" s="349"/>
      <c r="GV24" s="131">
        <f t="shared" si="26"/>
        <v>3872.54</v>
      </c>
      <c r="GX24" s="613"/>
      <c r="GY24" s="1225"/>
      <c r="GZ24" s="1226"/>
      <c r="HA24" s="560"/>
      <c r="HB24" s="349"/>
      <c r="HC24" s="131">
        <f t="shared" si="27"/>
        <v>121575.74</v>
      </c>
      <c r="HE24" s="613"/>
      <c r="HF24" s="1225"/>
      <c r="HG24" s="1226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5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6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5" t="s">
        <v>1853</v>
      </c>
      <c r="FQ25" s="1226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5">
        <v>3994</v>
      </c>
      <c r="GL25" s="1226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2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5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1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5" t="s">
        <v>1854</v>
      </c>
      <c r="FQ26" s="1226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5" t="s">
        <v>1813</v>
      </c>
      <c r="GL26" s="1226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80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2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5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1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5" t="s">
        <v>1855</v>
      </c>
      <c r="FQ27" s="1226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5"/>
      <c r="GL27" s="1226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7">
        <v>41493</v>
      </c>
      <c r="JG27" s="1472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2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6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1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5" t="s">
        <v>1856</v>
      </c>
      <c r="FQ28" s="1226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5"/>
      <c r="GL28" s="1226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7"/>
      <c r="JG28" s="1472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2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6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1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5" t="s">
        <v>1857</v>
      </c>
      <c r="FQ29" s="1226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5"/>
      <c r="GL29" s="1226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2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6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1"/>
      <c r="FD30" s="349"/>
      <c r="FE30" s="78">
        <f t="shared" si="20"/>
        <v>0</v>
      </c>
      <c r="FG30" s="613">
        <v>41790</v>
      </c>
      <c r="FH30" s="613" t="s">
        <v>2342</v>
      </c>
      <c r="FI30" s="1225">
        <v>2277</v>
      </c>
      <c r="FJ30" s="778">
        <v>142702</v>
      </c>
      <c r="FK30" s="2014">
        <v>41799</v>
      </c>
      <c r="FL30" s="1296">
        <v>142702</v>
      </c>
      <c r="FM30" s="131">
        <f t="shared" si="21"/>
        <v>0</v>
      </c>
      <c r="FO30" s="613">
        <v>41639</v>
      </c>
      <c r="FP30" s="1225" t="s">
        <v>750</v>
      </c>
      <c r="FQ30" s="1226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5"/>
      <c r="GL30" s="1226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2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5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11" t="s">
        <v>2343</v>
      </c>
      <c r="FI31" s="2012">
        <v>2495</v>
      </c>
      <c r="FJ31" s="2013">
        <v>166180</v>
      </c>
      <c r="FL31" s="349"/>
      <c r="FM31" s="131">
        <f t="shared" si="21"/>
        <v>166180</v>
      </c>
      <c r="FO31" s="613">
        <v>41639</v>
      </c>
      <c r="FP31" s="1225" t="s">
        <v>1858</v>
      </c>
      <c r="FQ31" s="1226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5"/>
      <c r="GL31" s="1226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2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6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2342</v>
      </c>
      <c r="FI32" s="1225" t="s">
        <v>2303</v>
      </c>
      <c r="FJ32" s="1226">
        <v>95760</v>
      </c>
      <c r="FK32" s="2014">
        <v>41836</v>
      </c>
      <c r="FL32" s="1296">
        <v>95760</v>
      </c>
      <c r="FM32" s="131">
        <f t="shared" si="21"/>
        <v>166180</v>
      </c>
      <c r="FO32" s="613">
        <v>41639</v>
      </c>
      <c r="FP32" s="1225" t="s">
        <v>1859</v>
      </c>
      <c r="FQ32" s="1226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5"/>
      <c r="GL32" s="1226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2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3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2342</v>
      </c>
      <c r="FI33" s="1225" t="s">
        <v>2304</v>
      </c>
      <c r="FJ33" s="1226">
        <v>143376</v>
      </c>
      <c r="FK33" s="2014">
        <v>41864</v>
      </c>
      <c r="FL33" s="1296">
        <v>143376</v>
      </c>
      <c r="FM33" s="131">
        <f t="shared" si="21"/>
        <v>166180</v>
      </c>
      <c r="FO33" s="613">
        <v>41639</v>
      </c>
      <c r="FP33" s="1225" t="s">
        <v>1860</v>
      </c>
      <c r="FQ33" s="1226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5"/>
      <c r="GL33" s="1226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2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3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2342</v>
      </c>
      <c r="FI34" s="1225" t="s">
        <v>2340</v>
      </c>
      <c r="FJ34" s="1226">
        <v>143472</v>
      </c>
      <c r="FK34" s="2014">
        <v>41891</v>
      </c>
      <c r="FL34" s="817">
        <v>143472</v>
      </c>
      <c r="FM34" s="131">
        <f t="shared" si="21"/>
        <v>166180</v>
      </c>
      <c r="FO34" s="613">
        <v>41639</v>
      </c>
      <c r="FP34" s="1225" t="s">
        <v>1861</v>
      </c>
      <c r="FQ34" s="1226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5"/>
      <c r="GL34" s="1226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2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3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2342</v>
      </c>
      <c r="FI35" s="1225" t="s">
        <v>2341</v>
      </c>
      <c r="FJ35" s="1226">
        <v>146112</v>
      </c>
      <c r="FK35" s="2014">
        <v>41927</v>
      </c>
      <c r="FL35" s="817">
        <v>146112</v>
      </c>
      <c r="FM35" s="131">
        <f t="shared" si="21"/>
        <v>166180</v>
      </c>
      <c r="FO35" s="613">
        <v>41639</v>
      </c>
      <c r="FP35" s="1225" t="s">
        <v>1862</v>
      </c>
      <c r="FQ35" s="1226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5"/>
      <c r="GL35" s="1226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2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3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2342</v>
      </c>
      <c r="FI36" s="1225" t="s">
        <v>2344</v>
      </c>
      <c r="FJ36" s="1304">
        <v>179856</v>
      </c>
      <c r="FK36" s="2014">
        <v>41932</v>
      </c>
      <c r="FL36" s="817">
        <v>179856</v>
      </c>
      <c r="FM36" s="131">
        <f t="shared" si="21"/>
        <v>166180</v>
      </c>
      <c r="FO36" s="613">
        <v>41639</v>
      </c>
      <c r="FP36" s="1225" t="s">
        <v>1863</v>
      </c>
      <c r="FQ36" s="1226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8"/>
      <c r="GD36" s="1587"/>
      <c r="GE36" s="566"/>
      <c r="GF36" s="560"/>
      <c r="GG36" s="139"/>
      <c r="GH36" s="131">
        <f t="shared" si="24"/>
        <v>587959.0499999997</v>
      </c>
      <c r="GJ36" s="613"/>
      <c r="GK36" s="1225"/>
      <c r="GL36" s="1304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2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3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5" t="s">
        <v>2345</v>
      </c>
      <c r="FJ37" s="1304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5" t="s">
        <v>1864</v>
      </c>
      <c r="FQ37" s="1226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7"/>
      <c r="GE37" s="566"/>
      <c r="GF37" s="560"/>
      <c r="GG37" s="139"/>
      <c r="GH37" s="131">
        <f t="shared" si="24"/>
        <v>587959.0499999997</v>
      </c>
      <c r="GJ37" s="613"/>
      <c r="GK37" s="1225"/>
      <c r="GL37" s="1304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2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3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5"/>
      <c r="FJ38" s="1304"/>
      <c r="FK38" s="613"/>
      <c r="FL38" s="139"/>
      <c r="FM38" s="131">
        <f t="shared" si="21"/>
        <v>204567.3</v>
      </c>
      <c r="FO38" s="613">
        <v>41639</v>
      </c>
      <c r="FP38" s="1225" t="s">
        <v>1865</v>
      </c>
      <c r="FQ38" s="1226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7"/>
      <c r="GE38" s="566"/>
      <c r="GF38" s="560"/>
      <c r="GG38" s="139"/>
      <c r="GH38" s="131">
        <f t="shared" si="24"/>
        <v>587959.0499999997</v>
      </c>
      <c r="GJ38" s="613"/>
      <c r="GK38" s="1225"/>
      <c r="GL38" s="1304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2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3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5"/>
      <c r="FJ39" s="1304"/>
      <c r="FK39" s="613"/>
      <c r="FL39" s="139"/>
      <c r="FM39" s="131">
        <f t="shared" si="21"/>
        <v>204567.3</v>
      </c>
      <c r="FO39" s="613">
        <v>41639</v>
      </c>
      <c r="FP39" s="1225" t="s">
        <v>1866</v>
      </c>
      <c r="FQ39" s="1226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5"/>
      <c r="GE39" s="1304"/>
      <c r="GF39" s="560"/>
      <c r="GG39" s="139"/>
      <c r="GH39" s="131">
        <f t="shared" si="24"/>
        <v>587959.0499999997</v>
      </c>
      <c r="GJ39" s="613"/>
      <c r="GK39" s="1225"/>
      <c r="GL39" s="1304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2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3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5"/>
      <c r="FJ40" s="1304"/>
      <c r="FK40" s="613"/>
      <c r="FL40" s="139"/>
      <c r="FM40" s="131">
        <f t="shared" si="21"/>
        <v>204567.3</v>
      </c>
      <c r="FO40" s="613">
        <v>41639</v>
      </c>
      <c r="FP40" s="1225" t="s">
        <v>1867</v>
      </c>
      <c r="FQ40" s="1226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5"/>
      <c r="GE40" s="1304"/>
      <c r="GF40" s="560"/>
      <c r="GG40" s="139"/>
      <c r="GH40" s="131">
        <f t="shared" si="24"/>
        <v>587959.0499999997</v>
      </c>
      <c r="GJ40" s="613"/>
      <c r="GK40" s="1225"/>
      <c r="GL40" s="1304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2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3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5"/>
      <c r="FJ41" s="1304"/>
      <c r="FK41" s="613"/>
      <c r="FL41" s="139"/>
      <c r="FM41" s="131">
        <f t="shared" si="21"/>
        <v>204567.3</v>
      </c>
      <c r="FO41" s="613">
        <v>41639</v>
      </c>
      <c r="FP41" s="1225" t="s">
        <v>1868</v>
      </c>
      <c r="FQ41" s="1226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5"/>
      <c r="GE41" s="1304"/>
      <c r="GF41" s="560"/>
      <c r="GG41" s="139"/>
      <c r="GH41" s="131">
        <f t="shared" si="24"/>
        <v>587959.0499999997</v>
      </c>
      <c r="GJ41" s="613"/>
      <c r="GK41" s="1225"/>
      <c r="GL41" s="1304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2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5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5"/>
      <c r="FJ42" s="1304"/>
      <c r="FK42" s="613"/>
      <c r="FL42" s="139"/>
      <c r="FM42" s="131">
        <f t="shared" si="21"/>
        <v>204567.3</v>
      </c>
      <c r="FO42" s="613">
        <v>41639</v>
      </c>
      <c r="FP42" s="1225" t="s">
        <v>1869</v>
      </c>
      <c r="FQ42" s="1226">
        <v>1999.2</v>
      </c>
      <c r="FR42" s="560"/>
      <c r="FS42" s="1304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5"/>
      <c r="GE42" s="1304"/>
      <c r="GF42" s="560"/>
      <c r="GG42" s="139"/>
      <c r="GH42" s="131">
        <f t="shared" si="24"/>
        <v>587959.0499999997</v>
      </c>
      <c r="GJ42" s="613"/>
      <c r="GK42" s="1225"/>
      <c r="GL42" s="1304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2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5"/>
      <c r="FJ43" s="1304"/>
      <c r="FK43" s="613"/>
      <c r="FL43" s="139"/>
      <c r="FM43" s="131">
        <f t="shared" si="21"/>
        <v>204567.3</v>
      </c>
      <c r="FO43" s="613">
        <v>41639</v>
      </c>
      <c r="FP43" s="1225" t="s">
        <v>1870</v>
      </c>
      <c r="FQ43" s="1226">
        <v>1998.78</v>
      </c>
      <c r="FR43" s="560"/>
      <c r="FS43" s="1304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5"/>
      <c r="FZ43" s="139"/>
      <c r="GA43" s="131">
        <f t="shared" si="23"/>
        <v>582078.20999999973</v>
      </c>
      <c r="GC43" s="613"/>
      <c r="GD43" s="1225"/>
      <c r="GE43" s="1304"/>
      <c r="GF43" s="560"/>
      <c r="GG43" s="139"/>
      <c r="GH43" s="131">
        <f t="shared" si="24"/>
        <v>587959.0499999997</v>
      </c>
      <c r="GJ43" s="613"/>
      <c r="GK43" s="1225"/>
      <c r="GL43" s="1304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2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6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81"/>
      <c r="JM44" s="1482"/>
      <c r="JN44" s="1483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4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6"/>
      <c r="MT44" s="1307"/>
      <c r="MU44" s="1307"/>
      <c r="MV44" s="1308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6"/>
      <c r="QU44" s="1307"/>
      <c r="QV44" s="1307"/>
      <c r="QW44" s="1308"/>
      <c r="QY44" s="228"/>
      <c r="QZ44" s="228"/>
      <c r="RA44" s="1306"/>
      <c r="RB44" s="1307"/>
      <c r="RC44" s="1307"/>
      <c r="RD44" s="1308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6"/>
      <c r="SR44" s="1307"/>
      <c r="SS44" s="1307"/>
      <c r="ST44" s="1308"/>
      <c r="SV44" s="228"/>
      <c r="SW44" s="228"/>
      <c r="SX44" s="1306"/>
      <c r="SY44" s="1307"/>
      <c r="SZ44" s="1307"/>
      <c r="TA44" s="1308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11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11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11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5"/>
      <c r="ME47" s="139"/>
      <c r="MF47" s="859"/>
      <c r="MG47" s="773"/>
      <c r="MH47" s="76"/>
      <c r="MJ47" s="404"/>
      <c r="MK47" s="1325"/>
      <c r="ML47" s="139"/>
      <c r="MM47" s="859"/>
      <c r="MN47" s="773"/>
      <c r="MO47" s="76"/>
      <c r="MQ47" s="424"/>
      <c r="MR47" s="1325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11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9"/>
      <c r="BI49" s="1310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9"/>
      <c r="BI50" s="1310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6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9"/>
      <c r="BI51" s="1310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9"/>
      <c r="BI52" s="1310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9"/>
      <c r="BI53" s="1310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9"/>
      <c r="BI54" s="1310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9"/>
      <c r="BI55" s="1310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9"/>
      <c r="BI56" s="1310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9"/>
      <c r="BI57" s="1310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9"/>
      <c r="BI58" s="1310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9"/>
      <c r="BI59" s="1310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9"/>
      <c r="BI60" s="1310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9"/>
      <c r="BI61" s="1310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9"/>
      <c r="BI62" s="1310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9"/>
      <c r="BI63" s="1310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9"/>
      <c r="BI64" s="1310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05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05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2" t="s">
        <v>78</v>
      </c>
      <c r="C71" s="1313"/>
      <c r="D71" s="1313"/>
      <c r="E71" s="1314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387" t="s">
        <v>1295</v>
      </c>
      <c r="C1" s="2387"/>
      <c r="D1" s="2387"/>
      <c r="E1" s="2387"/>
      <c r="F1" s="2387"/>
      <c r="G1" s="2387"/>
      <c r="H1" s="991" t="s">
        <v>1296</v>
      </c>
      <c r="I1" s="992"/>
      <c r="J1" s="993"/>
    </row>
    <row r="2" spans="1:10" ht="19.5" customHeight="1" thickBot="1" x14ac:dyDescent="0.3">
      <c r="A2" s="37"/>
      <c r="B2" s="2388" t="s">
        <v>1297</v>
      </c>
      <c r="C2" s="2388"/>
      <c r="D2" s="2388"/>
      <c r="E2" s="2388"/>
      <c r="F2" s="2388"/>
      <c r="G2" s="2388"/>
      <c r="H2" s="2388"/>
      <c r="J2" s="2389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391" t="s">
        <v>1300</v>
      </c>
      <c r="G3" s="998"/>
      <c r="H3" s="2393" t="s">
        <v>1301</v>
      </c>
      <c r="J3" s="2390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392"/>
      <c r="G4" s="1003"/>
      <c r="H4" s="2394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395" t="s">
        <v>1300</v>
      </c>
      <c r="G44" s="1049"/>
      <c r="H44" s="2397" t="s">
        <v>1301</v>
      </c>
      <c r="J44" s="2399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396"/>
      <c r="G45" s="1055"/>
      <c r="H45" s="2398"/>
      <c r="J45" s="2390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02" t="s">
        <v>1325</v>
      </c>
      <c r="G83" s="2402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03" t="s">
        <v>1300</v>
      </c>
      <c r="G86" s="998"/>
      <c r="H86" s="2393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04"/>
      <c r="G87" s="1003"/>
      <c r="H87" s="2394"/>
      <c r="J87" s="2405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06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06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06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06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06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06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06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06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06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06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06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06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08"/>
      <c r="H100" s="1104">
        <v>0</v>
      </c>
      <c r="J100" s="2406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08"/>
      <c r="H101" s="400">
        <v>0</v>
      </c>
      <c r="J101" s="2406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06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06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07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385" t="s">
        <v>1332</v>
      </c>
      <c r="C119" s="2386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400" t="s">
        <v>1333</v>
      </c>
      <c r="G123" s="2401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09" t="s">
        <v>1336</v>
      </c>
      <c r="C2" s="2409"/>
      <c r="D2" s="2409"/>
      <c r="E2" s="2409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385" t="s">
        <v>1332</v>
      </c>
      <c r="C37" s="2386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15" t="s">
        <v>1558</v>
      </c>
      <c r="C1" s="2215"/>
      <c r="D1" s="2215"/>
      <c r="E1" s="2215"/>
      <c r="F1" s="2215"/>
      <c r="G1" s="2215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192" t="s">
        <v>111</v>
      </c>
      <c r="B1" s="2192"/>
      <c r="C1" s="2192"/>
      <c r="D1" s="2192"/>
      <c r="E1" s="2192"/>
      <c r="F1" s="2192"/>
      <c r="G1" s="21">
        <v>1</v>
      </c>
      <c r="H1" s="2192" t="s">
        <v>111</v>
      </c>
      <c r="I1" s="2192"/>
      <c r="J1" s="2192"/>
      <c r="K1" s="2192"/>
      <c r="L1" s="2192"/>
      <c r="M1" s="2192"/>
      <c r="N1" s="21">
        <f>G1+1</f>
        <v>2</v>
      </c>
      <c r="O1" s="2192" t="str">
        <f>H1</f>
        <v>ESTADO DE CUENTA POR CLIENTE</v>
      </c>
      <c r="P1" s="2192"/>
      <c r="Q1" s="2192"/>
      <c r="R1" s="2192"/>
      <c r="S1" s="2192"/>
      <c r="T1" s="2192"/>
      <c r="U1" s="21">
        <f>N1+1</f>
        <v>3</v>
      </c>
      <c r="V1" s="2192" t="str">
        <f>O1</f>
        <v>ESTADO DE CUENTA POR CLIENTE</v>
      </c>
      <c r="W1" s="2192"/>
      <c r="X1" s="2192"/>
      <c r="Y1" s="2192"/>
      <c r="Z1" s="2192"/>
      <c r="AA1" s="2192"/>
      <c r="AB1" s="21">
        <f>U1+1</f>
        <v>4</v>
      </c>
      <c r="AC1" s="2192" t="str">
        <f>V1</f>
        <v>ESTADO DE CUENTA POR CLIENTE</v>
      </c>
      <c r="AD1" s="2192"/>
      <c r="AE1" s="2192"/>
      <c r="AF1" s="2192"/>
      <c r="AG1" s="2192"/>
      <c r="AH1" s="2192"/>
      <c r="AI1" s="21">
        <f>AB1+1</f>
        <v>5</v>
      </c>
      <c r="AJ1" s="2192" t="s">
        <v>59</v>
      </c>
      <c r="AK1" s="2192"/>
      <c r="AL1" s="2192"/>
      <c r="AM1" s="2192"/>
      <c r="AN1" s="2192"/>
      <c r="AO1" s="2192"/>
      <c r="AP1" s="21">
        <f>AI1+1</f>
        <v>6</v>
      </c>
      <c r="AQ1" s="2192" t="s">
        <v>59</v>
      </c>
      <c r="AR1" s="2192"/>
      <c r="AS1" s="2192"/>
      <c r="AT1" s="2192"/>
      <c r="AU1" s="2192"/>
      <c r="AV1" s="2192"/>
      <c r="AW1" s="21">
        <f>AP1+1</f>
        <v>7</v>
      </c>
      <c r="AX1" s="2192" t="s">
        <v>59</v>
      </c>
      <c r="AY1" s="2192"/>
      <c r="AZ1" s="2192"/>
      <c r="BA1" s="2192"/>
      <c r="BB1" s="2192"/>
      <c r="BC1" s="2192"/>
      <c r="BD1" s="21">
        <f>AW1+1</f>
        <v>8</v>
      </c>
      <c r="BE1" s="2192" t="s">
        <v>59</v>
      </c>
      <c r="BF1" s="2192"/>
      <c r="BG1" s="2192"/>
      <c r="BH1" s="2192"/>
      <c r="BI1" s="2192"/>
      <c r="BJ1" s="2192"/>
      <c r="BK1" s="21">
        <f>BD1+1</f>
        <v>9</v>
      </c>
      <c r="BL1" s="2192" t="s">
        <v>59</v>
      </c>
      <c r="BM1" s="2192"/>
      <c r="BN1" s="2192"/>
      <c r="BO1" s="2192"/>
      <c r="BP1" s="2192"/>
      <c r="BQ1" s="2192"/>
      <c r="BR1" s="21">
        <f>BK1+1</f>
        <v>10</v>
      </c>
      <c r="BS1" s="2192" t="s">
        <v>59</v>
      </c>
      <c r="BT1" s="2192"/>
      <c r="BU1" s="2192"/>
      <c r="BV1" s="2192"/>
      <c r="BW1" s="2192"/>
      <c r="BX1" s="2192"/>
      <c r="BY1" s="21">
        <f>BR1+1</f>
        <v>11</v>
      </c>
      <c r="BZ1" s="2192" t="s">
        <v>59</v>
      </c>
      <c r="CA1" s="2192"/>
      <c r="CB1" s="2192"/>
      <c r="CC1" s="2192"/>
      <c r="CD1" s="2192"/>
      <c r="CE1" s="2192"/>
      <c r="CF1" s="21">
        <f>BY1+1</f>
        <v>12</v>
      </c>
      <c r="CG1" s="2192" t="s">
        <v>59</v>
      </c>
      <c r="CH1" s="2192"/>
      <c r="CI1" s="2192"/>
      <c r="CJ1" s="2192"/>
      <c r="CK1" s="2192"/>
      <c r="CL1" s="2192"/>
      <c r="CM1" s="21">
        <f>CF1+1</f>
        <v>13</v>
      </c>
      <c r="CN1" s="2192" t="s">
        <v>59</v>
      </c>
      <c r="CO1" s="2192"/>
      <c r="CP1" s="2192"/>
      <c r="CQ1" s="2192"/>
      <c r="CR1" s="2192"/>
      <c r="CS1" s="2192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10" t="str">
        <f>O2</f>
        <v>REMISIONES   H E R R A D U R A    JULIO   2013</v>
      </c>
      <c r="W2" s="2410"/>
      <c r="X2" s="2410"/>
      <c r="Y2" s="2410"/>
      <c r="Z2" s="2410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193" t="str">
        <f>AJ2</f>
        <v>REMISIONES   H E R R A D U R A    JULIO   2013</v>
      </c>
      <c r="CH2" s="2193"/>
      <c r="CI2" s="2193"/>
      <c r="CJ2" s="2193"/>
      <c r="CK2" s="2193"/>
      <c r="CL2" s="2193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194" t="s">
        <v>524</v>
      </c>
      <c r="D3" s="2196"/>
      <c r="E3" s="2196"/>
      <c r="F3" s="2197"/>
      <c r="H3" s="2" t="s">
        <v>513</v>
      </c>
      <c r="I3" s="707" t="s">
        <v>18</v>
      </c>
      <c r="J3" s="2194" t="s">
        <v>13</v>
      </c>
      <c r="K3" s="2196"/>
      <c r="L3" s="2196"/>
      <c r="M3" s="2197"/>
      <c r="O3" s="2"/>
      <c r="P3" s="707" t="s">
        <v>18</v>
      </c>
      <c r="Q3" s="2194" t="s">
        <v>206</v>
      </c>
      <c r="R3" s="2196"/>
      <c r="S3" s="2196"/>
      <c r="T3" s="2197"/>
      <c r="V3" s="2"/>
      <c r="W3" s="707" t="s">
        <v>18</v>
      </c>
      <c r="X3" s="2194" t="s">
        <v>1371</v>
      </c>
      <c r="Y3" s="2196"/>
      <c r="Z3" s="2196"/>
      <c r="AA3" s="2197"/>
      <c r="AC3" s="2"/>
      <c r="AD3" s="707" t="s">
        <v>18</v>
      </c>
      <c r="AE3" s="2194" t="s">
        <v>745</v>
      </c>
      <c r="AF3" s="2196"/>
      <c r="AG3" s="2196"/>
      <c r="AH3" s="2197"/>
      <c r="AJ3" s="2"/>
      <c r="AK3" s="707" t="s">
        <v>18</v>
      </c>
      <c r="AL3" s="2198" t="s">
        <v>800</v>
      </c>
      <c r="AM3" s="2200"/>
      <c r="AN3" s="2200"/>
      <c r="AO3" s="2201"/>
      <c r="AQ3" s="2"/>
      <c r="AR3" s="710" t="s">
        <v>18</v>
      </c>
      <c r="AS3" s="2198" t="s">
        <v>987</v>
      </c>
      <c r="AT3" s="2200"/>
      <c r="AU3" s="2200"/>
      <c r="AV3" s="2201"/>
      <c r="AX3" s="2"/>
      <c r="AY3" s="707" t="s">
        <v>18</v>
      </c>
      <c r="AZ3" s="2194" t="s">
        <v>1389</v>
      </c>
      <c r="BA3" s="2196"/>
      <c r="BB3" s="2196"/>
      <c r="BC3" s="2197"/>
      <c r="BE3" s="2"/>
      <c r="BF3" s="707" t="s">
        <v>18</v>
      </c>
      <c r="BG3" s="2198" t="s">
        <v>1024</v>
      </c>
      <c r="BH3" s="2200"/>
      <c r="BI3" s="2200"/>
      <c r="BJ3" s="2201"/>
      <c r="BL3" s="2"/>
      <c r="BM3" s="707" t="s">
        <v>18</v>
      </c>
      <c r="BN3" s="2198" t="s">
        <v>1372</v>
      </c>
      <c r="BO3" s="2200"/>
      <c r="BP3" s="2200"/>
      <c r="BQ3" s="2201"/>
      <c r="BS3" s="2"/>
      <c r="BT3" s="707" t="s">
        <v>18</v>
      </c>
      <c r="BU3" s="2198" t="s">
        <v>1373</v>
      </c>
      <c r="BV3" s="2200"/>
      <c r="BW3" s="2200"/>
      <c r="BX3" s="2201"/>
      <c r="BZ3" s="2"/>
      <c r="CA3" s="710" t="s">
        <v>18</v>
      </c>
      <c r="CB3" s="2198" t="s">
        <v>1390</v>
      </c>
      <c r="CC3" s="2200"/>
      <c r="CD3" s="2200"/>
      <c r="CE3" s="2201"/>
      <c r="CG3" s="2"/>
      <c r="CH3" s="707" t="s">
        <v>18</v>
      </c>
      <c r="CI3" s="2198" t="s">
        <v>19</v>
      </c>
      <c r="CJ3" s="2200"/>
      <c r="CK3" s="2200"/>
      <c r="CL3" s="2201"/>
      <c r="CN3" s="2"/>
      <c r="CO3" s="707" t="s">
        <v>18</v>
      </c>
      <c r="CP3" s="2198" t="s">
        <v>292</v>
      </c>
      <c r="CQ3" s="2200"/>
      <c r="CR3" s="2200"/>
      <c r="CS3" s="2201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82"/>
      <c r="G65" s="2282"/>
      <c r="M65" s="2205">
        <f>M43+AA43+AH43+AO43+BC43+BJ43+BQ43+CL43+CS43+T43+F43+BX43+CE43+AV43</f>
        <v>13056</v>
      </c>
      <c r="N65" s="2205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8" t="s">
        <v>2220</v>
      </c>
      <c r="F1" s="1768" t="s">
        <v>2221</v>
      </c>
    </row>
    <row r="2" spans="1:6" ht="15.75" x14ac:dyDescent="0.25">
      <c r="B2" s="1756" t="s">
        <v>2216</v>
      </c>
      <c r="C2" s="1762">
        <v>29924.5</v>
      </c>
      <c r="E2" s="1756" t="s">
        <v>2216</v>
      </c>
      <c r="F2" s="1762">
        <v>48572</v>
      </c>
    </row>
    <row r="3" spans="1:6" ht="15.75" x14ac:dyDescent="0.25">
      <c r="B3" s="1755" t="s">
        <v>2217</v>
      </c>
      <c r="C3" s="1092">
        <v>63546.5</v>
      </c>
      <c r="E3" s="1755" t="s">
        <v>2217</v>
      </c>
      <c r="F3" s="1092">
        <v>51975</v>
      </c>
    </row>
    <row r="4" spans="1:6" ht="15.75" x14ac:dyDescent="0.25">
      <c r="B4" s="1755" t="s">
        <v>2218</v>
      </c>
      <c r="C4" s="1092">
        <v>100128.58</v>
      </c>
      <c r="E4" s="1755" t="s">
        <v>2218</v>
      </c>
      <c r="F4" s="1092">
        <v>91197.33</v>
      </c>
    </row>
    <row r="5" spans="1:6" s="1754" customFormat="1" ht="16.5" thickBot="1" x14ac:dyDescent="0.3">
      <c r="B5" s="1755" t="s">
        <v>1376</v>
      </c>
      <c r="C5" s="1098">
        <v>74911.87</v>
      </c>
      <c r="E5" s="1755" t="s">
        <v>1376</v>
      </c>
      <c r="F5" s="1098">
        <v>83140</v>
      </c>
    </row>
    <row r="6" spans="1:6" ht="19.5" thickTop="1" x14ac:dyDescent="0.3">
      <c r="B6" s="1757" t="s">
        <v>1377</v>
      </c>
      <c r="C6" s="1751">
        <f>SUM(C2:C5)</f>
        <v>268511.45</v>
      </c>
      <c r="E6" s="1757" t="s">
        <v>1377</v>
      </c>
      <c r="F6" s="1751">
        <f>SUM(F2:F5)</f>
        <v>274884.33</v>
      </c>
    </row>
    <row r="7" spans="1:6" ht="16.5" thickBot="1" x14ac:dyDescent="0.3">
      <c r="B7" s="1758" t="s">
        <v>1378</v>
      </c>
      <c r="C7" s="1760">
        <v>-2769.1</v>
      </c>
      <c r="E7" s="1758" t="s">
        <v>1378</v>
      </c>
      <c r="F7" s="1760">
        <v>-4712.8</v>
      </c>
    </row>
    <row r="8" spans="1:6" s="1754" customFormat="1" ht="16.5" thickBot="1" x14ac:dyDescent="0.3">
      <c r="B8" s="1758" t="s">
        <v>1734</v>
      </c>
      <c r="C8" s="1761">
        <v>-74831.94</v>
      </c>
      <c r="E8" s="1758" t="s">
        <v>1734</v>
      </c>
      <c r="F8" s="1761">
        <v>-80008.28</v>
      </c>
    </row>
    <row r="9" spans="1:6" ht="19.5" thickTop="1" x14ac:dyDescent="0.3">
      <c r="B9" s="1197" t="s">
        <v>1377</v>
      </c>
      <c r="C9" s="1751">
        <f>C6+C7+C8</f>
        <v>190910.41000000003</v>
      </c>
      <c r="E9" s="1197" t="s">
        <v>1377</v>
      </c>
      <c r="F9" s="1751">
        <f>F6+F7+F8</f>
        <v>190163.25000000003</v>
      </c>
    </row>
    <row r="10" spans="1:6" ht="15.75" x14ac:dyDescent="0.25">
      <c r="B10" s="1759" t="s">
        <v>2219</v>
      </c>
      <c r="C10" s="1762">
        <v>-14423.77</v>
      </c>
      <c r="E10" s="1759" t="s">
        <v>2219</v>
      </c>
      <c r="F10" s="1762">
        <v>0</v>
      </c>
    </row>
    <row r="11" spans="1:6" ht="15.75" x14ac:dyDescent="0.25">
      <c r="B11" s="1759" t="s">
        <v>1340</v>
      </c>
      <c r="C11" s="1762">
        <v>0</v>
      </c>
      <c r="E11" s="1759" t="s">
        <v>1340</v>
      </c>
      <c r="F11" s="1762">
        <v>0</v>
      </c>
    </row>
    <row r="12" spans="1:6" ht="16.5" thickBot="1" x14ac:dyDescent="0.3">
      <c r="B12" s="1753"/>
      <c r="C12" s="1763">
        <v>0</v>
      </c>
      <c r="E12" s="1753"/>
      <c r="F12" s="1763">
        <v>0</v>
      </c>
    </row>
    <row r="13" spans="1:6" ht="18.75" x14ac:dyDescent="0.3">
      <c r="B13" s="1764" t="s">
        <v>1379</v>
      </c>
      <c r="C13" s="1751">
        <f>C9+C10+C11</f>
        <v>176486.64000000004</v>
      </c>
      <c r="E13" s="1764" t="s">
        <v>1379</v>
      </c>
      <c r="F13" s="1751">
        <f>F9+F10+F11</f>
        <v>190163.25000000003</v>
      </c>
    </row>
    <row r="14" spans="1:6" ht="15.75" thickBot="1" x14ac:dyDescent="0.3">
      <c r="B14" s="1753"/>
      <c r="C14" s="1767"/>
      <c r="E14" s="1753"/>
      <c r="F14" s="1767"/>
    </row>
    <row r="15" spans="1:6" x14ac:dyDescent="0.25">
      <c r="A15" s="79"/>
      <c r="B15" s="79"/>
      <c r="C15" s="79"/>
      <c r="E15" s="79"/>
      <c r="F15" s="79"/>
    </row>
    <row r="16" spans="1:6" s="1754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2"/>
      <c r="C17" s="1769" t="s">
        <v>2222</v>
      </c>
      <c r="D17" s="79"/>
      <c r="E17" s="79"/>
      <c r="F17" s="1768" t="s">
        <v>2223</v>
      </c>
    </row>
    <row r="18" spans="2:7" ht="15.75" x14ac:dyDescent="0.25">
      <c r="B18" s="1756" t="s">
        <v>2216</v>
      </c>
      <c r="C18" s="1762">
        <v>63568.5</v>
      </c>
      <c r="D18" s="79"/>
      <c r="E18" s="1756" t="s">
        <v>2216</v>
      </c>
      <c r="F18" s="1762">
        <v>54025</v>
      </c>
    </row>
    <row r="19" spans="2:7" ht="15.75" x14ac:dyDescent="0.25">
      <c r="B19" s="1755" t="s">
        <v>2217</v>
      </c>
      <c r="C19" s="1092">
        <v>41743</v>
      </c>
      <c r="D19" s="79"/>
      <c r="E19" s="1755" t="s">
        <v>2217</v>
      </c>
      <c r="F19" s="1092">
        <v>53241.5</v>
      </c>
    </row>
    <row r="20" spans="2:7" ht="15.75" x14ac:dyDescent="0.25">
      <c r="B20" s="1755" t="s">
        <v>2218</v>
      </c>
      <c r="C20" s="1092">
        <v>116828</v>
      </c>
      <c r="D20" s="79"/>
      <c r="E20" s="1755" t="s">
        <v>2218</v>
      </c>
      <c r="F20" s="1092">
        <v>236428.63</v>
      </c>
      <c r="G20" s="79"/>
    </row>
    <row r="21" spans="2:7" ht="16.5" thickBot="1" x14ac:dyDescent="0.3">
      <c r="B21" s="1755" t="s">
        <v>1376</v>
      </c>
      <c r="C21" s="1098">
        <v>119368.1</v>
      </c>
      <c r="D21" s="79"/>
      <c r="E21" s="1755" t="s">
        <v>1376</v>
      </c>
      <c r="F21" s="1098">
        <v>34126.31</v>
      </c>
      <c r="G21" s="79"/>
    </row>
    <row r="22" spans="2:7" ht="18.75" customHeight="1" thickTop="1" x14ac:dyDescent="0.3">
      <c r="B22" s="1757" t="s">
        <v>1377</v>
      </c>
      <c r="C22" s="1751">
        <f>SUM(C18:C21)</f>
        <v>341507.6</v>
      </c>
      <c r="D22" s="79"/>
      <c r="E22" s="1757" t="s">
        <v>1377</v>
      </c>
      <c r="F22" s="1751">
        <f>SUM(F18:F21)</f>
        <v>377821.44</v>
      </c>
      <c r="G22" s="1765"/>
    </row>
    <row r="23" spans="2:7" ht="16.5" customHeight="1" thickBot="1" x14ac:dyDescent="0.3">
      <c r="B23" s="1758" t="s">
        <v>1378</v>
      </c>
      <c r="C23" s="1760">
        <v>-1533</v>
      </c>
      <c r="D23" s="79"/>
      <c r="E23" s="1758" t="s">
        <v>1378</v>
      </c>
      <c r="F23" s="1760">
        <v>-17898.5</v>
      </c>
      <c r="G23" s="1765"/>
    </row>
    <row r="24" spans="2:7" ht="18.75" customHeight="1" thickBot="1" x14ac:dyDescent="0.3">
      <c r="B24" s="1758" t="s">
        <v>1734</v>
      </c>
      <c r="C24" s="1761">
        <v>-19385.080000000002</v>
      </c>
      <c r="D24" s="79"/>
      <c r="E24" s="1758" t="s">
        <v>1734</v>
      </c>
      <c r="F24" s="1761">
        <v>-51019.38</v>
      </c>
      <c r="G24" s="1765"/>
    </row>
    <row r="25" spans="2:7" ht="19.5" customHeight="1" thickTop="1" x14ac:dyDescent="0.3">
      <c r="B25" s="1197" t="s">
        <v>1377</v>
      </c>
      <c r="C25" s="1751">
        <f>C22+C23+C24</f>
        <v>320589.51999999996</v>
      </c>
      <c r="D25" s="79"/>
      <c r="E25" s="1197" t="s">
        <v>1377</v>
      </c>
      <c r="F25" s="1751">
        <f>F22+F23+F24</f>
        <v>308903.56</v>
      </c>
      <c r="G25" s="1750"/>
    </row>
    <row r="26" spans="2:7" ht="15.75" x14ac:dyDescent="0.25">
      <c r="B26" s="1759" t="s">
        <v>2219</v>
      </c>
      <c r="C26" s="1762">
        <v>0</v>
      </c>
      <c r="D26" s="79"/>
      <c r="E26" s="1759" t="s">
        <v>2219</v>
      </c>
      <c r="F26" s="1762">
        <v>0</v>
      </c>
      <c r="G26" s="79"/>
    </row>
    <row r="27" spans="2:7" ht="15.75" x14ac:dyDescent="0.25">
      <c r="B27" s="1759" t="s">
        <v>1340</v>
      </c>
      <c r="C27" s="1762">
        <v>0</v>
      </c>
      <c r="D27" s="79"/>
      <c r="E27" s="1759" t="s">
        <v>1340</v>
      </c>
      <c r="F27" s="1762">
        <v>0</v>
      </c>
      <c r="G27" s="79"/>
    </row>
    <row r="28" spans="2:7" ht="16.5" thickBot="1" x14ac:dyDescent="0.3">
      <c r="B28" s="1753"/>
      <c r="C28" s="1763">
        <v>0</v>
      </c>
      <c r="D28" s="79"/>
      <c r="E28" s="1753"/>
      <c r="F28" s="1763">
        <v>0</v>
      </c>
      <c r="G28" s="79"/>
    </row>
    <row r="29" spans="2:7" ht="18.75" x14ac:dyDescent="0.3">
      <c r="B29" s="1764" t="s">
        <v>1379</v>
      </c>
      <c r="C29" s="1751">
        <f>C25+C26+C27</f>
        <v>320589.51999999996</v>
      </c>
      <c r="D29" s="79"/>
      <c r="E29" s="1764" t="s">
        <v>1379</v>
      </c>
      <c r="F29" s="1751">
        <f>F25+F26+F27</f>
        <v>308903.56</v>
      </c>
    </row>
    <row r="30" spans="2:7" ht="15.75" thickBot="1" x14ac:dyDescent="0.3">
      <c r="B30" s="1111"/>
      <c r="C30" s="1766"/>
      <c r="D30" s="79"/>
      <c r="E30" s="1753"/>
      <c r="F30" s="1767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0" t="s">
        <v>2224</v>
      </c>
      <c r="D33" s="79"/>
      <c r="F33" s="1771" t="s">
        <v>2225</v>
      </c>
    </row>
    <row r="34" spans="1:7" ht="15.75" x14ac:dyDescent="0.25">
      <c r="B34" s="1756" t="s">
        <v>2216</v>
      </c>
      <c r="C34" s="1762">
        <v>122987.5</v>
      </c>
      <c r="D34" s="79"/>
      <c r="E34" s="1756" t="s">
        <v>2216</v>
      </c>
      <c r="F34" s="1762">
        <v>86186.5</v>
      </c>
    </row>
    <row r="35" spans="1:7" ht="15.75" x14ac:dyDescent="0.25">
      <c r="B35" s="1755" t="s">
        <v>2217</v>
      </c>
      <c r="C35" s="1092">
        <v>75388.5</v>
      </c>
      <c r="E35" s="1755" t="s">
        <v>2217</v>
      </c>
      <c r="F35" s="1092">
        <v>44820.5</v>
      </c>
    </row>
    <row r="36" spans="1:7" ht="15.75" x14ac:dyDescent="0.25">
      <c r="B36" s="1755" t="s">
        <v>2218</v>
      </c>
      <c r="C36" s="1092">
        <v>144493.9</v>
      </c>
      <c r="E36" s="1755" t="s">
        <v>2218</v>
      </c>
      <c r="F36" s="1092">
        <v>92389.75</v>
      </c>
    </row>
    <row r="37" spans="1:7" ht="16.5" thickBot="1" x14ac:dyDescent="0.3">
      <c r="B37" s="1755" t="s">
        <v>1376</v>
      </c>
      <c r="C37" s="1098">
        <v>116266.7</v>
      </c>
      <c r="E37" s="1755" t="s">
        <v>1376</v>
      </c>
      <c r="F37" s="1098">
        <v>80074.5</v>
      </c>
    </row>
    <row r="38" spans="1:7" ht="19.5" thickTop="1" x14ac:dyDescent="0.3">
      <c r="B38" s="1757" t="s">
        <v>1377</v>
      </c>
      <c r="C38" s="1751">
        <f>SUM(C34:C37)</f>
        <v>459136.60000000003</v>
      </c>
      <c r="E38" s="1757" t="s">
        <v>1377</v>
      </c>
      <c r="F38" s="1751">
        <f>SUM(F34:F37)</f>
        <v>303471.25</v>
      </c>
    </row>
    <row r="39" spans="1:7" ht="16.5" thickBot="1" x14ac:dyDescent="0.3">
      <c r="B39" s="1758" t="s">
        <v>1378</v>
      </c>
      <c r="C39" s="1760">
        <v>-130058.08</v>
      </c>
      <c r="E39" s="1758" t="s">
        <v>1378</v>
      </c>
      <c r="F39" s="1760">
        <v>-1825</v>
      </c>
    </row>
    <row r="40" spans="1:7" ht="16.5" thickBot="1" x14ac:dyDescent="0.3">
      <c r="B40" s="1758" t="s">
        <v>1734</v>
      </c>
      <c r="C40" s="1761">
        <v>-64945.5</v>
      </c>
      <c r="E40" s="1758" t="s">
        <v>1734</v>
      </c>
      <c r="F40" s="1761">
        <v>-12574.8</v>
      </c>
    </row>
    <row r="41" spans="1:7" ht="19.5" thickTop="1" x14ac:dyDescent="0.3">
      <c r="B41" s="1197" t="s">
        <v>1377</v>
      </c>
      <c r="C41" s="1751">
        <f>C38+C39+C40</f>
        <v>264133.02</v>
      </c>
      <c r="E41" s="1197" t="s">
        <v>1377</v>
      </c>
      <c r="F41" s="1751">
        <f>F38+F39+F40</f>
        <v>289071.45</v>
      </c>
    </row>
    <row r="42" spans="1:7" ht="15.75" x14ac:dyDescent="0.25">
      <c r="B42" s="1759" t="s">
        <v>2219</v>
      </c>
      <c r="C42" s="1762">
        <v>-6922.2</v>
      </c>
      <c r="E42" s="1759" t="s">
        <v>2219</v>
      </c>
      <c r="F42" s="1762">
        <v>0</v>
      </c>
    </row>
    <row r="43" spans="1:7" ht="15.75" x14ac:dyDescent="0.25">
      <c r="B43" s="1759" t="s">
        <v>1340</v>
      </c>
      <c r="C43" s="1762">
        <v>0</v>
      </c>
      <c r="E43" s="1759" t="s">
        <v>1340</v>
      </c>
      <c r="F43" s="1762">
        <v>0</v>
      </c>
    </row>
    <row r="44" spans="1:7" ht="16.5" thickBot="1" x14ac:dyDescent="0.3">
      <c r="B44" s="1753"/>
      <c r="C44" s="1763">
        <v>0</v>
      </c>
      <c r="E44" s="1753"/>
      <c r="F44" s="1763">
        <v>0</v>
      </c>
    </row>
    <row r="45" spans="1:7" ht="18.75" x14ac:dyDescent="0.3">
      <c r="B45" s="1764" t="s">
        <v>1379</v>
      </c>
      <c r="C45" s="1751">
        <f>C41+C42+C43</f>
        <v>257210.82</v>
      </c>
      <c r="E45" s="1764" t="s">
        <v>1379</v>
      </c>
      <c r="F45" s="1751">
        <f>F41+F42+F43</f>
        <v>289071.45</v>
      </c>
    </row>
    <row r="46" spans="1:7" ht="15.75" thickBot="1" x14ac:dyDescent="0.3">
      <c r="B46" s="1753"/>
      <c r="C46" s="1767"/>
      <c r="E46" s="1753"/>
      <c r="F46" s="1767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199" t="s">
        <v>1408</v>
      </c>
      <c r="B2" s="2285" t="s">
        <v>1381</v>
      </c>
      <c r="C2" s="2285"/>
      <c r="D2" s="2285"/>
      <c r="E2" s="2285"/>
      <c r="F2" s="2285"/>
      <c r="G2" s="2285"/>
      <c r="H2" s="2285"/>
      <c r="K2" s="1199" t="s">
        <v>1404</v>
      </c>
      <c r="L2" s="2285" t="s">
        <v>1381</v>
      </c>
      <c r="M2" s="2285"/>
      <c r="N2" s="2285"/>
      <c r="O2" s="2285"/>
      <c r="P2" s="2285"/>
      <c r="Q2" s="2285"/>
      <c r="R2" s="2285"/>
      <c r="U2" s="1199" t="s">
        <v>1380</v>
      </c>
      <c r="V2" s="2285" t="s">
        <v>1381</v>
      </c>
      <c r="W2" s="2285"/>
      <c r="X2" s="2285"/>
      <c r="Y2" s="2285"/>
      <c r="Z2" s="2285"/>
      <c r="AA2" s="2285"/>
      <c r="AB2" s="2285"/>
      <c r="AD2" s="1199" t="s">
        <v>1382</v>
      </c>
      <c r="AE2" s="2285" t="s">
        <v>1381</v>
      </c>
      <c r="AF2" s="2285"/>
      <c r="AG2" s="2285"/>
      <c r="AH2" s="2285"/>
      <c r="AI2" s="2285"/>
      <c r="AJ2" s="2285"/>
      <c r="AK2" s="2285"/>
      <c r="AM2" s="1200" t="s">
        <v>1383</v>
      </c>
      <c r="AN2" s="2285" t="s">
        <v>1381</v>
      </c>
      <c r="AO2" s="2285"/>
      <c r="AP2" s="2285"/>
      <c r="AQ2" s="2285"/>
      <c r="AR2" s="2285"/>
      <c r="AS2" s="2285"/>
      <c r="AT2" s="2285"/>
    </row>
    <row r="4" spans="1:47" ht="15.75" thickBot="1" x14ac:dyDescent="0.3"/>
    <row r="5" spans="1:47" ht="21.75" thickBot="1" x14ac:dyDescent="0.4">
      <c r="B5" s="1201" t="s">
        <v>1340</v>
      </c>
      <c r="C5" s="1220" t="s">
        <v>0</v>
      </c>
      <c r="D5" s="1202" t="s">
        <v>2</v>
      </c>
      <c r="E5" s="1201"/>
      <c r="G5" s="2411" t="s">
        <v>17</v>
      </c>
      <c r="H5" s="2412"/>
      <c r="I5" s="2413"/>
      <c r="J5" s="1219"/>
      <c r="L5" s="1201" t="s">
        <v>1340</v>
      </c>
      <c r="M5" s="1220" t="s">
        <v>0</v>
      </c>
      <c r="N5" s="1202" t="s">
        <v>2</v>
      </c>
      <c r="O5" s="1201"/>
      <c r="Q5" s="2411" t="s">
        <v>17</v>
      </c>
      <c r="R5" s="2412"/>
      <c r="S5" s="2413"/>
      <c r="T5" s="1219"/>
      <c r="V5" s="1201" t="s">
        <v>1340</v>
      </c>
      <c r="W5" s="1201" t="s">
        <v>0</v>
      </c>
      <c r="X5" s="1202" t="s">
        <v>2</v>
      </c>
      <c r="Y5" s="1201"/>
      <c r="AA5" s="2411" t="s">
        <v>17</v>
      </c>
      <c r="AB5" s="2412"/>
      <c r="AC5" s="2413"/>
      <c r="AE5" s="1201" t="s">
        <v>1340</v>
      </c>
      <c r="AF5" s="1201" t="s">
        <v>0</v>
      </c>
      <c r="AG5" s="1202" t="s">
        <v>2</v>
      </c>
      <c r="AH5" s="1201"/>
      <c r="AJ5" s="2411" t="s">
        <v>17</v>
      </c>
      <c r="AK5" s="2412"/>
      <c r="AL5" s="2413"/>
      <c r="AN5" s="1201" t="s">
        <v>1340</v>
      </c>
      <c r="AO5" s="1201" t="s">
        <v>0</v>
      </c>
      <c r="AP5" s="1202" t="s">
        <v>2</v>
      </c>
      <c r="AQ5" s="1201"/>
      <c r="AS5" s="2411" t="s">
        <v>17</v>
      </c>
      <c r="AT5" s="2412"/>
      <c r="AU5" s="2413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6">
        <f>SUM(H7:H12)</f>
        <v>1655434.5</v>
      </c>
      <c r="L13" s="2" t="s">
        <v>738</v>
      </c>
      <c r="M13" s="404">
        <v>41365</v>
      </c>
      <c r="N13" s="277">
        <v>174857.53</v>
      </c>
      <c r="R13" s="1196">
        <f>SUM(R7:R12)</f>
        <v>1220730</v>
      </c>
      <c r="W13" s="7"/>
      <c r="AB13" s="1196">
        <f>SUM(AB7:AB12)</f>
        <v>422210.85</v>
      </c>
      <c r="AF13" s="7"/>
      <c r="AK13" s="1196">
        <f>SUM(AK7:AK12)</f>
        <v>677732</v>
      </c>
      <c r="AN13" s="2">
        <v>257</v>
      </c>
      <c r="AO13" s="7">
        <v>41302</v>
      </c>
      <c r="AP13" s="277">
        <v>93634.35</v>
      </c>
      <c r="AT13" s="1196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1">
        <v>89561</v>
      </c>
      <c r="N15" s="277">
        <v>0</v>
      </c>
      <c r="P15" s="547" t="s">
        <v>1407</v>
      </c>
      <c r="Q15" s="420">
        <v>41360</v>
      </c>
      <c r="R15" s="1221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3" t="s">
        <v>1387</v>
      </c>
      <c r="H21" s="1204">
        <v>0</v>
      </c>
      <c r="N21" s="277">
        <v>0</v>
      </c>
      <c r="Q21" s="1203" t="s">
        <v>1387</v>
      </c>
      <c r="R21" s="1204">
        <v>0</v>
      </c>
      <c r="W21" s="7"/>
      <c r="AA21" s="1203" t="s">
        <v>1387</v>
      </c>
      <c r="AB21" s="1204">
        <f>X26-AB13</f>
        <v>0.10999999998603016</v>
      </c>
      <c r="AF21" s="7"/>
      <c r="AJ21" s="1203" t="s">
        <v>1387</v>
      </c>
      <c r="AK21" s="1204">
        <f>AG26-AK13</f>
        <v>-0.23999999999068677</v>
      </c>
      <c r="AN21" s="2">
        <v>268</v>
      </c>
      <c r="AO21" s="7">
        <v>41311</v>
      </c>
      <c r="AP21" s="277">
        <v>113563</v>
      </c>
      <c r="AS21" s="1203" t="s">
        <v>1387</v>
      </c>
      <c r="AT21" s="1204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6">
        <f>SUM(D6:D25)</f>
        <v>1655434.5</v>
      </c>
      <c r="N26" s="1196">
        <f>SUM(N6:N25)</f>
        <v>1220729.3600000001</v>
      </c>
      <c r="X26" s="1196">
        <f>SUM(X7:X25)</f>
        <v>422210.95999999996</v>
      </c>
      <c r="AG26" s="1196">
        <f>SUM(AG7:AG25)</f>
        <v>677731.76</v>
      </c>
      <c r="AP26" s="1196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9"/>
      <c r="D2" s="720"/>
    </row>
    <row r="3" spans="1:4" ht="18.75" x14ac:dyDescent="0.3">
      <c r="A3" s="1195" t="s">
        <v>1936</v>
      </c>
      <c r="B3" s="1590">
        <v>2800</v>
      </c>
      <c r="C3" s="1260" t="s">
        <v>1923</v>
      </c>
      <c r="D3" s="1590">
        <v>2000</v>
      </c>
    </row>
    <row r="4" spans="1:4" ht="18.75" x14ac:dyDescent="0.3">
      <c r="A4" s="1195" t="s">
        <v>1937</v>
      </c>
      <c r="B4" s="1590">
        <v>1600</v>
      </c>
      <c r="C4" s="1260" t="s">
        <v>1922</v>
      </c>
      <c r="D4" s="1590">
        <v>2000</v>
      </c>
    </row>
    <row r="5" spans="1:4" ht="18.75" x14ac:dyDescent="0.3">
      <c r="A5" s="1195" t="s">
        <v>1949</v>
      </c>
      <c r="B5" s="1590">
        <v>3200</v>
      </c>
      <c r="C5" s="1260" t="s">
        <v>1928</v>
      </c>
      <c r="D5" s="1590">
        <v>1400</v>
      </c>
    </row>
    <row r="6" spans="1:4" ht="18.75" x14ac:dyDescent="0.3">
      <c r="A6" s="1195" t="s">
        <v>1935</v>
      </c>
      <c r="B6" s="1590">
        <v>1600</v>
      </c>
      <c r="C6" s="1260" t="s">
        <v>1921</v>
      </c>
      <c r="D6" s="1590">
        <v>2000</v>
      </c>
    </row>
    <row r="7" spans="1:4" ht="18.75" x14ac:dyDescent="0.3">
      <c r="A7" s="1195" t="s">
        <v>1938</v>
      </c>
      <c r="B7" s="1590">
        <v>1600</v>
      </c>
      <c r="C7" s="1260" t="s">
        <v>1927</v>
      </c>
      <c r="D7" s="1590">
        <v>800</v>
      </c>
    </row>
    <row r="8" spans="1:4" ht="18.75" x14ac:dyDescent="0.3">
      <c r="A8" s="1195" t="s">
        <v>1939</v>
      </c>
      <c r="B8" s="1590">
        <v>1600</v>
      </c>
      <c r="C8" s="1260" t="s">
        <v>1920</v>
      </c>
      <c r="D8" s="1590">
        <v>1200</v>
      </c>
    </row>
    <row r="9" spans="1:4" ht="18.75" x14ac:dyDescent="0.3">
      <c r="A9" s="1195" t="s">
        <v>1940</v>
      </c>
      <c r="B9" s="1590">
        <v>1600</v>
      </c>
      <c r="C9" s="1260" t="s">
        <v>1926</v>
      </c>
      <c r="D9" s="1590">
        <v>800</v>
      </c>
    </row>
    <row r="10" spans="1:4" ht="18.75" x14ac:dyDescent="0.3">
      <c r="A10" s="1195" t="s">
        <v>1931</v>
      </c>
      <c r="B10" s="1590">
        <v>620</v>
      </c>
      <c r="C10" s="1260" t="s">
        <v>1919</v>
      </c>
      <c r="D10" s="1590">
        <v>2400</v>
      </c>
    </row>
    <row r="11" spans="1:4" ht="18.75" x14ac:dyDescent="0.3">
      <c r="A11" s="1195" t="s">
        <v>1941</v>
      </c>
      <c r="B11" s="1590">
        <v>2000</v>
      </c>
      <c r="C11" s="1260" t="s">
        <v>1925</v>
      </c>
      <c r="D11" s="1590">
        <v>1000</v>
      </c>
    </row>
    <row r="12" spans="1:4" ht="18.75" x14ac:dyDescent="0.3">
      <c r="A12" s="1195" t="s">
        <v>1932</v>
      </c>
      <c r="B12" s="1590">
        <v>1200</v>
      </c>
      <c r="C12" s="1260" t="s">
        <v>1924</v>
      </c>
      <c r="D12" s="1590">
        <v>1200</v>
      </c>
    </row>
    <row r="13" spans="1:4" ht="18.75" x14ac:dyDescent="0.3">
      <c r="A13" s="1195" t="s">
        <v>1942</v>
      </c>
      <c r="B13" s="1590">
        <v>2000</v>
      </c>
      <c r="C13" s="1260" t="s">
        <v>1918</v>
      </c>
      <c r="D13" s="1590">
        <v>1600</v>
      </c>
    </row>
    <row r="14" spans="1:4" ht="18.75" x14ac:dyDescent="0.3">
      <c r="A14" s="1195" t="s">
        <v>1933</v>
      </c>
      <c r="B14" s="1590">
        <v>2000</v>
      </c>
      <c r="C14" s="1589"/>
      <c r="D14" s="1590"/>
    </row>
    <row r="15" spans="1:4" ht="18.75" x14ac:dyDescent="0.3">
      <c r="A15" s="1195" t="s">
        <v>1943</v>
      </c>
      <c r="B15" s="1590">
        <v>2000</v>
      </c>
      <c r="C15" s="1260" t="s">
        <v>1929</v>
      </c>
      <c r="D15" s="1590">
        <v>2000</v>
      </c>
    </row>
    <row r="16" spans="1:4" ht="18.75" x14ac:dyDescent="0.3">
      <c r="A16" s="1195" t="s">
        <v>1944</v>
      </c>
      <c r="B16" s="1590">
        <v>2000</v>
      </c>
      <c r="C16" s="1260" t="s">
        <v>1930</v>
      </c>
      <c r="D16" s="1590">
        <v>1600</v>
      </c>
    </row>
    <row r="17" spans="1:4" ht="18.75" x14ac:dyDescent="0.3">
      <c r="A17" s="1195" t="s">
        <v>1934</v>
      </c>
      <c r="B17" s="1590">
        <v>2000</v>
      </c>
      <c r="C17" s="1589"/>
      <c r="D17" s="1590"/>
    </row>
    <row r="18" spans="1:4" ht="18.75" x14ac:dyDescent="0.3">
      <c r="A18" s="1195" t="s">
        <v>1945</v>
      </c>
      <c r="B18" s="1590">
        <v>1000</v>
      </c>
      <c r="C18" s="1589"/>
      <c r="D18" s="1590"/>
    </row>
    <row r="19" spans="1:4" ht="18.75" x14ac:dyDescent="0.3">
      <c r="A19" s="1195" t="s">
        <v>1950</v>
      </c>
      <c r="B19" s="1590">
        <v>4800</v>
      </c>
      <c r="C19" s="1589"/>
      <c r="D19" s="1590"/>
    </row>
    <row r="20" spans="1:4" ht="18.75" x14ac:dyDescent="0.3">
      <c r="A20" s="1195" t="s">
        <v>1951</v>
      </c>
      <c r="B20" s="1590">
        <v>6000</v>
      </c>
      <c r="C20" s="1589"/>
      <c r="D20" s="720"/>
    </row>
    <row r="21" spans="1:4" ht="18.75" x14ac:dyDescent="0.3">
      <c r="A21" s="1195" t="s">
        <v>1946</v>
      </c>
      <c r="B21" s="1590">
        <v>1000</v>
      </c>
      <c r="C21" s="1589"/>
      <c r="D21" s="720"/>
    </row>
    <row r="22" spans="1:4" ht="18.75" x14ac:dyDescent="0.3">
      <c r="A22" s="1195" t="s">
        <v>1952</v>
      </c>
      <c r="B22" s="1590">
        <v>6000</v>
      </c>
      <c r="C22" s="1589"/>
      <c r="D22" s="720"/>
    </row>
    <row r="23" spans="1:4" ht="18.75" x14ac:dyDescent="0.3">
      <c r="A23" s="1195" t="s">
        <v>1947</v>
      </c>
      <c r="B23" s="1590">
        <v>2000</v>
      </c>
      <c r="C23" s="1589"/>
      <c r="D23" s="720"/>
    </row>
    <row r="24" spans="1:4" ht="18.75" x14ac:dyDescent="0.3">
      <c r="A24" s="1195" t="s">
        <v>1953</v>
      </c>
      <c r="B24" s="1590">
        <v>5380</v>
      </c>
      <c r="C24" s="1589"/>
      <c r="D24" s="720"/>
    </row>
    <row r="25" spans="1:4" ht="18.75" x14ac:dyDescent="0.3">
      <c r="A25" s="1195" t="s">
        <v>1948</v>
      </c>
      <c r="B25" s="1590">
        <v>2000</v>
      </c>
      <c r="C25" s="1589"/>
      <c r="D25" s="720"/>
    </row>
    <row r="26" spans="1:4" x14ac:dyDescent="0.25">
      <c r="A26" s="714"/>
      <c r="B26" s="1590"/>
      <c r="C26" s="1589"/>
      <c r="D26" s="720"/>
    </row>
    <row r="27" spans="1:4" x14ac:dyDescent="0.25">
      <c r="A27" s="714"/>
      <c r="B27" s="1590"/>
      <c r="C27" s="1589"/>
      <c r="D27" s="720"/>
    </row>
    <row r="28" spans="1:4" x14ac:dyDescent="0.25">
      <c r="A28" s="714"/>
      <c r="B28" s="1590"/>
      <c r="C28" s="1589"/>
      <c r="D28" s="720"/>
    </row>
    <row r="29" spans="1:4" x14ac:dyDescent="0.25">
      <c r="A29" s="714"/>
      <c r="B29" s="1590"/>
      <c r="C29" s="1589"/>
      <c r="D29" s="720"/>
    </row>
    <row r="30" spans="1:4" x14ac:dyDescent="0.25">
      <c r="A30" s="714"/>
      <c r="B30" s="720"/>
      <c r="C30" s="1589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4"/>
      <c r="C3" s="1775" t="s">
        <v>2227</v>
      </c>
    </row>
    <row r="4" spans="2:3" ht="25.5" customHeight="1" x14ac:dyDescent="0.3">
      <c r="B4" s="1776" t="s">
        <v>2216</v>
      </c>
      <c r="C4" s="1751">
        <v>51469</v>
      </c>
    </row>
    <row r="5" spans="2:3" ht="25.5" customHeight="1" x14ac:dyDescent="0.3">
      <c r="B5" s="1195" t="s">
        <v>2217</v>
      </c>
      <c r="C5" s="1777">
        <v>43258</v>
      </c>
    </row>
    <row r="6" spans="2:3" ht="25.5" customHeight="1" x14ac:dyDescent="0.3">
      <c r="B6" s="1195" t="s">
        <v>2218</v>
      </c>
      <c r="C6" s="1777">
        <v>139887</v>
      </c>
    </row>
    <row r="7" spans="2:3" ht="25.5" customHeight="1" thickBot="1" x14ac:dyDescent="0.35">
      <c r="B7" s="1195" t="s">
        <v>1376</v>
      </c>
      <c r="C7" s="1778">
        <v>86130.5</v>
      </c>
    </row>
    <row r="8" spans="2:3" ht="25.5" customHeight="1" thickTop="1" x14ac:dyDescent="0.3">
      <c r="B8" s="1757" t="s">
        <v>1377</v>
      </c>
      <c r="C8" s="1751">
        <f>SUM(C4:C7)</f>
        <v>320744.5</v>
      </c>
    </row>
    <row r="9" spans="2:3" ht="25.5" customHeight="1" thickBot="1" x14ac:dyDescent="0.35">
      <c r="B9" s="1197" t="s">
        <v>1378</v>
      </c>
      <c r="C9" s="1779">
        <v>-3162.71</v>
      </c>
    </row>
    <row r="10" spans="2:3" ht="25.5" customHeight="1" thickBot="1" x14ac:dyDescent="0.35">
      <c r="B10" s="1197" t="s">
        <v>1734</v>
      </c>
      <c r="C10" s="1780">
        <v>-85325.18</v>
      </c>
    </row>
    <row r="11" spans="2:3" ht="25.5" customHeight="1" thickTop="1" x14ac:dyDescent="0.3">
      <c r="B11" s="1197" t="s">
        <v>1377</v>
      </c>
      <c r="C11" s="1751">
        <f>C8+C9+C10</f>
        <v>232256.61</v>
      </c>
    </row>
    <row r="12" spans="2:3" ht="25.5" customHeight="1" x14ac:dyDescent="0.3">
      <c r="B12" s="1764" t="s">
        <v>2219</v>
      </c>
      <c r="C12" s="1751">
        <v>-4931</v>
      </c>
    </row>
    <row r="13" spans="2:3" s="1754" customFormat="1" ht="25.5" customHeight="1" x14ac:dyDescent="0.3">
      <c r="B13" s="1764" t="s">
        <v>2228</v>
      </c>
      <c r="C13" s="1751">
        <v>-3600</v>
      </c>
    </row>
    <row r="14" spans="2:3" s="1754" customFormat="1" ht="25.5" customHeight="1" x14ac:dyDescent="0.3">
      <c r="B14" s="1764" t="s">
        <v>2228</v>
      </c>
      <c r="C14" s="1751">
        <v>-14400</v>
      </c>
    </row>
    <row r="15" spans="2:3" ht="25.5" customHeight="1" thickBot="1" x14ac:dyDescent="0.35">
      <c r="B15" s="1781"/>
      <c r="C15" s="1782">
        <v>0</v>
      </c>
    </row>
    <row r="16" spans="2:3" ht="25.5" customHeight="1" x14ac:dyDescent="0.3">
      <c r="B16" s="1764" t="s">
        <v>1379</v>
      </c>
      <c r="C16" s="1783">
        <f>C11+C12+C13+C14+C15</f>
        <v>209325.61</v>
      </c>
    </row>
    <row r="17" spans="2:3" ht="25.5" customHeight="1" thickBot="1" x14ac:dyDescent="0.35">
      <c r="B17" s="1781"/>
      <c r="C17" s="1782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4" customWidth="1"/>
    <col min="6" max="6" width="14.7109375" style="1754" customWidth="1"/>
    <col min="7" max="7" width="15.7109375" style="1754" customWidth="1"/>
  </cols>
  <sheetData>
    <row r="1" spans="1:7" ht="18.75" x14ac:dyDescent="0.3">
      <c r="A1" s="2118" t="s">
        <v>0</v>
      </c>
      <c r="B1" s="2118" t="s">
        <v>2562</v>
      </c>
      <c r="C1" s="2118" t="s">
        <v>8</v>
      </c>
      <c r="D1" s="121"/>
      <c r="E1" s="2118" t="s">
        <v>0</v>
      </c>
      <c r="F1" s="2118" t="s">
        <v>2562</v>
      </c>
      <c r="G1" s="2118" t="s">
        <v>8</v>
      </c>
    </row>
    <row r="2" spans="1:7" s="1754" customFormat="1" ht="18.75" x14ac:dyDescent="0.3">
      <c r="A2" s="2118"/>
      <c r="B2" s="2118" t="s">
        <v>2566</v>
      </c>
      <c r="C2" s="2118"/>
      <c r="D2" s="121"/>
      <c r="E2" s="2118"/>
      <c r="F2" s="2118" t="s">
        <v>2565</v>
      </c>
      <c r="G2" s="2118"/>
    </row>
    <row r="3" spans="1:7" ht="21.75" customHeight="1" thickBot="1" x14ac:dyDescent="0.3">
      <c r="A3" s="1266"/>
      <c r="B3" s="2138" t="s">
        <v>2563</v>
      </c>
      <c r="C3" s="2139"/>
      <c r="D3" s="1825"/>
      <c r="E3" s="1266"/>
      <c r="F3" s="2138" t="s">
        <v>2564</v>
      </c>
      <c r="G3" s="2139"/>
    </row>
    <row r="4" spans="1:7" ht="21.75" customHeight="1" thickBot="1" x14ac:dyDescent="0.3">
      <c r="A4" s="2140"/>
      <c r="B4" s="2141"/>
      <c r="C4" s="2142"/>
      <c r="D4" s="1825"/>
      <c r="E4" s="2140"/>
      <c r="F4" s="2141"/>
      <c r="G4" s="2142"/>
    </row>
    <row r="5" spans="1:7" ht="21.75" customHeight="1" thickBot="1" x14ac:dyDescent="0.3">
      <c r="A5" s="2140"/>
      <c r="B5" s="2143"/>
      <c r="C5" s="2144"/>
      <c r="D5" s="1825"/>
      <c r="E5" s="2140"/>
      <c r="F5" s="2143"/>
      <c r="G5" s="2144"/>
    </row>
    <row r="6" spans="1:7" ht="21.75" customHeight="1" thickBot="1" x14ac:dyDescent="0.3">
      <c r="A6" s="2140"/>
      <c r="B6" s="2143"/>
      <c r="C6" s="2144"/>
      <c r="D6" s="1825"/>
      <c r="E6" s="2140"/>
      <c r="F6" s="2143"/>
      <c r="G6" s="2144"/>
    </row>
    <row r="7" spans="1:7" ht="21.75" customHeight="1" thickBot="1" x14ac:dyDescent="0.3">
      <c r="A7" s="2140"/>
      <c r="B7" s="2143"/>
      <c r="C7" s="2144"/>
      <c r="D7" s="1825"/>
      <c r="E7" s="2140"/>
      <c r="F7" s="2143"/>
      <c r="G7" s="2144"/>
    </row>
    <row r="8" spans="1:7" ht="21.75" customHeight="1" thickBot="1" x14ac:dyDescent="0.3">
      <c r="A8" s="2140"/>
      <c r="B8" s="2143"/>
      <c r="C8" s="2144"/>
      <c r="D8" s="1825"/>
      <c r="E8" s="2140"/>
      <c r="F8" s="2143"/>
      <c r="G8" s="2144"/>
    </row>
    <row r="9" spans="1:7" ht="21.75" customHeight="1" thickBot="1" x14ac:dyDescent="0.3">
      <c r="A9" s="2140"/>
      <c r="B9" s="2143"/>
      <c r="C9" s="2144"/>
      <c r="D9" s="1825"/>
      <c r="E9" s="2140"/>
      <c r="F9" s="2143"/>
      <c r="G9" s="2144"/>
    </row>
    <row r="10" spans="1:7" ht="21.75" customHeight="1" thickBot="1" x14ac:dyDescent="0.3">
      <c r="A10" s="2140"/>
      <c r="B10" s="2143"/>
      <c r="C10" s="2144"/>
      <c r="D10" s="1825"/>
      <c r="E10" s="2140"/>
      <c r="F10" s="2143"/>
      <c r="G10" s="2144"/>
    </row>
    <row r="11" spans="1:7" ht="21.75" customHeight="1" thickBot="1" x14ac:dyDescent="0.3">
      <c r="A11" s="2140"/>
      <c r="B11" s="2143"/>
      <c r="C11" s="2144"/>
      <c r="D11" s="1825"/>
      <c r="E11" s="2140"/>
      <c r="F11" s="2143"/>
      <c r="G11" s="2144"/>
    </row>
    <row r="12" spans="1:7" ht="21.75" customHeight="1" thickBot="1" x14ac:dyDescent="0.3">
      <c r="A12" s="2140"/>
      <c r="B12" s="2143"/>
      <c r="C12" s="2144"/>
      <c r="D12" s="1825"/>
      <c r="E12" s="2140"/>
      <c r="F12" s="2143"/>
      <c r="G12" s="2144"/>
    </row>
    <row r="13" spans="1:7" ht="21.75" customHeight="1" thickBot="1" x14ac:dyDescent="0.3">
      <c r="A13" s="2140"/>
      <c r="B13" s="2143"/>
      <c r="C13" s="2144"/>
      <c r="D13" s="1825"/>
      <c r="E13" s="2140"/>
      <c r="F13" s="2143"/>
      <c r="G13" s="2144"/>
    </row>
    <row r="14" spans="1:7" ht="21.75" customHeight="1" thickBot="1" x14ac:dyDescent="0.3">
      <c r="A14" s="2140"/>
      <c r="B14" s="2143"/>
      <c r="C14" s="2144"/>
      <c r="D14" s="1825"/>
      <c r="E14" s="2140"/>
      <c r="F14" s="2143"/>
      <c r="G14" s="2144"/>
    </row>
    <row r="15" spans="1:7" ht="21.75" customHeight="1" thickBot="1" x14ac:dyDescent="0.3">
      <c r="A15" s="2140"/>
      <c r="B15" s="2143"/>
      <c r="C15" s="2144"/>
      <c r="D15" s="1825"/>
      <c r="E15" s="2140"/>
      <c r="F15" s="2143"/>
      <c r="G15" s="2144"/>
    </row>
    <row r="16" spans="1:7" ht="21.75" customHeight="1" thickBot="1" x14ac:dyDescent="0.3">
      <c r="A16" s="2140"/>
      <c r="B16" s="2143"/>
      <c r="C16" s="2144"/>
      <c r="D16" s="1825"/>
      <c r="E16" s="2140"/>
      <c r="F16" s="2143"/>
      <c r="G16" s="2144"/>
    </row>
    <row r="17" spans="1:7" ht="21.75" customHeight="1" thickBot="1" x14ac:dyDescent="0.3">
      <c r="A17" s="2140"/>
      <c r="B17" s="2143"/>
      <c r="C17" s="2144"/>
      <c r="D17" s="1825"/>
      <c r="E17" s="2140"/>
      <c r="F17" s="2143"/>
      <c r="G17" s="2144"/>
    </row>
    <row r="18" spans="1:7" ht="21.75" customHeight="1" thickBot="1" x14ac:dyDescent="0.3">
      <c r="A18" s="2140"/>
      <c r="B18" s="2143"/>
      <c r="C18" s="2144"/>
      <c r="D18" s="1825"/>
      <c r="E18" s="2140"/>
      <c r="F18" s="2143"/>
      <c r="G18" s="2144"/>
    </row>
    <row r="19" spans="1:7" ht="21.75" customHeight="1" thickBot="1" x14ac:dyDescent="0.3">
      <c r="A19" s="2140"/>
      <c r="B19" s="2141"/>
      <c r="C19" s="2142"/>
      <c r="D19" s="1825"/>
      <c r="E19" s="2140"/>
      <c r="F19" s="2141"/>
      <c r="G19" s="2142"/>
    </row>
    <row r="20" spans="1:7" ht="21.75" customHeight="1" thickBot="1" x14ac:dyDescent="0.3">
      <c r="A20" s="2140"/>
      <c r="B20" s="2141"/>
      <c r="C20" s="2142"/>
      <c r="D20" s="1825"/>
      <c r="E20" s="2140"/>
      <c r="F20" s="2141"/>
      <c r="G20" s="2142"/>
    </row>
    <row r="21" spans="1:7" ht="21.75" customHeight="1" thickBot="1" x14ac:dyDescent="0.3">
      <c r="A21" s="2140"/>
      <c r="B21" s="2141"/>
      <c r="C21" s="2142"/>
      <c r="D21" s="1825"/>
      <c r="E21" s="2140"/>
      <c r="F21" s="2141"/>
      <c r="G21" s="2142"/>
    </row>
    <row r="22" spans="1:7" ht="21.75" customHeight="1" thickBot="1" x14ac:dyDescent="0.3">
      <c r="A22" s="2140"/>
      <c r="B22" s="2141"/>
      <c r="C22" s="2142"/>
      <c r="D22" s="1825"/>
      <c r="E22" s="2140"/>
      <c r="F22" s="2141"/>
      <c r="G22" s="2142"/>
    </row>
    <row r="23" spans="1:7" ht="21.75" customHeight="1" thickBot="1" x14ac:dyDescent="0.3">
      <c r="A23" s="2140"/>
      <c r="B23" s="2141"/>
      <c r="C23" s="2142"/>
      <c r="D23" s="1825"/>
      <c r="E23" s="2140"/>
      <c r="F23" s="2141"/>
      <c r="G23" s="2142"/>
    </row>
    <row r="24" spans="1:7" ht="21.75" customHeight="1" thickBot="1" x14ac:dyDescent="0.3">
      <c r="A24" s="2140"/>
      <c r="B24" s="2141"/>
      <c r="C24" s="2142"/>
      <c r="D24" s="1825"/>
      <c r="E24" s="2140"/>
      <c r="F24" s="2141"/>
      <c r="G24" s="2142"/>
    </row>
    <row r="25" spans="1:7" ht="21.75" customHeight="1" thickBot="1" x14ac:dyDescent="0.3">
      <c r="A25" s="2140"/>
      <c r="B25" s="2141"/>
      <c r="C25" s="2142"/>
      <c r="D25" s="1825"/>
      <c r="E25" s="2140"/>
      <c r="F25" s="2141"/>
      <c r="G25" s="2142"/>
    </row>
    <row r="26" spans="1:7" ht="21.75" customHeight="1" thickBot="1" x14ac:dyDescent="0.3">
      <c r="A26" s="2140"/>
      <c r="B26" s="2141"/>
      <c r="C26" s="2142"/>
      <c r="D26" s="1825"/>
      <c r="E26" s="2140"/>
      <c r="F26" s="2141"/>
      <c r="G26" s="2142"/>
    </row>
    <row r="27" spans="1:7" ht="21.75" customHeight="1" thickBot="1" x14ac:dyDescent="0.3">
      <c r="A27" s="2140"/>
      <c r="B27" s="2141"/>
      <c r="C27" s="2142"/>
      <c r="D27" s="1825"/>
      <c r="E27" s="2140"/>
      <c r="F27" s="2141"/>
      <c r="G27" s="2142"/>
    </row>
    <row r="28" spans="1:7" ht="21.75" customHeight="1" thickBot="1" x14ac:dyDescent="0.3">
      <c r="A28" s="2140"/>
      <c r="B28" s="2141"/>
      <c r="C28" s="2142"/>
      <c r="D28" s="1825"/>
      <c r="E28" s="2140"/>
      <c r="F28" s="2141"/>
      <c r="G28" s="2142"/>
    </row>
    <row r="29" spans="1:7" ht="21.75" customHeight="1" thickBot="1" x14ac:dyDescent="0.3">
      <c r="A29" s="2140"/>
      <c r="B29" s="2141"/>
      <c r="C29" s="2142"/>
      <c r="D29" s="1825"/>
      <c r="E29" s="2140"/>
      <c r="F29" s="2141"/>
      <c r="G29" s="2142"/>
    </row>
    <row r="30" spans="1:7" ht="21.75" customHeight="1" thickBot="1" x14ac:dyDescent="0.3">
      <c r="A30" s="2140"/>
      <c r="B30" s="2141"/>
      <c r="C30" s="2142"/>
      <c r="D30" s="1825"/>
      <c r="E30" s="2140"/>
      <c r="F30" s="2141"/>
      <c r="G30" s="2142"/>
    </row>
    <row r="31" spans="1:7" ht="21.75" customHeight="1" thickBot="1" x14ac:dyDescent="0.3">
      <c r="A31" s="2140"/>
      <c r="B31" s="2141"/>
      <c r="C31" s="2142"/>
      <c r="D31" s="1825"/>
      <c r="E31" s="2140"/>
      <c r="F31" s="2141"/>
      <c r="G31" s="2142"/>
    </row>
    <row r="32" spans="1:7" ht="21.75" customHeight="1" thickBot="1" x14ac:dyDescent="0.3">
      <c r="A32" s="2140"/>
      <c r="B32" s="2141"/>
      <c r="C32" s="2142"/>
      <c r="D32" s="1825"/>
      <c r="E32" s="2140"/>
      <c r="F32" s="2141"/>
      <c r="G32" s="2142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  RIVERA</cp:lastModifiedBy>
  <cp:lastPrinted>2015-11-30T20:52:02Z</cp:lastPrinted>
  <dcterms:created xsi:type="dcterms:W3CDTF">2008-08-15T16:32:34Z</dcterms:created>
  <dcterms:modified xsi:type="dcterms:W3CDTF">2016-04-10T23:15:57Z</dcterms:modified>
</cp:coreProperties>
</file>